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xl/tables/table521.xml" ContentType="application/vnd.openxmlformats-officedocument.spreadsheetml.table+xml"/>
  <Override PartName="/xl/tables/table522.xml" ContentType="application/vnd.openxmlformats-officedocument.spreadsheetml.table+xml"/>
  <Override PartName="/xl/tables/table523.xml" ContentType="application/vnd.openxmlformats-officedocument.spreadsheetml.table+xml"/>
  <Override PartName="/xl/tables/table524.xml" ContentType="application/vnd.openxmlformats-officedocument.spreadsheetml.table+xml"/>
  <Override PartName="/xl/tables/table525.xml" ContentType="application/vnd.openxmlformats-officedocument.spreadsheetml.table+xml"/>
  <Override PartName="/xl/tables/table526.xml" ContentType="application/vnd.openxmlformats-officedocument.spreadsheetml.table+xml"/>
  <Override PartName="/xl/tables/table527.xml" ContentType="application/vnd.openxmlformats-officedocument.spreadsheetml.table+xml"/>
  <Override PartName="/xl/tables/table528.xml" ContentType="application/vnd.openxmlformats-officedocument.spreadsheetml.table+xml"/>
  <Override PartName="/xl/tables/table529.xml" ContentType="application/vnd.openxmlformats-officedocument.spreadsheetml.table+xml"/>
  <Override PartName="/xl/tables/table530.xml" ContentType="application/vnd.openxmlformats-officedocument.spreadsheetml.table+xml"/>
  <Override PartName="/xl/tables/table531.xml" ContentType="application/vnd.openxmlformats-officedocument.spreadsheetml.table+xml"/>
  <Override PartName="/xl/tables/table532.xml" ContentType="application/vnd.openxmlformats-officedocument.spreadsheetml.table+xml"/>
  <Override PartName="/xl/tables/table533.xml" ContentType="application/vnd.openxmlformats-officedocument.spreadsheetml.table+xml"/>
  <Override PartName="/xl/tables/table534.xml" ContentType="application/vnd.openxmlformats-officedocument.spreadsheetml.table+xml"/>
  <Override PartName="/xl/tables/table535.xml" ContentType="application/vnd.openxmlformats-officedocument.spreadsheetml.table+xml"/>
  <Override PartName="/xl/tables/table536.xml" ContentType="application/vnd.openxmlformats-officedocument.spreadsheetml.table+xml"/>
  <Override PartName="/xl/tables/table537.xml" ContentType="application/vnd.openxmlformats-officedocument.spreadsheetml.table+xml"/>
  <Override PartName="/xl/tables/table538.xml" ContentType="application/vnd.openxmlformats-officedocument.spreadsheetml.table+xml"/>
  <Override PartName="/xl/tables/table539.xml" ContentType="application/vnd.openxmlformats-officedocument.spreadsheetml.table+xml"/>
  <Override PartName="/xl/tables/table540.xml" ContentType="application/vnd.openxmlformats-officedocument.spreadsheetml.table+xml"/>
  <Override PartName="/xl/tables/table541.xml" ContentType="application/vnd.openxmlformats-officedocument.spreadsheetml.table+xml"/>
  <Override PartName="/xl/tables/table542.xml" ContentType="application/vnd.openxmlformats-officedocument.spreadsheetml.table+xml"/>
  <Override PartName="/xl/comments2.xml" ContentType="application/vnd.openxmlformats-officedocument.spreadsheetml.comments+xml"/>
  <Override PartName="/xl/tables/table543.xml" ContentType="application/vnd.openxmlformats-officedocument.spreadsheetml.table+xml"/>
  <Override PartName="/xl/tables/table544.xml" ContentType="application/vnd.openxmlformats-officedocument.spreadsheetml.table+xml"/>
  <Override PartName="/xl/tables/table545.xml" ContentType="application/vnd.openxmlformats-officedocument.spreadsheetml.table+xml"/>
  <Override PartName="/xl/tables/table546.xml" ContentType="application/vnd.openxmlformats-officedocument.spreadsheetml.table+xml"/>
  <Override PartName="/xl/tables/table547.xml" ContentType="application/vnd.openxmlformats-officedocument.spreadsheetml.table+xml"/>
  <Override PartName="/xl/tables/table548.xml" ContentType="application/vnd.openxmlformats-officedocument.spreadsheetml.table+xml"/>
  <Override PartName="/xl/tables/table549.xml" ContentType="application/vnd.openxmlformats-officedocument.spreadsheetml.table+xml"/>
  <Override PartName="/xl/tables/table550.xml" ContentType="application/vnd.openxmlformats-officedocument.spreadsheetml.table+xml"/>
  <Override PartName="/xl/tables/table551.xml" ContentType="application/vnd.openxmlformats-officedocument.spreadsheetml.table+xml"/>
  <Override PartName="/xl/tables/table552.xml" ContentType="application/vnd.openxmlformats-officedocument.spreadsheetml.table+xml"/>
  <Override PartName="/xl/tables/table553.xml" ContentType="application/vnd.openxmlformats-officedocument.spreadsheetml.table+xml"/>
  <Override PartName="/xl/tables/table554.xml" ContentType="application/vnd.openxmlformats-officedocument.spreadsheetml.table+xml"/>
  <Override PartName="/xl/tables/table555.xml" ContentType="application/vnd.openxmlformats-officedocument.spreadsheetml.table+xml"/>
  <Override PartName="/xl/tables/table556.xml" ContentType="application/vnd.openxmlformats-officedocument.spreadsheetml.table+xml"/>
  <Override PartName="/xl/tables/table557.xml" ContentType="application/vnd.openxmlformats-officedocument.spreadsheetml.table+xml"/>
  <Override PartName="/xl/tables/table558.xml" ContentType="application/vnd.openxmlformats-officedocument.spreadsheetml.table+xml"/>
  <Override PartName="/xl/tables/table559.xml" ContentType="application/vnd.openxmlformats-officedocument.spreadsheetml.table+xml"/>
  <Override PartName="/xl/tables/table560.xml" ContentType="application/vnd.openxmlformats-officedocument.spreadsheetml.table+xml"/>
  <Override PartName="/xl/tables/table561.xml" ContentType="application/vnd.openxmlformats-officedocument.spreadsheetml.table+xml"/>
  <Override PartName="/xl/tables/table562.xml" ContentType="application/vnd.openxmlformats-officedocument.spreadsheetml.table+xml"/>
  <Override PartName="/xl/tables/table563.xml" ContentType="application/vnd.openxmlformats-officedocument.spreadsheetml.table+xml"/>
  <Override PartName="/xl/tables/table564.xml" ContentType="application/vnd.openxmlformats-officedocument.spreadsheetml.table+xml"/>
  <Override PartName="/xl/tables/table565.xml" ContentType="application/vnd.openxmlformats-officedocument.spreadsheetml.table+xml"/>
  <Override PartName="/xl/tables/table566.xml" ContentType="application/vnd.openxmlformats-officedocument.spreadsheetml.table+xml"/>
  <Override PartName="/xl/tables/table567.xml" ContentType="application/vnd.openxmlformats-officedocument.spreadsheetml.table+xml"/>
  <Override PartName="/xl/tables/table568.xml" ContentType="application/vnd.openxmlformats-officedocument.spreadsheetml.table+xml"/>
  <Override PartName="/xl/tables/table569.xml" ContentType="application/vnd.openxmlformats-officedocument.spreadsheetml.table+xml"/>
  <Override PartName="/xl/tables/table570.xml" ContentType="application/vnd.openxmlformats-officedocument.spreadsheetml.table+xml"/>
  <Override PartName="/xl/tables/table571.xml" ContentType="application/vnd.openxmlformats-officedocument.spreadsheetml.table+xml"/>
  <Override PartName="/xl/tables/table572.xml" ContentType="application/vnd.openxmlformats-officedocument.spreadsheetml.table+xml"/>
  <Override PartName="/xl/tables/table573.xml" ContentType="application/vnd.openxmlformats-officedocument.spreadsheetml.table+xml"/>
  <Override PartName="/xl/tables/table574.xml" ContentType="application/vnd.openxmlformats-officedocument.spreadsheetml.table+xml"/>
  <Override PartName="/xl/tables/table575.xml" ContentType="application/vnd.openxmlformats-officedocument.spreadsheetml.table+xml"/>
  <Override PartName="/xl/tables/table576.xml" ContentType="application/vnd.openxmlformats-officedocument.spreadsheetml.table+xml"/>
  <Override PartName="/xl/tables/table577.xml" ContentType="application/vnd.openxmlformats-officedocument.spreadsheetml.table+xml"/>
  <Override PartName="/xl/tables/table578.xml" ContentType="application/vnd.openxmlformats-officedocument.spreadsheetml.table+xml"/>
  <Override PartName="/xl/tables/table579.xml" ContentType="application/vnd.openxmlformats-officedocument.spreadsheetml.table+xml"/>
  <Override PartName="/xl/tables/table580.xml" ContentType="application/vnd.openxmlformats-officedocument.spreadsheetml.table+xml"/>
  <Override PartName="/xl/tables/table581.xml" ContentType="application/vnd.openxmlformats-officedocument.spreadsheetml.table+xml"/>
  <Override PartName="/xl/tables/table582.xml" ContentType="application/vnd.openxmlformats-officedocument.spreadsheetml.table+xml"/>
  <Override PartName="/xl/tables/table583.xml" ContentType="application/vnd.openxmlformats-officedocument.spreadsheetml.table+xml"/>
  <Override PartName="/xl/tables/table584.xml" ContentType="application/vnd.openxmlformats-officedocument.spreadsheetml.table+xml"/>
  <Override PartName="/xl/tables/table585.xml" ContentType="application/vnd.openxmlformats-officedocument.spreadsheetml.table+xml"/>
  <Override PartName="/xl/tables/table586.xml" ContentType="application/vnd.openxmlformats-officedocument.spreadsheetml.table+xml"/>
  <Override PartName="/xl/tables/table587.xml" ContentType="application/vnd.openxmlformats-officedocument.spreadsheetml.table+xml"/>
  <Override PartName="/xl/tables/table588.xml" ContentType="application/vnd.openxmlformats-officedocument.spreadsheetml.table+xml"/>
  <Override PartName="/xl/tables/table589.xml" ContentType="application/vnd.openxmlformats-officedocument.spreadsheetml.table+xml"/>
  <Override PartName="/xl/tables/table590.xml" ContentType="application/vnd.openxmlformats-officedocument.spreadsheetml.table+xml"/>
  <Override PartName="/xl/tables/table591.xml" ContentType="application/vnd.openxmlformats-officedocument.spreadsheetml.table+xml"/>
  <Override PartName="/xl/tables/table592.xml" ContentType="application/vnd.openxmlformats-officedocument.spreadsheetml.table+xml"/>
  <Override PartName="/xl/tables/table593.xml" ContentType="application/vnd.openxmlformats-officedocument.spreadsheetml.table+xml"/>
  <Override PartName="/xl/tables/table594.xml" ContentType="application/vnd.openxmlformats-officedocument.spreadsheetml.table+xml"/>
  <Override PartName="/xl/tables/table595.xml" ContentType="application/vnd.openxmlformats-officedocument.spreadsheetml.table+xml"/>
  <Override PartName="/xl/tables/table596.xml" ContentType="application/vnd.openxmlformats-officedocument.spreadsheetml.table+xml"/>
  <Override PartName="/xl/tables/table597.xml" ContentType="application/vnd.openxmlformats-officedocument.spreadsheetml.table+xml"/>
  <Override PartName="/xl/tables/table598.xml" ContentType="application/vnd.openxmlformats-officedocument.spreadsheetml.table+xml"/>
  <Override PartName="/xl/tables/table599.xml" ContentType="application/vnd.openxmlformats-officedocument.spreadsheetml.table+xml"/>
  <Override PartName="/xl/tables/table600.xml" ContentType="application/vnd.openxmlformats-officedocument.spreadsheetml.table+xml"/>
  <Override PartName="/xl/tables/table601.xml" ContentType="application/vnd.openxmlformats-officedocument.spreadsheetml.table+xml"/>
  <Override PartName="/xl/tables/table602.xml" ContentType="application/vnd.openxmlformats-officedocument.spreadsheetml.table+xml"/>
  <Override PartName="/xl/tables/table603.xml" ContentType="application/vnd.openxmlformats-officedocument.spreadsheetml.table+xml"/>
  <Override PartName="/xl/tables/table604.xml" ContentType="application/vnd.openxmlformats-officedocument.spreadsheetml.table+xml"/>
  <Override PartName="/xl/tables/table605.xml" ContentType="application/vnd.openxmlformats-officedocument.spreadsheetml.table+xml"/>
  <Override PartName="/xl/tables/table606.xml" ContentType="application/vnd.openxmlformats-officedocument.spreadsheetml.table+xml"/>
  <Override PartName="/xl/tables/table607.xml" ContentType="application/vnd.openxmlformats-officedocument.spreadsheetml.table+xml"/>
  <Override PartName="/xl/tables/table608.xml" ContentType="application/vnd.openxmlformats-officedocument.spreadsheetml.table+xml"/>
  <Override PartName="/xl/tables/table609.xml" ContentType="application/vnd.openxmlformats-officedocument.spreadsheetml.table+xml"/>
  <Override PartName="/xl/tables/table610.xml" ContentType="application/vnd.openxmlformats-officedocument.spreadsheetml.table+xml"/>
  <Override PartName="/xl/tables/table611.xml" ContentType="application/vnd.openxmlformats-officedocument.spreadsheetml.table+xml"/>
  <Override PartName="/xl/tables/table612.xml" ContentType="application/vnd.openxmlformats-officedocument.spreadsheetml.table+xml"/>
  <Override PartName="/xl/tables/table613.xml" ContentType="application/vnd.openxmlformats-officedocument.spreadsheetml.table+xml"/>
  <Override PartName="/xl/tables/table614.xml" ContentType="application/vnd.openxmlformats-officedocument.spreadsheetml.table+xml"/>
  <Override PartName="/xl/tables/table615.xml" ContentType="application/vnd.openxmlformats-officedocument.spreadsheetml.table+xml"/>
  <Override PartName="/xl/tables/table616.xml" ContentType="application/vnd.openxmlformats-officedocument.spreadsheetml.table+xml"/>
  <Override PartName="/xl/tables/table617.xml" ContentType="application/vnd.openxmlformats-officedocument.spreadsheetml.table+xml"/>
  <Override PartName="/xl/tables/table618.xml" ContentType="application/vnd.openxmlformats-officedocument.spreadsheetml.table+xml"/>
  <Override PartName="/xl/tables/table619.xml" ContentType="application/vnd.openxmlformats-officedocument.spreadsheetml.table+xml"/>
  <Override PartName="/xl/tables/table620.xml" ContentType="application/vnd.openxmlformats-officedocument.spreadsheetml.table+xml"/>
  <Override PartName="/xl/tables/table621.xml" ContentType="application/vnd.openxmlformats-officedocument.spreadsheetml.table+xml"/>
  <Override PartName="/xl/tables/table622.xml" ContentType="application/vnd.openxmlformats-officedocument.spreadsheetml.table+xml"/>
  <Override PartName="/xl/tables/table623.xml" ContentType="application/vnd.openxmlformats-officedocument.spreadsheetml.table+xml"/>
  <Override PartName="/xl/tables/table624.xml" ContentType="application/vnd.openxmlformats-officedocument.spreadsheetml.table+xml"/>
  <Override PartName="/xl/tables/table625.xml" ContentType="application/vnd.openxmlformats-officedocument.spreadsheetml.table+xml"/>
  <Override PartName="/xl/tables/table626.xml" ContentType="application/vnd.openxmlformats-officedocument.spreadsheetml.table+xml"/>
  <Override PartName="/xl/tables/table627.xml" ContentType="application/vnd.openxmlformats-officedocument.spreadsheetml.table+xml"/>
  <Override PartName="/xl/tables/table628.xml" ContentType="application/vnd.openxmlformats-officedocument.spreadsheetml.table+xml"/>
  <Override PartName="/xl/tables/table629.xml" ContentType="application/vnd.openxmlformats-officedocument.spreadsheetml.table+xml"/>
  <Override PartName="/xl/tables/table630.xml" ContentType="application/vnd.openxmlformats-officedocument.spreadsheetml.table+xml"/>
  <Override PartName="/xl/tables/table631.xml" ContentType="application/vnd.openxmlformats-officedocument.spreadsheetml.table+xml"/>
  <Override PartName="/xl/tables/table632.xml" ContentType="application/vnd.openxmlformats-officedocument.spreadsheetml.table+xml"/>
  <Override PartName="/xl/tables/table633.xml" ContentType="application/vnd.openxmlformats-officedocument.spreadsheetml.table+xml"/>
  <Override PartName="/xl/tables/table634.xml" ContentType="application/vnd.openxmlformats-officedocument.spreadsheetml.table+xml"/>
  <Override PartName="/xl/tables/table635.xml" ContentType="application/vnd.openxmlformats-officedocument.spreadsheetml.table+xml"/>
  <Override PartName="/xl/tables/table636.xml" ContentType="application/vnd.openxmlformats-officedocument.spreadsheetml.table+xml"/>
  <Override PartName="/xl/tables/table637.xml" ContentType="application/vnd.openxmlformats-officedocument.spreadsheetml.table+xml"/>
  <Override PartName="/xl/tables/table638.xml" ContentType="application/vnd.openxmlformats-officedocument.spreadsheetml.table+xml"/>
  <Override PartName="/xl/tables/table639.xml" ContentType="application/vnd.openxmlformats-officedocument.spreadsheetml.table+xml"/>
  <Override PartName="/xl/tables/table640.xml" ContentType="application/vnd.openxmlformats-officedocument.spreadsheetml.table+xml"/>
  <Override PartName="/xl/tables/table641.xml" ContentType="application/vnd.openxmlformats-officedocument.spreadsheetml.table+xml"/>
  <Override PartName="/xl/tables/table642.xml" ContentType="application/vnd.openxmlformats-officedocument.spreadsheetml.table+xml"/>
  <Override PartName="/xl/tables/table643.xml" ContentType="application/vnd.openxmlformats-officedocument.spreadsheetml.table+xml"/>
  <Override PartName="/xl/tables/table644.xml" ContentType="application/vnd.openxmlformats-officedocument.spreadsheetml.table+xml"/>
  <Override PartName="/xl/tables/table645.xml" ContentType="application/vnd.openxmlformats-officedocument.spreadsheetml.table+xml"/>
  <Override PartName="/xl/tables/table646.xml" ContentType="application/vnd.openxmlformats-officedocument.spreadsheetml.table+xml"/>
  <Override PartName="/xl/tables/table647.xml" ContentType="application/vnd.openxmlformats-officedocument.spreadsheetml.table+xml"/>
  <Override PartName="/xl/tables/table648.xml" ContentType="application/vnd.openxmlformats-officedocument.spreadsheetml.table+xml"/>
  <Override PartName="/xl/tables/table649.xml" ContentType="application/vnd.openxmlformats-officedocument.spreadsheetml.table+xml"/>
  <Override PartName="/xl/tables/table650.xml" ContentType="application/vnd.openxmlformats-officedocument.spreadsheetml.table+xml"/>
  <Override PartName="/xl/tables/table651.xml" ContentType="application/vnd.openxmlformats-officedocument.spreadsheetml.table+xml"/>
  <Override PartName="/xl/tables/table652.xml" ContentType="application/vnd.openxmlformats-officedocument.spreadsheetml.table+xml"/>
  <Override PartName="/xl/tables/table653.xml" ContentType="application/vnd.openxmlformats-officedocument.spreadsheetml.table+xml"/>
  <Override PartName="/xl/tables/table654.xml" ContentType="application/vnd.openxmlformats-officedocument.spreadsheetml.table+xml"/>
  <Override PartName="/xl/tables/table655.xml" ContentType="application/vnd.openxmlformats-officedocument.spreadsheetml.table+xml"/>
  <Override PartName="/xl/tables/table656.xml" ContentType="application/vnd.openxmlformats-officedocument.spreadsheetml.table+xml"/>
  <Override PartName="/xl/tables/table657.xml" ContentType="application/vnd.openxmlformats-officedocument.spreadsheetml.table+xml"/>
  <Override PartName="/xl/tables/table658.xml" ContentType="application/vnd.openxmlformats-officedocument.spreadsheetml.table+xml"/>
  <Override PartName="/xl/tables/table659.xml" ContentType="application/vnd.openxmlformats-officedocument.spreadsheetml.table+xml"/>
  <Override PartName="/xl/tables/table660.xml" ContentType="application/vnd.openxmlformats-officedocument.spreadsheetml.table+xml"/>
  <Override PartName="/xl/tables/table661.xml" ContentType="application/vnd.openxmlformats-officedocument.spreadsheetml.table+xml"/>
  <Override PartName="/xl/tables/table662.xml" ContentType="application/vnd.openxmlformats-officedocument.spreadsheetml.table+xml"/>
  <Override PartName="/xl/tables/table663.xml" ContentType="application/vnd.openxmlformats-officedocument.spreadsheetml.table+xml"/>
  <Override PartName="/xl/tables/table664.xml" ContentType="application/vnd.openxmlformats-officedocument.spreadsheetml.table+xml"/>
  <Override PartName="/xl/tables/table665.xml" ContentType="application/vnd.openxmlformats-officedocument.spreadsheetml.table+xml"/>
  <Override PartName="/xl/tables/table666.xml" ContentType="application/vnd.openxmlformats-officedocument.spreadsheetml.table+xml"/>
  <Override PartName="/xl/tables/table667.xml" ContentType="application/vnd.openxmlformats-officedocument.spreadsheetml.table+xml"/>
  <Override PartName="/xl/tables/table668.xml" ContentType="application/vnd.openxmlformats-officedocument.spreadsheetml.table+xml"/>
  <Override PartName="/xl/tables/table669.xml" ContentType="application/vnd.openxmlformats-officedocument.spreadsheetml.table+xml"/>
  <Override PartName="/xl/tables/table670.xml" ContentType="application/vnd.openxmlformats-officedocument.spreadsheetml.table+xml"/>
  <Override PartName="/xl/tables/table671.xml" ContentType="application/vnd.openxmlformats-officedocument.spreadsheetml.table+xml"/>
  <Override PartName="/xl/tables/table672.xml" ContentType="application/vnd.openxmlformats-officedocument.spreadsheetml.table+xml"/>
  <Override PartName="/xl/tables/table673.xml" ContentType="application/vnd.openxmlformats-officedocument.spreadsheetml.table+xml"/>
  <Override PartName="/xl/tables/table674.xml" ContentType="application/vnd.openxmlformats-officedocument.spreadsheetml.table+xml"/>
  <Override PartName="/xl/tables/table675.xml" ContentType="application/vnd.openxmlformats-officedocument.spreadsheetml.table+xml"/>
  <Override PartName="/xl/tables/table676.xml" ContentType="application/vnd.openxmlformats-officedocument.spreadsheetml.table+xml"/>
  <Override PartName="/xl/tables/table677.xml" ContentType="application/vnd.openxmlformats-officedocument.spreadsheetml.table+xml"/>
  <Override PartName="/xl/tables/table678.xml" ContentType="application/vnd.openxmlformats-officedocument.spreadsheetml.table+xml"/>
  <Override PartName="/xl/tables/table679.xml" ContentType="application/vnd.openxmlformats-officedocument.spreadsheetml.table+xml"/>
  <Override PartName="/xl/tables/table680.xml" ContentType="application/vnd.openxmlformats-officedocument.spreadsheetml.table+xml"/>
  <Override PartName="/xl/tables/table681.xml" ContentType="application/vnd.openxmlformats-officedocument.spreadsheetml.table+xml"/>
  <Override PartName="/xl/tables/table682.xml" ContentType="application/vnd.openxmlformats-officedocument.spreadsheetml.table+xml"/>
  <Override PartName="/xl/tables/table683.xml" ContentType="application/vnd.openxmlformats-officedocument.spreadsheetml.table+xml"/>
  <Override PartName="/xl/tables/table684.xml" ContentType="application/vnd.openxmlformats-officedocument.spreadsheetml.table+xml"/>
  <Override PartName="/xl/tables/table685.xml" ContentType="application/vnd.openxmlformats-officedocument.spreadsheetml.table+xml"/>
  <Override PartName="/xl/tables/table686.xml" ContentType="application/vnd.openxmlformats-officedocument.spreadsheetml.table+xml"/>
  <Override PartName="/xl/tables/table687.xml" ContentType="application/vnd.openxmlformats-officedocument.spreadsheetml.table+xml"/>
  <Override PartName="/xl/tables/table688.xml" ContentType="application/vnd.openxmlformats-officedocument.spreadsheetml.table+xml"/>
  <Override PartName="/xl/tables/table689.xml" ContentType="application/vnd.openxmlformats-officedocument.spreadsheetml.table+xml"/>
  <Override PartName="/xl/tables/table690.xml" ContentType="application/vnd.openxmlformats-officedocument.spreadsheetml.table+xml"/>
  <Override PartName="/xl/tables/table691.xml" ContentType="application/vnd.openxmlformats-officedocument.spreadsheetml.table+xml"/>
  <Override PartName="/xl/tables/table692.xml" ContentType="application/vnd.openxmlformats-officedocument.spreadsheetml.table+xml"/>
  <Override PartName="/xl/tables/table693.xml" ContentType="application/vnd.openxmlformats-officedocument.spreadsheetml.table+xml"/>
  <Override PartName="/xl/tables/table694.xml" ContentType="application/vnd.openxmlformats-officedocument.spreadsheetml.table+xml"/>
  <Override PartName="/xl/tables/table695.xml" ContentType="application/vnd.openxmlformats-officedocument.spreadsheetml.table+xml"/>
  <Override PartName="/xl/tables/table696.xml" ContentType="application/vnd.openxmlformats-officedocument.spreadsheetml.table+xml"/>
  <Override PartName="/xl/tables/table697.xml" ContentType="application/vnd.openxmlformats-officedocument.spreadsheetml.table+xml"/>
  <Override PartName="/xl/tables/table698.xml" ContentType="application/vnd.openxmlformats-officedocument.spreadsheetml.table+xml"/>
  <Override PartName="/xl/tables/table699.xml" ContentType="application/vnd.openxmlformats-officedocument.spreadsheetml.table+xml"/>
  <Override PartName="/xl/tables/table700.xml" ContentType="application/vnd.openxmlformats-officedocument.spreadsheetml.table+xml"/>
  <Override PartName="/xl/tables/table701.xml" ContentType="application/vnd.openxmlformats-officedocument.spreadsheetml.table+xml"/>
  <Override PartName="/xl/tables/table702.xml" ContentType="application/vnd.openxmlformats-officedocument.spreadsheetml.table+xml"/>
  <Override PartName="/xl/tables/table703.xml" ContentType="application/vnd.openxmlformats-officedocument.spreadsheetml.table+xml"/>
  <Override PartName="/xl/tables/table704.xml" ContentType="application/vnd.openxmlformats-officedocument.spreadsheetml.table+xml"/>
  <Override PartName="/xl/tables/table705.xml" ContentType="application/vnd.openxmlformats-officedocument.spreadsheetml.table+xml"/>
  <Override PartName="/xl/tables/table706.xml" ContentType="application/vnd.openxmlformats-officedocument.spreadsheetml.table+xml"/>
  <Override PartName="/xl/tables/table707.xml" ContentType="application/vnd.openxmlformats-officedocument.spreadsheetml.table+xml"/>
  <Override PartName="/xl/tables/table708.xml" ContentType="application/vnd.openxmlformats-officedocument.spreadsheetml.table+xml"/>
  <Override PartName="/xl/tables/table709.xml" ContentType="application/vnd.openxmlformats-officedocument.spreadsheetml.table+xml"/>
  <Override PartName="/xl/tables/table710.xml" ContentType="application/vnd.openxmlformats-officedocument.spreadsheetml.table+xml"/>
  <Override PartName="/xl/tables/table711.xml" ContentType="application/vnd.openxmlformats-officedocument.spreadsheetml.table+xml"/>
  <Override PartName="/xl/tables/table712.xml" ContentType="application/vnd.openxmlformats-officedocument.spreadsheetml.table+xml"/>
  <Override PartName="/xl/tables/table713.xml" ContentType="application/vnd.openxmlformats-officedocument.spreadsheetml.table+xml"/>
  <Override PartName="/xl/tables/table714.xml" ContentType="application/vnd.openxmlformats-officedocument.spreadsheetml.table+xml"/>
  <Override PartName="/xl/tables/table715.xml" ContentType="application/vnd.openxmlformats-officedocument.spreadsheetml.table+xml"/>
  <Override PartName="/xl/tables/table716.xml" ContentType="application/vnd.openxmlformats-officedocument.spreadsheetml.table+xml"/>
  <Override PartName="/xl/tables/table717.xml" ContentType="application/vnd.openxmlformats-officedocument.spreadsheetml.table+xml"/>
  <Override PartName="/xl/tables/table718.xml" ContentType="application/vnd.openxmlformats-officedocument.spreadsheetml.table+xml"/>
  <Override PartName="/xl/tables/table719.xml" ContentType="application/vnd.openxmlformats-officedocument.spreadsheetml.table+xml"/>
  <Override PartName="/xl/tables/table720.xml" ContentType="application/vnd.openxmlformats-officedocument.spreadsheetml.table+xml"/>
  <Override PartName="/xl/tables/table721.xml" ContentType="application/vnd.openxmlformats-officedocument.spreadsheetml.table+xml"/>
  <Override PartName="/xl/tables/table722.xml" ContentType="application/vnd.openxmlformats-officedocument.spreadsheetml.table+xml"/>
  <Override PartName="/xl/tables/table723.xml" ContentType="application/vnd.openxmlformats-officedocument.spreadsheetml.table+xml"/>
  <Override PartName="/xl/tables/table724.xml" ContentType="application/vnd.openxmlformats-officedocument.spreadsheetml.table+xml"/>
  <Override PartName="/xl/tables/table725.xml" ContentType="application/vnd.openxmlformats-officedocument.spreadsheetml.table+xml"/>
  <Override PartName="/xl/tables/table726.xml" ContentType="application/vnd.openxmlformats-officedocument.spreadsheetml.table+xml"/>
  <Override PartName="/xl/tables/table727.xml" ContentType="application/vnd.openxmlformats-officedocument.spreadsheetml.table+xml"/>
  <Override PartName="/xl/tables/table728.xml" ContentType="application/vnd.openxmlformats-officedocument.spreadsheetml.table+xml"/>
  <Override PartName="/xl/tables/table729.xml" ContentType="application/vnd.openxmlformats-officedocument.spreadsheetml.table+xml"/>
  <Override PartName="/xl/tables/table730.xml" ContentType="application/vnd.openxmlformats-officedocument.spreadsheetml.table+xml"/>
  <Override PartName="/xl/tables/table731.xml" ContentType="application/vnd.openxmlformats-officedocument.spreadsheetml.table+xml"/>
  <Override PartName="/xl/tables/table732.xml" ContentType="application/vnd.openxmlformats-officedocument.spreadsheetml.table+xml"/>
  <Override PartName="/xl/tables/table733.xml" ContentType="application/vnd.openxmlformats-officedocument.spreadsheetml.table+xml"/>
  <Override PartName="/xl/tables/table734.xml" ContentType="application/vnd.openxmlformats-officedocument.spreadsheetml.table+xml"/>
  <Override PartName="/xl/tables/table735.xml" ContentType="application/vnd.openxmlformats-officedocument.spreadsheetml.table+xml"/>
  <Override PartName="/xl/tables/table736.xml" ContentType="application/vnd.openxmlformats-officedocument.spreadsheetml.table+xml"/>
  <Override PartName="/xl/tables/table737.xml" ContentType="application/vnd.openxmlformats-officedocument.spreadsheetml.table+xml"/>
  <Override PartName="/xl/tables/table738.xml" ContentType="application/vnd.openxmlformats-officedocument.spreadsheetml.table+xml"/>
  <Override PartName="/xl/tables/table739.xml" ContentType="application/vnd.openxmlformats-officedocument.spreadsheetml.table+xml"/>
  <Override PartName="/xl/tables/table740.xml" ContentType="application/vnd.openxmlformats-officedocument.spreadsheetml.table+xml"/>
  <Override PartName="/xl/tables/table741.xml" ContentType="application/vnd.openxmlformats-officedocument.spreadsheetml.table+xml"/>
  <Override PartName="/xl/tables/table742.xml" ContentType="application/vnd.openxmlformats-officedocument.spreadsheetml.table+xml"/>
  <Override PartName="/xl/tables/table743.xml" ContentType="application/vnd.openxmlformats-officedocument.spreadsheetml.table+xml"/>
  <Override PartName="/xl/tables/table744.xml" ContentType="application/vnd.openxmlformats-officedocument.spreadsheetml.table+xml"/>
  <Override PartName="/xl/tables/table745.xml" ContentType="application/vnd.openxmlformats-officedocument.spreadsheetml.table+xml"/>
  <Override PartName="/xl/tables/table746.xml" ContentType="application/vnd.openxmlformats-officedocument.spreadsheetml.table+xml"/>
  <Override PartName="/xl/tables/table747.xml" ContentType="application/vnd.openxmlformats-officedocument.spreadsheetml.table+xml"/>
  <Override PartName="/xl/tables/table748.xml" ContentType="application/vnd.openxmlformats-officedocument.spreadsheetml.table+xml"/>
  <Override PartName="/xl/tables/table749.xml" ContentType="application/vnd.openxmlformats-officedocument.spreadsheetml.table+xml"/>
  <Override PartName="/xl/tables/table750.xml" ContentType="application/vnd.openxmlformats-officedocument.spreadsheetml.table+xml"/>
  <Override PartName="/xl/tables/table751.xml" ContentType="application/vnd.openxmlformats-officedocument.spreadsheetml.table+xml"/>
  <Override PartName="/xl/tables/table752.xml" ContentType="application/vnd.openxmlformats-officedocument.spreadsheetml.table+xml"/>
  <Override PartName="/xl/tables/table753.xml" ContentType="application/vnd.openxmlformats-officedocument.spreadsheetml.table+xml"/>
  <Override PartName="/xl/tables/table754.xml" ContentType="application/vnd.openxmlformats-officedocument.spreadsheetml.table+xml"/>
  <Override PartName="/xl/tables/table755.xml" ContentType="application/vnd.openxmlformats-officedocument.spreadsheetml.table+xml"/>
  <Override PartName="/xl/tables/table756.xml" ContentType="application/vnd.openxmlformats-officedocument.spreadsheetml.table+xml"/>
  <Override PartName="/xl/tables/table757.xml" ContentType="application/vnd.openxmlformats-officedocument.spreadsheetml.table+xml"/>
  <Override PartName="/xl/tables/table758.xml" ContentType="application/vnd.openxmlformats-officedocument.spreadsheetml.table+xml"/>
  <Override PartName="/xl/tables/table759.xml" ContentType="application/vnd.openxmlformats-officedocument.spreadsheetml.table+xml"/>
  <Override PartName="/xl/tables/table760.xml" ContentType="application/vnd.openxmlformats-officedocument.spreadsheetml.table+xml"/>
  <Override PartName="/xl/tables/table761.xml" ContentType="application/vnd.openxmlformats-officedocument.spreadsheetml.table+xml"/>
  <Override PartName="/xl/tables/table762.xml" ContentType="application/vnd.openxmlformats-officedocument.spreadsheetml.table+xml"/>
  <Override PartName="/xl/tables/table763.xml" ContentType="application/vnd.openxmlformats-officedocument.spreadsheetml.table+xml"/>
  <Override PartName="/xl/tables/table764.xml" ContentType="application/vnd.openxmlformats-officedocument.spreadsheetml.table+xml"/>
  <Override PartName="/xl/tables/table765.xml" ContentType="application/vnd.openxmlformats-officedocument.spreadsheetml.table+xml"/>
  <Override PartName="/xl/tables/table766.xml" ContentType="application/vnd.openxmlformats-officedocument.spreadsheetml.table+xml"/>
  <Override PartName="/xl/tables/table767.xml" ContentType="application/vnd.openxmlformats-officedocument.spreadsheetml.table+xml"/>
  <Override PartName="/xl/tables/table768.xml" ContentType="application/vnd.openxmlformats-officedocument.spreadsheetml.table+xml"/>
  <Override PartName="/xl/tables/table769.xml" ContentType="application/vnd.openxmlformats-officedocument.spreadsheetml.table+xml"/>
  <Override PartName="/xl/tables/table770.xml" ContentType="application/vnd.openxmlformats-officedocument.spreadsheetml.table+xml"/>
  <Override PartName="/xl/tables/table771.xml" ContentType="application/vnd.openxmlformats-officedocument.spreadsheetml.table+xml"/>
  <Override PartName="/xl/tables/table772.xml" ContentType="application/vnd.openxmlformats-officedocument.spreadsheetml.table+xml"/>
  <Override PartName="/xl/tables/table773.xml" ContentType="application/vnd.openxmlformats-officedocument.spreadsheetml.table+xml"/>
  <Override PartName="/xl/tables/table774.xml" ContentType="application/vnd.openxmlformats-officedocument.spreadsheetml.table+xml"/>
  <Override PartName="/xl/tables/table775.xml" ContentType="application/vnd.openxmlformats-officedocument.spreadsheetml.table+xml"/>
  <Override PartName="/xl/tables/table776.xml" ContentType="application/vnd.openxmlformats-officedocument.spreadsheetml.table+xml"/>
  <Override PartName="/xl/tables/table777.xml" ContentType="application/vnd.openxmlformats-officedocument.spreadsheetml.table+xml"/>
  <Override PartName="/xl/tables/table778.xml" ContentType="application/vnd.openxmlformats-officedocument.spreadsheetml.table+xml"/>
  <Override PartName="/xl/tables/table779.xml" ContentType="application/vnd.openxmlformats-officedocument.spreadsheetml.table+xml"/>
  <Override PartName="/xl/tables/table780.xml" ContentType="application/vnd.openxmlformats-officedocument.spreadsheetml.table+xml"/>
  <Override PartName="/xl/tables/table781.xml" ContentType="application/vnd.openxmlformats-officedocument.spreadsheetml.table+xml"/>
  <Override PartName="/xl/tables/table782.xml" ContentType="application/vnd.openxmlformats-officedocument.spreadsheetml.table+xml"/>
  <Override PartName="/xl/tables/table783.xml" ContentType="application/vnd.openxmlformats-officedocument.spreadsheetml.table+xml"/>
  <Override PartName="/xl/tables/table784.xml" ContentType="application/vnd.openxmlformats-officedocument.spreadsheetml.table+xml"/>
  <Override PartName="/xl/tables/table785.xml" ContentType="application/vnd.openxmlformats-officedocument.spreadsheetml.table+xml"/>
  <Override PartName="/xl/tables/table786.xml" ContentType="application/vnd.openxmlformats-officedocument.spreadsheetml.table+xml"/>
  <Override PartName="/xl/tables/table787.xml" ContentType="application/vnd.openxmlformats-officedocument.spreadsheetml.table+xml"/>
  <Override PartName="/xl/tables/table788.xml" ContentType="application/vnd.openxmlformats-officedocument.spreadsheetml.table+xml"/>
  <Override PartName="/xl/tables/table789.xml" ContentType="application/vnd.openxmlformats-officedocument.spreadsheetml.table+xml"/>
  <Override PartName="/xl/tables/table790.xml" ContentType="application/vnd.openxmlformats-officedocument.spreadsheetml.table+xml"/>
  <Override PartName="/xl/tables/table791.xml" ContentType="application/vnd.openxmlformats-officedocument.spreadsheetml.table+xml"/>
  <Override PartName="/xl/tables/table792.xml" ContentType="application/vnd.openxmlformats-officedocument.spreadsheetml.table+xml"/>
  <Override PartName="/xl/tables/table793.xml" ContentType="application/vnd.openxmlformats-officedocument.spreadsheetml.table+xml"/>
  <Override PartName="/xl/tables/table794.xml" ContentType="application/vnd.openxmlformats-officedocument.spreadsheetml.table+xml"/>
  <Override PartName="/xl/tables/table79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Arin\eclipse-workspace\TheMaliniWay\src\main\resources\"/>
    </mc:Choice>
  </mc:AlternateContent>
  <xr:revisionPtr revIDLastSave="0" documentId="13_ncr:1_{2D14C91F-7B52-466C-8493-E12033509A35}" xr6:coauthVersionLast="47" xr6:coauthVersionMax="47" xr10:uidLastSave="{00000000-0000-0000-0000-000000000000}"/>
  <bookViews>
    <workbookView xWindow="-108" yWindow="-108" windowWidth="23256" windowHeight="12576" firstSheet="21" activeTab="21" xr2:uid="{00000000-000D-0000-FFFF-FFFF00000000}"/>
  </bookViews>
  <sheets>
    <sheet name="April 2022" sheetId="2" state="hidden" r:id="rId1"/>
    <sheet name="May 2022" sheetId="3" state="hidden" r:id="rId2"/>
    <sheet name="June 2022" sheetId="4" state="hidden" r:id="rId3"/>
    <sheet name="July 2022" sheetId="5" state="hidden" r:id="rId4"/>
    <sheet name="August 2022" sheetId="6" state="hidden" r:id="rId5"/>
    <sheet name="Sept 2022" sheetId="7" state="hidden" r:id="rId6"/>
    <sheet name="Oct 2022" sheetId="8" state="hidden" r:id="rId7"/>
    <sheet name="Nov 2022" sheetId="9" state="hidden" r:id="rId8"/>
    <sheet name="Feb 2023" sheetId="10" state="hidden" r:id="rId9"/>
    <sheet name="Jan 2023" sheetId="11" state="hidden" r:id="rId10"/>
    <sheet name="March 2023" sheetId="12" state="hidden" r:id="rId11"/>
    <sheet name="August 2024" sheetId="13" state="hidden" r:id="rId12"/>
    <sheet name="September 2024" sheetId="14" state="hidden" r:id="rId13"/>
    <sheet name="October 2024" sheetId="15" state="hidden" r:id="rId14"/>
    <sheet name="Nov 24" sheetId="16" state="hidden" r:id="rId15"/>
    <sheet name="Dec 24" sheetId="17" state="hidden" r:id="rId16"/>
    <sheet name="Jan 25" sheetId="18" state="hidden" r:id="rId17"/>
    <sheet name="Feb 25" sheetId="19" state="hidden" r:id="rId18"/>
    <sheet name="March 25" sheetId="20" state="hidden" r:id="rId19"/>
    <sheet name="April 25" sheetId="21" state="hidden" r:id="rId20"/>
    <sheet name="May 25" sheetId="22" state="hidden" r:id="rId21"/>
    <sheet name="Sheet1" sheetId="61" r:id="rId22"/>
    <sheet name="June 25" sheetId="23" r:id="rId23"/>
    <sheet name="Master Payment Structure" sheetId="24" r:id="rId24"/>
    <sheet name="Computer Payment Structure" sheetId="25" r:id="rId25"/>
    <sheet name="Directory" sheetId="26" r:id="rId26"/>
    <sheet name="Jan 2022B" sheetId="27" state="hidden" r:id="rId27"/>
    <sheet name="2020" sheetId="28" state="hidden" r:id="rId28"/>
    <sheet name="Feb 2022" sheetId="29" state="hidden" r:id="rId29"/>
    <sheet name="Jan-March 2021" sheetId="30" state="hidden" r:id="rId30"/>
    <sheet name="April 2021" sheetId="31" state="hidden" r:id="rId31"/>
    <sheet name="May 2021" sheetId="32" state="hidden" r:id="rId32"/>
    <sheet name="June 2021" sheetId="33" state="hidden" r:id="rId33"/>
    <sheet name="July 2021" sheetId="34" state="hidden" r:id="rId34"/>
    <sheet name="August 2021" sheetId="35" state="hidden" r:id="rId35"/>
    <sheet name="Sept 2021" sheetId="36" state="hidden" r:id="rId36"/>
    <sheet name="Oct 2021" sheetId="37" state="hidden" r:id="rId37"/>
    <sheet name="Nov 2021" sheetId="38" state="hidden" r:id="rId38"/>
    <sheet name="Dec 2021" sheetId="39" state="hidden" r:id="rId39"/>
    <sheet name="Jan 2022" sheetId="40" state="hidden" r:id="rId40"/>
    <sheet name="April 2023" sheetId="41" state="hidden" r:id="rId41"/>
    <sheet name="May 2023" sheetId="42" state="hidden" r:id="rId42"/>
    <sheet name="June 2023" sheetId="43" state="hidden" r:id="rId43"/>
    <sheet name="July 2024" sheetId="44" state="hidden" r:id="rId44"/>
    <sheet name="Aug 2023" sheetId="45" state="hidden" r:id="rId45"/>
    <sheet name="Sept 2023" sheetId="46" state="hidden" r:id="rId46"/>
    <sheet name="Oct 2023" sheetId="47" state="hidden" r:id="rId47"/>
    <sheet name="Nov 2023" sheetId="48" state="hidden" r:id="rId48"/>
    <sheet name="Dec 2023" sheetId="49" state="hidden" r:id="rId49"/>
    <sheet name="Jan 2024" sheetId="50" state="hidden" r:id="rId50"/>
    <sheet name="Feb 2024" sheetId="51" state="hidden" r:id="rId51"/>
    <sheet name="March 2024" sheetId="52" state="hidden" r:id="rId52"/>
    <sheet name="April 2024" sheetId="53" state="hidden" r:id="rId53"/>
    <sheet name="May 2024" sheetId="54" state="hidden" r:id="rId54"/>
    <sheet name="June 24" sheetId="55" state="hidden" r:id="rId55"/>
    <sheet name="July 2024a" sheetId="56" state="hidden" r:id="rId56"/>
    <sheet name="Group" sheetId="57" r:id="rId57"/>
    <sheet name="Team TMW" sheetId="58" r:id="rId58"/>
    <sheet name="Summary" sheetId="59" r:id="rId59"/>
    <sheet name="Future Months " sheetId="60" r:id="rId60"/>
  </sheets>
  <definedNames>
    <definedName name="_xlnm._FilterDatabase" localSheetId="25" hidden="1">Directory!$A$1:$AB$75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2" i="60" l="1"/>
  <c r="O12" i="60"/>
  <c r="G66" i="59"/>
  <c r="G65" i="59"/>
  <c r="G64" i="59"/>
  <c r="G63" i="59"/>
  <c r="H63" i="59" s="1"/>
  <c r="H64" i="59" s="1"/>
  <c r="H65" i="59" s="1"/>
  <c r="H66" i="59" s="1"/>
  <c r="H62" i="59"/>
  <c r="G62" i="59"/>
  <c r="J58" i="59"/>
  <c r="F58" i="59"/>
  <c r="E58" i="59"/>
  <c r="D58" i="59"/>
  <c r="C58" i="59"/>
  <c r="B58" i="59"/>
  <c r="G58" i="59" s="1"/>
  <c r="G57" i="59"/>
  <c r="G56" i="59"/>
  <c r="G55" i="59"/>
  <c r="G54" i="59"/>
  <c r="G53" i="59"/>
  <c r="G52" i="59"/>
  <c r="G51" i="59"/>
  <c r="G50" i="59"/>
  <c r="G49" i="59"/>
  <c r="G48" i="59"/>
  <c r="G47" i="59"/>
  <c r="G46" i="59"/>
  <c r="H46" i="59" s="1"/>
  <c r="H47" i="59" s="1"/>
  <c r="H48" i="59" s="1"/>
  <c r="H49" i="59" s="1"/>
  <c r="H50" i="59" s="1"/>
  <c r="H51" i="59" s="1"/>
  <c r="H52" i="59" s="1"/>
  <c r="H53" i="59" s="1"/>
  <c r="H54" i="59" s="1"/>
  <c r="H55" i="59" s="1"/>
  <c r="H56" i="59" s="1"/>
  <c r="H57" i="59" s="1"/>
  <c r="I45" i="59"/>
  <c r="I46" i="59" s="1"/>
  <c r="I47" i="59" s="1"/>
  <c r="I48" i="59" s="1"/>
  <c r="I49" i="59" s="1"/>
  <c r="I50" i="59" s="1"/>
  <c r="I51" i="59" s="1"/>
  <c r="I52" i="59" s="1"/>
  <c r="I53" i="59" s="1"/>
  <c r="I54" i="59" s="1"/>
  <c r="I55" i="59" s="1"/>
  <c r="I56" i="59" s="1"/>
  <c r="I57" i="59" s="1"/>
  <c r="F43" i="59"/>
  <c r="E43" i="59"/>
  <c r="D43" i="59"/>
  <c r="C43" i="59"/>
  <c r="B43" i="59"/>
  <c r="G41" i="59"/>
  <c r="G40" i="59"/>
  <c r="G39" i="59"/>
  <c r="G38" i="59"/>
  <c r="G37" i="59"/>
  <c r="G36" i="59"/>
  <c r="G35" i="59"/>
  <c r="G34" i="59"/>
  <c r="G33" i="59"/>
  <c r="G32" i="59"/>
  <c r="H31" i="59"/>
  <c r="H32" i="59" s="1"/>
  <c r="H33" i="59" s="1"/>
  <c r="H34" i="59" s="1"/>
  <c r="H35" i="59" s="1"/>
  <c r="H36" i="59" s="1"/>
  <c r="H37" i="59" s="1"/>
  <c r="H38" i="59" s="1"/>
  <c r="H39" i="59" s="1"/>
  <c r="H40" i="59" s="1"/>
  <c r="H41" i="59" s="1"/>
  <c r="G31" i="59"/>
  <c r="G43" i="59" s="1"/>
  <c r="E30" i="59"/>
  <c r="D30" i="59"/>
  <c r="C30" i="59"/>
  <c r="B30" i="59"/>
  <c r="G29" i="59"/>
  <c r="G28" i="59"/>
  <c r="G27" i="59"/>
  <c r="G26" i="59"/>
  <c r="G25" i="59"/>
  <c r="G24" i="59"/>
  <c r="G23" i="59"/>
  <c r="G22" i="59"/>
  <c r="G21" i="59"/>
  <c r="G20" i="59"/>
  <c r="G19" i="59"/>
  <c r="G18" i="59"/>
  <c r="H18" i="59" s="1"/>
  <c r="H19" i="59" s="1"/>
  <c r="H20" i="59" s="1"/>
  <c r="H21" i="59" s="1"/>
  <c r="H22" i="59" s="1"/>
  <c r="H23" i="59" s="1"/>
  <c r="H24" i="59" s="1"/>
  <c r="H25" i="59" s="1"/>
  <c r="H26" i="59" s="1"/>
  <c r="H27" i="59" s="1"/>
  <c r="H28" i="59" s="1"/>
  <c r="H29" i="59" s="1"/>
  <c r="E16" i="59"/>
  <c r="D16" i="59"/>
  <c r="C16" i="59"/>
  <c r="B16" i="59"/>
  <c r="G14" i="59"/>
  <c r="G13" i="59"/>
  <c r="G8" i="59"/>
  <c r="G7" i="59"/>
  <c r="G6" i="59"/>
  <c r="H5" i="59"/>
  <c r="H6" i="59" s="1"/>
  <c r="H7" i="59" s="1"/>
  <c r="H8" i="59" s="1"/>
  <c r="H9" i="59" s="1"/>
  <c r="H10" i="59" s="1"/>
  <c r="H11" i="59" s="1"/>
  <c r="H12" i="59" s="1"/>
  <c r="H13" i="59" s="1"/>
  <c r="H14" i="59" s="1"/>
  <c r="G5" i="59"/>
  <c r="I4" i="59"/>
  <c r="I5" i="59" s="1"/>
  <c r="I6" i="59" s="1"/>
  <c r="I7" i="59" s="1"/>
  <c r="I8" i="59" s="1"/>
  <c r="I9" i="59" s="1"/>
  <c r="I10" i="59" s="1"/>
  <c r="I11" i="59" s="1"/>
  <c r="I12" i="59" s="1"/>
  <c r="I13" i="59" s="1"/>
  <c r="I14" i="59" s="1"/>
  <c r="I18" i="59" s="1"/>
  <c r="I19" i="59" s="1"/>
  <c r="I20" i="59" s="1"/>
  <c r="I21" i="59" s="1"/>
  <c r="I22" i="59" s="1"/>
  <c r="I23" i="59" s="1"/>
  <c r="I24" i="59" s="1"/>
  <c r="I25" i="59" s="1"/>
  <c r="I26" i="59" s="1"/>
  <c r="I27" i="59" s="1"/>
  <c r="I28" i="59" s="1"/>
  <c r="I29" i="59" s="1"/>
  <c r="I31" i="59" s="1"/>
  <c r="I32" i="59" s="1"/>
  <c r="I33" i="59" s="1"/>
  <c r="I34" i="59" s="1"/>
  <c r="I35" i="59" s="1"/>
  <c r="I36" i="59" s="1"/>
  <c r="I37" i="59" s="1"/>
  <c r="I38" i="59" s="1"/>
  <c r="I39" i="59" s="1"/>
  <c r="I40" i="59" s="1"/>
  <c r="I41" i="59" s="1"/>
  <c r="G4" i="59"/>
  <c r="G16" i="59" s="1"/>
  <c r="I3" i="59"/>
  <c r="O28" i="56"/>
  <c r="S26" i="56"/>
  <c r="S25" i="56"/>
  <c r="S24" i="56"/>
  <c r="S23" i="56"/>
  <c r="G23" i="56"/>
  <c r="S22" i="56"/>
  <c r="S28" i="56" s="1"/>
  <c r="Q141" i="55"/>
  <c r="P141" i="55"/>
  <c r="O141" i="55"/>
  <c r="N141" i="55"/>
  <c r="R138" i="55"/>
  <c r="R137" i="55"/>
  <c r="R141" i="55" s="1"/>
  <c r="E125" i="55"/>
  <c r="E120" i="55"/>
  <c r="E114" i="55"/>
  <c r="A113" i="55"/>
  <c r="A112" i="55"/>
  <c r="A111" i="55"/>
  <c r="A110" i="55"/>
  <c r="A109" i="55"/>
  <c r="A107" i="55"/>
  <c r="A105" i="55"/>
  <c r="A103" i="55"/>
  <c r="A102" i="55"/>
  <c r="A101" i="55"/>
  <c r="A100" i="55"/>
  <c r="A99" i="55"/>
  <c r="A97" i="55"/>
  <c r="A96" i="55"/>
  <c r="A95" i="55"/>
  <c r="A94" i="55"/>
  <c r="A93" i="55"/>
  <c r="A92" i="55"/>
  <c r="A91" i="55"/>
  <c r="A89" i="55"/>
  <c r="A88" i="55"/>
  <c r="A87" i="55"/>
  <c r="A86" i="55"/>
  <c r="A85" i="55"/>
  <c r="A84" i="55"/>
  <c r="A82" i="55"/>
  <c r="A81" i="55"/>
  <c r="A80" i="55"/>
  <c r="A79" i="55"/>
  <c r="A78" i="55"/>
  <c r="F76" i="55"/>
  <c r="F75" i="55"/>
  <c r="E73" i="55"/>
  <c r="A72" i="55"/>
  <c r="A71" i="55"/>
  <c r="A70" i="55"/>
  <c r="A69" i="55"/>
  <c r="A68" i="55"/>
  <c r="A67" i="55"/>
  <c r="A66" i="55"/>
  <c r="A65" i="55"/>
  <c r="A64" i="55"/>
  <c r="A63" i="55"/>
  <c r="A62" i="55"/>
  <c r="A60" i="55"/>
  <c r="A59" i="55"/>
  <c r="A58" i="55"/>
  <c r="A57" i="55"/>
  <c r="A56" i="55"/>
  <c r="A48" i="55"/>
  <c r="A47" i="55"/>
  <c r="A46" i="55"/>
  <c r="A45" i="55"/>
  <c r="A44" i="55"/>
  <c r="A43" i="55"/>
  <c r="A42" i="55"/>
  <c r="A41" i="55"/>
  <c r="A40" i="55"/>
  <c r="A39" i="55"/>
  <c r="A38" i="55"/>
  <c r="A37" i="55"/>
  <c r="A36" i="55"/>
  <c r="A35" i="55"/>
  <c r="A34" i="55"/>
  <c r="A33" i="55"/>
  <c r="A32" i="55"/>
  <c r="A31" i="55"/>
  <c r="A30" i="55"/>
  <c r="A29" i="55"/>
  <c r="A28" i="55"/>
  <c r="A27" i="55"/>
  <c r="A26" i="55"/>
  <c r="A25" i="55"/>
  <c r="A24" i="55"/>
  <c r="A23" i="55"/>
  <c r="A22" i="55"/>
  <c r="A21" i="55"/>
  <c r="A20" i="55"/>
  <c r="A18" i="55"/>
  <c r="A17" i="55"/>
  <c r="A16" i="55"/>
  <c r="A15" i="55"/>
  <c r="A14" i="55"/>
  <c r="A13" i="55"/>
  <c r="A12" i="55"/>
  <c r="A11" i="55"/>
  <c r="A10" i="55"/>
  <c r="A9" i="55"/>
  <c r="A8" i="55"/>
  <c r="F7" i="55"/>
  <c r="A7" i="55"/>
  <c r="F6" i="55"/>
  <c r="A6" i="55"/>
  <c r="F5" i="55"/>
  <c r="F18" i="55" s="1"/>
  <c r="A5" i="55"/>
  <c r="F4" i="55"/>
  <c r="A4" i="55"/>
  <c r="F3" i="55"/>
  <c r="A3" i="55"/>
  <c r="F167" i="54"/>
  <c r="E167" i="54"/>
  <c r="D167" i="54"/>
  <c r="C167" i="54"/>
  <c r="B167" i="54"/>
  <c r="G165" i="54"/>
  <c r="G164" i="54"/>
  <c r="G163" i="54"/>
  <c r="G162" i="54"/>
  <c r="J159" i="54"/>
  <c r="C159" i="54"/>
  <c r="A158" i="54"/>
  <c r="A157" i="54"/>
  <c r="A156" i="54"/>
  <c r="A155" i="54"/>
  <c r="A154" i="54"/>
  <c r="A153" i="54"/>
  <c r="G152" i="54"/>
  <c r="A152" i="54"/>
  <c r="G151" i="54"/>
  <c r="A151" i="54"/>
  <c r="A150" i="54"/>
  <c r="A149" i="54"/>
  <c r="A148" i="54"/>
  <c r="A147" i="54"/>
  <c r="A146" i="54"/>
  <c r="A145" i="54"/>
  <c r="A144" i="54"/>
  <c r="A143" i="54"/>
  <c r="A142" i="54"/>
  <c r="A141" i="54"/>
  <c r="A140" i="54"/>
  <c r="A139" i="54"/>
  <c r="A138" i="54"/>
  <c r="A137" i="54"/>
  <c r="A136" i="54"/>
  <c r="A135" i="54"/>
  <c r="A134" i="54"/>
  <c r="A133" i="54"/>
  <c r="A132" i="54"/>
  <c r="A131" i="54"/>
  <c r="A130" i="54"/>
  <c r="A129" i="54"/>
  <c r="A128" i="54"/>
  <c r="A127" i="54"/>
  <c r="A126" i="54"/>
  <c r="E125" i="54"/>
  <c r="A125" i="54"/>
  <c r="A124" i="54"/>
  <c r="G119" i="54"/>
  <c r="L116" i="54"/>
  <c r="C116" i="54"/>
  <c r="A115" i="54"/>
  <c r="A114" i="54"/>
  <c r="A113" i="54"/>
  <c r="A112" i="54"/>
  <c r="A111" i="54"/>
  <c r="A110" i="54"/>
  <c r="A109" i="54"/>
  <c r="A108" i="54"/>
  <c r="A107" i="54"/>
  <c r="A106" i="54"/>
  <c r="A105" i="54"/>
  <c r="A104" i="54"/>
  <c r="A103" i="54"/>
  <c r="A102" i="54"/>
  <c r="A101" i="54"/>
  <c r="A100" i="54"/>
  <c r="A99" i="54"/>
  <c r="A98" i="54"/>
  <c r="A97" i="54"/>
  <c r="A96" i="54"/>
  <c r="A95" i="54"/>
  <c r="A94" i="54"/>
  <c r="A93" i="54"/>
  <c r="A92" i="54"/>
  <c r="A91" i="54"/>
  <c r="A90" i="54"/>
  <c r="A89" i="54"/>
  <c r="A88" i="54"/>
  <c r="A87" i="54"/>
  <c r="A86" i="54"/>
  <c r="J85" i="54"/>
  <c r="A85" i="54"/>
  <c r="A84" i="54"/>
  <c r="H83" i="54"/>
  <c r="H82" i="54"/>
  <c r="H81" i="54"/>
  <c r="H80" i="54"/>
  <c r="H79" i="54"/>
  <c r="E79" i="54"/>
  <c r="E85" i="54" s="1"/>
  <c r="H78" i="54"/>
  <c r="J76" i="54"/>
  <c r="C76" i="54"/>
  <c r="A75" i="54"/>
  <c r="A74" i="54"/>
  <c r="A73" i="54"/>
  <c r="A72" i="54"/>
  <c r="A71" i="54"/>
  <c r="A70" i="54"/>
  <c r="A69" i="54"/>
  <c r="A68" i="54"/>
  <c r="A67" i="54"/>
  <c r="A66" i="54"/>
  <c r="A64" i="54"/>
  <c r="A63" i="54"/>
  <c r="A62" i="54"/>
  <c r="A61" i="54"/>
  <c r="A60" i="54"/>
  <c r="A59" i="54"/>
  <c r="A58" i="54"/>
  <c r="A57" i="54"/>
  <c r="A56" i="54"/>
  <c r="A55" i="54"/>
  <c r="A54" i="54"/>
  <c r="A53" i="54"/>
  <c r="A52" i="54"/>
  <c r="A51" i="54"/>
  <c r="A50" i="54"/>
  <c r="A49" i="54"/>
  <c r="A48" i="54"/>
  <c r="H39" i="54"/>
  <c r="E39" i="54"/>
  <c r="E45" i="54" s="1"/>
  <c r="H38" i="54"/>
  <c r="J36" i="54"/>
  <c r="C36" i="54"/>
  <c r="A35" i="54"/>
  <c r="A34" i="54"/>
  <c r="A33" i="54"/>
  <c r="A32" i="54"/>
  <c r="A29" i="54"/>
  <c r="A28" i="54"/>
  <c r="A27" i="54"/>
  <c r="A26" i="54"/>
  <c r="A25" i="54"/>
  <c r="A24" i="54"/>
  <c r="A23" i="54"/>
  <c r="A22" i="54"/>
  <c r="A21" i="54"/>
  <c r="A20" i="54"/>
  <c r="A19" i="54"/>
  <c r="A18" i="54"/>
  <c r="A17" i="54"/>
  <c r="A16" i="54"/>
  <c r="A15" i="54"/>
  <c r="A14" i="54"/>
  <c r="A13" i="54"/>
  <c r="A12" i="54"/>
  <c r="A11" i="54"/>
  <c r="A10" i="54"/>
  <c r="A9" i="54"/>
  <c r="A8" i="54"/>
  <c r="E7" i="54"/>
  <c r="A6" i="54"/>
  <c r="H4" i="54"/>
  <c r="H3" i="54"/>
  <c r="H2" i="54"/>
  <c r="E2" i="54"/>
  <c r="F200" i="53"/>
  <c r="E200" i="53"/>
  <c r="D200" i="53"/>
  <c r="C200" i="53"/>
  <c r="G197" i="53"/>
  <c r="G196" i="53"/>
  <c r="G195" i="53"/>
  <c r="G194" i="53"/>
  <c r="M193" i="53"/>
  <c r="M192" i="53"/>
  <c r="M196" i="53" s="1"/>
  <c r="I190" i="53"/>
  <c r="C190" i="53"/>
  <c r="B198" i="53" s="1"/>
  <c r="A182" i="53"/>
  <c r="A181" i="53"/>
  <c r="A180" i="53"/>
  <c r="A179" i="53"/>
  <c r="A178" i="53"/>
  <c r="A177" i="53"/>
  <c r="A176" i="53"/>
  <c r="A175" i="53"/>
  <c r="A174" i="53"/>
  <c r="A173" i="53"/>
  <c r="A172" i="53"/>
  <c r="A171" i="53"/>
  <c r="I170" i="53"/>
  <c r="A170" i="53"/>
  <c r="A169" i="53"/>
  <c r="A168" i="53"/>
  <c r="A167" i="53"/>
  <c r="A166" i="53"/>
  <c r="A165" i="53"/>
  <c r="A164" i="53"/>
  <c r="G163" i="53"/>
  <c r="A163" i="53"/>
  <c r="G162" i="53"/>
  <c r="A162" i="53"/>
  <c r="A161" i="53"/>
  <c r="A160" i="53"/>
  <c r="A159" i="53"/>
  <c r="A158" i="53"/>
  <c r="A157" i="53"/>
  <c r="A156" i="53"/>
  <c r="E155" i="53"/>
  <c r="A155" i="53"/>
  <c r="A154" i="53"/>
  <c r="E150" i="53"/>
  <c r="G149" i="53"/>
  <c r="M145" i="53"/>
  <c r="C145" i="53"/>
  <c r="A131" i="53"/>
  <c r="A130" i="53"/>
  <c r="A129" i="53"/>
  <c r="A128" i="53"/>
  <c r="A127" i="53"/>
  <c r="G118" i="53"/>
  <c r="G117" i="53"/>
  <c r="G116" i="53"/>
  <c r="G114" i="53"/>
  <c r="I110" i="53"/>
  <c r="G103" i="53"/>
  <c r="G102" i="53"/>
  <c r="G101" i="53"/>
  <c r="E101" i="53"/>
  <c r="E105" i="53" s="1"/>
  <c r="G100" i="53"/>
  <c r="I98" i="53"/>
  <c r="M98" i="53" s="1"/>
  <c r="C98" i="53"/>
  <c r="A80" i="53"/>
  <c r="G79" i="53"/>
  <c r="A79" i="53"/>
  <c r="G78" i="53"/>
  <c r="A78" i="53"/>
  <c r="A77" i="53"/>
  <c r="A76" i="53"/>
  <c r="A75" i="53"/>
  <c r="A74" i="53"/>
  <c r="A73" i="53"/>
  <c r="A72" i="53"/>
  <c r="A71" i="53"/>
  <c r="A70" i="53"/>
  <c r="A69" i="53"/>
  <c r="A68" i="53"/>
  <c r="A67" i="53"/>
  <c r="A66" i="53"/>
  <c r="G65" i="53"/>
  <c r="A65" i="53"/>
  <c r="G64" i="53"/>
  <c r="A64" i="53"/>
  <c r="E63" i="53"/>
  <c r="A63" i="53"/>
  <c r="A62" i="53"/>
  <c r="G59" i="53"/>
  <c r="G58" i="53"/>
  <c r="E58" i="53"/>
  <c r="G57" i="53"/>
  <c r="I55" i="53"/>
  <c r="C55" i="53"/>
  <c r="A47" i="53"/>
  <c r="A46" i="53"/>
  <c r="A45" i="53"/>
  <c r="A44" i="53"/>
  <c r="A43" i="53"/>
  <c r="A42" i="53"/>
  <c r="A41" i="53"/>
  <c r="A40" i="53"/>
  <c r="G39" i="53"/>
  <c r="A39" i="53"/>
  <c r="G38" i="53"/>
  <c r="I35" i="53"/>
  <c r="C35" i="53"/>
  <c r="M35" i="53" s="1"/>
  <c r="A34" i="53"/>
  <c r="A33" i="53"/>
  <c r="A32" i="53"/>
  <c r="A31" i="53"/>
  <c r="A30" i="53"/>
  <c r="A29" i="53"/>
  <c r="A28" i="53"/>
  <c r="A27" i="53"/>
  <c r="A26" i="53"/>
  <c r="A25" i="53"/>
  <c r="A24" i="53"/>
  <c r="A23" i="53"/>
  <c r="A22" i="53"/>
  <c r="A21" i="53"/>
  <c r="A20" i="53"/>
  <c r="A19" i="53"/>
  <c r="A18" i="53"/>
  <c r="A17" i="53"/>
  <c r="A16" i="53"/>
  <c r="A15" i="53"/>
  <c r="A14" i="53"/>
  <c r="A13" i="53"/>
  <c r="A12" i="53"/>
  <c r="A11" i="53"/>
  <c r="A10" i="53"/>
  <c r="E9" i="53"/>
  <c r="A9" i="53"/>
  <c r="A8" i="53"/>
  <c r="A7" i="53"/>
  <c r="G4" i="53"/>
  <c r="G3" i="53"/>
  <c r="E3" i="53"/>
  <c r="F4" i="53" s="1"/>
  <c r="G2" i="53"/>
  <c r="F177" i="52"/>
  <c r="E177" i="52"/>
  <c r="D177" i="52"/>
  <c r="C177" i="52"/>
  <c r="B177" i="52"/>
  <c r="G174" i="52"/>
  <c r="G173" i="52"/>
  <c r="G172" i="52"/>
  <c r="G177" i="52" s="1"/>
  <c r="G171" i="52"/>
  <c r="M167" i="52"/>
  <c r="H167" i="52"/>
  <c r="C167" i="52"/>
  <c r="A165" i="52"/>
  <c r="A164" i="52"/>
  <c r="A163" i="52"/>
  <c r="A162" i="52"/>
  <c r="A161" i="52"/>
  <c r="A160" i="52"/>
  <c r="A159" i="52"/>
  <c r="A158" i="52"/>
  <c r="A157" i="52"/>
  <c r="A156" i="52"/>
  <c r="A155" i="52"/>
  <c r="A154" i="52"/>
  <c r="A153" i="52"/>
  <c r="A152" i="52"/>
  <c r="A151" i="52"/>
  <c r="A150" i="52"/>
  <c r="A149" i="52"/>
  <c r="A148" i="52"/>
  <c r="A147" i="52"/>
  <c r="A146" i="52"/>
  <c r="A145" i="52"/>
  <c r="A144" i="52"/>
  <c r="A143" i="52"/>
  <c r="A141" i="52"/>
  <c r="A140" i="52"/>
  <c r="A139" i="52"/>
  <c r="A138" i="52"/>
  <c r="A137" i="52"/>
  <c r="A136" i="52"/>
  <c r="A135" i="52"/>
  <c r="A134" i="52"/>
  <c r="A133" i="52"/>
  <c r="A132" i="52"/>
  <c r="A131" i="52"/>
  <c r="I130" i="52"/>
  <c r="A130" i="52"/>
  <c r="E129" i="52"/>
  <c r="A129" i="52"/>
  <c r="G128" i="52"/>
  <c r="A128" i="52"/>
  <c r="G125" i="52"/>
  <c r="M124" i="52"/>
  <c r="M130" i="52" s="1"/>
  <c r="G124" i="52"/>
  <c r="E124" i="52"/>
  <c r="M123" i="52"/>
  <c r="H121" i="52"/>
  <c r="C121" i="52"/>
  <c r="E93" i="52"/>
  <c r="E98" i="52" s="1"/>
  <c r="C90" i="52"/>
  <c r="I59" i="52"/>
  <c r="F56" i="52"/>
  <c r="E56" i="52"/>
  <c r="E51" i="52"/>
  <c r="M50" i="52"/>
  <c r="M49" i="52"/>
  <c r="M47" i="52"/>
  <c r="H47" i="52"/>
  <c r="C47" i="52"/>
  <c r="E5" i="52"/>
  <c r="E10" i="52" s="1"/>
  <c r="E4" i="52"/>
  <c r="F187" i="51"/>
  <c r="E187" i="51"/>
  <c r="D187" i="51"/>
  <c r="C187" i="51"/>
  <c r="B187" i="51"/>
  <c r="G184" i="51"/>
  <c r="G183" i="51"/>
  <c r="G182" i="51"/>
  <c r="P181" i="51"/>
  <c r="G181" i="51"/>
  <c r="G187" i="51" s="1"/>
  <c r="H156" i="51"/>
  <c r="C156" i="51"/>
  <c r="S156" i="51" s="1"/>
  <c r="E114" i="51"/>
  <c r="E111" i="51"/>
  <c r="E110" i="51"/>
  <c r="E109" i="51"/>
  <c r="E107" i="51"/>
  <c r="C105" i="51"/>
  <c r="M80" i="51"/>
  <c r="J80" i="51"/>
  <c r="C80" i="51"/>
  <c r="F49" i="51"/>
  <c r="F48" i="51"/>
  <c r="F47" i="51"/>
  <c r="C47" i="51"/>
  <c r="F46" i="51"/>
  <c r="F45" i="51"/>
  <c r="C43" i="51"/>
  <c r="F8" i="51"/>
  <c r="F7" i="51"/>
  <c r="F6" i="51"/>
  <c r="C5" i="51"/>
  <c r="F5" i="51" s="1"/>
  <c r="C4" i="51"/>
  <c r="F4" i="51" s="1"/>
  <c r="F3" i="51"/>
  <c r="F2" i="51"/>
  <c r="F250" i="50"/>
  <c r="E250" i="50"/>
  <c r="D250" i="50"/>
  <c r="C250" i="50"/>
  <c r="B250" i="50"/>
  <c r="G248" i="50"/>
  <c r="G247" i="50"/>
  <c r="G246" i="50"/>
  <c r="G250" i="50" s="1"/>
  <c r="G245" i="50"/>
  <c r="G244" i="50"/>
  <c r="C235" i="50"/>
  <c r="F205" i="50"/>
  <c r="F204" i="50"/>
  <c r="F203" i="50"/>
  <c r="F202" i="50"/>
  <c r="F201" i="50"/>
  <c r="C201" i="50"/>
  <c r="F200" i="50"/>
  <c r="F207" i="50" s="1"/>
  <c r="C200" i="50"/>
  <c r="G164" i="50"/>
  <c r="C157" i="50"/>
  <c r="C197" i="50" s="1"/>
  <c r="Q197" i="50" s="1"/>
  <c r="G155" i="50"/>
  <c r="G121" i="50"/>
  <c r="G120" i="50"/>
  <c r="G119" i="50"/>
  <c r="G118" i="50"/>
  <c r="C117" i="50"/>
  <c r="G117" i="50" s="1"/>
  <c r="C116" i="50"/>
  <c r="G115" i="50"/>
  <c r="H97" i="50"/>
  <c r="O92" i="50"/>
  <c r="G47" i="50"/>
  <c r="G46" i="50"/>
  <c r="G45" i="50"/>
  <c r="G44" i="50"/>
  <c r="G43" i="50"/>
  <c r="C43" i="50"/>
  <c r="C92" i="50" s="1"/>
  <c r="G42" i="50"/>
  <c r="C42" i="50"/>
  <c r="G41" i="50"/>
  <c r="H39" i="50"/>
  <c r="C39" i="50"/>
  <c r="G17" i="50"/>
  <c r="G16" i="50"/>
  <c r="G15" i="50"/>
  <c r="G13" i="50"/>
  <c r="G12" i="50"/>
  <c r="C4" i="50"/>
  <c r="G14" i="50" s="1"/>
  <c r="C3" i="50"/>
  <c r="F139" i="49"/>
  <c r="E139" i="49"/>
  <c r="D139" i="49"/>
  <c r="C139" i="49"/>
  <c r="J139" i="49" s="1"/>
  <c r="H137" i="49"/>
  <c r="H136" i="49"/>
  <c r="H135" i="49"/>
  <c r="H134" i="49"/>
  <c r="H130" i="49"/>
  <c r="C130" i="49"/>
  <c r="C114" i="49"/>
  <c r="C94" i="49"/>
  <c r="C57" i="49"/>
  <c r="C55" i="49"/>
  <c r="H51" i="49"/>
  <c r="C51" i="49"/>
  <c r="R51" i="49" s="1"/>
  <c r="C7" i="49"/>
  <c r="C5" i="49"/>
  <c r="C4" i="49"/>
  <c r="G288" i="48"/>
  <c r="G287" i="48"/>
  <c r="G286" i="48"/>
  <c r="G285" i="48"/>
  <c r="G284" i="48"/>
  <c r="N219" i="48"/>
  <c r="C219" i="48"/>
  <c r="N175" i="48"/>
  <c r="H175" i="48"/>
  <c r="C174" i="48"/>
  <c r="C172" i="48"/>
  <c r="C171" i="48"/>
  <c r="C150" i="48"/>
  <c r="C148" i="48"/>
  <c r="C147" i="48"/>
  <c r="G141" i="48"/>
  <c r="C132" i="48"/>
  <c r="C130" i="48"/>
  <c r="C101" i="48"/>
  <c r="C99" i="48"/>
  <c r="C141" i="48" s="1"/>
  <c r="K92" i="48"/>
  <c r="G92" i="48"/>
  <c r="C92" i="48"/>
  <c r="Q92" i="48" s="1"/>
  <c r="C82" i="48"/>
  <c r="C81" i="48"/>
  <c r="C57" i="48"/>
  <c r="C56" i="48"/>
  <c r="G51" i="48"/>
  <c r="C8" i="48"/>
  <c r="C7" i="48"/>
  <c r="C5" i="48"/>
  <c r="C4" i="48"/>
  <c r="F273" i="47"/>
  <c r="E273" i="47"/>
  <c r="D273" i="47"/>
  <c r="C273" i="47"/>
  <c r="H271" i="47"/>
  <c r="H270" i="47"/>
  <c r="H269" i="47"/>
  <c r="H268" i="47"/>
  <c r="K192" i="47"/>
  <c r="C178" i="47"/>
  <c r="C177" i="47"/>
  <c r="C176" i="47"/>
  <c r="C175" i="47"/>
  <c r="C174" i="47"/>
  <c r="C223" i="47" s="1"/>
  <c r="T223" i="47" s="1"/>
  <c r="N167" i="47"/>
  <c r="G167" i="47"/>
  <c r="N126" i="47"/>
  <c r="C126" i="47"/>
  <c r="C125" i="47"/>
  <c r="C124" i="47"/>
  <c r="C123" i="47"/>
  <c r="C122" i="47"/>
  <c r="G121" i="47"/>
  <c r="Q118" i="47"/>
  <c r="G118" i="47"/>
  <c r="C118" i="47"/>
  <c r="C65" i="47"/>
  <c r="C64" i="47"/>
  <c r="C63" i="47"/>
  <c r="C62" i="47"/>
  <c r="C61" i="47"/>
  <c r="G60" i="47"/>
  <c r="K58" i="47"/>
  <c r="C55" i="47"/>
  <c r="C51" i="47"/>
  <c r="C18" i="47"/>
  <c r="C8" i="47"/>
  <c r="C4" i="47"/>
  <c r="K1" i="47"/>
  <c r="G1" i="47"/>
  <c r="F188" i="46"/>
  <c r="E188" i="46"/>
  <c r="D188" i="46"/>
  <c r="C188" i="46"/>
  <c r="B188" i="46"/>
  <c r="G186" i="46"/>
  <c r="G185" i="46"/>
  <c r="G184" i="46"/>
  <c r="G183" i="46"/>
  <c r="G188" i="46" s="1"/>
  <c r="X161" i="46"/>
  <c r="X160" i="46"/>
  <c r="X159" i="46"/>
  <c r="X158" i="46"/>
  <c r="AH157" i="46"/>
  <c r="AC157" i="46"/>
  <c r="X157" i="46"/>
  <c r="C136" i="46"/>
  <c r="C135" i="46"/>
  <c r="C134" i="46"/>
  <c r="C133" i="46"/>
  <c r="K132" i="46"/>
  <c r="G132" i="46"/>
  <c r="C132" i="46"/>
  <c r="C179" i="46" s="1"/>
  <c r="W179" i="46" s="1"/>
  <c r="K130" i="46"/>
  <c r="C76" i="46"/>
  <c r="C75" i="46"/>
  <c r="C74" i="46"/>
  <c r="C73" i="46"/>
  <c r="K72" i="46"/>
  <c r="G72" i="46"/>
  <c r="C72" i="46"/>
  <c r="C70" i="46"/>
  <c r="X70" i="46" s="1"/>
  <c r="C36" i="46"/>
  <c r="C35" i="46"/>
  <c r="C34" i="46"/>
  <c r="C33" i="46"/>
  <c r="Q32" i="46"/>
  <c r="H32" i="46"/>
  <c r="C32" i="46"/>
  <c r="C30" i="46"/>
  <c r="C24" i="46"/>
  <c r="C23" i="46"/>
  <c r="C22" i="46"/>
  <c r="C21" i="46"/>
  <c r="C20" i="46"/>
  <c r="H3" i="46"/>
  <c r="H30" i="46" s="1"/>
  <c r="X30" i="46" s="1"/>
  <c r="P2" i="46"/>
  <c r="E89" i="45"/>
  <c r="D89" i="45"/>
  <c r="C89" i="45"/>
  <c r="B89" i="45"/>
  <c r="G87" i="45"/>
  <c r="G86" i="45"/>
  <c r="G85" i="45"/>
  <c r="G84" i="45"/>
  <c r="G89" i="45" s="1"/>
  <c r="G83" i="45"/>
  <c r="Q64" i="45"/>
  <c r="K64" i="45"/>
  <c r="G64" i="45"/>
  <c r="C64" i="45"/>
  <c r="Q48" i="45"/>
  <c r="C48" i="45"/>
  <c r="Q33" i="45"/>
  <c r="G33" i="45"/>
  <c r="C33" i="45"/>
  <c r="C25" i="45"/>
  <c r="Q25" i="45" s="1"/>
  <c r="G15" i="45"/>
  <c r="C15" i="45"/>
  <c r="Q15" i="45" s="1"/>
  <c r="B65" i="44"/>
  <c r="G63" i="44"/>
  <c r="G62" i="44"/>
  <c r="G65" i="44" s="1"/>
  <c r="G61" i="44"/>
  <c r="C60" i="44"/>
  <c r="C65" i="44" s="1"/>
  <c r="G51" i="44"/>
  <c r="Q51" i="44" s="1"/>
  <c r="C51" i="44"/>
  <c r="G34" i="44"/>
  <c r="C34" i="44"/>
  <c r="Q34" i="44" s="1"/>
  <c r="G23" i="44"/>
  <c r="C23" i="44"/>
  <c r="G11" i="44"/>
  <c r="Q11" i="44" s="1"/>
  <c r="C11" i="44"/>
  <c r="D145" i="43"/>
  <c r="C145" i="43"/>
  <c r="B145" i="43"/>
  <c r="G143" i="43"/>
  <c r="G142" i="43"/>
  <c r="G141" i="43"/>
  <c r="G140" i="43"/>
  <c r="G139" i="43"/>
  <c r="G145" i="43" s="1"/>
  <c r="C130" i="43"/>
  <c r="Q131" i="43" s="1"/>
  <c r="G124" i="43"/>
  <c r="C124" i="43"/>
  <c r="O115" i="43"/>
  <c r="K115" i="43"/>
  <c r="G115" i="43"/>
  <c r="C115" i="43"/>
  <c r="Q115" i="43" s="1"/>
  <c r="K84" i="43"/>
  <c r="G84" i="43"/>
  <c r="C84" i="43"/>
  <c r="K46" i="43"/>
  <c r="G46" i="43"/>
  <c r="C46" i="43"/>
  <c r="Q46" i="43" s="1"/>
  <c r="F142" i="42"/>
  <c r="E142" i="42"/>
  <c r="D142" i="42"/>
  <c r="C142" i="42"/>
  <c r="H140" i="42"/>
  <c r="H139" i="42"/>
  <c r="H138" i="42"/>
  <c r="H137" i="42"/>
  <c r="H142" i="42" s="1"/>
  <c r="Q131" i="42"/>
  <c r="N131" i="42"/>
  <c r="G131" i="42"/>
  <c r="C131" i="42"/>
  <c r="Q100" i="42"/>
  <c r="C100" i="42"/>
  <c r="K65" i="42"/>
  <c r="G65" i="42"/>
  <c r="C65" i="42"/>
  <c r="Q65" i="42" s="1"/>
  <c r="Q35" i="42"/>
  <c r="K35" i="42"/>
  <c r="C35" i="42"/>
  <c r="E135" i="41"/>
  <c r="D135" i="41"/>
  <c r="C135" i="41"/>
  <c r="B135" i="41"/>
  <c r="G133" i="41"/>
  <c r="G132" i="41"/>
  <c r="G131" i="41"/>
  <c r="G130" i="41"/>
  <c r="L112" i="41"/>
  <c r="G112" i="41"/>
  <c r="C112" i="41"/>
  <c r="Q112" i="41" s="1"/>
  <c r="L74" i="41"/>
  <c r="C74" i="41"/>
  <c r="Q74" i="41" s="1"/>
  <c r="C46" i="41"/>
  <c r="Q46" i="41" s="1"/>
  <c r="L30" i="41"/>
  <c r="C30" i="41"/>
  <c r="J55" i="40"/>
  <c r="H55" i="40"/>
  <c r="G55" i="40"/>
  <c r="F55" i="40"/>
  <c r="D55" i="40"/>
  <c r="C55" i="40"/>
  <c r="K53" i="40"/>
  <c r="I46" i="40"/>
  <c r="G46" i="40"/>
  <c r="K46" i="40" s="1"/>
  <c r="E46" i="40"/>
  <c r="C46" i="40"/>
  <c r="I35" i="40"/>
  <c r="K35" i="40" s="1"/>
  <c r="C35" i="40"/>
  <c r="I27" i="40"/>
  <c r="G27" i="40"/>
  <c r="K27" i="40" s="1"/>
  <c r="E27" i="40"/>
  <c r="C27" i="40"/>
  <c r="K19" i="40"/>
  <c r="K55" i="40" s="1"/>
  <c r="I19" i="40"/>
  <c r="I55" i="40" s="1"/>
  <c r="G19" i="40"/>
  <c r="E19" i="40"/>
  <c r="E55" i="40" s="1"/>
  <c r="C11" i="40"/>
  <c r="C19" i="40" s="1"/>
  <c r="C9" i="40"/>
  <c r="I17" i="39"/>
  <c r="G17" i="39"/>
  <c r="E17" i="39"/>
  <c r="C17" i="39"/>
  <c r="K17" i="39" s="1"/>
  <c r="L72" i="38"/>
  <c r="I72" i="38"/>
  <c r="F72" i="38"/>
  <c r="C72" i="38"/>
  <c r="L58" i="38"/>
  <c r="I58" i="38"/>
  <c r="F58" i="38"/>
  <c r="C58" i="38"/>
  <c r="L45" i="38"/>
  <c r="I45" i="38"/>
  <c r="F45" i="38"/>
  <c r="C45" i="38"/>
  <c r="L31" i="38"/>
  <c r="I31" i="38"/>
  <c r="F31" i="38"/>
  <c r="C31" i="38"/>
  <c r="L14" i="38"/>
  <c r="I14" i="38"/>
  <c r="F14" i="38"/>
  <c r="C14" i="38"/>
  <c r="G51" i="37"/>
  <c r="G47" i="37"/>
  <c r="G35" i="37"/>
  <c r="G32" i="37"/>
  <c r="G21" i="37"/>
  <c r="G17" i="37"/>
  <c r="K14" i="37"/>
  <c r="L8" i="37"/>
  <c r="K8" i="37"/>
  <c r="J8" i="37"/>
  <c r="I8" i="37"/>
  <c r="N8" i="37" s="1"/>
  <c r="G5" i="37"/>
  <c r="G50" i="36"/>
  <c r="G48" i="36"/>
  <c r="G35" i="36"/>
  <c r="G20" i="36"/>
  <c r="L18" i="36"/>
  <c r="M8" i="36"/>
  <c r="L8" i="36"/>
  <c r="K8" i="36"/>
  <c r="J8" i="36"/>
  <c r="G3" i="36"/>
  <c r="G22" i="35"/>
  <c r="M8" i="35"/>
  <c r="L8" i="35"/>
  <c r="K8" i="35"/>
  <c r="J8" i="35"/>
  <c r="I8" i="35"/>
  <c r="N6" i="35"/>
  <c r="G6" i="35"/>
  <c r="N5" i="35"/>
  <c r="N8" i="35" s="1"/>
  <c r="N4" i="35"/>
  <c r="N3" i="35"/>
  <c r="L10" i="35" s="1"/>
  <c r="N2" i="35"/>
  <c r="G33" i="34"/>
  <c r="G19" i="34"/>
  <c r="L6" i="34"/>
  <c r="K6" i="34"/>
  <c r="J6" i="34"/>
  <c r="I6" i="34"/>
  <c r="N6" i="34" s="1"/>
  <c r="K49" i="33"/>
  <c r="K19" i="33"/>
  <c r="J19" i="33"/>
  <c r="N19" i="33" s="1"/>
  <c r="I19" i="33"/>
  <c r="K16" i="33"/>
  <c r="L14" i="33"/>
  <c r="K14" i="33"/>
  <c r="L13" i="33"/>
  <c r="L19" i="33" s="1"/>
  <c r="K13" i="33"/>
  <c r="N15" i="33" s="1"/>
  <c r="I29" i="32"/>
  <c r="H29" i="32"/>
  <c r="K27" i="32"/>
  <c r="J27" i="32"/>
  <c r="K26" i="32"/>
  <c r="K29" i="32" s="1"/>
  <c r="J26" i="32"/>
  <c r="K25" i="32"/>
  <c r="J25" i="32"/>
  <c r="K24" i="32"/>
  <c r="J24" i="32"/>
  <c r="G19" i="32"/>
  <c r="G10" i="32"/>
  <c r="G5" i="32"/>
  <c r="I8" i="31"/>
  <c r="L6" i="31"/>
  <c r="K6" i="31"/>
  <c r="J6" i="31"/>
  <c r="L5" i="31"/>
  <c r="K5" i="31"/>
  <c r="J5" i="31"/>
  <c r="L4" i="31"/>
  <c r="K4" i="31"/>
  <c r="K8" i="31" s="1"/>
  <c r="J4" i="31"/>
  <c r="J3" i="31"/>
  <c r="J8" i="31" s="1"/>
  <c r="G116" i="30"/>
  <c r="G111" i="30"/>
  <c r="G96" i="30"/>
  <c r="G88" i="30"/>
  <c r="G83" i="30"/>
  <c r="G67" i="30"/>
  <c r="G62" i="30"/>
  <c r="G58" i="30"/>
  <c r="G41" i="30"/>
  <c r="G36" i="30"/>
  <c r="G32" i="30"/>
  <c r="G18" i="30"/>
  <c r="G12" i="30"/>
  <c r="G9" i="30"/>
  <c r="U66" i="29"/>
  <c r="R66" i="29"/>
  <c r="M66" i="29"/>
  <c r="C66" i="29"/>
  <c r="R54" i="29"/>
  <c r="R69" i="29" s="1"/>
  <c r="M54" i="29"/>
  <c r="H54" i="29"/>
  <c r="C54" i="29"/>
  <c r="U54" i="29" s="1"/>
  <c r="R33" i="29"/>
  <c r="M33" i="29"/>
  <c r="H33" i="29"/>
  <c r="H69" i="29" s="1"/>
  <c r="C33" i="29"/>
  <c r="R10" i="29"/>
  <c r="M10" i="29"/>
  <c r="U10" i="29" s="1"/>
  <c r="H10" i="29"/>
  <c r="C10" i="29"/>
  <c r="C69" i="27"/>
  <c r="H62" i="27"/>
  <c r="R59" i="27"/>
  <c r="M59" i="27"/>
  <c r="C48" i="27"/>
  <c r="R34" i="27"/>
  <c r="M34" i="27"/>
  <c r="G32" i="27"/>
  <c r="C22" i="27"/>
  <c r="H12" i="27"/>
  <c r="R11" i="27"/>
  <c r="M11" i="27"/>
  <c r="C18" i="25"/>
  <c r="D18" i="25" s="1"/>
  <c r="D30" i="24"/>
  <c r="E30" i="24" s="1"/>
  <c r="O43" i="23"/>
  <c r="N43" i="23"/>
  <c r="N39" i="23"/>
  <c r="O39" i="23" s="1"/>
  <c r="O38" i="23"/>
  <c r="P38" i="23" s="1"/>
  <c r="O35" i="23"/>
  <c r="N35" i="23"/>
  <c r="N31" i="23"/>
  <c r="O31" i="23" s="1"/>
  <c r="O30" i="23"/>
  <c r="N30" i="23"/>
  <c r="P27" i="23"/>
  <c r="O27" i="23"/>
  <c r="N27" i="23"/>
  <c r="O24" i="23"/>
  <c r="N24" i="23"/>
  <c r="P24" i="23" s="1"/>
  <c r="O21" i="23"/>
  <c r="P21" i="23" s="1"/>
  <c r="O18" i="23"/>
  <c r="P18" i="23" s="1"/>
  <c r="O17" i="23"/>
  <c r="N17" i="23"/>
  <c r="N16" i="23"/>
  <c r="O16" i="23" s="1"/>
  <c r="P15" i="23"/>
  <c r="O15" i="23"/>
  <c r="O12" i="23"/>
  <c r="N12" i="23"/>
  <c r="P12" i="23" s="1"/>
  <c r="P10" i="23"/>
  <c r="K201" i="22"/>
  <c r="P197" i="22"/>
  <c r="O197" i="22"/>
  <c r="P194" i="22"/>
  <c r="O194" i="22"/>
  <c r="P193" i="22"/>
  <c r="O193" i="22"/>
  <c r="O189" i="22"/>
  <c r="N189" i="22"/>
  <c r="N188" i="22"/>
  <c r="O188" i="22" s="1"/>
  <c r="P185" i="22"/>
  <c r="O185" i="22"/>
  <c r="N185" i="22"/>
  <c r="O182" i="22"/>
  <c r="P182" i="22" s="1"/>
  <c r="O181" i="22"/>
  <c r="N181" i="22"/>
  <c r="P178" i="22"/>
  <c r="N178" i="22"/>
  <c r="O178" i="22" s="1"/>
  <c r="L201" i="22" s="1"/>
  <c r="P175" i="22"/>
  <c r="O169" i="22"/>
  <c r="P169" i="22" s="1"/>
  <c r="P168" i="22"/>
  <c r="P173" i="22" s="1"/>
  <c r="O168" i="22"/>
  <c r="N168" i="22"/>
  <c r="P165" i="22"/>
  <c r="N165" i="22"/>
  <c r="O165" i="22" s="1"/>
  <c r="O209" i="22" s="1"/>
  <c r="P163" i="22"/>
  <c r="E157" i="22"/>
  <c r="E209" i="22" s="1"/>
  <c r="E153" i="22"/>
  <c r="O148" i="22"/>
  <c r="N148" i="22"/>
  <c r="P147" i="22"/>
  <c r="O147" i="22"/>
  <c r="N146" i="22"/>
  <c r="O146" i="22" s="1"/>
  <c r="O143" i="22"/>
  <c r="P143" i="22" s="1"/>
  <c r="O140" i="22"/>
  <c r="P140" i="22" s="1"/>
  <c r="P137" i="22"/>
  <c r="O132" i="22"/>
  <c r="P132" i="22" s="1"/>
  <c r="O131" i="22"/>
  <c r="N131" i="22"/>
  <c r="P131" i="22" s="1"/>
  <c r="P130" i="22"/>
  <c r="P135" i="22" s="1"/>
  <c r="O130" i="22"/>
  <c r="N130" i="22"/>
  <c r="O127" i="22"/>
  <c r="P127" i="22" s="1"/>
  <c r="N127" i="22"/>
  <c r="P125" i="22"/>
  <c r="P121" i="22"/>
  <c r="P112" i="22"/>
  <c r="O112" i="22"/>
  <c r="O110" i="22"/>
  <c r="O109" i="22"/>
  <c r="N109" i="22"/>
  <c r="O107" i="22"/>
  <c r="N105" i="22"/>
  <c r="O105" i="22" s="1"/>
  <c r="O153" i="22" s="1"/>
  <c r="U153" i="22" s="1"/>
  <c r="E102" i="22"/>
  <c r="K94" i="22"/>
  <c r="O77" i="22"/>
  <c r="P77" i="22" s="1"/>
  <c r="P74" i="22"/>
  <c r="O74" i="22"/>
  <c r="O70" i="22"/>
  <c r="P70" i="22" s="1"/>
  <c r="N66" i="22"/>
  <c r="O66" i="22" s="1"/>
  <c r="P65" i="22"/>
  <c r="O65" i="22"/>
  <c r="N65" i="22"/>
  <c r="O62" i="22"/>
  <c r="P62" i="22" s="1"/>
  <c r="N61" i="22"/>
  <c r="O61" i="22" s="1"/>
  <c r="P60" i="22"/>
  <c r="N60" i="22"/>
  <c r="O60" i="22" s="1"/>
  <c r="O59" i="22"/>
  <c r="P59" i="22" s="1"/>
  <c r="O58" i="22"/>
  <c r="P58" i="22" s="1"/>
  <c r="P56" i="22"/>
  <c r="O56" i="22"/>
  <c r="O55" i="22"/>
  <c r="P54" i="22"/>
  <c r="P53" i="22"/>
  <c r="P52" i="22"/>
  <c r="E49" i="22"/>
  <c r="O41" i="22"/>
  <c r="P41" i="22" s="1"/>
  <c r="P38" i="22"/>
  <c r="P35" i="22"/>
  <c r="O35" i="22"/>
  <c r="P32" i="22"/>
  <c r="O32" i="22"/>
  <c r="P29" i="22"/>
  <c r="O29" i="22"/>
  <c r="P26" i="22"/>
  <c r="O26" i="22"/>
  <c r="P23" i="22"/>
  <c r="O23" i="22"/>
  <c r="O17" i="22"/>
  <c r="P17" i="22" s="1"/>
  <c r="O16" i="22"/>
  <c r="N16" i="22"/>
  <c r="N15" i="22"/>
  <c r="O15" i="22" s="1"/>
  <c r="P12" i="22"/>
  <c r="N12" i="22"/>
  <c r="O12" i="22" s="1"/>
  <c r="O11" i="22"/>
  <c r="N11" i="22"/>
  <c r="N10" i="22"/>
  <c r="O9" i="22"/>
  <c r="P9" i="22" s="1"/>
  <c r="P7" i="22"/>
  <c r="P6" i="22"/>
  <c r="O6" i="22"/>
  <c r="P5" i="22"/>
  <c r="P4" i="22"/>
  <c r="P3" i="22"/>
  <c r="E243" i="21"/>
  <c r="P207" i="21"/>
  <c r="O207" i="21"/>
  <c r="P204" i="21"/>
  <c r="O204" i="21"/>
  <c r="P201" i="21"/>
  <c r="O201" i="21"/>
  <c r="P198" i="21"/>
  <c r="O198" i="21"/>
  <c r="M198" i="21"/>
  <c r="O195" i="21"/>
  <c r="P195" i="21" s="1"/>
  <c r="P194" i="21"/>
  <c r="O194" i="21"/>
  <c r="N193" i="21"/>
  <c r="O193" i="21" s="1"/>
  <c r="P190" i="21"/>
  <c r="O190" i="21"/>
  <c r="P189" i="21"/>
  <c r="O189" i="21"/>
  <c r="P188" i="21"/>
  <c r="N188" i="21"/>
  <c r="O188" i="21" s="1"/>
  <c r="O187" i="21"/>
  <c r="P187" i="21" s="1"/>
  <c r="O186" i="21"/>
  <c r="O243" i="21" s="1"/>
  <c r="N186" i="21"/>
  <c r="P184" i="21"/>
  <c r="O184" i="21"/>
  <c r="P183" i="21"/>
  <c r="P182" i="21"/>
  <c r="P181" i="21"/>
  <c r="E178" i="21"/>
  <c r="P160" i="21"/>
  <c r="O155" i="21"/>
  <c r="P155" i="21" s="1"/>
  <c r="M155" i="21"/>
  <c r="O152" i="21"/>
  <c r="P152" i="21" s="1"/>
  <c r="O151" i="21"/>
  <c r="P151" i="21" s="1"/>
  <c r="O150" i="21"/>
  <c r="P150" i="21" s="1"/>
  <c r="O149" i="21"/>
  <c r="P149" i="21" s="1"/>
  <c r="P143" i="21"/>
  <c r="O143" i="21"/>
  <c r="P142" i="21"/>
  <c r="O142" i="21"/>
  <c r="P141" i="21"/>
  <c r="O141" i="21"/>
  <c r="O140" i="21"/>
  <c r="P140" i="21" s="1"/>
  <c r="P144" i="21" s="1"/>
  <c r="P139" i="21"/>
  <c r="N139" i="21"/>
  <c r="O139" i="21" s="1"/>
  <c r="N134" i="21"/>
  <c r="O134" i="21" s="1"/>
  <c r="P133" i="21"/>
  <c r="O133" i="21"/>
  <c r="N133" i="21"/>
  <c r="P132" i="21"/>
  <c r="N132" i="21"/>
  <c r="O132" i="21" s="1"/>
  <c r="O131" i="21"/>
  <c r="N131" i="21"/>
  <c r="N130" i="21"/>
  <c r="O130" i="21" s="1"/>
  <c r="O178" i="21" s="1"/>
  <c r="T178" i="21" s="1"/>
  <c r="O128" i="21"/>
  <c r="P128" i="21" s="1"/>
  <c r="P127" i="21"/>
  <c r="P126" i="21"/>
  <c r="P125" i="21"/>
  <c r="E123" i="21"/>
  <c r="N120" i="21"/>
  <c r="O120" i="21" s="1"/>
  <c r="P119" i="21"/>
  <c r="O119" i="21"/>
  <c r="N119" i="21"/>
  <c r="O113" i="21"/>
  <c r="P113" i="21" s="1"/>
  <c r="N113" i="21"/>
  <c r="O112" i="21"/>
  <c r="P112" i="21" s="1"/>
  <c r="N112" i="21"/>
  <c r="O111" i="21"/>
  <c r="P111" i="21" s="1"/>
  <c r="N111" i="21"/>
  <c r="P110" i="21"/>
  <c r="N110" i="21"/>
  <c r="O110" i="21" s="1"/>
  <c r="P109" i="21"/>
  <c r="P108" i="21"/>
  <c r="P107" i="21"/>
  <c r="P106" i="21"/>
  <c r="E103" i="21"/>
  <c r="P83" i="21"/>
  <c r="O83" i="21"/>
  <c r="M83" i="21"/>
  <c r="O79" i="21"/>
  <c r="P79" i="21" s="1"/>
  <c r="P74" i="21"/>
  <c r="O74" i="21"/>
  <c r="O73" i="21"/>
  <c r="N73" i="21"/>
  <c r="P73" i="21" s="1"/>
  <c r="M73" i="21"/>
  <c r="P72" i="21"/>
  <c r="O72" i="21"/>
  <c r="P71" i="21"/>
  <c r="O71" i="21"/>
  <c r="P64" i="21"/>
  <c r="O64" i="21"/>
  <c r="P63" i="21"/>
  <c r="P62" i="21"/>
  <c r="P61" i="21"/>
  <c r="P60" i="21"/>
  <c r="O60" i="21"/>
  <c r="O59" i="21"/>
  <c r="P59" i="21" s="1"/>
  <c r="P58" i="21"/>
  <c r="O58" i="21"/>
  <c r="N57" i="21"/>
  <c r="O57" i="21" s="1"/>
  <c r="O103" i="21" s="1"/>
  <c r="M57" i="21"/>
  <c r="E54" i="21"/>
  <c r="T54" i="21" s="1"/>
  <c r="P25" i="21"/>
  <c r="P22" i="21"/>
  <c r="P21" i="21"/>
  <c r="P18" i="21"/>
  <c r="O18" i="21"/>
  <c r="O15" i="21"/>
  <c r="P15" i="21" s="1"/>
  <c r="P16" i="21" s="1"/>
  <c r="N15" i="21"/>
  <c r="P14" i="21"/>
  <c r="O14" i="21"/>
  <c r="O11" i="21"/>
  <c r="P11" i="21" s="1"/>
  <c r="P10" i="21"/>
  <c r="O10" i="21"/>
  <c r="O9" i="21"/>
  <c r="P9" i="21" s="1"/>
  <c r="P12" i="21" s="1"/>
  <c r="N9" i="21"/>
  <c r="M9" i="21"/>
  <c r="O8" i="21"/>
  <c r="P8" i="21" s="1"/>
  <c r="P5" i="21"/>
  <c r="P6" i="21" s="1"/>
  <c r="N5" i="21"/>
  <c r="O5" i="21" s="1"/>
  <c r="O54" i="21" s="1"/>
  <c r="M5" i="21"/>
  <c r="E219" i="20"/>
  <c r="P197" i="20"/>
  <c r="O197" i="20"/>
  <c r="P194" i="20"/>
  <c r="O194" i="20"/>
  <c r="P193" i="20"/>
  <c r="O193" i="20"/>
  <c r="P190" i="20"/>
  <c r="O190" i="20"/>
  <c r="N190" i="20"/>
  <c r="M190" i="20"/>
  <c r="O189" i="20"/>
  <c r="P189" i="20" s="1"/>
  <c r="M189" i="20"/>
  <c r="O188" i="20"/>
  <c r="P188" i="20" s="1"/>
  <c r="P191" i="20" s="1"/>
  <c r="O185" i="20"/>
  <c r="P185" i="20" s="1"/>
  <c r="O184" i="20"/>
  <c r="P184" i="20" s="1"/>
  <c r="M184" i="20"/>
  <c r="P183" i="20"/>
  <c r="O183" i="20"/>
  <c r="P182" i="20"/>
  <c r="O182" i="20"/>
  <c r="P181" i="20"/>
  <c r="P186" i="20" s="1"/>
  <c r="O181" i="20"/>
  <c r="P180" i="20"/>
  <c r="O180" i="20"/>
  <c r="T176" i="20"/>
  <c r="E176" i="20"/>
  <c r="E166" i="20"/>
  <c r="O150" i="20"/>
  <c r="P150" i="20" s="1"/>
  <c r="O147" i="20"/>
  <c r="P147" i="20" s="1"/>
  <c r="N141" i="20"/>
  <c r="M141" i="20"/>
  <c r="P140" i="20"/>
  <c r="O140" i="20"/>
  <c r="P138" i="20"/>
  <c r="O137" i="20"/>
  <c r="P137" i="20" s="1"/>
  <c r="P136" i="20"/>
  <c r="O136" i="20"/>
  <c r="P133" i="20"/>
  <c r="O133" i="20"/>
  <c r="P132" i="20"/>
  <c r="O132" i="20"/>
  <c r="M132" i="20"/>
  <c r="P131" i="20"/>
  <c r="P134" i="20" s="1"/>
  <c r="O131" i="20"/>
  <c r="P126" i="20"/>
  <c r="O126" i="20"/>
  <c r="P125" i="20"/>
  <c r="O125" i="20"/>
  <c r="O124" i="20"/>
  <c r="P124" i="20" s="1"/>
  <c r="P123" i="20"/>
  <c r="N123" i="20"/>
  <c r="O123" i="20" s="1"/>
  <c r="M123" i="20"/>
  <c r="E117" i="20"/>
  <c r="E113" i="20"/>
  <c r="P91" i="20"/>
  <c r="P85" i="20"/>
  <c r="O79" i="20"/>
  <c r="P79" i="20" s="1"/>
  <c r="O78" i="20"/>
  <c r="P78" i="20" s="1"/>
  <c r="O77" i="20"/>
  <c r="P77" i="20" s="1"/>
  <c r="O76" i="20"/>
  <c r="P76" i="20" s="1"/>
  <c r="N76" i="20"/>
  <c r="M76" i="20"/>
  <c r="O75" i="20"/>
  <c r="P75" i="20" s="1"/>
  <c r="P80" i="20" s="1"/>
  <c r="P72" i="20"/>
  <c r="O72" i="20"/>
  <c r="P71" i="20"/>
  <c r="P73" i="20" s="1"/>
  <c r="O71" i="20"/>
  <c r="O68" i="20"/>
  <c r="P68" i="20" s="1"/>
  <c r="M68" i="20"/>
  <c r="P67" i="20"/>
  <c r="P69" i="20" s="1"/>
  <c r="O67" i="20"/>
  <c r="O64" i="20"/>
  <c r="P64" i="20" s="1"/>
  <c r="O63" i="20"/>
  <c r="P63" i="20" s="1"/>
  <c r="O62" i="20"/>
  <c r="E57" i="20"/>
  <c r="W29" i="20"/>
  <c r="P29" i="20"/>
  <c r="N26" i="20"/>
  <c r="O26" i="20" s="1"/>
  <c r="O25" i="20"/>
  <c r="P25" i="20" s="1"/>
  <c r="N25" i="20"/>
  <c r="O24" i="20"/>
  <c r="P24" i="20" s="1"/>
  <c r="P23" i="20"/>
  <c r="O23" i="20"/>
  <c r="M23" i="20"/>
  <c r="O21" i="20"/>
  <c r="O20" i="20"/>
  <c r="P20" i="20" s="1"/>
  <c r="P19" i="20"/>
  <c r="O19" i="20"/>
  <c r="P16" i="20"/>
  <c r="P14" i="20"/>
  <c r="O14" i="20"/>
  <c r="P12" i="20"/>
  <c r="O12" i="20"/>
  <c r="M12" i="20"/>
  <c r="O9" i="20"/>
  <c r="P9" i="20" s="1"/>
  <c r="O8" i="20"/>
  <c r="P8" i="20" s="1"/>
  <c r="O7" i="20"/>
  <c r="P7" i="20" s="1"/>
  <c r="P10" i="20" s="1"/>
  <c r="E153" i="19"/>
  <c r="P130" i="19"/>
  <c r="N128" i="19"/>
  <c r="P123" i="19"/>
  <c r="O123" i="19"/>
  <c r="M123" i="19"/>
  <c r="P122" i="19"/>
  <c r="P128" i="19" s="1"/>
  <c r="O122" i="19"/>
  <c r="O128" i="19" s="1"/>
  <c r="N120" i="19"/>
  <c r="O117" i="19"/>
  <c r="P117" i="19" s="1"/>
  <c r="O116" i="19"/>
  <c r="N114" i="19"/>
  <c r="P111" i="19"/>
  <c r="P114" i="19" s="1"/>
  <c r="O111" i="19"/>
  <c r="O114" i="19" s="1"/>
  <c r="M111" i="19"/>
  <c r="P110" i="19"/>
  <c r="N108" i="19"/>
  <c r="O106" i="19"/>
  <c r="P106" i="19" s="1"/>
  <c r="P105" i="19"/>
  <c r="O105" i="19"/>
  <c r="O104" i="19"/>
  <c r="M104" i="19"/>
  <c r="E98" i="19"/>
  <c r="O90" i="19"/>
  <c r="N90" i="19"/>
  <c r="P89" i="19"/>
  <c r="P90" i="19" s="1"/>
  <c r="P87" i="19"/>
  <c r="O87" i="19"/>
  <c r="N87" i="19"/>
  <c r="P84" i="19"/>
  <c r="O84" i="19"/>
  <c r="N84" i="19"/>
  <c r="P83" i="19"/>
  <c r="P81" i="19"/>
  <c r="O81" i="19"/>
  <c r="N81" i="19"/>
  <c r="M78" i="19"/>
  <c r="E72" i="19"/>
  <c r="P66" i="19"/>
  <c r="O66" i="19"/>
  <c r="P65" i="19"/>
  <c r="O65" i="19"/>
  <c r="P63" i="19"/>
  <c r="O63" i="19"/>
  <c r="O59" i="19"/>
  <c r="P58" i="19"/>
  <c r="P57" i="19"/>
  <c r="P56" i="19"/>
  <c r="P55" i="19"/>
  <c r="O55" i="19"/>
  <c r="P54" i="19"/>
  <c r="P53" i="19"/>
  <c r="P59" i="19" s="1"/>
  <c r="P51" i="19"/>
  <c r="O51" i="19"/>
  <c r="P45" i="19"/>
  <c r="O45" i="19"/>
  <c r="O44" i="19"/>
  <c r="O46" i="19" s="1"/>
  <c r="O72" i="19" s="1"/>
  <c r="T72" i="19" s="1"/>
  <c r="E36" i="19"/>
  <c r="P34" i="19"/>
  <c r="O34" i="19"/>
  <c r="O28" i="19"/>
  <c r="P28" i="19" s="1"/>
  <c r="O27" i="19"/>
  <c r="P27" i="19" s="1"/>
  <c r="O24" i="19"/>
  <c r="P19" i="19"/>
  <c r="O19" i="19"/>
  <c r="P12" i="19"/>
  <c r="O12" i="19"/>
  <c r="P8" i="19"/>
  <c r="E216" i="18"/>
  <c r="P211" i="18"/>
  <c r="O211" i="18"/>
  <c r="P207" i="18"/>
  <c r="O207" i="18"/>
  <c r="O216" i="18" s="1"/>
  <c r="P201" i="18"/>
  <c r="O201" i="18"/>
  <c r="P195" i="18"/>
  <c r="O195" i="18"/>
  <c r="P178" i="18"/>
  <c r="O178" i="18"/>
  <c r="E170" i="18"/>
  <c r="P142" i="18"/>
  <c r="O142" i="18"/>
  <c r="P138" i="18"/>
  <c r="O138" i="18"/>
  <c r="P129" i="18"/>
  <c r="O129" i="18"/>
  <c r="O170" i="18" s="1"/>
  <c r="T170" i="18" s="1"/>
  <c r="E120" i="18"/>
  <c r="P84" i="18"/>
  <c r="P73" i="18"/>
  <c r="O73" i="18"/>
  <c r="P67" i="18"/>
  <c r="O67" i="18"/>
  <c r="O120" i="18" s="1"/>
  <c r="T120" i="18" s="1"/>
  <c r="T59" i="18"/>
  <c r="O59" i="18"/>
  <c r="E59" i="18"/>
  <c r="P33" i="18"/>
  <c r="P25" i="18"/>
  <c r="P11" i="18"/>
  <c r="E188" i="17"/>
  <c r="T188" i="17" s="1"/>
  <c r="T152" i="17"/>
  <c r="O152" i="17"/>
  <c r="E152" i="17"/>
  <c r="O128" i="17"/>
  <c r="P127" i="17"/>
  <c r="P111" i="17"/>
  <c r="P106" i="17"/>
  <c r="O98" i="17"/>
  <c r="E98" i="17"/>
  <c r="T98" i="17" s="1"/>
  <c r="P86" i="17"/>
  <c r="O86" i="17"/>
  <c r="P81" i="17"/>
  <c r="P74" i="17"/>
  <c r="P60" i="17"/>
  <c r="E54" i="17"/>
  <c r="T54" i="17" s="1"/>
  <c r="P33" i="17"/>
  <c r="O33" i="17"/>
  <c r="P22" i="17"/>
  <c r="P13" i="17"/>
  <c r="P7" i="17"/>
  <c r="O168" i="16"/>
  <c r="E168" i="16"/>
  <c r="P154" i="16"/>
  <c r="O154" i="16"/>
  <c r="P150" i="16"/>
  <c r="O150" i="16"/>
  <c r="P143" i="16"/>
  <c r="O143" i="16"/>
  <c r="E136" i="16"/>
  <c r="P135" i="16"/>
  <c r="O135" i="16"/>
  <c r="P130" i="16"/>
  <c r="O130" i="16"/>
  <c r="P120" i="16"/>
  <c r="O120" i="16"/>
  <c r="P115" i="16"/>
  <c r="O115" i="16"/>
  <c r="O136" i="16" s="1"/>
  <c r="O108" i="16"/>
  <c r="R108" i="16" s="1"/>
  <c r="E108" i="16"/>
  <c r="L104" i="16"/>
  <c r="K104" i="16"/>
  <c r="I104" i="16"/>
  <c r="P101" i="16"/>
  <c r="O101" i="16"/>
  <c r="O98" i="16"/>
  <c r="P96" i="16"/>
  <c r="O96" i="16"/>
  <c r="P87" i="16"/>
  <c r="O87" i="16"/>
  <c r="P74" i="16"/>
  <c r="O74" i="16"/>
  <c r="G69" i="16"/>
  <c r="F69" i="16"/>
  <c r="F297" i="15"/>
  <c r="E297" i="15"/>
  <c r="D297" i="15"/>
  <c r="C297" i="15"/>
  <c r="B297" i="15"/>
  <c r="G295" i="15"/>
  <c r="G294" i="15"/>
  <c r="G293" i="15"/>
  <c r="G297" i="15" s="1"/>
  <c r="G292" i="15"/>
  <c r="G291" i="15"/>
  <c r="G286" i="15"/>
  <c r="F286" i="15"/>
  <c r="N277" i="15"/>
  <c r="E275" i="15"/>
  <c r="M233" i="15"/>
  <c r="F229" i="15"/>
  <c r="N218" i="15"/>
  <c r="F163" i="15"/>
  <c r="F112" i="15"/>
  <c r="N88" i="15"/>
  <c r="F58" i="15"/>
  <c r="F160" i="14"/>
  <c r="E160" i="14"/>
  <c r="D160" i="14"/>
  <c r="C160" i="14"/>
  <c r="B160" i="14"/>
  <c r="F158" i="14"/>
  <c r="G151" i="14"/>
  <c r="F151" i="14"/>
  <c r="F47" i="14"/>
  <c r="F31" i="14"/>
  <c r="N26" i="14"/>
  <c r="N4" i="14"/>
  <c r="C58" i="13"/>
  <c r="B58" i="13"/>
  <c r="F55" i="13"/>
  <c r="F58" i="13" s="1"/>
  <c r="F54" i="13"/>
  <c r="F49" i="13"/>
  <c r="F17" i="13"/>
  <c r="F8" i="13"/>
  <c r="E155" i="12"/>
  <c r="D155" i="12"/>
  <c r="C155" i="12"/>
  <c r="G155" i="12" s="1"/>
  <c r="B155" i="12"/>
  <c r="G153" i="12"/>
  <c r="G152" i="12"/>
  <c r="G151" i="12"/>
  <c r="G150" i="12"/>
  <c r="K134" i="12"/>
  <c r="C134" i="12"/>
  <c r="Q134" i="12" s="1"/>
  <c r="K99" i="12"/>
  <c r="G99" i="12"/>
  <c r="Q99" i="12" s="1"/>
  <c r="C99" i="12"/>
  <c r="O68" i="12"/>
  <c r="K68" i="12"/>
  <c r="G68" i="12"/>
  <c r="C68" i="12"/>
  <c r="Q68" i="12" s="1"/>
  <c r="K41" i="12"/>
  <c r="G41" i="12"/>
  <c r="C41" i="12"/>
  <c r="Q41" i="12" s="1"/>
  <c r="F182" i="11"/>
  <c r="E182" i="11"/>
  <c r="D182" i="11"/>
  <c r="C182" i="11"/>
  <c r="H180" i="11"/>
  <c r="H179" i="11"/>
  <c r="H178" i="11"/>
  <c r="H177" i="11"/>
  <c r="H176" i="11"/>
  <c r="O165" i="11"/>
  <c r="L165" i="11"/>
  <c r="G165" i="11"/>
  <c r="C165" i="11"/>
  <c r="O126" i="11"/>
  <c r="L126" i="11"/>
  <c r="G126" i="11"/>
  <c r="C126" i="11"/>
  <c r="O100" i="11"/>
  <c r="L100" i="11"/>
  <c r="G100" i="11"/>
  <c r="C100" i="11"/>
  <c r="O61" i="11"/>
  <c r="L61" i="11"/>
  <c r="G61" i="11"/>
  <c r="C61" i="11"/>
  <c r="S43" i="11"/>
  <c r="W40" i="11"/>
  <c r="W39" i="11"/>
  <c r="W38" i="11"/>
  <c r="W37" i="11"/>
  <c r="W35" i="11"/>
  <c r="W34" i="11"/>
  <c r="W33" i="11"/>
  <c r="W32" i="11"/>
  <c r="W31" i="11"/>
  <c r="W30" i="11"/>
  <c r="L28" i="11"/>
  <c r="L168" i="11" s="1"/>
  <c r="G28" i="11"/>
  <c r="G168" i="11" s="1"/>
  <c r="C28" i="11"/>
  <c r="U16" i="11"/>
  <c r="R16" i="11"/>
  <c r="Q16" i="11"/>
  <c r="X12" i="11"/>
  <c r="X11" i="11"/>
  <c r="X10" i="11"/>
  <c r="X9" i="11"/>
  <c r="X7" i="11"/>
  <c r="X6" i="11"/>
  <c r="X5" i="11"/>
  <c r="X4" i="11"/>
  <c r="X3" i="11"/>
  <c r="X2" i="11"/>
  <c r="H145" i="10"/>
  <c r="G145" i="10"/>
  <c r="F145" i="10"/>
  <c r="E145" i="10"/>
  <c r="J143" i="10"/>
  <c r="J142" i="10"/>
  <c r="J141" i="10"/>
  <c r="J140" i="10"/>
  <c r="J145" i="10" s="1"/>
  <c r="K134" i="10"/>
  <c r="C134" i="10"/>
  <c r="J96" i="10"/>
  <c r="C96" i="10"/>
  <c r="Q96" i="10" s="1"/>
  <c r="Q72" i="10"/>
  <c r="G72" i="10"/>
  <c r="C72" i="10"/>
  <c r="Q39" i="10"/>
  <c r="O39" i="10"/>
  <c r="K39" i="10"/>
  <c r="G39" i="10"/>
  <c r="C39" i="10"/>
  <c r="N130" i="9"/>
  <c r="L130" i="9"/>
  <c r="G130" i="9"/>
  <c r="C130" i="9"/>
  <c r="Q113" i="9"/>
  <c r="K105" i="9"/>
  <c r="G105" i="9"/>
  <c r="C105" i="9"/>
  <c r="N105" i="9" s="1"/>
  <c r="P92" i="9"/>
  <c r="K84" i="9"/>
  <c r="G84" i="9"/>
  <c r="N84" i="9" s="1"/>
  <c r="C84" i="9"/>
  <c r="P63" i="9"/>
  <c r="K53" i="9"/>
  <c r="G53" i="9"/>
  <c r="C53" i="9"/>
  <c r="O25" i="9"/>
  <c r="K25" i="9"/>
  <c r="R25" i="9" s="1"/>
  <c r="G25" i="9"/>
  <c r="C25" i="9"/>
  <c r="U13" i="9"/>
  <c r="O94" i="8"/>
  <c r="K94" i="8"/>
  <c r="G94" i="8"/>
  <c r="C94" i="8"/>
  <c r="Q94" i="8" s="1"/>
  <c r="O68" i="8"/>
  <c r="G68" i="8"/>
  <c r="C68" i="8"/>
  <c r="O45" i="8"/>
  <c r="G45" i="8"/>
  <c r="C45" i="8"/>
  <c r="O21" i="8"/>
  <c r="K21" i="8"/>
  <c r="G21" i="8"/>
  <c r="C21" i="8"/>
  <c r="O79" i="7"/>
  <c r="K79" i="7"/>
  <c r="Q79" i="7" s="1"/>
  <c r="G79" i="7"/>
  <c r="C79" i="7"/>
  <c r="O52" i="7"/>
  <c r="K52" i="7"/>
  <c r="G52" i="7"/>
  <c r="C52" i="7"/>
  <c r="K32" i="7"/>
  <c r="G32" i="7"/>
  <c r="Q32" i="7" s="1"/>
  <c r="C32" i="7"/>
  <c r="N14" i="7"/>
  <c r="K14" i="7"/>
  <c r="G14" i="7"/>
  <c r="C14" i="7"/>
  <c r="O28" i="6"/>
  <c r="G28" i="6"/>
  <c r="R28" i="6" s="1"/>
  <c r="C28" i="6"/>
  <c r="R17" i="6"/>
  <c r="C17" i="6"/>
  <c r="G10" i="6"/>
  <c r="C10" i="6"/>
  <c r="R10" i="6" s="1"/>
  <c r="H6" i="5"/>
  <c r="K4" i="5"/>
  <c r="Q32" i="4"/>
  <c r="L32" i="4"/>
  <c r="L48" i="4" s="1"/>
  <c r="H32" i="4"/>
  <c r="H48" i="4" s="1"/>
  <c r="C32" i="4"/>
  <c r="U2" i="4"/>
  <c r="Q2" i="4"/>
  <c r="Q48" i="4" s="1"/>
  <c r="L2" i="4"/>
  <c r="H2" i="4"/>
  <c r="C2" i="4"/>
  <c r="C48" i="4" s="1"/>
  <c r="H137" i="3"/>
  <c r="Q116" i="3"/>
  <c r="L116" i="3"/>
  <c r="H116" i="3"/>
  <c r="U116" i="3" s="1"/>
  <c r="C116" i="3"/>
  <c r="Q86" i="3"/>
  <c r="L86" i="3"/>
  <c r="U114" i="3" s="1"/>
  <c r="H86" i="3"/>
  <c r="C86" i="3"/>
  <c r="U86" i="3" s="1"/>
  <c r="Q59" i="3"/>
  <c r="L59" i="3"/>
  <c r="H59" i="3"/>
  <c r="C59" i="3"/>
  <c r="U59" i="3" s="1"/>
  <c r="Q56" i="3"/>
  <c r="L56" i="3"/>
  <c r="H56" i="3"/>
  <c r="C56" i="3"/>
  <c r="C137" i="3" s="1"/>
  <c r="Q29" i="3"/>
  <c r="L29" i="3"/>
  <c r="L137" i="3" s="1"/>
  <c r="H29" i="3"/>
  <c r="U29" i="3" s="1"/>
  <c r="C29" i="3"/>
  <c r="M101" i="2"/>
  <c r="R95" i="2"/>
  <c r="M95" i="2"/>
  <c r="H95" i="2"/>
  <c r="C95" i="2"/>
  <c r="U95" i="2" s="1"/>
  <c r="R71" i="2"/>
  <c r="M71" i="2"/>
  <c r="H71" i="2"/>
  <c r="U71" i="2" s="1"/>
  <c r="C71" i="2"/>
  <c r="R37" i="2"/>
  <c r="M37" i="2"/>
  <c r="H37" i="2"/>
  <c r="H101" i="2" s="1"/>
  <c r="C37" i="2"/>
  <c r="U23" i="2"/>
  <c r="R23" i="2"/>
  <c r="R101" i="2" s="1"/>
  <c r="M23" i="2"/>
  <c r="H23" i="2"/>
  <c r="C23" i="2"/>
  <c r="C101" i="2" s="1"/>
  <c r="U101" i="2" s="1"/>
  <c r="B200" i="53" l="1"/>
  <c r="G198" i="53"/>
  <c r="N8" i="31"/>
  <c r="P117" i="21"/>
  <c r="M29" i="32"/>
  <c r="G200" i="53"/>
  <c r="T98" i="19"/>
  <c r="U51" i="4"/>
  <c r="R136" i="16"/>
  <c r="P153" i="21"/>
  <c r="U209" i="22"/>
  <c r="P75" i="21"/>
  <c r="U37" i="2"/>
  <c r="U97" i="2" s="1"/>
  <c r="Q52" i="7"/>
  <c r="Q68" i="8"/>
  <c r="O10" i="20"/>
  <c r="O57" i="20" s="1"/>
  <c r="T57" i="20" s="1"/>
  <c r="O141" i="20"/>
  <c r="P141" i="20" s="1"/>
  <c r="P142" i="20" s="1"/>
  <c r="P57" i="21"/>
  <c r="P65" i="21" s="1"/>
  <c r="P131" i="21"/>
  <c r="P134" i="21"/>
  <c r="P193" i="21"/>
  <c r="P196" i="21" s="1"/>
  <c r="O10" i="22"/>
  <c r="P10" i="22" s="1"/>
  <c r="P13" i="22" s="1"/>
  <c r="P15" i="22"/>
  <c r="P18" i="22" s="1"/>
  <c r="O102" i="22"/>
  <c r="U102" i="22" s="1"/>
  <c r="P55" i="22"/>
  <c r="P16" i="23"/>
  <c r="P35" i="23"/>
  <c r="M69" i="29"/>
  <c r="Q21" i="8"/>
  <c r="O28" i="11"/>
  <c r="C168" i="11"/>
  <c r="O36" i="19"/>
  <c r="T36" i="19" s="1"/>
  <c r="O29" i="19"/>
  <c r="O98" i="19"/>
  <c r="O108" i="19"/>
  <c r="P104" i="19"/>
  <c r="P108" i="19" s="1"/>
  <c r="P21" i="20"/>
  <c r="O123" i="21"/>
  <c r="T123" i="21" s="1"/>
  <c r="P16" i="22"/>
  <c r="P17" i="23"/>
  <c r="P22" i="23" s="1"/>
  <c r="N3" i="31"/>
  <c r="J29" i="32"/>
  <c r="T118" i="47"/>
  <c r="C155" i="50"/>
  <c r="P155" i="50" s="1"/>
  <c r="G116" i="50"/>
  <c r="G123" i="50" s="1"/>
  <c r="F10" i="51"/>
  <c r="F51" i="51"/>
  <c r="T216" i="18"/>
  <c r="U56" i="3"/>
  <c r="U137" i="3" s="1"/>
  <c r="P129" i="20"/>
  <c r="P11" i="22"/>
  <c r="P148" i="22"/>
  <c r="U33" i="29"/>
  <c r="C130" i="46"/>
  <c r="X130" i="46" s="1"/>
  <c r="G290" i="48"/>
  <c r="G163" i="50"/>
  <c r="M59" i="52"/>
  <c r="M90" i="52" s="1"/>
  <c r="G60" i="59"/>
  <c r="L58" i="59"/>
  <c r="Q30" i="41"/>
  <c r="P29" i="19"/>
  <c r="O117" i="20"/>
  <c r="T117" i="20" s="1"/>
  <c r="T103" i="21"/>
  <c r="Q137" i="3"/>
  <c r="U139" i="3" s="1"/>
  <c r="R168" i="16"/>
  <c r="P26" i="20"/>
  <c r="P27" i="20" s="1"/>
  <c r="P62" i="20"/>
  <c r="P65" i="20" s="1"/>
  <c r="L94" i="22"/>
  <c r="P181" i="22"/>
  <c r="P183" i="22" s="1"/>
  <c r="P188" i="22"/>
  <c r="P30" i="23"/>
  <c r="P39" i="23"/>
  <c r="L8" i="31"/>
  <c r="C58" i="47"/>
  <c r="T58" i="47" s="1"/>
  <c r="G49" i="50"/>
  <c r="M36" i="54"/>
  <c r="M76" i="54"/>
  <c r="U32" i="4"/>
  <c r="U48" i="4" s="1"/>
  <c r="Q45" i="8"/>
  <c r="O120" i="19"/>
  <c r="P116" i="19"/>
  <c r="P120" i="19" s="1"/>
  <c r="O27" i="20"/>
  <c r="P195" i="20"/>
  <c r="P122" i="21"/>
  <c r="P189" i="22"/>
  <c r="P43" i="23"/>
  <c r="C69" i="29"/>
  <c r="M25" i="32"/>
  <c r="G135" i="41"/>
  <c r="Q84" i="43"/>
  <c r="Q124" i="43"/>
  <c r="C167" i="47"/>
  <c r="T167" i="47" s="1"/>
  <c r="C51" i="48"/>
  <c r="Q51" i="48" s="1"/>
  <c r="G19" i="50"/>
  <c r="G167" i="54"/>
  <c r="T243" i="21"/>
  <c r="H182" i="11"/>
  <c r="P44" i="19"/>
  <c r="P46" i="19" s="1"/>
  <c r="O219" i="20"/>
  <c r="T219" i="20" s="1"/>
  <c r="P120" i="21"/>
  <c r="P130" i="21"/>
  <c r="P136" i="21" s="1"/>
  <c r="P186" i="21"/>
  <c r="P191" i="21" s="1"/>
  <c r="P61" i="22"/>
  <c r="P63" i="22" s="1"/>
  <c r="P66" i="22"/>
  <c r="P68" i="22" s="1"/>
  <c r="P105" i="22"/>
  <c r="P113" i="22" s="1"/>
  <c r="P146" i="22"/>
  <c r="P149" i="22" s="1"/>
  <c r="P31" i="23"/>
  <c r="C167" i="48"/>
  <c r="Q167" i="48" s="1"/>
  <c r="M55" i="53"/>
  <c r="G30" i="59"/>
  <c r="O153" i="19" l="1"/>
  <c r="T153" i="19" s="1"/>
  <c r="O49" i="22"/>
  <c r="U49" i="22" s="1"/>
  <c r="P191" i="22"/>
  <c r="T155" i="1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5" authorId="0" shapeId="0" xr:uid="{00000000-0006-0000-0E00-000001000000}">
      <text>
        <r>
          <rPr>
            <sz val="10"/>
            <color rgb="FF000000"/>
            <rFont val="Arial"/>
            <scheme val="minor"/>
          </rPr>
          <t>Row 48 in directory
	-Malini Ajwani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27" authorId="0" shapeId="0" xr:uid="{00000000-0006-0000-1400-000001000000}">
      <text>
        <r>
          <rPr>
            <sz val="10"/>
            <color rgb="FF000000"/>
            <rFont val="Arial"/>
            <scheme val="minor"/>
          </rPr>
          <t>These 2 always go together
	-Malini Ajwani</t>
        </r>
      </text>
    </comment>
    <comment ref="B241" authorId="0" shapeId="0" xr:uid="{00000000-0006-0000-1400-000002000000}">
      <text>
        <r>
          <rPr>
            <sz val="10"/>
            <color rgb="FF000000"/>
            <rFont val="Arial"/>
            <scheme val="minor"/>
          </rPr>
          <t>These 2 always go together
	-Malini Ajwani</t>
        </r>
      </text>
    </comment>
  </commentList>
</comments>
</file>

<file path=xl/sharedStrings.xml><?xml version="1.0" encoding="utf-8"?>
<sst xmlns="http://schemas.openxmlformats.org/spreadsheetml/2006/main" count="30989" uniqueCount="1864">
  <si>
    <t>Venmo</t>
  </si>
  <si>
    <t>Zelle</t>
  </si>
  <si>
    <t>PayPal</t>
  </si>
  <si>
    <t>Apple</t>
  </si>
  <si>
    <t>Sunday</t>
  </si>
  <si>
    <t>Monday</t>
  </si>
  <si>
    <t>Ryan</t>
  </si>
  <si>
    <t>Nina</t>
  </si>
  <si>
    <t>Paypal</t>
  </si>
  <si>
    <t>Aryanna</t>
  </si>
  <si>
    <t>Mckenna</t>
  </si>
  <si>
    <t>Aradhna</t>
  </si>
  <si>
    <t>Rayyan</t>
  </si>
  <si>
    <t>Bani</t>
  </si>
  <si>
    <t>Cambel</t>
  </si>
  <si>
    <t>Tuesday</t>
  </si>
  <si>
    <t>Genesis</t>
  </si>
  <si>
    <t>Raiha</t>
  </si>
  <si>
    <t>Sid</t>
  </si>
  <si>
    <t>Wednesday</t>
  </si>
  <si>
    <t>Meher</t>
  </si>
  <si>
    <t>Camila</t>
  </si>
  <si>
    <t>Vaanya</t>
  </si>
  <si>
    <t>Niamh</t>
  </si>
  <si>
    <t>Braden</t>
  </si>
  <si>
    <t>Samaya</t>
  </si>
  <si>
    <t>Akshara</t>
  </si>
  <si>
    <t>Naidu</t>
  </si>
  <si>
    <t>Rayan Tracker</t>
  </si>
  <si>
    <t>Rania</t>
  </si>
  <si>
    <t>Riley</t>
  </si>
  <si>
    <t>Rachael</t>
  </si>
  <si>
    <t>Jamie</t>
  </si>
  <si>
    <t>Charlie</t>
  </si>
  <si>
    <t>Thursday</t>
  </si>
  <si>
    <t>Brad Videos</t>
  </si>
  <si>
    <t>Friday</t>
  </si>
  <si>
    <t>Alex track</t>
  </si>
  <si>
    <t xml:space="preserve">Vaanya </t>
  </si>
  <si>
    <t>Ethan</t>
  </si>
  <si>
    <t>Olivia Tracker</t>
  </si>
  <si>
    <t>Saturday</t>
  </si>
  <si>
    <t>Savannah</t>
  </si>
  <si>
    <t>Nicholas</t>
  </si>
  <si>
    <t>Sat</t>
  </si>
  <si>
    <t>Yehia</t>
  </si>
  <si>
    <t>Brad video</t>
  </si>
  <si>
    <t>Sun</t>
  </si>
  <si>
    <t>McKenna</t>
  </si>
  <si>
    <t>Drishti</t>
  </si>
  <si>
    <t>Saish</t>
  </si>
  <si>
    <t>Giuliana</t>
  </si>
  <si>
    <t>Maite</t>
  </si>
  <si>
    <t>Rayan Track</t>
  </si>
  <si>
    <t>Ethan Track</t>
  </si>
  <si>
    <t>Ethan A</t>
  </si>
  <si>
    <t>Guiliana</t>
  </si>
  <si>
    <t>April 4th</t>
  </si>
  <si>
    <t>Mon</t>
  </si>
  <si>
    <t>Rayan</t>
  </si>
  <si>
    <t>Kavya</t>
  </si>
  <si>
    <t>Fri</t>
  </si>
  <si>
    <t>Tues</t>
  </si>
  <si>
    <t>Aditri</t>
  </si>
  <si>
    <t>Wed</t>
  </si>
  <si>
    <t>Thurs</t>
  </si>
  <si>
    <t>Sami</t>
  </si>
  <si>
    <t xml:space="preserve">Camila </t>
  </si>
  <si>
    <t>Olivia track</t>
  </si>
  <si>
    <t>Gea Videos</t>
  </si>
  <si>
    <t>mmm</t>
  </si>
  <si>
    <t>Camila 15 mins</t>
  </si>
  <si>
    <t>Rania Track</t>
  </si>
  <si>
    <t>Nico Tues</t>
  </si>
  <si>
    <t>Camila 60 mins</t>
  </si>
  <si>
    <t>Ethan Arre</t>
  </si>
  <si>
    <t>Laura Tracker</t>
  </si>
  <si>
    <t>Gea videos</t>
  </si>
  <si>
    <t>mmmm</t>
  </si>
  <si>
    <t>Camila Nico</t>
  </si>
  <si>
    <t>Jaxon</t>
  </si>
  <si>
    <t>Thusday</t>
  </si>
  <si>
    <t>Gea</t>
  </si>
  <si>
    <t xml:space="preserve">Rayan </t>
  </si>
  <si>
    <t>Olivia</t>
  </si>
  <si>
    <t>Saanvi</t>
  </si>
  <si>
    <t>May 2nd</t>
  </si>
  <si>
    <t>Arradhna</t>
  </si>
  <si>
    <t>May 9th</t>
  </si>
  <si>
    <t>Raghav</t>
  </si>
  <si>
    <t>Kaayil</t>
  </si>
  <si>
    <t>nn</t>
  </si>
  <si>
    <t>May 30th</t>
  </si>
  <si>
    <t>Rahul</t>
  </si>
  <si>
    <t>Kunal</t>
  </si>
  <si>
    <t>Cami Nico</t>
  </si>
  <si>
    <t xml:space="preserve">Saanvi </t>
  </si>
  <si>
    <t>Ethan videos</t>
  </si>
  <si>
    <t xml:space="preserve">Aryanna </t>
  </si>
  <si>
    <t>Sami video</t>
  </si>
  <si>
    <t>Jenna</t>
  </si>
  <si>
    <t>Ava</t>
  </si>
  <si>
    <t>July 4th</t>
  </si>
  <si>
    <t>Kim (videos)</t>
  </si>
  <si>
    <t>Aditri thurs</t>
  </si>
  <si>
    <t>Aditri Fri</t>
  </si>
  <si>
    <t xml:space="preserve">July 11th </t>
  </si>
  <si>
    <t xml:space="preserve">Aditri mon </t>
  </si>
  <si>
    <t>Ava tues</t>
  </si>
  <si>
    <t>Ava thurs</t>
  </si>
  <si>
    <t>Aditri tues</t>
  </si>
  <si>
    <t>July 18th</t>
  </si>
  <si>
    <t>Aditri notes</t>
  </si>
  <si>
    <t xml:space="preserve">August 15th </t>
  </si>
  <si>
    <t>Ellie</t>
  </si>
  <si>
    <t xml:space="preserve">Wed </t>
  </si>
  <si>
    <t>August 22nd</t>
  </si>
  <si>
    <t>Aditya</t>
  </si>
  <si>
    <t>Giu</t>
  </si>
  <si>
    <t>x</t>
  </si>
  <si>
    <t>Sid B</t>
  </si>
  <si>
    <t>Sept 5th</t>
  </si>
  <si>
    <t>Vemo</t>
  </si>
  <si>
    <t xml:space="preserve"> </t>
  </si>
  <si>
    <t>Sept 12</t>
  </si>
  <si>
    <t>Mary</t>
  </si>
  <si>
    <t>Sept 19</t>
  </si>
  <si>
    <t xml:space="preserve">Niamh </t>
  </si>
  <si>
    <t>Colin</t>
  </si>
  <si>
    <t>Sept 26</t>
  </si>
  <si>
    <t xml:space="preserve">Mon </t>
  </si>
  <si>
    <t>Max</t>
  </si>
  <si>
    <t>***</t>
  </si>
  <si>
    <t>Nikita</t>
  </si>
  <si>
    <t>Oct 3rd</t>
  </si>
  <si>
    <t>Colin video</t>
  </si>
  <si>
    <t>Adi</t>
  </si>
  <si>
    <t>Oct 10th</t>
  </si>
  <si>
    <t xml:space="preserve">Colin </t>
  </si>
  <si>
    <t>Abby videos 1B</t>
  </si>
  <si>
    <t>Tues again</t>
  </si>
  <si>
    <t>Henry video 1B</t>
  </si>
  <si>
    <t>Wed again</t>
  </si>
  <si>
    <t>Kiddos 570</t>
  </si>
  <si>
    <t>Abby</t>
  </si>
  <si>
    <t>Jules 285</t>
  </si>
  <si>
    <t>George</t>
  </si>
  <si>
    <t>Muff</t>
  </si>
  <si>
    <t>Kiddos 645</t>
  </si>
  <si>
    <t>Jules 325</t>
  </si>
  <si>
    <t>TRACK</t>
  </si>
  <si>
    <t>Niamh videos</t>
  </si>
  <si>
    <t>Harrison</t>
  </si>
  <si>
    <t>Thus</t>
  </si>
  <si>
    <t>Lehar</t>
  </si>
  <si>
    <t>Track</t>
  </si>
  <si>
    <t>Vedant</t>
  </si>
  <si>
    <t>Jillian</t>
  </si>
  <si>
    <t>Malika</t>
  </si>
  <si>
    <t>Niamh video</t>
  </si>
  <si>
    <t>paypal</t>
  </si>
  <si>
    <t>Abby videos</t>
  </si>
  <si>
    <t>venmo</t>
  </si>
  <si>
    <t>Gehna</t>
  </si>
  <si>
    <t>Andre</t>
  </si>
  <si>
    <t>zelle</t>
  </si>
  <si>
    <t>Jules</t>
  </si>
  <si>
    <t xml:space="preserve">Fri </t>
  </si>
  <si>
    <t>Genesis videos</t>
  </si>
  <si>
    <t>Grace</t>
  </si>
  <si>
    <t>GargB</t>
  </si>
  <si>
    <t>Colin videos (Test 2A corrections)</t>
  </si>
  <si>
    <t>Colin videos P108 30-41</t>
  </si>
  <si>
    <t>GargM</t>
  </si>
  <si>
    <t>Ehan</t>
  </si>
  <si>
    <t>Gillian</t>
  </si>
  <si>
    <t>Sanjana</t>
  </si>
  <si>
    <t>Kiddos</t>
  </si>
  <si>
    <t>Kaylie videos</t>
  </si>
  <si>
    <t xml:space="preserve">Jules </t>
  </si>
  <si>
    <t>Gehna 250</t>
  </si>
  <si>
    <t>Muff 30</t>
  </si>
  <si>
    <t xml:space="preserve">Sat </t>
  </si>
  <si>
    <t xml:space="preserve">Adi </t>
  </si>
  <si>
    <t xml:space="preserve">Abby </t>
  </si>
  <si>
    <t xml:space="preserve">Cambel </t>
  </si>
  <si>
    <t xml:space="preserve">Muf </t>
  </si>
  <si>
    <t xml:space="preserve">Meher  </t>
  </si>
  <si>
    <t>Claire</t>
  </si>
  <si>
    <t xml:space="preserve">Naidu </t>
  </si>
  <si>
    <t>Colin videos P126/127</t>
  </si>
  <si>
    <t xml:space="preserve">Ethan </t>
  </si>
  <si>
    <t xml:space="preserve">Gehna </t>
  </si>
  <si>
    <t>Jules Track</t>
  </si>
  <si>
    <t>Total</t>
  </si>
  <si>
    <t>Mallika</t>
  </si>
  <si>
    <t>Abby vidoes</t>
  </si>
  <si>
    <t>Kendall</t>
  </si>
  <si>
    <t>Suz</t>
  </si>
  <si>
    <t>Tracking</t>
  </si>
  <si>
    <t>Elizabeth</t>
  </si>
  <si>
    <t>Emma</t>
  </si>
  <si>
    <t>Josh</t>
  </si>
  <si>
    <t>Kora</t>
  </si>
  <si>
    <t>Lilly</t>
  </si>
  <si>
    <t>Third</t>
  </si>
  <si>
    <t>Suzanne</t>
  </si>
  <si>
    <t>Alli</t>
  </si>
  <si>
    <t xml:space="preserve">Thurs </t>
  </si>
  <si>
    <t>Cece</t>
  </si>
  <si>
    <t>Lily</t>
  </si>
  <si>
    <t>Mon 2.25</t>
  </si>
  <si>
    <t>Tues 3 - 5:30</t>
  </si>
  <si>
    <t>Wed 3:15 - 5:30</t>
  </si>
  <si>
    <t>Skylar</t>
  </si>
  <si>
    <t>Suzana</t>
  </si>
  <si>
    <t>Elizabth</t>
  </si>
  <si>
    <t>FusA</t>
  </si>
  <si>
    <t>FusJ</t>
  </si>
  <si>
    <t>Week 1</t>
  </si>
  <si>
    <t>Week 2</t>
  </si>
  <si>
    <t>Week 3</t>
  </si>
  <si>
    <t>Week 4</t>
  </si>
  <si>
    <t>M</t>
  </si>
  <si>
    <t>J</t>
  </si>
  <si>
    <t>Muf</t>
  </si>
  <si>
    <t>Supriya</t>
  </si>
  <si>
    <t>Nikhil</t>
  </si>
  <si>
    <t>Rohan</t>
  </si>
  <si>
    <t>VedantK</t>
  </si>
  <si>
    <t>ElizabethC</t>
  </si>
  <si>
    <t xml:space="preserve">Sun </t>
  </si>
  <si>
    <t>Weekly</t>
  </si>
  <si>
    <t>Malini</t>
  </si>
  <si>
    <t>Colin videos 3.1 - 3.5 test</t>
  </si>
  <si>
    <t>Rayan 4-5:5:45</t>
  </si>
  <si>
    <t xml:space="preserve">Tues </t>
  </si>
  <si>
    <t>Rayan 4:15 - 5:45</t>
  </si>
  <si>
    <t>Rahul sess 1</t>
  </si>
  <si>
    <t>Shantel</t>
  </si>
  <si>
    <t>Rahul sess 2</t>
  </si>
  <si>
    <t>Shantel vidoes</t>
  </si>
  <si>
    <t>Josh 4b</t>
  </si>
  <si>
    <t>Josh final vid</t>
  </si>
  <si>
    <t xml:space="preserve">Kora </t>
  </si>
  <si>
    <t>Kora + videos</t>
  </si>
  <si>
    <t>Paul videos</t>
  </si>
  <si>
    <t>Ethan 1</t>
  </si>
  <si>
    <t>Ethan 2</t>
  </si>
  <si>
    <t>Kendal</t>
  </si>
  <si>
    <t xml:space="preserve">Paypal </t>
  </si>
  <si>
    <t>Week 5</t>
  </si>
  <si>
    <t>March 6th</t>
  </si>
  <si>
    <t>Mon 6th</t>
  </si>
  <si>
    <t>Tues 7th</t>
  </si>
  <si>
    <t>Suzane</t>
  </si>
  <si>
    <t>Wed 8th</t>
  </si>
  <si>
    <t>Thurs 9th</t>
  </si>
  <si>
    <t>Ally</t>
  </si>
  <si>
    <t>Graden</t>
  </si>
  <si>
    <t>Rehat</t>
  </si>
  <si>
    <t>Adam</t>
  </si>
  <si>
    <t>Mon 13</t>
  </si>
  <si>
    <t>Wed 15</t>
  </si>
  <si>
    <t>Mon 13th</t>
  </si>
  <si>
    <t>Thurs 14</t>
  </si>
  <si>
    <t>Thurs 16</t>
  </si>
  <si>
    <t>Tues 14</t>
  </si>
  <si>
    <t>Rehet</t>
  </si>
  <si>
    <t>Fri 17</t>
  </si>
  <si>
    <t>Mon 20</t>
  </si>
  <si>
    <t>Archana</t>
  </si>
  <si>
    <t>Wed 22</t>
  </si>
  <si>
    <t>Thurs 23</t>
  </si>
  <si>
    <t>Ashwath</t>
  </si>
  <si>
    <t>Suzanne video</t>
  </si>
  <si>
    <t>Tues 21</t>
  </si>
  <si>
    <t>Sun 19</t>
  </si>
  <si>
    <t>Sat 25</t>
  </si>
  <si>
    <t xml:space="preserve">Adam </t>
  </si>
  <si>
    <t>Sun 26</t>
  </si>
  <si>
    <t>Wed 29</t>
  </si>
  <si>
    <t>Mon 27</t>
  </si>
  <si>
    <t>Wed 28</t>
  </si>
  <si>
    <t>Tues 28</t>
  </si>
  <si>
    <t>Thurs 30</t>
  </si>
  <si>
    <t>Katie video</t>
  </si>
  <si>
    <t>Fri 31</t>
  </si>
  <si>
    <t>Date</t>
  </si>
  <si>
    <t>Kiddo</t>
  </si>
  <si>
    <t>Parent name</t>
  </si>
  <si>
    <t>Time</t>
  </si>
  <si>
    <t>Amount</t>
  </si>
  <si>
    <t xml:space="preserve">Malini cut </t>
  </si>
  <si>
    <t>Staff cut</t>
  </si>
  <si>
    <t xml:space="preserve">Main person getting paid </t>
  </si>
  <si>
    <t>Malini requested payment?</t>
  </si>
  <si>
    <t xml:space="preserve">Parent paid? </t>
  </si>
  <si>
    <t>Type of payment</t>
  </si>
  <si>
    <t>Malini Paid staff</t>
  </si>
  <si>
    <t>8/4-8/9</t>
  </si>
  <si>
    <t>Wes</t>
  </si>
  <si>
    <t>Qibo</t>
  </si>
  <si>
    <t>Yes</t>
  </si>
  <si>
    <t>NA</t>
  </si>
  <si>
    <t>Arun</t>
  </si>
  <si>
    <t>Padmaraj Kunnukattil</t>
  </si>
  <si>
    <t>Shweta</t>
  </si>
  <si>
    <t>Aiza/Ameila</t>
  </si>
  <si>
    <t>Sana Imran</t>
  </si>
  <si>
    <t xml:space="preserve">Neel </t>
  </si>
  <si>
    <t>Jyotsna</t>
  </si>
  <si>
    <t>8/12-8/16</t>
  </si>
  <si>
    <t>Graden Militello</t>
  </si>
  <si>
    <t>Tracy</t>
  </si>
  <si>
    <t>Harrison Militello</t>
  </si>
  <si>
    <t>Neel</t>
  </si>
  <si>
    <t>Meenakshi</t>
  </si>
  <si>
    <t>Shilpi</t>
  </si>
  <si>
    <t>8/19-8/23</t>
  </si>
  <si>
    <t>Sid Bildikar</t>
  </si>
  <si>
    <t>Shama</t>
  </si>
  <si>
    <t>Jamie Ma</t>
  </si>
  <si>
    <t>Jessica</t>
  </si>
  <si>
    <t>Shivam</t>
  </si>
  <si>
    <t>Shivani</t>
  </si>
  <si>
    <t>Ishaan Vij</t>
  </si>
  <si>
    <t>Manu</t>
  </si>
  <si>
    <t>Krishvee</t>
  </si>
  <si>
    <t>Shruti</t>
  </si>
  <si>
    <t>8/26-8/30</t>
  </si>
  <si>
    <t>Ameya</t>
  </si>
  <si>
    <t>Mona</t>
  </si>
  <si>
    <t>Smita</t>
  </si>
  <si>
    <t>Selah Chloe</t>
  </si>
  <si>
    <t>Heidi</t>
  </si>
  <si>
    <t>Elisia</t>
  </si>
  <si>
    <t>9/2-9/8</t>
  </si>
  <si>
    <t>Youssef</t>
  </si>
  <si>
    <t>Walaa</t>
  </si>
  <si>
    <t>9/4</t>
  </si>
  <si>
    <t>group from signup</t>
  </si>
  <si>
    <t>Aarav Basu</t>
  </si>
  <si>
    <t>Piyali</t>
  </si>
  <si>
    <t>Jennifer</t>
  </si>
  <si>
    <t>Ameya Roshan</t>
  </si>
  <si>
    <t>30</t>
  </si>
  <si>
    <t>Alex</t>
  </si>
  <si>
    <t>Assia</t>
  </si>
  <si>
    <t>9/5</t>
  </si>
  <si>
    <t>Eli</t>
  </si>
  <si>
    <t>Carly</t>
  </si>
  <si>
    <t>45</t>
  </si>
  <si>
    <t>Aiza or Ameila</t>
  </si>
  <si>
    <t>Sana</t>
  </si>
  <si>
    <t>Sarita</t>
  </si>
  <si>
    <t>Swetha</t>
  </si>
  <si>
    <t>weekly</t>
  </si>
  <si>
    <t>tutor</t>
  </si>
  <si>
    <t>9/3</t>
  </si>
  <si>
    <t>Alman</t>
  </si>
  <si>
    <t>Riz</t>
  </si>
  <si>
    <t>Avyukt</t>
  </si>
  <si>
    <t>Rajiv/Uthara</t>
  </si>
  <si>
    <t>Adi Prakash</t>
  </si>
  <si>
    <t>Prachi</t>
  </si>
  <si>
    <t>Ahana</t>
  </si>
  <si>
    <t>Deepa</t>
  </si>
  <si>
    <t>Ishaan</t>
  </si>
  <si>
    <t>9/9-9/15</t>
  </si>
  <si>
    <t>Narayan Desiraju</t>
  </si>
  <si>
    <t>Siddharth</t>
  </si>
  <si>
    <t>Anjali</t>
  </si>
  <si>
    <t>Jyoti</t>
  </si>
  <si>
    <t>Aiza</t>
  </si>
  <si>
    <t>Imran</t>
  </si>
  <si>
    <t>No</t>
  </si>
  <si>
    <t>9/9</t>
  </si>
  <si>
    <t>Vedant Naidu</t>
  </si>
  <si>
    <t>Ricardo</t>
  </si>
  <si>
    <t>Arav</t>
  </si>
  <si>
    <t>9/15</t>
  </si>
  <si>
    <t>Raania</t>
  </si>
  <si>
    <t>Mansi Mehta</t>
  </si>
  <si>
    <t>Meenu</t>
  </si>
  <si>
    <t>Rasna</t>
  </si>
  <si>
    <t xml:space="preserve">Amanveer </t>
  </si>
  <si>
    <t>9/16-9/22</t>
  </si>
  <si>
    <t>Videos</t>
  </si>
  <si>
    <t>Google Slides</t>
  </si>
  <si>
    <t>Eve Briones</t>
  </si>
  <si>
    <t>Lauren</t>
  </si>
  <si>
    <t>Steele</t>
  </si>
  <si>
    <t>Online Course</t>
  </si>
  <si>
    <t>Selah</t>
  </si>
  <si>
    <t>Emma P.</t>
  </si>
  <si>
    <t>Joseph and Wendy</t>
  </si>
  <si>
    <t>Vir</t>
  </si>
  <si>
    <t>Suchi</t>
  </si>
  <si>
    <t>Sudha</t>
  </si>
  <si>
    <t>Uthara</t>
  </si>
  <si>
    <t>Sohrab</t>
  </si>
  <si>
    <t>Mansi</t>
  </si>
  <si>
    <t>Nikhil Krishan</t>
  </si>
  <si>
    <t>Kirti</t>
  </si>
  <si>
    <t>Aman</t>
  </si>
  <si>
    <t>Narayan</t>
  </si>
  <si>
    <t>Vir Juneja</t>
  </si>
  <si>
    <t>Arianna</t>
  </si>
  <si>
    <t>Salma</t>
  </si>
  <si>
    <t>CC7/8 course</t>
  </si>
  <si>
    <t>Raania and Sohrab</t>
  </si>
  <si>
    <t>Aarya Rohith</t>
  </si>
  <si>
    <t>Rohith</t>
  </si>
  <si>
    <t>Dolly</t>
  </si>
  <si>
    <t>Youssef Ahmed</t>
  </si>
  <si>
    <t>Olivia Cooper</t>
  </si>
  <si>
    <t>Laura</t>
  </si>
  <si>
    <t>Meg</t>
  </si>
  <si>
    <t>Alex Allou</t>
  </si>
  <si>
    <t>Eli Ceja</t>
  </si>
  <si>
    <t>Alman Alvi</t>
  </si>
  <si>
    <t>Bani Garg</t>
  </si>
  <si>
    <t>Vaanya Chauhan</t>
  </si>
  <si>
    <t>Ashley</t>
  </si>
  <si>
    <t>Karl</t>
  </si>
  <si>
    <t>098 Course</t>
  </si>
  <si>
    <t>Karan</t>
  </si>
  <si>
    <t>Binu</t>
  </si>
  <si>
    <t>Emma Roth</t>
  </si>
  <si>
    <t>Charlotte</t>
  </si>
  <si>
    <t>Anika</t>
  </si>
  <si>
    <t>Anu</t>
  </si>
  <si>
    <t>9/23-9/29</t>
  </si>
  <si>
    <t>Prakash</t>
  </si>
  <si>
    <t>Mohammed Majeed</t>
  </si>
  <si>
    <t>Jenny</t>
  </si>
  <si>
    <t>Vanessa</t>
  </si>
  <si>
    <t>Nadiya</t>
  </si>
  <si>
    <t>Karthik</t>
  </si>
  <si>
    <t>Emily</t>
  </si>
  <si>
    <t>Valerie</t>
  </si>
  <si>
    <t>Salman</t>
  </si>
  <si>
    <t>Ella</t>
  </si>
  <si>
    <t>Susan Ho</t>
  </si>
  <si>
    <t>Mason</t>
  </si>
  <si>
    <t>Nicole</t>
  </si>
  <si>
    <t>DO NOT DELETE</t>
  </si>
  <si>
    <t>Assistants</t>
  </si>
  <si>
    <t>Somya</t>
  </si>
  <si>
    <t>Vaanya (30)</t>
  </si>
  <si>
    <t>Alman (30)</t>
  </si>
  <si>
    <t>Ameya (30)</t>
  </si>
  <si>
    <t xml:space="preserve">Alex (45) </t>
  </si>
  <si>
    <t>Vir (45)</t>
  </si>
  <si>
    <t>Bani (45)</t>
  </si>
  <si>
    <t xml:space="preserve">Olivia (45) </t>
  </si>
  <si>
    <t>Alex (45)</t>
  </si>
  <si>
    <t>Youssef (45)</t>
  </si>
  <si>
    <t>Rasna (45)</t>
  </si>
  <si>
    <t>Nikil (45)</t>
  </si>
  <si>
    <t>Krishvee (45)</t>
  </si>
  <si>
    <t>Adi (45)</t>
  </si>
  <si>
    <t>Vaanya (45)</t>
  </si>
  <si>
    <t>Raania (45)</t>
  </si>
  <si>
    <t>Eli (45)</t>
  </si>
  <si>
    <t>Sohrab (45)</t>
  </si>
  <si>
    <t>Ryan (45)</t>
  </si>
  <si>
    <t>9/30-10/6</t>
  </si>
  <si>
    <t>Emma R</t>
  </si>
  <si>
    <t>Emma D</t>
  </si>
  <si>
    <t>Isla</t>
  </si>
  <si>
    <t>Ananya</t>
  </si>
  <si>
    <t>Ramya</t>
  </si>
  <si>
    <t>Julie</t>
  </si>
  <si>
    <t>Row 48</t>
  </si>
  <si>
    <t>Eve videos</t>
  </si>
  <si>
    <t>Harrison video</t>
  </si>
  <si>
    <t>xx</t>
  </si>
  <si>
    <t>Stuthee</t>
  </si>
  <si>
    <t>Baswati</t>
  </si>
  <si>
    <t>10/7-10/13</t>
  </si>
  <si>
    <t>Yousef</t>
  </si>
  <si>
    <t xml:space="preserve"> Tracking</t>
  </si>
  <si>
    <t>Kaitlyn</t>
  </si>
  <si>
    <t>Dy</t>
  </si>
  <si>
    <t>EmmaR</t>
  </si>
  <si>
    <t>Paid - do not delete</t>
  </si>
  <si>
    <t>Karan Malhotra</t>
  </si>
  <si>
    <t>10/14-10/20</t>
  </si>
  <si>
    <t>Abby Lee</t>
  </si>
  <si>
    <t>Owen</t>
  </si>
  <si>
    <t>Sohraab</t>
  </si>
  <si>
    <t>Nik</t>
  </si>
  <si>
    <t>Bhaswati</t>
  </si>
  <si>
    <t>Avykut</t>
  </si>
  <si>
    <t>10/21-10/27</t>
  </si>
  <si>
    <t>Kimberly</t>
  </si>
  <si>
    <t>Nyssa</t>
  </si>
  <si>
    <t>Militello</t>
  </si>
  <si>
    <t>Susan</t>
  </si>
  <si>
    <t>Aarya</t>
  </si>
  <si>
    <t>Diya</t>
  </si>
  <si>
    <t>Sateesh</t>
  </si>
  <si>
    <t>10/28-11/3</t>
  </si>
  <si>
    <t>Cash</t>
  </si>
  <si>
    <t xml:space="preserve">Satvik </t>
  </si>
  <si>
    <t>Manju</t>
  </si>
  <si>
    <t>Aria</t>
  </si>
  <si>
    <t>Chetgur</t>
  </si>
  <si>
    <t>Harpreet</t>
  </si>
  <si>
    <t>Sabrina</t>
  </si>
  <si>
    <t>Alisha</t>
  </si>
  <si>
    <t>Neela</t>
  </si>
  <si>
    <t>Srini</t>
  </si>
  <si>
    <t>Supriyaa</t>
  </si>
  <si>
    <t>Prasanthi</t>
  </si>
  <si>
    <t>Emma P</t>
  </si>
  <si>
    <t>Wendy</t>
  </si>
  <si>
    <t>11/4-11/10</t>
  </si>
  <si>
    <t>Ian</t>
  </si>
  <si>
    <t>Vinish</t>
  </si>
  <si>
    <t>Sherwin</t>
  </si>
  <si>
    <t>Harpreeet</t>
  </si>
  <si>
    <t>Anjali Lal</t>
  </si>
  <si>
    <t>Dravid</t>
  </si>
  <si>
    <t>Uma</t>
  </si>
  <si>
    <t>Kirti Krishan</t>
  </si>
  <si>
    <t>Emily (Sherwin)</t>
  </si>
  <si>
    <t>Sridevi</t>
  </si>
  <si>
    <t>11/11-11/17</t>
  </si>
  <si>
    <t>Sathvik</t>
  </si>
  <si>
    <t>Jyothish</t>
  </si>
  <si>
    <t xml:space="preserve">Group </t>
  </si>
  <si>
    <t xml:space="preserve">Youssef </t>
  </si>
  <si>
    <t>Wallaa</t>
  </si>
  <si>
    <t>x1</t>
  </si>
  <si>
    <t>Aanika</t>
  </si>
  <si>
    <t>Susheela</t>
  </si>
  <si>
    <t>Hudson</t>
  </si>
  <si>
    <t>Sarah</t>
  </si>
  <si>
    <t>Annika</t>
  </si>
  <si>
    <t>Aarav</t>
  </si>
  <si>
    <t>Raania/Sohrab</t>
  </si>
  <si>
    <t>Majeed</t>
  </si>
  <si>
    <t>Jennie</t>
  </si>
  <si>
    <t>Group</t>
  </si>
  <si>
    <t>x3</t>
  </si>
  <si>
    <t>Simrat</t>
  </si>
  <si>
    <t xml:space="preserve">Harpreet </t>
  </si>
  <si>
    <t>Pamela</t>
  </si>
  <si>
    <t xml:space="preserve">Dravid </t>
  </si>
  <si>
    <t>Dai</t>
  </si>
  <si>
    <t>Anushka</t>
  </si>
  <si>
    <t>Nandita</t>
  </si>
  <si>
    <t>Advait</t>
  </si>
  <si>
    <t xml:space="preserve">Stuthee </t>
  </si>
  <si>
    <t>Baswathi</t>
  </si>
  <si>
    <t>11/18-11/24</t>
  </si>
  <si>
    <t>Parent</t>
  </si>
  <si>
    <t>Requested?</t>
  </si>
  <si>
    <t>Paid?</t>
  </si>
  <si>
    <t>Type</t>
  </si>
  <si>
    <t>Staff</t>
  </si>
  <si>
    <t xml:space="preserve">Mohammed </t>
  </si>
  <si>
    <t>Peter</t>
  </si>
  <si>
    <t>Sai</t>
  </si>
  <si>
    <t>Shuchi</t>
  </si>
  <si>
    <t>Owen T</t>
  </si>
  <si>
    <t>11/25-12/1</t>
  </si>
  <si>
    <t>Mohammed</t>
  </si>
  <si>
    <t>Alicia</t>
  </si>
  <si>
    <t>Salmaan</t>
  </si>
  <si>
    <t>Group for the week:</t>
  </si>
  <si>
    <t>Sasidhar</t>
  </si>
  <si>
    <t xml:space="preserve">Shweta </t>
  </si>
  <si>
    <t xml:space="preserve">Baswathi </t>
  </si>
  <si>
    <t>Benny</t>
  </si>
  <si>
    <t xml:space="preserve">Shuchi </t>
  </si>
  <si>
    <t>RaanSoh</t>
  </si>
  <si>
    <t>Adi Prak</t>
  </si>
  <si>
    <t>Prak</t>
  </si>
  <si>
    <t>Video</t>
  </si>
  <si>
    <t>12/2-12/8</t>
  </si>
  <si>
    <t>Joseph</t>
  </si>
  <si>
    <t>Roya</t>
  </si>
  <si>
    <t>Moojan</t>
  </si>
  <si>
    <t>Kyra</t>
  </si>
  <si>
    <t>Puja</t>
  </si>
  <si>
    <t>Natalie</t>
  </si>
  <si>
    <t xml:space="preserve">Shruti </t>
  </si>
  <si>
    <t xml:space="preserve">Mohammad </t>
  </si>
  <si>
    <t xml:space="preserve">Nikhil </t>
  </si>
  <si>
    <t xml:space="preserve">Kirthi </t>
  </si>
  <si>
    <t xml:space="preserve">Prakash </t>
  </si>
  <si>
    <t>Owen Fan</t>
  </si>
  <si>
    <t>12/9-12/15</t>
  </si>
  <si>
    <t>Mira</t>
  </si>
  <si>
    <t>Mar</t>
  </si>
  <si>
    <t>Quaid</t>
  </si>
  <si>
    <t>Trupti</t>
  </si>
  <si>
    <t>Maria</t>
  </si>
  <si>
    <t>12/16-12/22</t>
  </si>
  <si>
    <t>Rishi</t>
  </si>
  <si>
    <t>Kannan</t>
  </si>
  <si>
    <t>12/23-12/29</t>
  </si>
  <si>
    <t>Jamie/Jillian</t>
  </si>
  <si>
    <t>AG</t>
  </si>
  <si>
    <t>G</t>
  </si>
  <si>
    <t>Eve</t>
  </si>
  <si>
    <t>12/30-1/4</t>
  </si>
  <si>
    <t>9 sess</t>
  </si>
  <si>
    <t>Kimala</t>
  </si>
  <si>
    <t>Akshara R</t>
  </si>
  <si>
    <t>Wesley</t>
  </si>
  <si>
    <t>Suhani</t>
  </si>
  <si>
    <t>Rajeev</t>
  </si>
  <si>
    <t>Selah Choe</t>
  </si>
  <si>
    <t>Nikhil Sarad</t>
  </si>
  <si>
    <t>Alman Zayan</t>
  </si>
  <si>
    <t>Jennifer Lee</t>
  </si>
  <si>
    <t>Mariana</t>
  </si>
  <si>
    <t>Eduardo</t>
  </si>
  <si>
    <t>Amanda</t>
  </si>
  <si>
    <t>Anna</t>
  </si>
  <si>
    <t>Emma Pacifici</t>
  </si>
  <si>
    <t xml:space="preserve">Elissa </t>
  </si>
  <si>
    <t>Sunsheeth Vallurupalli</t>
  </si>
  <si>
    <t>1/13 - 1/19</t>
  </si>
  <si>
    <t>Families</t>
  </si>
  <si>
    <t>Simmi</t>
  </si>
  <si>
    <t>Novette</t>
  </si>
  <si>
    <t>Grp</t>
  </si>
  <si>
    <t>grp</t>
  </si>
  <si>
    <t>Desiraju</t>
  </si>
  <si>
    <t>1/20 - 1/26</t>
  </si>
  <si>
    <t>Serena</t>
  </si>
  <si>
    <t>Zayan</t>
  </si>
  <si>
    <t>Amelia</t>
  </si>
  <si>
    <t>Jessia</t>
  </si>
  <si>
    <t>1/27 - 2/2</t>
  </si>
  <si>
    <t>Aanika Narra</t>
  </si>
  <si>
    <t>Ranjani</t>
  </si>
  <si>
    <t>Neal</t>
  </si>
  <si>
    <t>Adi/Aish</t>
  </si>
  <si>
    <t>Priya/Vidhya</t>
  </si>
  <si>
    <t>2 times</t>
  </si>
  <si>
    <t>paid</t>
  </si>
  <si>
    <t>Marianna</t>
  </si>
  <si>
    <t>Vinish Benny</t>
  </si>
  <si>
    <t>3 times edited</t>
  </si>
  <si>
    <t>2/10-2/16</t>
  </si>
  <si>
    <t>Sripriya</t>
  </si>
  <si>
    <t>Aish</t>
  </si>
  <si>
    <t>Vidhya</t>
  </si>
  <si>
    <t>Maansi</t>
  </si>
  <si>
    <t xml:space="preserve">Karan </t>
  </si>
  <si>
    <t>Advaith</t>
  </si>
  <si>
    <t>Alman/Zayan</t>
  </si>
  <si>
    <t>CK</t>
  </si>
  <si>
    <t>Shagun</t>
  </si>
  <si>
    <t>3 times</t>
  </si>
  <si>
    <t>Youseff</t>
  </si>
  <si>
    <t>Wala</t>
  </si>
  <si>
    <t>2/17-2/23</t>
  </si>
  <si>
    <t>Lee</t>
  </si>
  <si>
    <t>3 times (45 minutes each)</t>
  </si>
  <si>
    <t>Sohrab Raania</t>
  </si>
  <si>
    <t>2/24 - 3/2</t>
  </si>
  <si>
    <t xml:space="preserve">Emma Larsen </t>
  </si>
  <si>
    <t>Nik Garuksha and Natalie</t>
  </si>
  <si>
    <t>Priya</t>
  </si>
  <si>
    <t>Vidya</t>
  </si>
  <si>
    <t>Emma/Olivia</t>
  </si>
  <si>
    <t>1 time (60 minutes each)</t>
  </si>
  <si>
    <t>3 times (60 minutes each)</t>
  </si>
  <si>
    <t>Lucas</t>
  </si>
  <si>
    <t>Amy</t>
  </si>
  <si>
    <t>Makenna</t>
  </si>
  <si>
    <t>Jeunaih</t>
  </si>
  <si>
    <t>Ian Benny</t>
  </si>
  <si>
    <t>Anaya</t>
  </si>
  <si>
    <t>Rupal</t>
  </si>
  <si>
    <t>Prafulla</t>
  </si>
  <si>
    <t>last week</t>
  </si>
  <si>
    <t>Arin</t>
  </si>
  <si>
    <t>Bree</t>
  </si>
  <si>
    <t>3/3 - 3/9</t>
  </si>
  <si>
    <t>PAID</t>
  </si>
  <si>
    <t>2 times (60 minutes each)</t>
  </si>
  <si>
    <t>Lilah</t>
  </si>
  <si>
    <t>Misty</t>
  </si>
  <si>
    <t>Shachi Mugdha</t>
  </si>
  <si>
    <t>Swapneil Deshmukh</t>
  </si>
  <si>
    <t>Carter</t>
  </si>
  <si>
    <t>Nura</t>
  </si>
  <si>
    <t>Shahela</t>
  </si>
  <si>
    <t>Rayansh</t>
  </si>
  <si>
    <t>3/10 - 3/16</t>
  </si>
  <si>
    <t>3/17 - 3/23</t>
  </si>
  <si>
    <t>3 times (2 30 min online and 1 90 min in person)</t>
  </si>
  <si>
    <t>4 times (60 minutes each)</t>
  </si>
  <si>
    <t>Danielle</t>
  </si>
  <si>
    <t>Riain O'Niel</t>
  </si>
  <si>
    <t>Erin</t>
  </si>
  <si>
    <t>3/24 - 3/30</t>
  </si>
  <si>
    <t>2 times (1 45 min online and 1 90 min in person)</t>
  </si>
  <si>
    <t>3 times (1 45 min online and 2 60 min in person)</t>
  </si>
  <si>
    <t>Shachi</t>
  </si>
  <si>
    <t>Swapneil</t>
  </si>
  <si>
    <t>Lailah</t>
  </si>
  <si>
    <t>4 times (60 minutes each online)</t>
  </si>
  <si>
    <t>3 times (60 minutes each online)</t>
  </si>
  <si>
    <t>Arathi</t>
  </si>
  <si>
    <t>2 times (1 60 min in person and 1 60 online)</t>
  </si>
  <si>
    <t>3/31 - 4/6</t>
  </si>
  <si>
    <t>Ramaya</t>
  </si>
  <si>
    <t>Rianin</t>
  </si>
  <si>
    <t>Samir</t>
  </si>
  <si>
    <t>Kirthi</t>
  </si>
  <si>
    <t>Andy</t>
  </si>
  <si>
    <t>Ma</t>
  </si>
  <si>
    <t>4/7 - 4/13</t>
  </si>
  <si>
    <t>Kuvi</t>
  </si>
  <si>
    <t>2 times (60 minutes each in person)</t>
  </si>
  <si>
    <t>Dhruv</t>
  </si>
  <si>
    <t>Mayank</t>
  </si>
  <si>
    <t>2 times (75 minutes each in person)</t>
  </si>
  <si>
    <t>Pacifici</t>
  </si>
  <si>
    <t>2 times (60 minutes In person)</t>
  </si>
  <si>
    <t>4/14 - 4/20</t>
  </si>
  <si>
    <t xml:space="preserve">Jamie Ma </t>
  </si>
  <si>
    <t>online</t>
  </si>
  <si>
    <t>in person</t>
  </si>
  <si>
    <t>Julie Zivah</t>
  </si>
  <si>
    <t>Misha</t>
  </si>
  <si>
    <t>Prerna</t>
  </si>
  <si>
    <t>Snigdha</t>
  </si>
  <si>
    <t>4/21 - 4/27</t>
  </si>
  <si>
    <t>4/28 - 5/4</t>
  </si>
  <si>
    <t>90 out of 450 PP</t>
  </si>
  <si>
    <t>Nick</t>
  </si>
  <si>
    <t>In person</t>
  </si>
  <si>
    <t>Avril</t>
  </si>
  <si>
    <t>Allison</t>
  </si>
  <si>
    <t>Jeunal</t>
  </si>
  <si>
    <t xml:space="preserve">Krishan </t>
  </si>
  <si>
    <t>Aanika 1</t>
  </si>
  <si>
    <t>Anika 2</t>
  </si>
  <si>
    <t>90 out of 270 PP</t>
  </si>
  <si>
    <t>Online</t>
  </si>
  <si>
    <t>DV</t>
  </si>
  <si>
    <t>5/12-5/18</t>
  </si>
  <si>
    <t>90 out of 180 PP</t>
  </si>
  <si>
    <t>Kuvi Saras</t>
  </si>
  <si>
    <t>60 out of 90 PP</t>
  </si>
  <si>
    <t>Krishvee/Rayansh</t>
  </si>
  <si>
    <t xml:space="preserve">Ameya </t>
  </si>
  <si>
    <t>Archana Roshan</t>
  </si>
  <si>
    <t>Aishwariya</t>
  </si>
  <si>
    <t>Vij</t>
  </si>
  <si>
    <t>5/19 - 5/25</t>
  </si>
  <si>
    <t xml:space="preserve">Archana </t>
  </si>
  <si>
    <t>video</t>
  </si>
  <si>
    <t>-</t>
  </si>
  <si>
    <t>Robin</t>
  </si>
  <si>
    <t>group</t>
  </si>
  <si>
    <t>45 mins</t>
  </si>
  <si>
    <t>Kaitlyn T</t>
  </si>
  <si>
    <t xml:space="preserve">Mariana </t>
  </si>
  <si>
    <t>Lena</t>
  </si>
  <si>
    <t>5/26 - 6/1</t>
  </si>
  <si>
    <t>Geom/Alg 2</t>
  </si>
  <si>
    <t xml:space="preserve">Shivani </t>
  </si>
  <si>
    <t>Riain O'neil</t>
  </si>
  <si>
    <t>Roshan</t>
  </si>
  <si>
    <t xml:space="preserve">Andy </t>
  </si>
  <si>
    <t>Behziz</t>
  </si>
  <si>
    <t>2 checked</t>
  </si>
  <si>
    <t>Geometry</t>
  </si>
  <si>
    <t>Review</t>
  </si>
  <si>
    <t>Algebra 2</t>
  </si>
  <si>
    <t>Emmal</t>
  </si>
  <si>
    <t>1 checked</t>
  </si>
  <si>
    <t>1 paid</t>
  </si>
  <si>
    <t>4 checked</t>
  </si>
  <si>
    <t>Note for Malini</t>
  </si>
  <si>
    <t xml:space="preserve">Carrie mom Kate and Sammy. </t>
  </si>
  <si>
    <t xml:space="preserve">Group tutoring 7:45 </t>
  </si>
  <si>
    <t>June 16th</t>
  </si>
  <si>
    <t>Duration</t>
  </si>
  <si>
    <t>30 minutes</t>
  </si>
  <si>
    <t>45 minutes</t>
  </si>
  <si>
    <t>60 minutes</t>
  </si>
  <si>
    <t>90 minutes</t>
  </si>
  <si>
    <t>120 minutes</t>
  </si>
  <si>
    <t>Group 30 Minutes</t>
  </si>
  <si>
    <t>Group 45 Minutes</t>
  </si>
  <si>
    <t>For Payment Sheet</t>
  </si>
  <si>
    <t>75 minutes</t>
  </si>
  <si>
    <t>30 minutes IP</t>
  </si>
  <si>
    <t>60 minutes IP</t>
  </si>
  <si>
    <t>45 minutes IP</t>
  </si>
  <si>
    <t>90 minutes IP</t>
  </si>
  <si>
    <t>120 minutes IP</t>
  </si>
  <si>
    <t>30 minutes ONL</t>
  </si>
  <si>
    <t>45 minutes ONL</t>
  </si>
  <si>
    <t>60 minutes ONL</t>
  </si>
  <si>
    <t>90 minutes ONL</t>
  </si>
  <si>
    <t>120 minutes ONL</t>
  </si>
  <si>
    <t>4 year plan/initial meeting</t>
  </si>
  <si>
    <t xml:space="preserve">90 minutes </t>
  </si>
  <si>
    <t>60 minutes (9th and 10)</t>
  </si>
  <si>
    <t>College counseling package</t>
  </si>
  <si>
    <t>10 hour mini package</t>
  </si>
  <si>
    <t>Financial Aid advising</t>
  </si>
  <si>
    <t>Precalc calc</t>
  </si>
  <si>
    <t>email</t>
  </si>
  <si>
    <t>Subject</t>
  </si>
  <si>
    <t>School</t>
  </si>
  <si>
    <t>Teacher</t>
  </si>
  <si>
    <t>Payment</t>
  </si>
  <si>
    <t>Gr</t>
  </si>
  <si>
    <t>Email</t>
  </si>
  <si>
    <t>Phone Number</t>
  </si>
  <si>
    <t>Notes</t>
  </si>
  <si>
    <t>Malini's Kids 24-25</t>
  </si>
  <si>
    <t>5th grade</t>
  </si>
  <si>
    <t>Rachel Carson</t>
  </si>
  <si>
    <t>prachichoudhari@gmail.com</t>
  </si>
  <si>
    <t>4259224624</t>
  </si>
  <si>
    <t>Summer plans</t>
  </si>
  <si>
    <t>Tutors who are available</t>
  </si>
  <si>
    <t>Skyline HS</t>
  </si>
  <si>
    <t>Trimble</t>
  </si>
  <si>
    <t>ravsvij@gmail.com</t>
  </si>
  <si>
    <t>4254446958</t>
  </si>
  <si>
    <t>Eastlake HS</t>
  </si>
  <si>
    <t>Hansen</t>
  </si>
  <si>
    <t>kirti_krishan@hotmail.com</t>
  </si>
  <si>
    <t>8587747736‬</t>
  </si>
  <si>
    <t>7th grade</t>
  </si>
  <si>
    <t>Aiza Algebra 2 IHS (Sid)</t>
  </si>
  <si>
    <t>8th grade</t>
  </si>
  <si>
    <t>IMS</t>
  </si>
  <si>
    <t>mailbhaswati@gmail.com</t>
  </si>
  <si>
    <t>4157418209</t>
  </si>
  <si>
    <t>Rasna Algebra 1 (SS)</t>
  </si>
  <si>
    <t>Aditya $67.5</t>
  </si>
  <si>
    <t>4th grade</t>
  </si>
  <si>
    <t>Louisa May Alcott</t>
  </si>
  <si>
    <t>Gale</t>
  </si>
  <si>
    <t>renton/newcastle/issaquah/bellevue</t>
  </si>
  <si>
    <t>Aishwarya $67.5</t>
  </si>
  <si>
    <t>Ella Baker</t>
  </si>
  <si>
    <t>Trow</t>
  </si>
  <si>
    <t>Inglewood MS</t>
  </si>
  <si>
    <t>Dubey</t>
  </si>
  <si>
    <t>tansym@live.com</t>
  </si>
  <si>
    <t>4259229874</t>
  </si>
  <si>
    <t>Algebra 1</t>
  </si>
  <si>
    <t>Beaverlake MS</t>
  </si>
  <si>
    <t>Bansal</t>
  </si>
  <si>
    <t>Archana Padmasenan</t>
  </si>
  <si>
    <t>4253959312</t>
  </si>
  <si>
    <t>Avy Uttara (tracking for next year)</t>
  </si>
  <si>
    <t>Abaro Hubanks</t>
  </si>
  <si>
    <t>k.harpreet@gmail.com</t>
  </si>
  <si>
    <t>Amelia Alg 1</t>
  </si>
  <si>
    <t xml:space="preserve">Ananya </t>
  </si>
  <si>
    <t>CC7/8</t>
  </si>
  <si>
    <t>BLMS</t>
  </si>
  <si>
    <t>Pullins</t>
  </si>
  <si>
    <t>ananramya@gmail.com</t>
  </si>
  <si>
    <t>7326682492</t>
  </si>
  <si>
    <t>tracymilitello@gmail.com</t>
  </si>
  <si>
    <t>5089327255</t>
  </si>
  <si>
    <t>Skyline</t>
  </si>
  <si>
    <t>walaa.ibrahim86@hotmail.com</t>
  </si>
  <si>
    <t>Eastside Catholic</t>
  </si>
  <si>
    <t>nataliegarkusha@gmail.com</t>
  </si>
  <si>
    <t>2059085603</t>
  </si>
  <si>
    <t>Dunbar</t>
  </si>
  <si>
    <t>shuchijuneja@gmail.com</t>
  </si>
  <si>
    <t>4252419806</t>
  </si>
  <si>
    <t>qibofan@gmail.com</t>
  </si>
  <si>
    <t>2064983478</t>
  </si>
  <si>
    <t>Hyland</t>
  </si>
  <si>
    <t>wpacifici@comcast.net</t>
  </si>
  <si>
    <t>4252813804</t>
  </si>
  <si>
    <t xml:space="preserve">Geometry </t>
  </si>
  <si>
    <t>Williams</t>
  </si>
  <si>
    <t>jbhindi@hotmail.com</t>
  </si>
  <si>
    <t>4253949326</t>
  </si>
  <si>
    <t>Algebra  2</t>
  </si>
  <si>
    <t>Mulligan</t>
  </si>
  <si>
    <t>IHS</t>
  </si>
  <si>
    <t>Grossman</t>
  </si>
  <si>
    <t>Nikhil Balagopalan</t>
  </si>
  <si>
    <t>Moore</t>
  </si>
  <si>
    <t>dy.leng@gmail.com</t>
  </si>
  <si>
    <t>2066189975</t>
  </si>
  <si>
    <t>Applied Algebra 2</t>
  </si>
  <si>
    <t>Scordino</t>
  </si>
  <si>
    <t>emailriz@gmail.com</t>
  </si>
  <si>
    <t>2062909612</t>
  </si>
  <si>
    <t>Math 99</t>
  </si>
  <si>
    <t>Bellevue College</t>
  </si>
  <si>
    <t>BC</t>
  </si>
  <si>
    <t>monishasc@hotmail.com</t>
  </si>
  <si>
    <t>4258617842</t>
  </si>
  <si>
    <t>Bellevue Cristian</t>
  </si>
  <si>
    <t>Carins</t>
  </si>
  <si>
    <t>Cole</t>
  </si>
  <si>
    <t>kapoor_shani@yahoo.com</t>
  </si>
  <si>
    <t>underwoodfamily@live.com</t>
  </si>
  <si>
    <t>emilyntam@gmail.com</t>
  </si>
  <si>
    <t>moore</t>
  </si>
  <si>
    <t>efpiva@gmail.com</t>
  </si>
  <si>
    <t>Emma Larsen</t>
  </si>
  <si>
    <t>jeppeoml@gmail.com</t>
  </si>
  <si>
    <t>4253013314</t>
  </si>
  <si>
    <t>Ayana</t>
  </si>
  <si>
    <t>Rupal.Bhandari11@gmail.com</t>
  </si>
  <si>
    <t>Bahall</t>
  </si>
  <si>
    <t>Bora.snigdha@gmail.com</t>
  </si>
  <si>
    <t>4256382232</t>
  </si>
  <si>
    <t>dalakoti</t>
  </si>
  <si>
    <t>2068597048</t>
  </si>
  <si>
    <t>Jillian Ma</t>
  </si>
  <si>
    <t>3rd grade</t>
  </si>
  <si>
    <t>jessicakkw@gmail.com</t>
  </si>
  <si>
    <t>2179791612</t>
  </si>
  <si>
    <t>Cascade Ridge</t>
  </si>
  <si>
    <t>shwetz27@outlook.com</t>
  </si>
  <si>
    <t>4252130875</t>
  </si>
  <si>
    <t>Jamie Ma Math 7and 8</t>
  </si>
  <si>
    <t>LWSD</t>
  </si>
  <si>
    <t>smitaagarwal1@gmail.com</t>
  </si>
  <si>
    <t>9196998882</t>
  </si>
  <si>
    <t>sent remind request</t>
  </si>
  <si>
    <t>Weaver</t>
  </si>
  <si>
    <t>uthara.parthasarathy@gmail.com</t>
  </si>
  <si>
    <t>2085627251</t>
  </si>
  <si>
    <t>Redmond Middle</t>
  </si>
  <si>
    <t>Wijick and Mahendhren</t>
  </si>
  <si>
    <t>mansi1201@gmail.com</t>
  </si>
  <si>
    <t>guptas@live.com</t>
  </si>
  <si>
    <t>6309879394</t>
  </si>
  <si>
    <t>PCMS</t>
  </si>
  <si>
    <t>Hong</t>
  </si>
  <si>
    <t>sanali27@yahoo.com</t>
  </si>
  <si>
    <t>4256146566</t>
  </si>
  <si>
    <t>Aiza/Amelia - one of the sisters comes</t>
  </si>
  <si>
    <t>pcmsjennie@gmail.com</t>
  </si>
  <si>
    <t>4252414413</t>
  </si>
  <si>
    <t>Issaquah Middle</t>
  </si>
  <si>
    <t>Hoyt</t>
  </si>
  <si>
    <t>Amanveer</t>
  </si>
  <si>
    <t>amanveer.kaila@gmail.com</t>
  </si>
  <si>
    <t>Featherstone</t>
  </si>
  <si>
    <r>
      <rPr>
        <u/>
        <sz val="10"/>
        <color rgb="FF1155CC"/>
        <rFont val="Arial"/>
      </rPr>
      <t>subramaniam.archana@gmail.com</t>
    </r>
  </si>
  <si>
    <t>(978) 760-5100</t>
  </si>
  <si>
    <t>Newport HS</t>
  </si>
  <si>
    <t>Porter</t>
  </si>
  <si>
    <t>heidihchoe@gmail.com</t>
  </si>
  <si>
    <t>3129091400</t>
  </si>
  <si>
    <t>Telling</t>
  </si>
  <si>
    <t>assia.allou@gmail.com</t>
  </si>
  <si>
    <t>2067150635</t>
  </si>
  <si>
    <t>Alg 1 Bailey</t>
  </si>
  <si>
    <t>Hughbanks</t>
  </si>
  <si>
    <t>ranjini.ramesh19@gmail.com</t>
  </si>
  <si>
    <t>4254712163</t>
  </si>
  <si>
    <t>Seattle Academy</t>
  </si>
  <si>
    <t>Adrada</t>
  </si>
  <si>
    <t>jyotsnawarikoo@yahoo.com</t>
  </si>
  <si>
    <t>4259856006</t>
  </si>
  <si>
    <t>Cassidy</t>
  </si>
  <si>
    <t>East Lake</t>
  </si>
  <si>
    <t>John</t>
  </si>
  <si>
    <t>Frix</t>
  </si>
  <si>
    <t>Emily Waite</t>
  </si>
  <si>
    <t>Bishop Blanchett</t>
  </si>
  <si>
    <t xml:space="preserve">Mount si </t>
  </si>
  <si>
    <t>Jeunai</t>
  </si>
  <si>
    <t>dumadevi@gmail.com</t>
  </si>
  <si>
    <t>Ricardo's Kids 24-25</t>
  </si>
  <si>
    <t>Pre Calculus</t>
  </si>
  <si>
    <t>Skyline High</t>
  </si>
  <si>
    <t>riain.oneil@hotmail.com</t>
  </si>
  <si>
    <t>Serena's Kids 24-25</t>
  </si>
  <si>
    <t>Ananya Iyer</t>
  </si>
  <si>
    <t>Shachi Mughda</t>
  </si>
  <si>
    <t>charge 1.5 times the rate if they book together</t>
  </si>
  <si>
    <t>Peter"s Kids 24-25</t>
  </si>
  <si>
    <t>Arin's Kids</t>
  </si>
  <si>
    <t>brioneselizabeth@yahoo.com</t>
  </si>
  <si>
    <t>5107505079</t>
  </si>
  <si>
    <t>???</t>
  </si>
  <si>
    <t>Siddharth Kids 24-25</t>
  </si>
  <si>
    <t>My notes</t>
  </si>
  <si>
    <t>mistypruner@gmail.com</t>
  </si>
  <si>
    <t>4254036691</t>
  </si>
  <si>
    <t>Elisa kiddos</t>
  </si>
  <si>
    <t>Alg 1 Dunbar Geo Williams</t>
  </si>
  <si>
    <t>Ryan Michel</t>
  </si>
  <si>
    <t>Haven't heard from in a while</t>
  </si>
  <si>
    <t>Lincoln</t>
  </si>
  <si>
    <t>6th grade</t>
  </si>
  <si>
    <t>Inglewood</t>
  </si>
  <si>
    <t>cooperbosc@yahoo.com</t>
  </si>
  <si>
    <t>Lydia</t>
  </si>
  <si>
    <t>Open Window</t>
  </si>
  <si>
    <t>abenjamin32@hotmail.com</t>
  </si>
  <si>
    <t>2nd grade</t>
  </si>
  <si>
    <t>Blackwell</t>
  </si>
  <si>
    <t>Hana</t>
  </si>
  <si>
    <t>Shilpi Bihari</t>
  </si>
  <si>
    <t>shivanibhana@gmail.com</t>
  </si>
  <si>
    <t>Drake</t>
  </si>
  <si>
    <t>sinha.piyali@gmail.com</t>
  </si>
  <si>
    <t>4255915513</t>
  </si>
  <si>
    <t>Hudson McKinney</t>
  </si>
  <si>
    <t>University of Utah</t>
  </si>
  <si>
    <t>sarah@sarahalexandra.com</t>
  </si>
  <si>
    <t>Albiha</t>
  </si>
  <si>
    <t>Saima</t>
  </si>
  <si>
    <t>kazq4921@gmail.com</t>
  </si>
  <si>
    <t>4253946415</t>
  </si>
  <si>
    <t xml:space="preserve">Akshara </t>
  </si>
  <si>
    <t>Phelps</t>
  </si>
  <si>
    <t>pisupatifamily@outlook.com</t>
  </si>
  <si>
    <t>4256149512</t>
  </si>
  <si>
    <t>Hartel</t>
  </si>
  <si>
    <t>yes</t>
  </si>
  <si>
    <t>abhilasha@live.com</t>
  </si>
  <si>
    <t>4259855249</t>
  </si>
  <si>
    <t>Rhea</t>
  </si>
  <si>
    <t>Adria</t>
  </si>
  <si>
    <t>athalassi@gmail.com</t>
  </si>
  <si>
    <t>4258944371</t>
  </si>
  <si>
    <t>Jacobsen</t>
  </si>
  <si>
    <t>docvmichel@gmail.com</t>
  </si>
  <si>
    <t>4255771908</t>
  </si>
  <si>
    <t>Rose Hill</t>
  </si>
  <si>
    <t>McFarland</t>
  </si>
  <si>
    <t>Anya J</t>
  </si>
  <si>
    <t>Manjiri</t>
  </si>
  <si>
    <t>?</t>
  </si>
  <si>
    <t>manjiri.kj@gmail.com</t>
  </si>
  <si>
    <t>3038821157</t>
  </si>
  <si>
    <t>Helen McKinney</t>
  </si>
  <si>
    <t>Bishop Blanchet</t>
  </si>
  <si>
    <t>2066043358</t>
  </si>
  <si>
    <t>Arti</t>
  </si>
  <si>
    <t>Arti Sharma</t>
  </si>
  <si>
    <t>Hazen</t>
  </si>
  <si>
    <t>Karen</t>
  </si>
  <si>
    <t>Karen Reynolds</t>
  </si>
  <si>
    <t>4254454656</t>
  </si>
  <si>
    <t>Anuksha</t>
  </si>
  <si>
    <t>Loul</t>
  </si>
  <si>
    <t>anushkad0506@outlook.com</t>
  </si>
  <si>
    <t>Emma Dahlgren</t>
  </si>
  <si>
    <t>jadahlgren24@gmail.com</t>
  </si>
  <si>
    <t>9494663730</t>
  </si>
  <si>
    <t>Pre - Calculus</t>
  </si>
  <si>
    <t xml:space="preserve">Sai </t>
  </si>
  <si>
    <t>Geometry/Alg 2</t>
  </si>
  <si>
    <t>Tesla Stem</t>
  </si>
  <si>
    <t>Celia</t>
  </si>
  <si>
    <t>Kristen</t>
  </si>
  <si>
    <t>Vernmo</t>
  </si>
  <si>
    <t>Arnav Juneja</t>
  </si>
  <si>
    <t>IB Math</t>
  </si>
  <si>
    <t>Avi</t>
  </si>
  <si>
    <t>Ananya Sharan</t>
  </si>
  <si>
    <t>AP Calculus AB</t>
  </si>
  <si>
    <t>Tanvi</t>
  </si>
  <si>
    <t>BASIS</t>
  </si>
  <si>
    <t>Shama and Darshan</t>
  </si>
  <si>
    <t>shamabildikar78@gmail.com</t>
  </si>
  <si>
    <t>Tanvika</t>
  </si>
  <si>
    <t>Margaret Mead</t>
  </si>
  <si>
    <t>Madhu</t>
  </si>
  <si>
    <t>madhu mohan</t>
  </si>
  <si>
    <t>5099698262</t>
  </si>
  <si>
    <t>McCloud</t>
  </si>
  <si>
    <t>swathi.karimilla@gmail.com</t>
  </si>
  <si>
    <t>Faaiza</t>
  </si>
  <si>
    <t>Satvik</t>
  </si>
  <si>
    <t>manjujyothish@hotmail.com</t>
  </si>
  <si>
    <t>Martin</t>
  </si>
  <si>
    <t>dollypadmaraj@gmail.com</t>
  </si>
  <si>
    <t>4255162735</t>
  </si>
  <si>
    <t>math 138</t>
  </si>
  <si>
    <t>Frayley</t>
  </si>
  <si>
    <t>kimila_boyapati@yahoo.com</t>
  </si>
  <si>
    <t>Potential kids for Ricardo</t>
  </si>
  <si>
    <t>Eastlake</t>
  </si>
  <si>
    <t>Conrad</t>
  </si>
  <si>
    <t>Cassie</t>
  </si>
  <si>
    <t>Shana</t>
  </si>
  <si>
    <t>Abby J</t>
  </si>
  <si>
    <t>JasoAbi25@issaquah.wednet.edu</t>
  </si>
  <si>
    <t>Logan</t>
  </si>
  <si>
    <t>Pranav</t>
  </si>
  <si>
    <t>Hari</t>
  </si>
  <si>
    <t xml:space="preserve">Emily </t>
  </si>
  <si>
    <t>Maddie</t>
  </si>
  <si>
    <t>Debbie</t>
  </si>
  <si>
    <t>Lieberman-5</t>
  </si>
  <si>
    <t>Alex Ayad</t>
  </si>
  <si>
    <t>Bellevue Christian</t>
  </si>
  <si>
    <t>Alex Youm</t>
  </si>
  <si>
    <t>Cecilia</t>
  </si>
  <si>
    <t>Jonathan</t>
  </si>
  <si>
    <t>Not attending anymore but do not delete till 2025</t>
  </si>
  <si>
    <t>Anika Srivastava</t>
  </si>
  <si>
    <t>Preethi</t>
  </si>
  <si>
    <t>chitneni</t>
  </si>
  <si>
    <t>Ariyana</t>
  </si>
  <si>
    <t>Cedarcrest</t>
  </si>
  <si>
    <t>Ben Iyer</t>
  </si>
  <si>
    <t>Kate</t>
  </si>
  <si>
    <t>Lara</t>
  </si>
  <si>
    <t>Lal</t>
  </si>
  <si>
    <t xml:space="preserve">Blackwell </t>
  </si>
  <si>
    <t>Hannah McKenna</t>
  </si>
  <si>
    <t>Diane</t>
  </si>
  <si>
    <t>dmmckenna13@gmail.com</t>
  </si>
  <si>
    <t>2243742304</t>
  </si>
  <si>
    <t>Harper</t>
  </si>
  <si>
    <t>oneilerin734@gmail.com</t>
  </si>
  <si>
    <t>2064658862</t>
  </si>
  <si>
    <t>Kai</t>
  </si>
  <si>
    <t xml:space="preserve">Laylia </t>
  </si>
  <si>
    <t>shangi1@aol.com</t>
  </si>
  <si>
    <t>4258303866</t>
  </si>
  <si>
    <t>Name</t>
  </si>
  <si>
    <t>Method</t>
  </si>
  <si>
    <t>Mon 10th</t>
  </si>
  <si>
    <t>Tues 11th</t>
  </si>
  <si>
    <t>Ethan R</t>
  </si>
  <si>
    <t>Dristi</t>
  </si>
  <si>
    <t>Wed 12th</t>
  </si>
  <si>
    <t>Sun 16</t>
  </si>
  <si>
    <t>Kaavya</t>
  </si>
  <si>
    <t>Sahil</t>
  </si>
  <si>
    <t>Campbell</t>
  </si>
  <si>
    <t>Thurs 13th</t>
  </si>
  <si>
    <t>Brayden</t>
  </si>
  <si>
    <t xml:space="preserve">Rayyan </t>
  </si>
  <si>
    <t xml:space="preserve">Bani </t>
  </si>
  <si>
    <t>Maite videos</t>
  </si>
  <si>
    <t>Videos FB</t>
  </si>
  <si>
    <t>24th Jan</t>
  </si>
  <si>
    <t>Aaradhana</t>
  </si>
  <si>
    <t xml:space="preserve">Braden </t>
  </si>
  <si>
    <t xml:space="preserve">Alex </t>
  </si>
  <si>
    <t>Joe</t>
  </si>
  <si>
    <t>Alejandro</t>
  </si>
  <si>
    <t>May</t>
  </si>
  <si>
    <t>payments</t>
  </si>
  <si>
    <t>June</t>
  </si>
  <si>
    <t>Payments</t>
  </si>
  <si>
    <t>July</t>
  </si>
  <si>
    <t>Aug</t>
  </si>
  <si>
    <t>Sept</t>
  </si>
  <si>
    <t>Oct</t>
  </si>
  <si>
    <t>Nov</t>
  </si>
  <si>
    <t>Dec</t>
  </si>
  <si>
    <t>Nicolas</t>
  </si>
  <si>
    <t>Sid/Ved</t>
  </si>
  <si>
    <t>Brad videos</t>
  </si>
  <si>
    <t>Ethan Rose</t>
  </si>
  <si>
    <t>Vanya</t>
  </si>
  <si>
    <t>Rishab</t>
  </si>
  <si>
    <t xml:space="preserve">Riley </t>
  </si>
  <si>
    <t xml:space="preserve"> Wednesday</t>
  </si>
  <si>
    <t>Meher/Bani</t>
  </si>
  <si>
    <t>Bhana Boys</t>
  </si>
  <si>
    <t>YTD</t>
  </si>
  <si>
    <t>cum. Total</t>
  </si>
  <si>
    <t>Ariel</t>
  </si>
  <si>
    <t>Charlie Mont</t>
  </si>
  <si>
    <t>Regan</t>
  </si>
  <si>
    <t>Nancy</t>
  </si>
  <si>
    <t>Sanmiti</t>
  </si>
  <si>
    <t>Aileen</t>
  </si>
  <si>
    <t>Dorothy</t>
  </si>
  <si>
    <t>pay</t>
  </si>
  <si>
    <t>Noah</t>
  </si>
  <si>
    <t>Alyssa</t>
  </si>
  <si>
    <t>Alison</t>
  </si>
  <si>
    <t>Shaan</t>
  </si>
  <si>
    <t>Ben</t>
  </si>
  <si>
    <t>Haley</t>
  </si>
  <si>
    <t>Beckett</t>
  </si>
  <si>
    <t>Rishabh</t>
  </si>
  <si>
    <t>apple</t>
  </si>
  <si>
    <t>Nieve</t>
  </si>
  <si>
    <t>MeherBani</t>
  </si>
  <si>
    <t>Ihsan</t>
  </si>
  <si>
    <t>Alexa</t>
  </si>
  <si>
    <t>Zelle Jan/Feb</t>
  </si>
  <si>
    <t>print</t>
  </si>
  <si>
    <t>Zelle March</t>
  </si>
  <si>
    <t>Students</t>
  </si>
  <si>
    <t>Calendly</t>
  </si>
  <si>
    <t>Zelle April</t>
  </si>
  <si>
    <t>Matt</t>
  </si>
  <si>
    <t>Reagan</t>
  </si>
  <si>
    <t>Done</t>
  </si>
  <si>
    <t>no</t>
  </si>
  <si>
    <t>x2</t>
  </si>
  <si>
    <t>W</t>
  </si>
  <si>
    <t>Kevin</t>
  </si>
  <si>
    <t>Francisco</t>
  </si>
  <si>
    <t>Alg 2</t>
  </si>
  <si>
    <t>V</t>
  </si>
  <si>
    <t>Z</t>
  </si>
  <si>
    <t>P</t>
  </si>
  <si>
    <t>A</t>
  </si>
  <si>
    <t>Sid Ved</t>
  </si>
  <si>
    <t>Meherbaani</t>
  </si>
  <si>
    <t>12th Apr</t>
  </si>
  <si>
    <t>Matthew 6</t>
  </si>
  <si>
    <t>19 th</t>
  </si>
  <si>
    <t>25th</t>
  </si>
  <si>
    <t>Jack</t>
  </si>
  <si>
    <t>Mia</t>
  </si>
  <si>
    <t>Brenda</t>
  </si>
  <si>
    <t>Brandon</t>
  </si>
  <si>
    <t>Kaitlym</t>
  </si>
  <si>
    <t>Dylan</t>
  </si>
  <si>
    <t>Airah</t>
  </si>
  <si>
    <t>ryan</t>
  </si>
  <si>
    <t>Anvi</t>
  </si>
  <si>
    <t>Anya</t>
  </si>
  <si>
    <t>Stella</t>
  </si>
  <si>
    <t>(including Hawaii)</t>
  </si>
  <si>
    <t>9th August</t>
  </si>
  <si>
    <t>16th August</t>
  </si>
  <si>
    <t>Anthony</t>
  </si>
  <si>
    <t>Sonja</t>
  </si>
  <si>
    <t>Tony</t>
  </si>
  <si>
    <t>Oct 4th</t>
  </si>
  <si>
    <t>Aairah</t>
  </si>
  <si>
    <t>Oct 11th</t>
  </si>
  <si>
    <t>Oct 18th</t>
  </si>
  <si>
    <t>Nov 1st</t>
  </si>
  <si>
    <t>Nov 8th</t>
  </si>
  <si>
    <t>Lisa</t>
  </si>
  <si>
    <t xml:space="preserve">Nov 15th </t>
  </si>
  <si>
    <t>Nov 22nd</t>
  </si>
  <si>
    <t>Nov 29th</t>
  </si>
  <si>
    <t>Aaira</t>
  </si>
  <si>
    <t>Dec 6th</t>
  </si>
  <si>
    <t xml:space="preserve">Savannah </t>
  </si>
  <si>
    <t>Prajaktha</t>
  </si>
  <si>
    <t>Arumugam</t>
  </si>
  <si>
    <t>Roisin</t>
  </si>
  <si>
    <t>Navreen</t>
  </si>
  <si>
    <t>Fatema</t>
  </si>
  <si>
    <t>Saanvee</t>
  </si>
  <si>
    <t>Rajee</t>
  </si>
  <si>
    <t>Kari</t>
  </si>
  <si>
    <t>Bettina</t>
  </si>
  <si>
    <t>Christine</t>
  </si>
  <si>
    <t>(Dec overflow)</t>
  </si>
  <si>
    <t>MeherBaani</t>
  </si>
  <si>
    <t>Yehiha</t>
  </si>
  <si>
    <t>Jan 3rd</t>
  </si>
  <si>
    <t>April</t>
  </si>
  <si>
    <t>Suzana video</t>
  </si>
  <si>
    <t>Adi video</t>
  </si>
  <si>
    <t>Graeden</t>
  </si>
  <si>
    <t>Kora video</t>
  </si>
  <si>
    <t>Mon 10</t>
  </si>
  <si>
    <t>Wed 12</t>
  </si>
  <si>
    <t>Tues 11</t>
  </si>
  <si>
    <t>Tues 18</t>
  </si>
  <si>
    <t>Wed 19</t>
  </si>
  <si>
    <t>Thurs 20</t>
  </si>
  <si>
    <t>Mon 17</t>
  </si>
  <si>
    <t>Sunday 23</t>
  </si>
  <si>
    <t xml:space="preserve">Sid </t>
  </si>
  <si>
    <t>Fri 21</t>
  </si>
  <si>
    <t>Mon 24</t>
  </si>
  <si>
    <t>Tues 25</t>
  </si>
  <si>
    <t>Wed 26</t>
  </si>
  <si>
    <t>Thurs 27</t>
  </si>
  <si>
    <t>Fri 28</t>
  </si>
  <si>
    <t xml:space="preserve">Tracking </t>
  </si>
  <si>
    <t>Wed 3</t>
  </si>
  <si>
    <t>Thurs 4</t>
  </si>
  <si>
    <t>Mon 1</t>
  </si>
  <si>
    <t>Aryan</t>
  </si>
  <si>
    <t>Tues 2</t>
  </si>
  <si>
    <t>Sun 7</t>
  </si>
  <si>
    <t>Sat 6</t>
  </si>
  <si>
    <t xml:space="preserve">Skylar </t>
  </si>
  <si>
    <t>Mon 8</t>
  </si>
  <si>
    <t>Wed 10</t>
  </si>
  <si>
    <t>Tues 9</t>
  </si>
  <si>
    <t>3 hours and 45 mins</t>
  </si>
  <si>
    <t>Thurs 11</t>
  </si>
  <si>
    <t>Fri 12</t>
  </si>
  <si>
    <t>Sat 13</t>
  </si>
  <si>
    <t>Mon 15</t>
  </si>
  <si>
    <t>Wed 17</t>
  </si>
  <si>
    <t>Tues 16</t>
  </si>
  <si>
    <t>Sun 21</t>
  </si>
  <si>
    <t>Thurs 18</t>
  </si>
  <si>
    <t>Fri 19</t>
  </si>
  <si>
    <t>Sat 20</t>
  </si>
  <si>
    <t>Paige</t>
  </si>
  <si>
    <t>Mon 22</t>
  </si>
  <si>
    <t>Wed 24</t>
  </si>
  <si>
    <t>Tues 23</t>
  </si>
  <si>
    <t>Sun 28</t>
  </si>
  <si>
    <t>Thurs 25</t>
  </si>
  <si>
    <t xml:space="preserve">Suzana </t>
  </si>
  <si>
    <t>Arnav</t>
  </si>
  <si>
    <t>Lizzie</t>
  </si>
  <si>
    <t>Aarush</t>
  </si>
  <si>
    <t>David</t>
  </si>
  <si>
    <t>Max videos</t>
  </si>
  <si>
    <t>Shantal</t>
  </si>
  <si>
    <t>Harper 6th</t>
  </si>
  <si>
    <t>Josh videos</t>
  </si>
  <si>
    <t>Paul video</t>
  </si>
  <si>
    <t>Colin vid</t>
  </si>
  <si>
    <t>Kate notes</t>
  </si>
  <si>
    <t>Brooke</t>
  </si>
  <si>
    <t>Aryan video</t>
  </si>
  <si>
    <t>Shresta</t>
  </si>
  <si>
    <t>July 3rd</t>
  </si>
  <si>
    <t>Kate video</t>
  </si>
  <si>
    <t>3.1 3.2 Vid Aryan</t>
  </si>
  <si>
    <t>Eve video</t>
  </si>
  <si>
    <t>Abby vid</t>
  </si>
  <si>
    <t>Aryan video 8</t>
  </si>
  <si>
    <t>Aryan video 13</t>
  </si>
  <si>
    <t>Kate 9.1 - 9.4</t>
  </si>
  <si>
    <t>Kate9.5-review</t>
  </si>
  <si>
    <t>Aryam</t>
  </si>
  <si>
    <t>35 for 15 mins</t>
  </si>
  <si>
    <t>50 for 30 mins</t>
  </si>
  <si>
    <t>70 for 45 mins</t>
  </si>
  <si>
    <t>80 for 60 mins</t>
  </si>
  <si>
    <t>120 for 90 mins</t>
  </si>
  <si>
    <t>160 for 120 mins</t>
  </si>
  <si>
    <t>Zaid</t>
  </si>
  <si>
    <t>Eshan</t>
  </si>
  <si>
    <t>Week</t>
  </si>
  <si>
    <t>Tracking J</t>
  </si>
  <si>
    <t>Vaanya Track</t>
  </si>
  <si>
    <t>Cambel Track</t>
  </si>
  <si>
    <t>Alman Track</t>
  </si>
  <si>
    <t xml:space="preserve">Alex Track </t>
  </si>
  <si>
    <t>\</t>
  </si>
  <si>
    <t>Arryanna</t>
  </si>
  <si>
    <t>T</t>
  </si>
  <si>
    <t>Suzanna</t>
  </si>
  <si>
    <t>Olivia and Max</t>
  </si>
  <si>
    <t>Swetha -210</t>
  </si>
  <si>
    <t>Camila - 108</t>
  </si>
  <si>
    <t>Helen</t>
  </si>
  <si>
    <t>Suzanna T</t>
  </si>
  <si>
    <t>Rishi T</t>
  </si>
  <si>
    <t>Wesley video</t>
  </si>
  <si>
    <t>cash</t>
  </si>
  <si>
    <t>Rahul/Kaayil</t>
  </si>
  <si>
    <t>Lachlyn video</t>
  </si>
  <si>
    <t>Alex videos</t>
  </si>
  <si>
    <t>Anjali video</t>
  </si>
  <si>
    <t xml:space="preserve">Anjali </t>
  </si>
  <si>
    <t>Maddie D</t>
  </si>
  <si>
    <t>Vaanya vid</t>
  </si>
  <si>
    <t>Muhamed A</t>
  </si>
  <si>
    <t>Blake videos</t>
  </si>
  <si>
    <t>Abby J videos</t>
  </si>
  <si>
    <t>Maddy D videos</t>
  </si>
  <si>
    <t xml:space="preserve">Wesley video </t>
  </si>
  <si>
    <t>Sid video</t>
  </si>
  <si>
    <t>Wes videos</t>
  </si>
  <si>
    <t>Owen video</t>
  </si>
  <si>
    <t>Emma Dahl</t>
  </si>
  <si>
    <t>Alex video</t>
  </si>
  <si>
    <t>Emma Larson</t>
  </si>
  <si>
    <t>Anjali videos</t>
  </si>
  <si>
    <t>$35 for 15 minutes</t>
  </si>
  <si>
    <t>Tesla</t>
  </si>
  <si>
    <t>Namrata</t>
  </si>
  <si>
    <t>$50 for 30 minutes</t>
  </si>
  <si>
    <t>Geom</t>
  </si>
  <si>
    <t>$70 for 45 minutes</t>
  </si>
  <si>
    <t>Imran Ali</t>
  </si>
  <si>
    <t>$80 for 60 minutes</t>
  </si>
  <si>
    <t>$120 for 90 minutes</t>
  </si>
  <si>
    <t>8th/ Alg 1</t>
  </si>
  <si>
    <t>Abhilasha</t>
  </si>
  <si>
    <t>Keegan</t>
  </si>
  <si>
    <t>Adv Alg Trig</t>
  </si>
  <si>
    <t>Gai</t>
  </si>
  <si>
    <t>mckecol24@issaquah.wednet.edu</t>
  </si>
  <si>
    <t>Weider</t>
  </si>
  <si>
    <t>Chai</t>
  </si>
  <si>
    <t>Financial</t>
  </si>
  <si>
    <t>Lynette</t>
  </si>
  <si>
    <t>Cascade RIdge</t>
  </si>
  <si>
    <t>Alg 1</t>
  </si>
  <si>
    <t>Englewood</t>
  </si>
  <si>
    <t>Jason</t>
  </si>
  <si>
    <t>Reinning</t>
  </si>
  <si>
    <t>Gautam</t>
  </si>
  <si>
    <t>Agarwal</t>
  </si>
  <si>
    <t>Tillicum</t>
  </si>
  <si>
    <t>Applied Alg 2</t>
  </si>
  <si>
    <t>Torres</t>
  </si>
  <si>
    <t>Alg 1 videos</t>
  </si>
  <si>
    <t>Alg 2 videos</t>
  </si>
  <si>
    <t>Geo</t>
  </si>
  <si>
    <t>Lim</t>
  </si>
  <si>
    <t>Gannon</t>
  </si>
  <si>
    <t>White</t>
  </si>
  <si>
    <t>ICS</t>
  </si>
  <si>
    <t>Leah Nicole</t>
  </si>
  <si>
    <t>fb</t>
  </si>
  <si>
    <t>Shruti Gupta</t>
  </si>
  <si>
    <t>Fiona Walsh</t>
  </si>
  <si>
    <t>Charlotte Roth</t>
  </si>
  <si>
    <t>7th</t>
  </si>
  <si>
    <t>Hand</t>
  </si>
  <si>
    <t>PLMS</t>
  </si>
  <si>
    <t>Cruz</t>
  </si>
  <si>
    <t>Lachlyn</t>
  </si>
  <si>
    <t>Laura Glasgow</t>
  </si>
  <si>
    <t>Blake</t>
  </si>
  <si>
    <t>Iffat Haider</t>
  </si>
  <si>
    <t>Bahal</t>
  </si>
  <si>
    <t>Hannah</t>
  </si>
  <si>
    <t>Colin's sister</t>
  </si>
  <si>
    <t>mckehan27@issaquah.wednet.edu</t>
  </si>
  <si>
    <t>Abby's sister</t>
  </si>
  <si>
    <t>Jonthan</t>
  </si>
  <si>
    <t>Quibo</t>
  </si>
  <si>
    <t>laurakglasgow@gmail.com</t>
  </si>
  <si>
    <t>Muhammed Javed</t>
  </si>
  <si>
    <t>iffat.shagufta@gmail.com</t>
  </si>
  <si>
    <t>Darcie</t>
  </si>
  <si>
    <t>Darcie Snyder</t>
  </si>
  <si>
    <t>Abby Jones</t>
  </si>
  <si>
    <t>Maddy Debbie</t>
  </si>
  <si>
    <t>Isaac Noah</t>
  </si>
  <si>
    <t>Farzana</t>
  </si>
  <si>
    <t>Aadi</t>
  </si>
  <si>
    <t>Prafulla Sanas</t>
  </si>
  <si>
    <t>Ariana</t>
  </si>
  <si>
    <t xml:space="preserve">Emma </t>
  </si>
  <si>
    <t>Emma L Videos</t>
  </si>
  <si>
    <t>Mas</t>
  </si>
  <si>
    <t>Kaayil video</t>
  </si>
  <si>
    <t>Abby Video</t>
  </si>
  <si>
    <t>Owen Video</t>
  </si>
  <si>
    <t>Abby KKK videos</t>
  </si>
  <si>
    <t>Ananya videos</t>
  </si>
  <si>
    <t>Eshan video</t>
  </si>
  <si>
    <t>Jonanthan</t>
  </si>
  <si>
    <t>AbbyKKKKK</t>
  </si>
  <si>
    <t>v</t>
  </si>
  <si>
    <t xml:space="preserve">Abby KKK </t>
  </si>
  <si>
    <t>Abby J video</t>
  </si>
  <si>
    <t>Maddie video</t>
  </si>
  <si>
    <t>Abby KKK</t>
  </si>
  <si>
    <t>Ziyad</t>
  </si>
  <si>
    <t>Cassie Videos</t>
  </si>
  <si>
    <t>Reese videos</t>
  </si>
  <si>
    <t>Hannah video</t>
  </si>
  <si>
    <t>Colin Video</t>
  </si>
  <si>
    <t>S</t>
  </si>
  <si>
    <t>C</t>
  </si>
  <si>
    <t>Maddie Debbie</t>
  </si>
  <si>
    <t>Abby Jason</t>
  </si>
  <si>
    <t>Saima videos</t>
  </si>
  <si>
    <t>Jenny KKK</t>
  </si>
  <si>
    <t>@JennieLee1126</t>
  </si>
  <si>
    <t>Cassie videos</t>
  </si>
  <si>
    <t>Maddie videos</t>
  </si>
  <si>
    <t>Owen videos</t>
  </si>
  <si>
    <t>Sid videos</t>
  </si>
  <si>
    <t>Aarya $120 credit</t>
  </si>
  <si>
    <t>Aariyana</t>
  </si>
  <si>
    <t>Ella videos</t>
  </si>
  <si>
    <t>Havish</t>
  </si>
  <si>
    <t>Emma L video</t>
  </si>
  <si>
    <t>Aarush 3.b</t>
  </si>
  <si>
    <t>Arush 3b(2)</t>
  </si>
  <si>
    <t xml:space="preserve">Abby videos </t>
  </si>
  <si>
    <t>Arush 3.5</t>
  </si>
  <si>
    <t>Eve 1 and 2</t>
  </si>
  <si>
    <t>Eve 6-5</t>
  </si>
  <si>
    <t>Wesley videos</t>
  </si>
  <si>
    <t>Hannah vid</t>
  </si>
  <si>
    <t>Aarush4a</t>
  </si>
  <si>
    <t>Spemcer</t>
  </si>
  <si>
    <t xml:space="preserve">Harrison </t>
  </si>
  <si>
    <t>Spencer</t>
  </si>
  <si>
    <t>Aarush videos</t>
  </si>
  <si>
    <t>Aishani</t>
  </si>
  <si>
    <t>Emma videos</t>
  </si>
  <si>
    <t>Colin videos</t>
  </si>
  <si>
    <t>Vanessa Michel</t>
  </si>
  <si>
    <t>Meher Garg</t>
  </si>
  <si>
    <t>Jamie Jillian</t>
  </si>
  <si>
    <t>Katie G video</t>
  </si>
  <si>
    <t>Hanna video</t>
  </si>
  <si>
    <t>Ella S</t>
  </si>
  <si>
    <t>Jalen</t>
  </si>
  <si>
    <t>Cassie video</t>
  </si>
  <si>
    <t>used pass</t>
  </si>
  <si>
    <t>Morrow/Hummer</t>
  </si>
  <si>
    <t>Chief Kanim</t>
  </si>
  <si>
    <t>@Vanessa-Michel-40</t>
  </si>
  <si>
    <t>Serra</t>
  </si>
  <si>
    <t>Laylia Hooshangi</t>
  </si>
  <si>
    <t>Abero</t>
  </si>
  <si>
    <t>Ranjni</t>
  </si>
  <si>
    <t>skyline</t>
  </si>
  <si>
    <t>marion</t>
  </si>
  <si>
    <t>St Joseph</t>
  </si>
  <si>
    <t>Bultman</t>
  </si>
  <si>
    <t>Morgan</t>
  </si>
  <si>
    <t>Reese</t>
  </si>
  <si>
    <t>Dana</t>
  </si>
  <si>
    <t>reeseoc1@gmail.com</t>
  </si>
  <si>
    <t>dana crossgrove</t>
  </si>
  <si>
    <t>Mulligan Moore</t>
  </si>
  <si>
    <t>Darcy Snyder</t>
  </si>
  <si>
    <t>TWINS</t>
  </si>
  <si>
    <t>Kyla Riegar Birnbaum</t>
  </si>
  <si>
    <t>owenbirnbaum@outlook.com</t>
  </si>
  <si>
    <t>kylabirnbaum@gmail.com</t>
  </si>
  <si>
    <t>Applied Alg</t>
  </si>
  <si>
    <t>Michael</t>
  </si>
  <si>
    <t>Myers</t>
  </si>
  <si>
    <t>Reynokar001</t>
  </si>
  <si>
    <t>pnh.gjh7fbx</t>
  </si>
  <si>
    <t>Arnott</t>
  </si>
  <si>
    <t>Nik Garuksha</t>
  </si>
  <si>
    <t>Holly</t>
  </si>
  <si>
    <t>8th</t>
  </si>
  <si>
    <t>Shopin</t>
  </si>
  <si>
    <t>Ella video</t>
  </si>
  <si>
    <t>Cece videos</t>
  </si>
  <si>
    <t>Hannah videos</t>
  </si>
  <si>
    <t>Jonathan videos</t>
  </si>
  <si>
    <t>Abby KKKKK</t>
  </si>
  <si>
    <t>Ary</t>
  </si>
  <si>
    <t>CC8/Alg 1</t>
  </si>
  <si>
    <t>Kelly</t>
  </si>
  <si>
    <t>Adv Alg 2</t>
  </si>
  <si>
    <t>Hilgusen</t>
  </si>
  <si>
    <t>geo</t>
  </si>
  <si>
    <t>hyland</t>
  </si>
  <si>
    <t>6th 7th</t>
  </si>
  <si>
    <t>Rendon</t>
  </si>
  <si>
    <t>Alg 2 Hons Online</t>
  </si>
  <si>
    <t>Akshara P</t>
  </si>
  <si>
    <t>Emma D videos</t>
  </si>
  <si>
    <t>Jaden</t>
  </si>
  <si>
    <t>Karan videos</t>
  </si>
  <si>
    <t>Akshara A</t>
  </si>
  <si>
    <t>Ananya R</t>
  </si>
  <si>
    <t xml:space="preserve">Eshan </t>
  </si>
  <si>
    <t xml:space="preserve">Abby Jason </t>
  </si>
  <si>
    <t xml:space="preserve">Abby Dahlgren </t>
  </si>
  <si>
    <t xml:space="preserve">Emma Dahlgren </t>
  </si>
  <si>
    <t xml:space="preserve">Meher </t>
  </si>
  <si>
    <t>Albiha videos</t>
  </si>
  <si>
    <t>Cassie notes</t>
  </si>
  <si>
    <t xml:space="preserve">Logan </t>
  </si>
  <si>
    <t xml:space="preserve">Maddie </t>
  </si>
  <si>
    <t xml:space="preserve">Vir </t>
  </si>
  <si>
    <t xml:space="preserve">Isla </t>
  </si>
  <si>
    <t xml:space="preserve">Kaayil </t>
  </si>
  <si>
    <t>Jill and Jam</t>
  </si>
  <si>
    <t>Jon</t>
  </si>
  <si>
    <t>Emma 4 year</t>
  </si>
  <si>
    <t>Wes 4 year</t>
  </si>
  <si>
    <t>Wellington</t>
  </si>
  <si>
    <t>McCauliffe</t>
  </si>
  <si>
    <t>6th</t>
  </si>
  <si>
    <t>Hahn</t>
  </si>
  <si>
    <t>James</t>
  </si>
  <si>
    <t>Algebra 1 videos</t>
  </si>
  <si>
    <t>Juliet</t>
  </si>
  <si>
    <t>Marsh</t>
  </si>
  <si>
    <t>Milton</t>
  </si>
  <si>
    <t>Newport</t>
  </si>
  <si>
    <t>followed up</t>
  </si>
  <si>
    <t>signed</t>
  </si>
  <si>
    <t>Hazen high school</t>
  </si>
  <si>
    <t>24/25</t>
  </si>
  <si>
    <t xml:space="preserve">PCMS </t>
  </si>
  <si>
    <t>Tracking for next year?</t>
  </si>
  <si>
    <t>Feb</t>
  </si>
  <si>
    <t>Anjali 4 year plan</t>
  </si>
  <si>
    <t>CASH</t>
  </si>
  <si>
    <t>Spencer videos</t>
  </si>
  <si>
    <t>Hannah V</t>
  </si>
  <si>
    <t xml:space="preserve">Frannie </t>
  </si>
  <si>
    <t>Franny</t>
  </si>
  <si>
    <t>Week of 5th</t>
  </si>
  <si>
    <t>Week of 12th</t>
  </si>
  <si>
    <t>Fatu</t>
  </si>
  <si>
    <t>Fattu</t>
  </si>
  <si>
    <t>Ariyana 6th course</t>
  </si>
  <si>
    <t>Graden/Harrison</t>
  </si>
  <si>
    <t>A2</t>
  </si>
  <si>
    <t>Murphy</t>
  </si>
  <si>
    <t>Robertson</t>
  </si>
  <si>
    <t>Bansall</t>
  </si>
  <si>
    <t>5th</t>
  </si>
  <si>
    <t>Stoltz</t>
  </si>
  <si>
    <t>McNair Moore</t>
  </si>
  <si>
    <t>telling</t>
  </si>
  <si>
    <t>Will start in June</t>
  </si>
  <si>
    <t>7 plus</t>
  </si>
  <si>
    <t>Nash</t>
  </si>
  <si>
    <t>Emms Larson</t>
  </si>
  <si>
    <t>Snighdha</t>
  </si>
  <si>
    <t>later</t>
  </si>
  <si>
    <t>Gregory (Yury)</t>
  </si>
  <si>
    <t xml:space="preserve">S </t>
  </si>
  <si>
    <t>Snighda</t>
  </si>
  <si>
    <t>Cooper</t>
  </si>
  <si>
    <t>cc</t>
  </si>
  <si>
    <t>Harrison makeup</t>
  </si>
  <si>
    <t>Ryan Video</t>
  </si>
  <si>
    <t xml:space="preserve">Cassie VIdeo </t>
  </si>
  <si>
    <t>Olivia Roth</t>
  </si>
  <si>
    <t xml:space="preserve">Kai </t>
  </si>
  <si>
    <t>Akshara Alg 2</t>
  </si>
  <si>
    <t xml:space="preserve">Olivia </t>
  </si>
  <si>
    <t>Frannie</t>
  </si>
  <si>
    <t>also start 7/8</t>
  </si>
  <si>
    <t>Manjiri.kj@gmail.com</t>
  </si>
  <si>
    <t>Ryan Videos</t>
  </si>
  <si>
    <t>RIley</t>
  </si>
  <si>
    <t>Jamie/Jilliian</t>
  </si>
  <si>
    <t>Jamie and Jillian</t>
  </si>
  <si>
    <t>Lily Reynolds</t>
  </si>
  <si>
    <t>Franny Math problems</t>
  </si>
  <si>
    <t>Akshara Pisupati</t>
  </si>
  <si>
    <t>Shay</t>
  </si>
  <si>
    <t>Sonia</t>
  </si>
  <si>
    <t>Personal Check</t>
  </si>
  <si>
    <t>Franny course content</t>
  </si>
  <si>
    <t>Frannie 7.1 7.2 (at home)</t>
  </si>
  <si>
    <t>Frannie 7.3-9.2</t>
  </si>
  <si>
    <t>Frannie 9.3 -11.4</t>
  </si>
  <si>
    <t>Logan video</t>
  </si>
  <si>
    <t>Akshara Ram</t>
  </si>
  <si>
    <t>Meher video</t>
  </si>
  <si>
    <t xml:space="preserve">Franny </t>
  </si>
  <si>
    <t xml:space="preserve">Charged </t>
  </si>
  <si>
    <t xml:space="preserve">Content guide </t>
  </si>
  <si>
    <t>Project 1</t>
  </si>
  <si>
    <t>Homework till 11.4</t>
  </si>
  <si>
    <t>Project 2</t>
  </si>
  <si>
    <t>Susan Ho video</t>
  </si>
  <si>
    <t>Emma Pac</t>
  </si>
  <si>
    <t>Abby D</t>
  </si>
  <si>
    <t>Frannie Project 2</t>
  </si>
  <si>
    <t xml:space="preserve">Alman </t>
  </si>
  <si>
    <t>Frannie Notes 5-9</t>
  </si>
  <si>
    <t xml:space="preserve">Albiha </t>
  </si>
  <si>
    <t>Project 3</t>
  </si>
  <si>
    <t>completed all homework</t>
  </si>
  <si>
    <t>Riley video</t>
  </si>
  <si>
    <t>Abby Jason video</t>
  </si>
  <si>
    <t>Graden notes</t>
  </si>
  <si>
    <t>Wes video</t>
  </si>
  <si>
    <t xml:space="preserve">Hannah </t>
  </si>
  <si>
    <t>Transcript</t>
  </si>
  <si>
    <t>51/2024</t>
  </si>
  <si>
    <t>notes 11-14</t>
  </si>
  <si>
    <t>Abby Dahlgren</t>
  </si>
  <si>
    <t>Akshara Pisu</t>
  </si>
  <si>
    <t>Kate Notes</t>
  </si>
  <si>
    <t>Aiza/Amelia</t>
  </si>
  <si>
    <t>Cassie Video</t>
  </si>
  <si>
    <t xml:space="preserve">Personal Check </t>
  </si>
  <si>
    <t xml:space="preserve">first last </t>
  </si>
  <si>
    <t xml:space="preserve">email </t>
  </si>
  <si>
    <t xml:space="preserve">cell phone </t>
  </si>
  <si>
    <t>n</t>
  </si>
  <si>
    <t>y</t>
  </si>
  <si>
    <t>Saylor</t>
  </si>
  <si>
    <t>Dolly Padmaraj</t>
  </si>
  <si>
    <t xml:space="preserve">Tutoring starting in August </t>
  </si>
  <si>
    <t xml:space="preserve">contact on facebook </t>
  </si>
  <si>
    <t>Maira</t>
  </si>
  <si>
    <t>Priyanka</t>
  </si>
  <si>
    <t>Priyanka.bhargava2008@gmail.com</t>
  </si>
  <si>
    <t xml:space="preserve">Sid N video </t>
  </si>
  <si>
    <t xml:space="preserve">Graden </t>
  </si>
  <si>
    <t xml:space="preserve">RIley </t>
  </si>
  <si>
    <t>Hannah review</t>
  </si>
  <si>
    <t>Aarya video</t>
  </si>
  <si>
    <t>Harper Video</t>
  </si>
  <si>
    <t>Kai video</t>
  </si>
  <si>
    <t>Alman video</t>
  </si>
  <si>
    <t xml:space="preserve">Ryan </t>
  </si>
  <si>
    <t>Anjali video ch 9</t>
  </si>
  <si>
    <t>Wes video ch 9</t>
  </si>
  <si>
    <t>Alex video ch 9</t>
  </si>
  <si>
    <t xml:space="preserve">Jonathan </t>
  </si>
  <si>
    <t>Anjali video final</t>
  </si>
  <si>
    <t>Alex video final</t>
  </si>
  <si>
    <t>Alex mira</t>
  </si>
  <si>
    <t>Harper video</t>
  </si>
  <si>
    <t>Akshara Rama</t>
  </si>
  <si>
    <t>Alex  mira</t>
  </si>
  <si>
    <t xml:space="preserve">Conrad </t>
  </si>
  <si>
    <t xml:space="preserve">Kiddo </t>
  </si>
  <si>
    <t>6/3-6/9</t>
  </si>
  <si>
    <t>S is 150</t>
  </si>
  <si>
    <t>Shelia</t>
  </si>
  <si>
    <t>Hannah  videos</t>
  </si>
  <si>
    <t>Jamie 6th grade</t>
  </si>
  <si>
    <t>Bryce Pacheco</t>
  </si>
  <si>
    <t>Paid R on 6/3</t>
  </si>
  <si>
    <t>Anjall</t>
  </si>
  <si>
    <t>Alex Mira</t>
  </si>
  <si>
    <t>Hannah Video</t>
  </si>
  <si>
    <t>Kailtlyn</t>
  </si>
  <si>
    <t>Maddy</t>
  </si>
  <si>
    <t>Daren</t>
  </si>
  <si>
    <t>Emma Roth video</t>
  </si>
  <si>
    <t>Sheila</t>
  </si>
  <si>
    <t>6/10-6/16</t>
  </si>
  <si>
    <t>Meher G</t>
  </si>
  <si>
    <t>xxx</t>
  </si>
  <si>
    <t>Kai S</t>
  </si>
  <si>
    <t>Riley I</t>
  </si>
  <si>
    <t>Olivia C</t>
  </si>
  <si>
    <t>Sid Notes</t>
  </si>
  <si>
    <t>6/17-6/23</t>
  </si>
  <si>
    <t>Logan F</t>
  </si>
  <si>
    <t>Ryan M</t>
  </si>
  <si>
    <t xml:space="preserve">Pranav Tracking </t>
  </si>
  <si>
    <t>6/24-6/30</t>
  </si>
  <si>
    <t>Bryce</t>
  </si>
  <si>
    <t>Graden Videos</t>
  </si>
  <si>
    <t>Key Malini</t>
  </si>
  <si>
    <t>Key Ricardo</t>
  </si>
  <si>
    <t>30 = 60</t>
  </si>
  <si>
    <t>60 = 110</t>
  </si>
  <si>
    <t>45 = 80</t>
  </si>
  <si>
    <t>75 = 130</t>
  </si>
  <si>
    <t>60 = 90</t>
  </si>
  <si>
    <t>90 =150</t>
  </si>
  <si>
    <t>120 = 190</t>
  </si>
  <si>
    <t>7/1-7/7</t>
  </si>
  <si>
    <t>7/8-7/14</t>
  </si>
  <si>
    <t>Sai and Sarita</t>
  </si>
  <si>
    <t>7/15-7/21</t>
  </si>
  <si>
    <t>7/22-7/28</t>
  </si>
  <si>
    <t>7/29-8/4</t>
  </si>
  <si>
    <t>Rahul (online course)</t>
  </si>
  <si>
    <t>8/5 - 8/11</t>
  </si>
  <si>
    <t>Week 6</t>
  </si>
  <si>
    <t>Schedule</t>
  </si>
  <si>
    <t>THIS!!!!!!!</t>
  </si>
  <si>
    <t>Zaara</t>
  </si>
  <si>
    <t>Martin - group</t>
  </si>
  <si>
    <t>Aiza - group</t>
  </si>
  <si>
    <t>Vaanya - group</t>
  </si>
  <si>
    <t>Riley - group</t>
  </si>
  <si>
    <t>Arin - group</t>
  </si>
  <si>
    <t>Robin - group</t>
  </si>
  <si>
    <t>A) 2 group sessions plus the daily tracking at $180 a week. OR</t>
  </si>
  <si>
    <t>$54 a session</t>
  </si>
  <si>
    <t>B) 1 group session plus the daily tracking at $140 a week. OR</t>
  </si>
  <si>
    <t>C) 0 group sessions  plus the daily tracking at $100 a week.</t>
  </si>
  <si>
    <t>Just depending on his schedule.</t>
  </si>
  <si>
    <t>Arin MTTh</t>
  </si>
  <si>
    <t>Mon- Thurs</t>
  </si>
  <si>
    <t>Calc BC</t>
  </si>
  <si>
    <t>Mon Tues</t>
  </si>
  <si>
    <t>SHS</t>
  </si>
  <si>
    <t>Tutors</t>
  </si>
  <si>
    <t>Nikhil 45)</t>
  </si>
  <si>
    <t>every day</t>
  </si>
  <si>
    <t xml:space="preserve">Dravid  </t>
  </si>
  <si>
    <t xml:space="preserve">Vir  </t>
  </si>
  <si>
    <t>Faiza</t>
  </si>
  <si>
    <t>Zara</t>
  </si>
  <si>
    <t>Kavin</t>
  </si>
  <si>
    <t>Tutor schedule</t>
  </si>
  <si>
    <t>Vaanya (Bani)</t>
  </si>
  <si>
    <t>Aditya (backup)</t>
  </si>
  <si>
    <t>DV Anaya</t>
  </si>
  <si>
    <t>DV (Anaya)</t>
  </si>
  <si>
    <t>Martin (Tuesday)</t>
  </si>
  <si>
    <t>DV Raania</t>
  </si>
  <si>
    <t>My study</t>
  </si>
  <si>
    <t>Anika's room</t>
  </si>
  <si>
    <t>Ananya (Study)</t>
  </si>
  <si>
    <t>G Bed</t>
  </si>
  <si>
    <t>Karen's kids</t>
  </si>
  <si>
    <t>Formal</t>
  </si>
  <si>
    <t>Peter (Anika's room)</t>
  </si>
  <si>
    <t>Shagun (G bed)</t>
  </si>
  <si>
    <t>Landing</t>
  </si>
  <si>
    <t>Kitchen</t>
  </si>
  <si>
    <t>DV (Formal)</t>
  </si>
  <si>
    <t>Martin (Landing)</t>
  </si>
  <si>
    <t>Aiza (kitchen)</t>
  </si>
  <si>
    <t>Martin (landing)</t>
  </si>
  <si>
    <t>Vaanya (kitchen)</t>
  </si>
  <si>
    <t xml:space="preserve">Robin </t>
  </si>
  <si>
    <t>Faaiza is available on Thursday nights</t>
  </si>
  <si>
    <t>Zaara is available on Monday and Thursday nights</t>
  </si>
  <si>
    <t>Shagun (Vir)</t>
  </si>
  <si>
    <t>Martin (Ellie)</t>
  </si>
  <si>
    <t>Kavin is available on Wednesday and Thursday nights</t>
  </si>
  <si>
    <t>DV (Misha)</t>
  </si>
  <si>
    <t>Robin (up)</t>
  </si>
  <si>
    <t>Ananya (up)</t>
  </si>
  <si>
    <t>Advait (Aiza)</t>
  </si>
  <si>
    <t>Arin (Eve)</t>
  </si>
  <si>
    <t>7:15-8:00</t>
  </si>
  <si>
    <t>Gavin</t>
  </si>
  <si>
    <t>DV/Baby</t>
  </si>
  <si>
    <t>Vaanya/Bani</t>
  </si>
  <si>
    <t>8-8:30</t>
  </si>
  <si>
    <t>Gavin/Riley</t>
  </si>
  <si>
    <t>Shagun/Vir</t>
  </si>
  <si>
    <t>Aiza/Advait</t>
  </si>
  <si>
    <t>GROUP</t>
  </si>
  <si>
    <t>7-8 Kuvi</t>
  </si>
  <si>
    <t>Rishi GROUP</t>
  </si>
  <si>
    <t>6-7 Dhruv, GROUP</t>
  </si>
  <si>
    <t>Nikhil GROUP</t>
  </si>
  <si>
    <t>Nikhil Eve</t>
  </si>
  <si>
    <t>3-4:30 Dhruv</t>
  </si>
  <si>
    <t>Year</t>
  </si>
  <si>
    <t xml:space="preserve">PayPal </t>
  </si>
  <si>
    <t>ALL</t>
  </si>
  <si>
    <t>(Jan-March)</t>
  </si>
  <si>
    <t>Extra</t>
  </si>
  <si>
    <t>Going into 2024</t>
  </si>
  <si>
    <t>Payout</t>
  </si>
  <si>
    <t>Sept 24</t>
  </si>
  <si>
    <t xml:space="preserve">BC Winter Quarter </t>
  </si>
  <si>
    <t xml:space="preserve">BC Spring Quarter </t>
  </si>
  <si>
    <t>Sept 25</t>
  </si>
  <si>
    <t>Supplies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</si>
</sst>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44" formatCode="_(&quot;$&quot;* #,##0.00_);_(&quot;$&quot;* \(#,##0.00\);_(&quot;$&quot;* &quot;-&quot;??_);_(@_)"/>
    <numFmt numFmtId="164" formatCode="m/d"/>
    <numFmt numFmtId="165" formatCode="mmmm\ d"/>
    <numFmt numFmtId="166" formatCode="ddd\ mmmm\ d"/>
    <numFmt numFmtId="167" formatCode="mmm\ d"/>
    <numFmt numFmtId="168" formatCode="&quot;$&quot;#,##0.00"/>
    <numFmt numFmtId="169" formatCode="&quot;$&quot;#,##0"/>
    <numFmt numFmtId="170" formatCode="#,##0.00;\(#,##0.00\)"/>
    <numFmt numFmtId="171" formatCode="m/d/yy"/>
    <numFmt numFmtId="172" formatCode="d\-mmmm"/>
    <numFmt numFmtId="173" formatCode="m&quot;/&quot;d"/>
    <numFmt numFmtId="174" formatCode="m\-d"/>
  </numFmts>
  <fonts count="84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FF00FF"/>
      <name val="Arial"/>
      <scheme val="minor"/>
    </font>
    <font>
      <sz val="10"/>
      <color rgb="FF000000"/>
      <name val="Arial"/>
    </font>
    <font>
      <sz val="10"/>
      <color rgb="FF000000"/>
      <name val="Arial"/>
      <scheme val="minor"/>
    </font>
    <font>
      <sz val="10"/>
      <color theme="1"/>
      <name val="Arial"/>
    </font>
    <font>
      <sz val="10"/>
      <color rgb="FFFF0000"/>
      <name val="Arial"/>
      <scheme val="minor"/>
    </font>
    <font>
      <b/>
      <sz val="10"/>
      <color rgb="FFFF0000"/>
      <name val="Arial"/>
      <scheme val="minor"/>
    </font>
    <font>
      <sz val="10"/>
      <color rgb="FF0000FF"/>
      <name val="Arial"/>
      <scheme val="minor"/>
    </font>
    <font>
      <sz val="12"/>
      <color theme="1"/>
      <name val="Arial"/>
      <scheme val="minor"/>
    </font>
    <font>
      <b/>
      <sz val="10"/>
      <color rgb="FFFF00FF"/>
      <name val="Arial"/>
      <scheme val="minor"/>
    </font>
    <font>
      <sz val="10"/>
      <color rgb="FF980000"/>
      <name val="Arial"/>
      <scheme val="minor"/>
    </font>
    <font>
      <b/>
      <sz val="10"/>
      <color rgb="FF000000"/>
      <name val="Arial"/>
      <scheme val="minor"/>
    </font>
    <font>
      <sz val="10"/>
      <color rgb="FF9900FF"/>
      <name val="Arial"/>
      <scheme val="minor"/>
    </font>
    <font>
      <sz val="8"/>
      <color theme="1"/>
      <name val="Helvetica"/>
    </font>
    <font>
      <b/>
      <sz val="10"/>
      <color theme="1"/>
      <name val="Arial"/>
      <scheme val="minor"/>
    </font>
    <font>
      <b/>
      <sz val="10"/>
      <color theme="1"/>
      <name val="Arial"/>
    </font>
    <font>
      <sz val="10"/>
      <color rgb="FF1F1F1F"/>
      <name val="Arial"/>
      <scheme val="minor"/>
    </font>
    <font>
      <sz val="10"/>
      <color rgb="FF000000"/>
      <name val="Arial"/>
    </font>
    <font>
      <sz val="10"/>
      <color rgb="FF000000"/>
      <name val="&quot;Helvetica Neue&quot;"/>
    </font>
    <font>
      <sz val="10"/>
      <color theme="1"/>
      <name val="Arial"/>
      <scheme val="minor"/>
    </font>
    <font>
      <sz val="10"/>
      <color rgb="FF9900FF"/>
      <name val="&quot;Helvetica Neue&quot;"/>
    </font>
    <font>
      <sz val="9"/>
      <color rgb="FF1F1F1F"/>
      <name val="&quot;Google Sans&quot;"/>
    </font>
    <font>
      <sz val="11"/>
      <color rgb="FF000000"/>
      <name val="Arial"/>
    </font>
    <font>
      <sz val="10"/>
      <color rgb="FFFF0000"/>
      <name val="Arial"/>
    </font>
    <font>
      <sz val="10"/>
      <color rgb="FFFF0000"/>
      <name val="&quot;Helvetica Neue&quot;"/>
    </font>
    <font>
      <sz val="11"/>
      <color rgb="FF333333"/>
      <name val="Arial"/>
    </font>
    <font>
      <sz val="11"/>
      <color rgb="FF333333"/>
      <name val="Proxima-nova"/>
    </font>
    <font>
      <sz val="10"/>
      <color rgb="FFFF0000"/>
      <name val="Arial"/>
      <scheme val="minor"/>
    </font>
    <font>
      <sz val="11"/>
      <color rgb="FF000000"/>
      <name val="&quot;Google Sans&quot;"/>
    </font>
    <font>
      <sz val="12"/>
      <color rgb="FF1F1F1F"/>
      <name val="&quot;Google Sans&quot;"/>
    </font>
    <font>
      <sz val="11"/>
      <color rgb="FF000000"/>
      <name val="&quot;docs-Google Sans&quot;"/>
    </font>
    <font>
      <b/>
      <sz val="11"/>
      <color rgb="FF000000"/>
      <name val="&quot;Google Sans&quot;"/>
    </font>
    <font>
      <b/>
      <sz val="10"/>
      <color rgb="FF000000"/>
      <name val="Arial"/>
    </font>
    <font>
      <b/>
      <sz val="10"/>
      <color theme="1"/>
      <name val="Arial"/>
      <scheme val="minor"/>
    </font>
    <font>
      <sz val="11"/>
      <color rgb="FF000000"/>
      <name val="Google Sans"/>
    </font>
    <font>
      <sz val="10"/>
      <color rgb="FF000000"/>
      <name val="Tahoma"/>
    </font>
    <font>
      <sz val="10"/>
      <color rgb="FF434343"/>
      <name val="Arial"/>
      <scheme val="minor"/>
    </font>
    <font>
      <sz val="10"/>
      <color rgb="FF000000"/>
      <name val="Trebuchet MS"/>
    </font>
    <font>
      <b/>
      <sz val="10"/>
      <color rgb="FF434343"/>
      <name val="Arial"/>
      <scheme val="minor"/>
    </font>
    <font>
      <sz val="9"/>
      <color rgb="FF333333"/>
      <name val="Proxima-nova"/>
    </font>
    <font>
      <b/>
      <sz val="12"/>
      <color rgb="FF333333"/>
      <name val="Proxima-nova"/>
    </font>
    <font>
      <sz val="9"/>
      <color rgb="FF333333"/>
      <name val="Arial"/>
    </font>
    <font>
      <i/>
      <sz val="10"/>
      <color theme="1"/>
      <name val="Arial"/>
      <scheme val="minor"/>
    </font>
    <font>
      <sz val="13"/>
      <color rgb="FF585858"/>
      <name val="Roboto"/>
    </font>
    <font>
      <sz val="10"/>
      <color rgb="FF000000"/>
      <name val="&quot;Google Sans Text&quot;"/>
    </font>
    <font>
      <u/>
      <sz val="10"/>
      <color theme="1"/>
      <name val="Arial"/>
      <scheme val="minor"/>
    </font>
    <font>
      <u/>
      <sz val="10"/>
      <color theme="1"/>
      <name val="Arial"/>
      <scheme val="minor"/>
    </font>
    <font>
      <sz val="12"/>
      <color rgb="FF000000"/>
      <name val="Calibri"/>
    </font>
    <font>
      <sz val="11"/>
      <color rgb="FF1F1F1F"/>
      <name val="&quot;Google Sans Text&quot;"/>
    </font>
    <font>
      <u/>
      <sz val="10"/>
      <color rgb="FF1F1F1F"/>
      <name val="&quot;Google Sans Text&quot;"/>
    </font>
    <font>
      <sz val="10"/>
      <color rgb="FF000000"/>
      <name val="&quot;Google Sans Text&quot;"/>
    </font>
    <font>
      <sz val="10"/>
      <color rgb="FF1F1F1F"/>
      <name val="&quot;Google Sans Text&quot;"/>
    </font>
    <font>
      <u/>
      <sz val="10"/>
      <color theme="1"/>
      <name val="Arial"/>
      <scheme val="minor"/>
    </font>
    <font>
      <u/>
      <sz val="10"/>
      <color theme="1"/>
      <name val="Arial"/>
      <scheme val="minor"/>
    </font>
    <font>
      <u/>
      <sz val="10"/>
      <color theme="1"/>
      <name val="Arial"/>
      <scheme val="minor"/>
    </font>
    <font>
      <u/>
      <sz val="10"/>
      <color rgb="FF0000FF"/>
      <name val="Arial"/>
    </font>
    <font>
      <sz val="11"/>
      <color rgb="FF000000"/>
      <name val="Proxima-nova"/>
    </font>
    <font>
      <u/>
      <sz val="10"/>
      <color rgb="FF000000"/>
      <name val="Arial"/>
      <scheme val="minor"/>
    </font>
    <font>
      <u/>
      <sz val="10"/>
      <color theme="1"/>
      <name val="Arial"/>
      <scheme val="minor"/>
    </font>
    <font>
      <u/>
      <sz val="10"/>
      <color rgb="FF1F1F1F"/>
      <name val="Arial"/>
      <scheme val="minor"/>
    </font>
    <font>
      <u/>
      <sz val="10"/>
      <color theme="1"/>
      <name val="Arial"/>
      <scheme val="minor"/>
    </font>
    <font>
      <sz val="12"/>
      <color rgb="FFFF0000"/>
      <name val="Calibri"/>
    </font>
    <font>
      <sz val="13"/>
      <color theme="1"/>
      <name val="UICTFontTextStyleBody"/>
    </font>
    <font>
      <u/>
      <sz val="10"/>
      <color theme="1"/>
      <name val="Arial"/>
      <scheme val="minor"/>
    </font>
    <font>
      <sz val="10"/>
      <color theme="1"/>
      <name val="Helvetica"/>
    </font>
    <font>
      <sz val="11"/>
      <color rgb="FF000000"/>
      <name val="Helvetica"/>
    </font>
    <font>
      <sz val="12"/>
      <color theme="1"/>
      <name val="Helvetica"/>
    </font>
    <font>
      <sz val="12"/>
      <color rgb="FF000000"/>
      <name val="Helvetica"/>
    </font>
    <font>
      <u/>
      <sz val="9"/>
      <color rgb="FF1F1F1F"/>
      <name val="&quot;Google Sans&quot;"/>
    </font>
    <font>
      <sz val="36"/>
      <color theme="1"/>
      <name val="Arial"/>
      <scheme val="minor"/>
    </font>
    <font>
      <sz val="12"/>
      <color rgb="FF000000"/>
      <name val="Arial"/>
    </font>
    <font>
      <strike/>
      <sz val="10"/>
      <color theme="1"/>
      <name val="Arial"/>
    </font>
    <font>
      <b/>
      <sz val="11"/>
      <color theme="1"/>
      <name val="Google Sans"/>
    </font>
    <font>
      <sz val="14"/>
      <color theme="1"/>
      <name val="Arial"/>
    </font>
    <font>
      <b/>
      <sz val="10"/>
      <color rgb="FF000000"/>
      <name val="Tahoma"/>
    </font>
    <font>
      <b/>
      <sz val="10"/>
      <color rgb="FF000000"/>
      <name val="Trebuchet MS"/>
    </font>
    <font>
      <sz val="10"/>
      <color rgb="FFFF0000"/>
      <name val="Tahoma"/>
    </font>
    <font>
      <sz val="2"/>
      <color rgb="FF000000"/>
      <name val="Trebuchet MS"/>
    </font>
    <font>
      <sz val="2"/>
      <color theme="1"/>
      <name val="Arial"/>
      <scheme val="minor"/>
    </font>
    <font>
      <sz val="11"/>
      <color theme="1"/>
      <name val="Google Sans"/>
    </font>
    <font>
      <b/>
      <sz val="12"/>
      <color rgb="FF000000"/>
      <name val="Calibri"/>
    </font>
    <font>
      <sz val="10"/>
      <color rgb="FF333E48"/>
      <name val="National2"/>
    </font>
    <font>
      <u/>
      <sz val="10"/>
      <color rgb="FF1155CC"/>
      <name val="Arial"/>
    </font>
  </fonts>
  <fills count="3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00FFFF"/>
        <bgColor rgb="FF00FFFF"/>
      </patternFill>
    </fill>
    <fill>
      <patternFill patternType="solid">
        <fgColor rgb="FFEAD1DC"/>
        <bgColor rgb="FFEAD1DC"/>
      </patternFill>
    </fill>
    <fill>
      <patternFill patternType="solid">
        <fgColor rgb="FFFF00FF"/>
        <bgColor rgb="FFFF00FF"/>
      </patternFill>
    </fill>
    <fill>
      <patternFill patternType="solid">
        <fgColor rgb="FFF5F5F5"/>
        <bgColor rgb="FFF5F5F5"/>
      </patternFill>
    </fill>
    <fill>
      <patternFill patternType="solid">
        <fgColor rgb="FF666666"/>
        <bgColor rgb="FF666666"/>
      </patternFill>
    </fill>
    <fill>
      <patternFill patternType="solid">
        <fgColor rgb="FF000000"/>
        <bgColor rgb="FF000000"/>
      </patternFill>
    </fill>
    <fill>
      <patternFill patternType="solid">
        <fgColor rgb="FFE6B8AF"/>
        <bgColor rgb="FFE6B8AF"/>
      </patternFill>
    </fill>
    <fill>
      <patternFill patternType="solid">
        <fgColor rgb="FFD5A6BD"/>
        <bgColor rgb="FFD5A6BD"/>
      </patternFill>
    </fill>
    <fill>
      <patternFill patternType="solid">
        <fgColor rgb="FFF8F9FA"/>
        <bgColor rgb="FFF8F9FA"/>
      </patternFill>
    </fill>
    <fill>
      <patternFill patternType="solid">
        <fgColor rgb="FFFFD966"/>
        <bgColor rgb="FFFFD966"/>
      </patternFill>
    </fill>
    <fill>
      <patternFill patternType="solid">
        <fgColor rgb="FF4A86E8"/>
        <bgColor rgb="FF4A86E8"/>
      </patternFill>
    </fill>
    <fill>
      <patternFill patternType="solid">
        <fgColor theme="6"/>
        <bgColor theme="6"/>
      </patternFill>
    </fill>
    <fill>
      <patternFill patternType="solid">
        <fgColor rgb="FFF9CB9C"/>
        <bgColor rgb="FFF9CB9C"/>
      </patternFill>
    </fill>
    <fill>
      <patternFill patternType="solid">
        <fgColor rgb="FFFF9900"/>
        <bgColor rgb="FFFF9900"/>
      </patternFill>
    </fill>
    <fill>
      <patternFill patternType="solid">
        <fgColor rgb="FFF4F4F5"/>
        <bgColor rgb="FFF4F4F5"/>
      </patternFill>
    </fill>
    <fill>
      <patternFill patternType="solid">
        <fgColor rgb="FFB4A7D6"/>
        <bgColor rgb="FFB4A7D6"/>
      </patternFill>
    </fill>
    <fill>
      <patternFill patternType="solid">
        <fgColor theme="4"/>
        <bgColor theme="4"/>
      </patternFill>
    </fill>
    <fill>
      <patternFill patternType="solid">
        <fgColor rgb="FFE5E5E5"/>
        <bgColor rgb="FFE5E5E5"/>
      </patternFill>
    </fill>
    <fill>
      <patternFill patternType="solid">
        <fgColor rgb="FF9FC5E8"/>
        <bgColor rgb="FF9FC5E8"/>
      </patternFill>
    </fill>
    <fill>
      <patternFill patternType="solid">
        <fgColor rgb="FFFF0000"/>
        <bgColor rgb="FFFF0000"/>
      </patternFill>
    </fill>
    <fill>
      <patternFill patternType="solid">
        <fgColor theme="5"/>
        <bgColor theme="5"/>
      </patternFill>
    </fill>
    <fill>
      <patternFill patternType="solid">
        <fgColor rgb="FF6AA84F"/>
        <bgColor rgb="FF6AA84F"/>
      </patternFill>
    </fill>
    <fill>
      <patternFill patternType="solid">
        <fgColor rgb="FF9900FF"/>
        <bgColor rgb="FF9900FF"/>
      </patternFill>
    </fill>
    <fill>
      <patternFill patternType="solid">
        <fgColor rgb="FFF0F4F9"/>
        <bgColor rgb="FFF0F4F9"/>
      </patternFill>
    </fill>
    <fill>
      <patternFill patternType="solid">
        <fgColor rgb="FFE06666"/>
        <bgColor rgb="FFE06666"/>
      </patternFill>
    </fill>
    <fill>
      <patternFill patternType="solid">
        <fgColor rgb="FFE8EEF7"/>
        <bgColor rgb="FFE8EEF7"/>
      </patternFill>
    </fill>
    <fill>
      <patternFill patternType="solid">
        <fgColor rgb="FFF3F3F3"/>
        <bgColor rgb="FFF3F3F3"/>
      </patternFill>
    </fill>
    <fill>
      <patternFill patternType="solid">
        <fgColor rgb="FFEA9999"/>
        <bgColor rgb="FFEA9999"/>
      </patternFill>
    </fill>
    <fill>
      <patternFill patternType="solid">
        <fgColor rgb="FF93C47D"/>
        <bgColor rgb="FF93C47D"/>
      </patternFill>
    </fill>
    <fill>
      <patternFill patternType="solid">
        <fgColor rgb="FFB7B7B7"/>
        <bgColor rgb="FFB7B7B7"/>
      </patternFill>
    </fill>
    <fill>
      <patternFill patternType="solid">
        <fgColor rgb="FF3C78D8"/>
        <bgColor rgb="FF3C78D8"/>
      </patternFill>
    </fill>
  </fills>
  <borders count="4">
    <border>
      <left/>
      <right/>
      <top/>
      <bottom/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42">
    <xf numFmtId="0" fontId="0" fillId="0" borderId="0" xfId="0"/>
    <xf numFmtId="164" fontId="1" fillId="0" borderId="0" xfId="0" applyNumberFormat="1" applyFont="1"/>
    <xf numFmtId="3" fontId="1" fillId="0" borderId="0" xfId="0" applyNumberFormat="1" applyFont="1"/>
    <xf numFmtId="0" fontId="1" fillId="0" borderId="0" xfId="0" applyFont="1"/>
    <xf numFmtId="0" fontId="2" fillId="0" borderId="0" xfId="0" applyFont="1"/>
    <xf numFmtId="0" fontId="1" fillId="2" borderId="0" xfId="0" applyFont="1" applyFill="1"/>
    <xf numFmtId="3" fontId="1" fillId="2" borderId="0" xfId="0" applyNumberFormat="1" applyFont="1" applyFill="1"/>
    <xf numFmtId="0" fontId="1" fillId="3" borderId="0" xfId="0" applyFont="1" applyFill="1"/>
    <xf numFmtId="0" fontId="3" fillId="4" borderId="0" xfId="0" applyFont="1" applyFill="1" applyAlignment="1">
      <alignment horizontal="left"/>
    </xf>
    <xf numFmtId="165" fontId="1" fillId="0" borderId="0" xfId="0" applyNumberFormat="1" applyFont="1"/>
    <xf numFmtId="0" fontId="4" fillId="0" borderId="0" xfId="0" applyFont="1"/>
    <xf numFmtId="0" fontId="5" fillId="0" borderId="0" xfId="0" applyFont="1"/>
    <xf numFmtId="0" fontId="1" fillId="5" borderId="0" xfId="0" applyFont="1" applyFill="1"/>
    <xf numFmtId="0" fontId="1" fillId="6" borderId="0" xfId="0" applyFont="1" applyFill="1"/>
    <xf numFmtId="0" fontId="3" fillId="0" borderId="0" xfId="0" applyFont="1" applyAlignment="1">
      <alignment horizontal="left"/>
    </xf>
    <xf numFmtId="166" fontId="1" fillId="0" borderId="0" xfId="0" applyNumberFormat="1" applyFont="1"/>
    <xf numFmtId="165" fontId="1" fillId="0" borderId="0" xfId="0" applyNumberFormat="1" applyFont="1" applyAlignment="1">
      <alignment horizontal="left"/>
    </xf>
    <xf numFmtId="0" fontId="6" fillId="0" borderId="0" xfId="0" applyFont="1"/>
    <xf numFmtId="0" fontId="7" fillId="0" borderId="0" xfId="0" applyFont="1"/>
    <xf numFmtId="167" fontId="1" fillId="0" borderId="0" xfId="0" applyNumberFormat="1" applyFont="1"/>
    <xf numFmtId="0" fontId="8" fillId="0" borderId="0" xfId="0" applyFont="1"/>
    <xf numFmtId="0" fontId="9" fillId="0" borderId="0" xfId="0" applyFont="1"/>
    <xf numFmtId="3" fontId="6" fillId="0" borderId="0" xfId="0" applyNumberFormat="1" applyFont="1"/>
    <xf numFmtId="0" fontId="6" fillId="2" borderId="0" xfId="0" applyFont="1" applyFill="1"/>
    <xf numFmtId="0" fontId="4" fillId="2" borderId="0" xfId="0" applyFont="1" applyFill="1"/>
    <xf numFmtId="167" fontId="4" fillId="0" borderId="0" xfId="0" applyNumberFormat="1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 applyAlignment="1">
      <alignment horizontal="left"/>
    </xf>
    <xf numFmtId="0" fontId="15" fillId="0" borderId="0" xfId="0" applyFont="1"/>
    <xf numFmtId="4" fontId="15" fillId="0" borderId="0" xfId="0" applyNumberFormat="1" applyFont="1"/>
    <xf numFmtId="49" fontId="5" fillId="7" borderId="0" xfId="0" applyNumberFormat="1" applyFont="1" applyFill="1" applyAlignment="1">
      <alignment horizontal="left"/>
    </xf>
    <xf numFmtId="0" fontId="1" fillId="7" borderId="0" xfId="0" applyFont="1" applyFill="1"/>
    <xf numFmtId="4" fontId="1" fillId="7" borderId="0" xfId="0" applyNumberFormat="1" applyFont="1" applyFill="1"/>
    <xf numFmtId="0" fontId="1" fillId="7" borderId="0" xfId="0" applyFont="1" applyFill="1" applyAlignment="1">
      <alignment horizontal="left"/>
    </xf>
    <xf numFmtId="14" fontId="1" fillId="0" borderId="0" xfId="0" applyNumberFormat="1" applyFont="1" applyAlignment="1">
      <alignment horizontal="left"/>
    </xf>
    <xf numFmtId="4" fontId="1" fillId="0" borderId="0" xfId="0" applyNumberFormat="1" applyFont="1"/>
    <xf numFmtId="0" fontId="1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49" fontId="16" fillId="7" borderId="0" xfId="0" applyNumberFormat="1" applyFont="1" applyFill="1" applyAlignment="1">
      <alignment horizontal="left"/>
    </xf>
    <xf numFmtId="0" fontId="15" fillId="7" borderId="0" xfId="0" applyFont="1" applyFill="1"/>
    <xf numFmtId="4" fontId="15" fillId="7" borderId="0" xfId="0" applyNumberFormat="1" applyFont="1" applyFill="1"/>
    <xf numFmtId="0" fontId="15" fillId="7" borderId="0" xfId="0" applyFont="1" applyFill="1" applyAlignment="1">
      <alignment horizontal="left"/>
    </xf>
    <xf numFmtId="164" fontId="1" fillId="0" borderId="0" xfId="0" applyNumberFormat="1" applyFont="1" applyAlignment="1">
      <alignment horizontal="left"/>
    </xf>
    <xf numFmtId="0" fontId="17" fillId="4" borderId="0" xfId="0" applyFont="1" applyFill="1"/>
    <xf numFmtId="0" fontId="18" fillId="4" borderId="0" xfId="0" applyFont="1" applyFill="1"/>
    <xf numFmtId="0" fontId="1" fillId="8" borderId="0" xfId="0" applyFont="1" applyFill="1"/>
    <xf numFmtId="0" fontId="1" fillId="2" borderId="0" xfId="0" applyFont="1" applyFill="1" applyAlignment="1">
      <alignment horizontal="left"/>
    </xf>
    <xf numFmtId="4" fontId="1" fillId="2" borderId="0" xfId="0" applyNumberFormat="1" applyFont="1" applyFill="1"/>
    <xf numFmtId="4" fontId="15" fillId="0" borderId="0" xfId="0" applyNumberFormat="1" applyFont="1" applyAlignment="1">
      <alignment horizontal="left"/>
    </xf>
    <xf numFmtId="4" fontId="1" fillId="7" borderId="0" xfId="0" applyNumberFormat="1" applyFont="1" applyFill="1" applyAlignment="1">
      <alignment horizontal="left"/>
    </xf>
    <xf numFmtId="0" fontId="19" fillId="4" borderId="0" xfId="0" applyFont="1" applyFill="1" applyAlignment="1">
      <alignment horizontal="left" vertical="top"/>
    </xf>
    <xf numFmtId="4" fontId="19" fillId="4" borderId="0" xfId="0" applyNumberFormat="1" applyFont="1" applyFill="1" applyAlignment="1">
      <alignment horizontal="left" vertical="top"/>
    </xf>
    <xf numFmtId="4" fontId="19" fillId="4" borderId="1" xfId="0" applyNumberFormat="1" applyFont="1" applyFill="1" applyBorder="1" applyAlignment="1">
      <alignment horizontal="left" vertical="top"/>
    </xf>
    <xf numFmtId="0" fontId="19" fillId="9" borderId="1" xfId="0" applyFont="1" applyFill="1" applyBorder="1" applyAlignment="1">
      <alignment horizontal="left" vertical="top"/>
    </xf>
    <xf numFmtId="49" fontId="19" fillId="9" borderId="0" xfId="0" applyNumberFormat="1" applyFont="1" applyFill="1" applyAlignment="1">
      <alignment horizontal="left" vertical="top"/>
    </xf>
    <xf numFmtId="0" fontId="19" fillId="4" borderId="1" xfId="0" applyFont="1" applyFill="1" applyBorder="1" applyAlignment="1">
      <alignment horizontal="left" vertical="top"/>
    </xf>
    <xf numFmtId="4" fontId="1" fillId="0" borderId="0" xfId="0" applyNumberFormat="1" applyFont="1" applyAlignment="1">
      <alignment horizontal="left"/>
    </xf>
    <xf numFmtId="0" fontId="1" fillId="0" borderId="1" xfId="0" applyFont="1" applyBorder="1" applyAlignment="1">
      <alignment horizontal="left"/>
    </xf>
    <xf numFmtId="49" fontId="19" fillId="9" borderId="1" xfId="0" applyNumberFormat="1" applyFont="1" applyFill="1" applyBorder="1" applyAlignment="1">
      <alignment horizontal="left" vertical="top"/>
    </xf>
    <xf numFmtId="4" fontId="19" fillId="9" borderId="1" xfId="0" applyNumberFormat="1" applyFont="1" applyFill="1" applyBorder="1" applyAlignment="1">
      <alignment horizontal="left" vertical="top"/>
    </xf>
    <xf numFmtId="0" fontId="19" fillId="9" borderId="0" xfId="0" applyFont="1" applyFill="1" applyAlignment="1">
      <alignment horizontal="left" vertical="top"/>
    </xf>
    <xf numFmtId="164" fontId="1" fillId="0" borderId="1" xfId="0" applyNumberFormat="1" applyFont="1" applyBorder="1" applyAlignment="1">
      <alignment horizontal="left"/>
    </xf>
    <xf numFmtId="0" fontId="5" fillId="0" borderId="1" xfId="0" applyFont="1" applyBorder="1"/>
    <xf numFmtId="0" fontId="1" fillId="0" borderId="1" xfId="0" applyFont="1" applyBorder="1"/>
    <xf numFmtId="49" fontId="19" fillId="4" borderId="0" xfId="0" applyNumberFormat="1" applyFont="1" applyFill="1" applyAlignment="1">
      <alignment horizontal="left" vertical="top"/>
    </xf>
    <xf numFmtId="0" fontId="20" fillId="0" borderId="1" xfId="0" applyFont="1" applyBorder="1" applyAlignment="1">
      <alignment horizontal="left"/>
    </xf>
    <xf numFmtId="4" fontId="20" fillId="0" borderId="1" xfId="0" applyNumberFormat="1" applyFont="1" applyBorder="1" applyAlignment="1">
      <alignment horizontal="left"/>
    </xf>
    <xf numFmtId="164" fontId="21" fillId="9" borderId="0" xfId="0" applyNumberFormat="1" applyFont="1" applyFill="1" applyAlignment="1">
      <alignment horizontal="left" vertical="top"/>
    </xf>
    <xf numFmtId="4" fontId="21" fillId="9" borderId="0" xfId="0" applyNumberFormat="1" applyFont="1" applyFill="1" applyAlignment="1">
      <alignment horizontal="left" vertical="top"/>
    </xf>
    <xf numFmtId="0" fontId="21" fillId="9" borderId="0" xfId="0" applyFont="1" applyFill="1" applyAlignment="1">
      <alignment horizontal="left" vertical="top"/>
    </xf>
    <xf numFmtId="0" fontId="21" fillId="4" borderId="0" xfId="0" applyFont="1" applyFill="1" applyAlignment="1">
      <alignment horizontal="left" vertical="top"/>
    </xf>
    <xf numFmtId="0" fontId="21" fillId="4" borderId="1" xfId="0" applyFont="1" applyFill="1" applyBorder="1" applyAlignment="1">
      <alignment horizontal="left" vertical="top"/>
    </xf>
    <xf numFmtId="4" fontId="21" fillId="4" borderId="1" xfId="0" applyNumberFormat="1" applyFont="1" applyFill="1" applyBorder="1" applyAlignment="1">
      <alignment horizontal="left" vertical="top"/>
    </xf>
    <xf numFmtId="0" fontId="13" fillId="0" borderId="0" xfId="0" applyFont="1" applyAlignment="1">
      <alignment horizontal="left"/>
    </xf>
    <xf numFmtId="0" fontId="21" fillId="9" borderId="1" xfId="0" applyFont="1" applyFill="1" applyBorder="1" applyAlignment="1">
      <alignment horizontal="left" vertical="top"/>
    </xf>
    <xf numFmtId="49" fontId="21" fillId="9" borderId="0" xfId="0" applyNumberFormat="1" applyFont="1" applyFill="1" applyAlignment="1">
      <alignment horizontal="left" vertical="top"/>
    </xf>
    <xf numFmtId="4" fontId="21" fillId="4" borderId="0" xfId="0" applyNumberFormat="1" applyFont="1" applyFill="1" applyAlignment="1">
      <alignment horizontal="left" vertical="top"/>
    </xf>
    <xf numFmtId="49" fontId="21" fillId="4" borderId="0" xfId="0" applyNumberFormat="1" applyFont="1" applyFill="1" applyAlignment="1">
      <alignment horizontal="left" vertical="top"/>
    </xf>
    <xf numFmtId="49" fontId="21" fillId="9" borderId="1" xfId="0" applyNumberFormat="1" applyFont="1" applyFill="1" applyBorder="1" applyAlignment="1">
      <alignment horizontal="left" vertical="top"/>
    </xf>
    <xf numFmtId="49" fontId="22" fillId="7" borderId="0" xfId="0" applyNumberFormat="1" applyFont="1" applyFill="1"/>
    <xf numFmtId="0" fontId="23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4" fontId="20" fillId="0" borderId="0" xfId="0" applyNumberFormat="1" applyFont="1" applyAlignment="1">
      <alignment horizontal="left"/>
    </xf>
    <xf numFmtId="49" fontId="24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4" fontId="6" fillId="0" borderId="0" xfId="0" applyNumberFormat="1" applyFont="1" applyAlignment="1">
      <alignment horizontal="left"/>
    </xf>
    <xf numFmtId="0" fontId="25" fillId="9" borderId="1" xfId="0" applyFont="1" applyFill="1" applyBorder="1" applyAlignment="1">
      <alignment horizontal="left" vertical="top"/>
    </xf>
    <xf numFmtId="49" fontId="5" fillId="0" borderId="0" xfId="0" applyNumberFormat="1" applyFont="1" applyAlignment="1">
      <alignment horizontal="left"/>
    </xf>
    <xf numFmtId="0" fontId="26" fillId="0" borderId="0" xfId="0" applyFont="1"/>
    <xf numFmtId="49" fontId="16" fillId="0" borderId="0" xfId="0" applyNumberFormat="1" applyFont="1" applyAlignment="1">
      <alignment horizontal="left"/>
    </xf>
    <xf numFmtId="0" fontId="27" fillId="0" borderId="0" xfId="0" applyFont="1"/>
    <xf numFmtId="164" fontId="6" fillId="0" borderId="0" xfId="0" applyNumberFormat="1" applyFont="1" applyAlignment="1">
      <alignment horizontal="left"/>
    </xf>
    <xf numFmtId="0" fontId="24" fillId="0" borderId="0" xfId="0" applyFont="1"/>
    <xf numFmtId="4" fontId="28" fillId="0" borderId="0" xfId="0" applyNumberFormat="1" applyFont="1" applyAlignment="1">
      <alignment horizontal="left"/>
    </xf>
    <xf numFmtId="0" fontId="28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3" fillId="0" borderId="0" xfId="0" applyFont="1"/>
    <xf numFmtId="0" fontId="4" fillId="0" borderId="0" xfId="0" applyFont="1" applyAlignment="1">
      <alignment horizontal="left"/>
    </xf>
    <xf numFmtId="4" fontId="4" fillId="0" borderId="0" xfId="0" applyNumberFormat="1" applyFont="1" applyAlignment="1">
      <alignment horizontal="left"/>
    </xf>
    <xf numFmtId="4" fontId="0" fillId="0" borderId="0" xfId="0" applyNumberFormat="1" applyAlignment="1">
      <alignment horizontal="left"/>
    </xf>
    <xf numFmtId="164" fontId="5" fillId="0" borderId="0" xfId="0" applyNumberFormat="1" applyFont="1"/>
    <xf numFmtId="4" fontId="5" fillId="0" borderId="0" xfId="0" applyNumberFormat="1" applyFont="1" applyAlignment="1">
      <alignment horizontal="left"/>
    </xf>
    <xf numFmtId="164" fontId="5" fillId="0" borderId="0" xfId="0" applyNumberFormat="1" applyFont="1" applyAlignment="1">
      <alignment horizontal="left"/>
    </xf>
    <xf numFmtId="49" fontId="22" fillId="0" borderId="0" xfId="0" applyNumberFormat="1" applyFont="1"/>
    <xf numFmtId="0" fontId="29" fillId="0" borderId="0" xfId="0" applyFont="1" applyAlignment="1">
      <alignment horizontal="left"/>
    </xf>
    <xf numFmtId="4" fontId="1" fillId="2" borderId="0" xfId="0" applyNumberFormat="1" applyFont="1" applyFill="1" applyAlignment="1">
      <alignment horizontal="left"/>
    </xf>
    <xf numFmtId="49" fontId="30" fillId="7" borderId="0" xfId="0" applyNumberFormat="1" applyFont="1" applyFill="1" applyAlignment="1">
      <alignment horizontal="left"/>
    </xf>
    <xf numFmtId="0" fontId="16" fillId="0" borderId="0" xfId="0" applyFont="1"/>
    <xf numFmtId="164" fontId="1" fillId="6" borderId="0" xfId="0" applyNumberFormat="1" applyFont="1" applyFill="1" applyAlignment="1">
      <alignment horizontal="left"/>
    </xf>
    <xf numFmtId="0" fontId="1" fillId="6" borderId="0" xfId="0" applyFont="1" applyFill="1" applyAlignment="1">
      <alignment horizontal="left"/>
    </xf>
    <xf numFmtId="0" fontId="4" fillId="6" borderId="0" xfId="0" applyFont="1" applyFill="1" applyAlignment="1">
      <alignment horizontal="left"/>
    </xf>
    <xf numFmtId="4" fontId="4" fillId="6" borderId="0" xfId="0" applyNumberFormat="1" applyFont="1" applyFill="1" applyAlignment="1">
      <alignment horizontal="left"/>
    </xf>
    <xf numFmtId="0" fontId="12" fillId="6" borderId="0" xfId="0" applyFont="1" applyFill="1" applyAlignment="1">
      <alignment horizontal="left"/>
    </xf>
    <xf numFmtId="4" fontId="0" fillId="6" borderId="0" xfId="0" applyNumberFormat="1" applyFill="1" applyAlignment="1">
      <alignment horizontal="left"/>
    </xf>
    <xf numFmtId="0" fontId="5" fillId="6" borderId="0" xfId="0" applyFont="1" applyFill="1"/>
    <xf numFmtId="0" fontId="31" fillId="0" borderId="0" xfId="0" applyFont="1" applyAlignment="1">
      <alignment horizontal="left"/>
    </xf>
    <xf numFmtId="0" fontId="32" fillId="0" borderId="0" xfId="0" applyFont="1" applyAlignment="1">
      <alignment horizontal="left"/>
    </xf>
    <xf numFmtId="1" fontId="1" fillId="0" borderId="0" xfId="0" applyNumberFormat="1" applyFont="1" applyAlignment="1">
      <alignment horizontal="left"/>
    </xf>
    <xf numFmtId="1" fontId="1" fillId="6" borderId="0" xfId="0" applyNumberFormat="1" applyFont="1" applyFill="1" applyAlignment="1">
      <alignment horizontal="left"/>
    </xf>
    <xf numFmtId="0" fontId="15" fillId="6" borderId="0" xfId="0" applyFont="1" applyFill="1" applyAlignment="1">
      <alignment horizontal="left"/>
    </xf>
    <xf numFmtId="0" fontId="20" fillId="6" borderId="0" xfId="0" applyFont="1" applyFill="1" applyAlignment="1">
      <alignment horizontal="left"/>
    </xf>
    <xf numFmtId="0" fontId="16" fillId="0" borderId="0" xfId="0" applyFont="1" applyAlignment="1">
      <alignment horizontal="left"/>
    </xf>
    <xf numFmtId="0" fontId="33" fillId="0" borderId="0" xfId="0" applyFont="1" applyAlignment="1">
      <alignment horizontal="left"/>
    </xf>
    <xf numFmtId="164" fontId="5" fillId="6" borderId="0" xfId="0" applyNumberFormat="1" applyFont="1" applyFill="1" applyAlignment="1">
      <alignment horizontal="left"/>
    </xf>
    <xf numFmtId="4" fontId="20" fillId="6" borderId="0" xfId="0" applyNumberFormat="1" applyFont="1" applyFill="1" applyAlignment="1">
      <alignment horizontal="left"/>
    </xf>
    <xf numFmtId="4" fontId="34" fillId="6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1" fillId="8" borderId="0" xfId="0" applyFont="1" applyFill="1" applyAlignment="1">
      <alignment horizontal="left"/>
    </xf>
    <xf numFmtId="164" fontId="20" fillId="0" borderId="0" xfId="0" applyNumberFormat="1" applyFont="1" applyAlignment="1">
      <alignment horizontal="left"/>
    </xf>
    <xf numFmtId="0" fontId="5" fillId="10" borderId="0" xfId="0" applyFont="1" applyFill="1"/>
    <xf numFmtId="0" fontId="35" fillId="0" borderId="0" xfId="0" applyFont="1" applyAlignment="1">
      <alignment horizontal="left"/>
    </xf>
    <xf numFmtId="0" fontId="1" fillId="10" borderId="0" xfId="0" applyFont="1" applyFill="1" applyAlignment="1">
      <alignment horizontal="left"/>
    </xf>
    <xf numFmtId="0" fontId="1" fillId="10" borderId="0" xfId="0" applyFont="1" applyFill="1"/>
    <xf numFmtId="168" fontId="1" fillId="7" borderId="0" xfId="0" applyNumberFormat="1" applyFont="1" applyFill="1" applyAlignment="1">
      <alignment horizontal="left"/>
    </xf>
    <xf numFmtId="168" fontId="1" fillId="0" borderId="0" xfId="0" applyNumberFormat="1" applyFont="1" applyAlignment="1">
      <alignment horizontal="left"/>
    </xf>
    <xf numFmtId="168" fontId="1" fillId="0" borderId="0" xfId="0" applyNumberFormat="1" applyFont="1"/>
    <xf numFmtId="168" fontId="20" fillId="0" borderId="0" xfId="0" applyNumberFormat="1" applyFont="1" applyAlignment="1">
      <alignment horizontal="left"/>
    </xf>
    <xf numFmtId="168" fontId="5" fillId="0" borderId="0" xfId="0" applyNumberFormat="1" applyFont="1" applyAlignment="1">
      <alignment horizontal="left"/>
    </xf>
    <xf numFmtId="168" fontId="1" fillId="2" borderId="0" xfId="0" applyNumberFormat="1" applyFont="1" applyFill="1"/>
    <xf numFmtId="168" fontId="1" fillId="2" borderId="0" xfId="0" applyNumberFormat="1" applyFont="1" applyFill="1" applyAlignment="1">
      <alignment horizontal="left"/>
    </xf>
    <xf numFmtId="168" fontId="1" fillId="10" borderId="0" xfId="0" applyNumberFormat="1" applyFont="1" applyFill="1"/>
    <xf numFmtId="164" fontId="20" fillId="8" borderId="0" xfId="0" applyNumberFormat="1" applyFont="1" applyFill="1" applyAlignment="1">
      <alignment horizontal="left"/>
    </xf>
    <xf numFmtId="168" fontId="15" fillId="8" borderId="0" xfId="0" applyNumberFormat="1" applyFont="1" applyFill="1" applyAlignment="1">
      <alignment horizontal="left"/>
    </xf>
    <xf numFmtId="0" fontId="20" fillId="8" borderId="0" xfId="0" applyFont="1" applyFill="1" applyAlignment="1">
      <alignment horizontal="left"/>
    </xf>
    <xf numFmtId="168" fontId="1" fillId="8" borderId="0" xfId="0" applyNumberFormat="1" applyFont="1" applyFill="1"/>
    <xf numFmtId="168" fontId="15" fillId="8" borderId="0" xfId="0" applyNumberFormat="1" applyFont="1" applyFill="1"/>
    <xf numFmtId="168" fontId="15" fillId="0" borderId="0" xfId="0" applyNumberFormat="1" applyFont="1" applyAlignment="1">
      <alignment horizontal="left"/>
    </xf>
    <xf numFmtId="0" fontId="36" fillId="0" borderId="2" xfId="0" applyFont="1" applyBorder="1" applyAlignment="1">
      <alignment horizontal="left"/>
    </xf>
    <xf numFmtId="168" fontId="5" fillId="0" borderId="0" xfId="0" applyNumberFormat="1" applyFont="1"/>
    <xf numFmtId="168" fontId="16" fillId="0" borderId="0" xfId="0" applyNumberFormat="1" applyFont="1"/>
    <xf numFmtId="0" fontId="15" fillId="8" borderId="0" xfId="0" applyFont="1" applyFill="1"/>
    <xf numFmtId="164" fontId="1" fillId="2" borderId="0" xfId="0" applyNumberFormat="1" applyFont="1" applyFill="1" applyAlignment="1">
      <alignment horizontal="left"/>
    </xf>
    <xf numFmtId="0" fontId="15" fillId="2" borderId="0" xfId="0" applyFont="1" applyFill="1" applyAlignment="1">
      <alignment horizontal="left"/>
    </xf>
    <xf numFmtId="0" fontId="33" fillId="2" borderId="0" xfId="0" applyFont="1" applyFill="1" applyAlignment="1">
      <alignment horizontal="left"/>
    </xf>
    <xf numFmtId="168" fontId="15" fillId="2" borderId="0" xfId="0" applyNumberFormat="1" applyFont="1" applyFill="1" applyAlignment="1">
      <alignment horizontal="left"/>
    </xf>
    <xf numFmtId="169" fontId="1" fillId="0" borderId="0" xfId="0" applyNumberFormat="1" applyFont="1" applyAlignment="1">
      <alignment horizontal="left"/>
    </xf>
    <xf numFmtId="168" fontId="34" fillId="8" borderId="0" xfId="0" applyNumberFormat="1" applyFont="1" applyFill="1" applyAlignment="1">
      <alignment horizontal="left"/>
    </xf>
    <xf numFmtId="0" fontId="4" fillId="11" borderId="0" xfId="0" applyFont="1" applyFill="1" applyAlignment="1">
      <alignment horizontal="left"/>
    </xf>
    <xf numFmtId="169" fontId="15" fillId="0" borderId="0" xfId="0" applyNumberFormat="1" applyFont="1" applyAlignment="1">
      <alignment horizontal="left"/>
    </xf>
    <xf numFmtId="0" fontId="1" fillId="11" borderId="0" xfId="0" applyFont="1" applyFill="1" applyAlignment="1">
      <alignment horizontal="left"/>
    </xf>
    <xf numFmtId="169" fontId="1" fillId="7" borderId="0" xfId="0" applyNumberFormat="1" applyFont="1" applyFill="1" applyAlignment="1">
      <alignment horizontal="left"/>
    </xf>
    <xf numFmtId="169" fontId="20" fillId="0" borderId="0" xfId="0" applyNumberFormat="1" applyFont="1" applyAlignment="1">
      <alignment horizontal="left"/>
    </xf>
    <xf numFmtId="169" fontId="1" fillId="2" borderId="0" xfId="0" applyNumberFormat="1" applyFont="1" applyFill="1" applyAlignment="1">
      <alignment horizontal="left"/>
    </xf>
    <xf numFmtId="168" fontId="16" fillId="0" borderId="0" xfId="0" applyNumberFormat="1" applyFont="1" applyAlignment="1">
      <alignment horizontal="left"/>
    </xf>
    <xf numFmtId="169" fontId="5" fillId="0" borderId="0" xfId="0" applyNumberFormat="1" applyFont="1" applyAlignment="1">
      <alignment horizontal="left"/>
    </xf>
    <xf numFmtId="0" fontId="1" fillId="12" borderId="0" xfId="0" applyFont="1" applyFill="1" applyAlignment="1">
      <alignment horizontal="left"/>
    </xf>
    <xf numFmtId="168" fontId="15" fillId="12" borderId="0" xfId="0" applyNumberFormat="1" applyFont="1" applyFill="1" applyAlignment="1">
      <alignment horizontal="left"/>
    </xf>
    <xf numFmtId="169" fontId="1" fillId="12" borderId="0" xfId="0" applyNumberFormat="1" applyFont="1" applyFill="1" applyAlignment="1">
      <alignment horizontal="left"/>
    </xf>
    <xf numFmtId="169" fontId="15" fillId="12" borderId="0" xfId="0" applyNumberFormat="1" applyFont="1" applyFill="1" applyAlignment="1">
      <alignment horizontal="left"/>
    </xf>
    <xf numFmtId="168" fontId="1" fillId="12" borderId="0" xfId="0" applyNumberFormat="1" applyFont="1" applyFill="1" applyAlignment="1">
      <alignment horizontal="left"/>
    </xf>
    <xf numFmtId="0" fontId="1" fillId="12" borderId="0" xfId="0" applyFont="1" applyFill="1"/>
    <xf numFmtId="169" fontId="5" fillId="2" borderId="0" xfId="0" applyNumberFormat="1" applyFont="1" applyFill="1" applyAlignment="1">
      <alignment horizontal="left"/>
    </xf>
    <xf numFmtId="0" fontId="4" fillId="12" borderId="0" xfId="0" applyFont="1" applyFill="1" applyAlignment="1">
      <alignment horizontal="left"/>
    </xf>
    <xf numFmtId="169" fontId="16" fillId="12" borderId="0" xfId="0" applyNumberFormat="1" applyFont="1" applyFill="1" applyAlignment="1">
      <alignment horizontal="left"/>
    </xf>
    <xf numFmtId="0" fontId="1" fillId="13" borderId="0" xfId="0" applyFont="1" applyFill="1" applyAlignment="1">
      <alignment horizontal="left"/>
    </xf>
    <xf numFmtId="168" fontId="1" fillId="13" borderId="0" xfId="0" applyNumberFormat="1" applyFont="1" applyFill="1" applyAlignment="1">
      <alignment horizontal="left"/>
    </xf>
    <xf numFmtId="0" fontId="4" fillId="13" borderId="0" xfId="0" applyFont="1" applyFill="1" applyAlignment="1">
      <alignment horizontal="left"/>
    </xf>
    <xf numFmtId="169" fontId="1" fillId="13" borderId="0" xfId="0" applyNumberFormat="1" applyFont="1" applyFill="1" applyAlignment="1">
      <alignment horizontal="left"/>
    </xf>
    <xf numFmtId="0" fontId="1" fillId="13" borderId="0" xfId="0" applyFont="1" applyFill="1"/>
    <xf numFmtId="0" fontId="37" fillId="11" borderId="0" xfId="0" applyFont="1" applyFill="1" applyAlignment="1">
      <alignment horizontal="left"/>
    </xf>
    <xf numFmtId="44" fontId="15" fillId="0" borderId="0" xfId="0" applyNumberFormat="1" applyFont="1" applyAlignment="1">
      <alignment horizontal="left"/>
    </xf>
    <xf numFmtId="44" fontId="1" fillId="7" borderId="0" xfId="0" applyNumberFormat="1" applyFont="1" applyFill="1" applyAlignment="1">
      <alignment horizontal="left"/>
    </xf>
    <xf numFmtId="44" fontId="1" fillId="0" borderId="0" xfId="0" applyNumberFormat="1" applyFont="1" applyAlignment="1">
      <alignment horizontal="left"/>
    </xf>
    <xf numFmtId="44" fontId="20" fillId="0" borderId="0" xfId="0" applyNumberFormat="1" applyFont="1" applyAlignment="1">
      <alignment horizontal="left"/>
    </xf>
    <xf numFmtId="44" fontId="5" fillId="0" borderId="0" xfId="0" applyNumberFormat="1" applyFont="1" applyAlignment="1">
      <alignment horizontal="left"/>
    </xf>
    <xf numFmtId="168" fontId="20" fillId="2" borderId="0" xfId="0" applyNumberFormat="1" applyFont="1" applyFill="1" applyAlignment="1">
      <alignment horizontal="left"/>
    </xf>
    <xf numFmtId="44" fontId="1" fillId="2" borderId="0" xfId="0" applyNumberFormat="1" applyFont="1" applyFill="1" applyAlignment="1">
      <alignment horizontal="left"/>
    </xf>
    <xf numFmtId="44" fontId="1" fillId="3" borderId="0" xfId="0" applyNumberFormat="1" applyFont="1" applyFill="1" applyAlignment="1">
      <alignment horizontal="left"/>
    </xf>
    <xf numFmtId="0" fontId="38" fillId="4" borderId="2" xfId="0" applyFont="1" applyFill="1" applyBorder="1" applyAlignment="1">
      <alignment horizontal="left"/>
    </xf>
    <xf numFmtId="0" fontId="36" fillId="14" borderId="2" xfId="0" applyFont="1" applyFill="1" applyBorder="1" applyAlignment="1">
      <alignment horizontal="left"/>
    </xf>
    <xf numFmtId="0" fontId="36" fillId="4" borderId="2" xfId="0" applyFont="1" applyFill="1" applyBorder="1" applyAlignment="1">
      <alignment horizontal="left"/>
    </xf>
    <xf numFmtId="0" fontId="36" fillId="4" borderId="0" xfId="0" applyFont="1" applyFill="1" applyAlignment="1">
      <alignment horizontal="left"/>
    </xf>
    <xf numFmtId="168" fontId="15" fillId="13" borderId="0" xfId="0" applyNumberFormat="1" applyFont="1" applyFill="1" applyAlignment="1">
      <alignment horizontal="left"/>
    </xf>
    <xf numFmtId="44" fontId="15" fillId="7" borderId="0" xfId="0" applyNumberFormat="1" applyFont="1" applyFill="1" applyAlignment="1">
      <alignment horizontal="left"/>
    </xf>
    <xf numFmtId="0" fontId="15" fillId="3" borderId="0" xfId="0" applyFont="1" applyFill="1" applyAlignment="1">
      <alignment horizontal="left"/>
    </xf>
    <xf numFmtId="0" fontId="4" fillId="4" borderId="2" xfId="0" applyFont="1" applyFill="1" applyBorder="1" applyAlignment="1">
      <alignment horizontal="left"/>
    </xf>
    <xf numFmtId="168" fontId="15" fillId="7" borderId="0" xfId="0" applyNumberFormat="1" applyFont="1" applyFill="1" applyAlignment="1">
      <alignment horizontal="left"/>
    </xf>
    <xf numFmtId="44" fontId="15" fillId="2" borderId="0" xfId="0" applyNumberFormat="1" applyFont="1" applyFill="1" applyAlignment="1">
      <alignment horizontal="left"/>
    </xf>
    <xf numFmtId="3" fontId="1" fillId="0" borderId="0" xfId="0" applyNumberFormat="1" applyFont="1" applyAlignment="1">
      <alignment horizontal="left"/>
    </xf>
    <xf numFmtId="0" fontId="1" fillId="15" borderId="0" xfId="0" applyFont="1" applyFill="1" applyAlignment="1">
      <alignment horizontal="left"/>
    </xf>
    <xf numFmtId="168" fontId="5" fillId="4" borderId="0" xfId="0" applyNumberFormat="1" applyFont="1" applyFill="1"/>
    <xf numFmtId="0" fontId="39" fillId="11" borderId="0" xfId="0" applyFont="1" applyFill="1" applyAlignment="1">
      <alignment horizontal="left"/>
    </xf>
    <xf numFmtId="0" fontId="37" fillId="0" borderId="0" xfId="0" applyFont="1" applyAlignment="1">
      <alignment horizontal="left"/>
    </xf>
    <xf numFmtId="170" fontId="1" fillId="0" borderId="0" xfId="0" applyNumberFormat="1" applyFont="1" applyAlignment="1">
      <alignment horizontal="left"/>
    </xf>
    <xf numFmtId="164" fontId="1" fillId="16" borderId="0" xfId="0" applyNumberFormat="1" applyFont="1" applyFill="1" applyAlignment="1">
      <alignment horizontal="left"/>
    </xf>
    <xf numFmtId="168" fontId="6" fillId="2" borderId="0" xfId="0" applyNumberFormat="1" applyFont="1" applyFill="1" applyAlignment="1">
      <alignment horizontal="left"/>
    </xf>
    <xf numFmtId="168" fontId="7" fillId="2" borderId="0" xfId="0" applyNumberFormat="1" applyFont="1" applyFill="1" applyAlignment="1">
      <alignment horizontal="left"/>
    </xf>
    <xf numFmtId="164" fontId="5" fillId="16" borderId="0" xfId="0" applyNumberFormat="1" applyFont="1" applyFill="1" applyAlignment="1">
      <alignment horizontal="left"/>
    </xf>
    <xf numFmtId="0" fontId="20" fillId="3" borderId="0" xfId="0" applyFont="1" applyFill="1" applyAlignment="1">
      <alignment horizontal="left"/>
    </xf>
    <xf numFmtId="0" fontId="1" fillId="17" borderId="0" xfId="0" applyFont="1" applyFill="1" applyAlignment="1">
      <alignment horizontal="left"/>
    </xf>
    <xf numFmtId="0" fontId="1" fillId="16" borderId="0" xfId="0" applyFont="1" applyFill="1" applyAlignment="1">
      <alignment horizontal="left"/>
    </xf>
    <xf numFmtId="0" fontId="5" fillId="3" borderId="0" xfId="0" applyFont="1" applyFill="1" applyAlignment="1">
      <alignment horizontal="left"/>
    </xf>
    <xf numFmtId="0" fontId="1" fillId="18" borderId="0" xfId="0" applyFont="1" applyFill="1" applyAlignment="1">
      <alignment horizontal="left"/>
    </xf>
    <xf numFmtId="0" fontId="40" fillId="13" borderId="0" xfId="0" applyFont="1" applyFill="1" applyAlignment="1">
      <alignment horizontal="left"/>
    </xf>
    <xf numFmtId="0" fontId="1" fillId="19" borderId="0" xfId="0" applyFont="1" applyFill="1" applyAlignment="1">
      <alignment horizontal="left"/>
    </xf>
    <xf numFmtId="164" fontId="1" fillId="19" borderId="0" xfId="0" applyNumberFormat="1" applyFont="1" applyFill="1" applyAlignment="1">
      <alignment horizontal="left"/>
    </xf>
    <xf numFmtId="0" fontId="5" fillId="16" borderId="0" xfId="0" applyFont="1" applyFill="1" applyAlignment="1">
      <alignment horizontal="left"/>
    </xf>
    <xf numFmtId="0" fontId="5" fillId="17" borderId="0" xfId="0" applyFont="1" applyFill="1" applyAlignment="1">
      <alignment horizontal="left"/>
    </xf>
    <xf numFmtId="168" fontId="5" fillId="14" borderId="0" xfId="0" applyNumberFormat="1" applyFont="1" applyFill="1" applyAlignment="1">
      <alignment horizontal="left"/>
    </xf>
    <xf numFmtId="168" fontId="5" fillId="4" borderId="0" xfId="0" applyNumberFormat="1" applyFont="1" applyFill="1" applyAlignment="1">
      <alignment horizontal="left"/>
    </xf>
    <xf numFmtId="164" fontId="1" fillId="3" borderId="0" xfId="0" applyNumberFormat="1" applyFont="1" applyFill="1" applyAlignment="1">
      <alignment horizontal="left"/>
    </xf>
    <xf numFmtId="164" fontId="1" fillId="17" borderId="0" xfId="0" applyNumberFormat="1" applyFont="1" applyFill="1" applyAlignment="1">
      <alignment horizontal="left"/>
    </xf>
    <xf numFmtId="168" fontId="5" fillId="2" borderId="0" xfId="0" applyNumberFormat="1" applyFont="1" applyFill="1" applyAlignment="1">
      <alignment horizontal="left"/>
    </xf>
    <xf numFmtId="0" fontId="27" fillId="4" borderId="0" xfId="0" applyFont="1" applyFill="1"/>
    <xf numFmtId="0" fontId="41" fillId="4" borderId="0" xfId="0" applyFont="1" applyFill="1"/>
    <xf numFmtId="18" fontId="40" fillId="20" borderId="0" xfId="0" applyNumberFormat="1" applyFont="1" applyFill="1"/>
    <xf numFmtId="0" fontId="42" fillId="20" borderId="0" xfId="0" applyFont="1" applyFill="1"/>
    <xf numFmtId="0" fontId="40" fillId="20" borderId="0" xfId="0" applyFont="1" applyFill="1"/>
    <xf numFmtId="0" fontId="1" fillId="21" borderId="0" xfId="0" applyFont="1" applyFill="1" applyAlignment="1">
      <alignment horizontal="left"/>
    </xf>
    <xf numFmtId="168" fontId="1" fillId="21" borderId="0" xfId="0" applyNumberFormat="1" applyFont="1" applyFill="1" applyAlignment="1">
      <alignment horizontal="left"/>
    </xf>
    <xf numFmtId="0" fontId="4" fillId="21" borderId="0" xfId="0" applyFont="1" applyFill="1" applyAlignment="1">
      <alignment horizontal="left"/>
    </xf>
    <xf numFmtId="0" fontId="37" fillId="11" borderId="0" xfId="0" applyFont="1" applyFill="1"/>
    <xf numFmtId="0" fontId="5" fillId="3" borderId="0" xfId="0" applyFont="1" applyFill="1"/>
    <xf numFmtId="0" fontId="37" fillId="7" borderId="0" xfId="0" applyFont="1" applyFill="1" applyAlignment="1">
      <alignment horizontal="left"/>
    </xf>
    <xf numFmtId="168" fontId="5" fillId="7" borderId="0" xfId="0" applyNumberFormat="1" applyFont="1" applyFill="1" applyAlignment="1">
      <alignment horizontal="left"/>
    </xf>
    <xf numFmtId="169" fontId="1" fillId="0" borderId="0" xfId="0" applyNumberFormat="1" applyFont="1"/>
    <xf numFmtId="164" fontId="1" fillId="22" borderId="0" xfId="0" applyNumberFormat="1" applyFont="1" applyFill="1" applyAlignment="1">
      <alignment horizontal="left"/>
    </xf>
    <xf numFmtId="0" fontId="23" fillId="0" borderId="0" xfId="0" applyFont="1"/>
    <xf numFmtId="168" fontId="20" fillId="3" borderId="0" xfId="0" applyNumberFormat="1" applyFont="1" applyFill="1" applyAlignment="1">
      <alignment horizontal="left"/>
    </xf>
    <xf numFmtId="0" fontId="23" fillId="3" borderId="0" xfId="0" applyFont="1" applyFill="1"/>
    <xf numFmtId="168" fontId="5" fillId="3" borderId="0" xfId="0" applyNumberFormat="1" applyFont="1" applyFill="1" applyAlignment="1">
      <alignment horizontal="left"/>
    </xf>
    <xf numFmtId="0" fontId="15" fillId="13" borderId="0" xfId="0" applyFont="1" applyFill="1"/>
    <xf numFmtId="168" fontId="1" fillId="13" borderId="0" xfId="0" applyNumberFormat="1" applyFont="1" applyFill="1"/>
    <xf numFmtId="0" fontId="37" fillId="13" borderId="0" xfId="0" applyFont="1" applyFill="1"/>
    <xf numFmtId="168" fontId="5" fillId="13" borderId="0" xfId="0" applyNumberFormat="1" applyFont="1" applyFill="1" applyAlignment="1">
      <alignment horizontal="left"/>
    </xf>
    <xf numFmtId="0" fontId="15" fillId="13" borderId="0" xfId="0" applyFont="1" applyFill="1" applyAlignment="1">
      <alignment horizontal="left"/>
    </xf>
    <xf numFmtId="18" fontId="1" fillId="0" borderId="0" xfId="0" applyNumberFormat="1" applyFont="1"/>
    <xf numFmtId="0" fontId="1" fillId="19" borderId="0" xfId="0" applyFont="1" applyFill="1"/>
    <xf numFmtId="0" fontId="5" fillId="19" borderId="0" xfId="0" applyFont="1" applyFill="1"/>
    <xf numFmtId="0" fontId="1" fillId="17" borderId="0" xfId="0" applyFont="1" applyFill="1"/>
    <xf numFmtId="169" fontId="1" fillId="13" borderId="0" xfId="0" applyNumberFormat="1" applyFont="1" applyFill="1"/>
    <xf numFmtId="0" fontId="27" fillId="23" borderId="0" xfId="0" applyFont="1" applyFill="1"/>
    <xf numFmtId="169" fontId="1" fillId="2" borderId="0" xfId="0" applyNumberFormat="1" applyFont="1" applyFill="1"/>
    <xf numFmtId="168" fontId="5" fillId="13" borderId="0" xfId="0" applyNumberFormat="1" applyFont="1" applyFill="1"/>
    <xf numFmtId="0" fontId="5" fillId="13" borderId="0" xfId="0" applyFont="1" applyFill="1"/>
    <xf numFmtId="0" fontId="5" fillId="14" borderId="0" xfId="0" applyFont="1" applyFill="1"/>
    <xf numFmtId="0" fontId="5" fillId="4" borderId="0" xfId="0" applyFont="1" applyFill="1"/>
    <xf numFmtId="168" fontId="5" fillId="14" borderId="0" xfId="0" applyNumberFormat="1" applyFont="1" applyFill="1"/>
    <xf numFmtId="0" fontId="39" fillId="11" borderId="0" xfId="0" applyFont="1" applyFill="1"/>
    <xf numFmtId="0" fontId="16" fillId="13" borderId="0" xfId="0" applyFont="1" applyFill="1" applyAlignment="1">
      <alignment horizontal="left"/>
    </xf>
    <xf numFmtId="0" fontId="16" fillId="11" borderId="0" xfId="0" applyFont="1" applyFill="1"/>
    <xf numFmtId="0" fontId="5" fillId="13" borderId="0" xfId="0" applyFont="1" applyFill="1" applyAlignment="1">
      <alignment horizontal="left"/>
    </xf>
    <xf numFmtId="1" fontId="43" fillId="0" borderId="0" xfId="0" applyNumberFormat="1" applyFont="1" applyAlignment="1">
      <alignment horizontal="left"/>
    </xf>
    <xf numFmtId="168" fontId="15" fillId="13" borderId="0" xfId="0" applyNumberFormat="1" applyFont="1" applyFill="1"/>
    <xf numFmtId="0" fontId="12" fillId="11" borderId="0" xfId="0" applyFont="1" applyFill="1"/>
    <xf numFmtId="171" fontId="1" fillId="0" borderId="0" xfId="0" applyNumberFormat="1" applyFont="1" applyAlignment="1">
      <alignment horizontal="left"/>
    </xf>
    <xf numFmtId="0" fontId="15" fillId="11" borderId="0" xfId="0" applyFont="1" applyFill="1"/>
    <xf numFmtId="0" fontId="5" fillId="14" borderId="0" xfId="0" applyFont="1" applyFill="1" applyAlignment="1">
      <alignment horizontal="left"/>
    </xf>
    <xf numFmtId="0" fontId="15" fillId="2" borderId="0" xfId="0" applyFont="1" applyFill="1"/>
    <xf numFmtId="168" fontId="15" fillId="13" borderId="0" xfId="0" applyNumberFormat="1" applyFont="1" applyFill="1" applyAlignment="1">
      <alignment horizontal="right"/>
    </xf>
    <xf numFmtId="168" fontId="20" fillId="24" borderId="0" xfId="0" applyNumberFormat="1" applyFont="1" applyFill="1" applyAlignment="1">
      <alignment horizontal="left"/>
    </xf>
    <xf numFmtId="0" fontId="4" fillId="3" borderId="0" xfId="0" applyFont="1" applyFill="1"/>
    <xf numFmtId="0" fontId="1" fillId="25" borderId="0" xfId="0" applyFont="1" applyFill="1"/>
    <xf numFmtId="168" fontId="15" fillId="0" borderId="0" xfId="0" applyNumberFormat="1" applyFont="1"/>
    <xf numFmtId="168" fontId="1" fillId="6" borderId="0" xfId="0" applyNumberFormat="1" applyFont="1" applyFill="1" applyAlignment="1">
      <alignment horizontal="left"/>
    </xf>
    <xf numFmtId="0" fontId="40" fillId="4" borderId="0" xfId="0" applyFont="1" applyFill="1"/>
    <xf numFmtId="0" fontId="44" fillId="4" borderId="0" xfId="0" applyFont="1" applyFill="1" applyAlignment="1">
      <alignment horizontal="center"/>
    </xf>
    <xf numFmtId="0" fontId="1" fillId="26" borderId="0" xfId="0" applyFont="1" applyFill="1"/>
    <xf numFmtId="0" fontId="15" fillId="26" borderId="0" xfId="0" applyFont="1" applyFill="1"/>
    <xf numFmtId="1" fontId="43" fillId="26" borderId="0" xfId="0" applyNumberFormat="1" applyFont="1" applyFill="1"/>
    <xf numFmtId="0" fontId="1" fillId="27" borderId="0" xfId="0" applyFont="1" applyFill="1"/>
    <xf numFmtId="0" fontId="15" fillId="27" borderId="0" xfId="0" applyFont="1" applyFill="1"/>
    <xf numFmtId="1" fontId="43" fillId="27" borderId="0" xfId="0" applyNumberFormat="1" applyFont="1" applyFill="1"/>
    <xf numFmtId="0" fontId="1" fillId="28" borderId="0" xfId="0" applyFont="1" applyFill="1"/>
    <xf numFmtId="0" fontId="1" fillId="22" borderId="0" xfId="0" applyFont="1" applyFill="1"/>
    <xf numFmtId="0" fontId="15" fillId="22" borderId="0" xfId="0" applyFont="1" applyFill="1"/>
    <xf numFmtId="1" fontId="43" fillId="22" borderId="0" xfId="0" applyNumberFormat="1" applyFont="1" applyFill="1"/>
    <xf numFmtId="0" fontId="15" fillId="28" borderId="0" xfId="0" applyFont="1" applyFill="1"/>
    <xf numFmtId="170" fontId="43" fillId="28" borderId="0" xfId="0" applyNumberFormat="1" applyFont="1" applyFill="1"/>
    <xf numFmtId="0" fontId="20" fillId="0" borderId="0" xfId="0" applyFont="1"/>
    <xf numFmtId="49" fontId="15" fillId="0" borderId="0" xfId="0" applyNumberFormat="1" applyFont="1" applyAlignment="1">
      <alignment horizontal="left"/>
    </xf>
    <xf numFmtId="0" fontId="15" fillId="25" borderId="0" xfId="0" applyFont="1" applyFill="1"/>
    <xf numFmtId="0" fontId="45" fillId="0" borderId="0" xfId="0" applyFont="1"/>
    <xf numFmtId="49" fontId="1" fillId="0" borderId="0" xfId="0" applyNumberFormat="1" applyFont="1" applyAlignment="1">
      <alignment horizontal="left"/>
    </xf>
    <xf numFmtId="0" fontId="46" fillId="0" borderId="0" xfId="0" applyFont="1"/>
    <xf numFmtId="0" fontId="5" fillId="0" borderId="0" xfId="0" applyFont="1" applyAlignment="1">
      <alignment horizontal="right"/>
    </xf>
    <xf numFmtId="0" fontId="47" fillId="0" borderId="0" xfId="0" applyFont="1"/>
    <xf numFmtId="0" fontId="48" fillId="0" borderId="0" xfId="0" applyFont="1"/>
    <xf numFmtId="0" fontId="1" fillId="0" borderId="0" xfId="0" applyFont="1" applyAlignment="1">
      <alignment horizontal="right"/>
    </xf>
    <xf numFmtId="0" fontId="17" fillId="0" borderId="0" xfId="0" applyFont="1"/>
    <xf numFmtId="0" fontId="49" fillId="0" borderId="0" xfId="0" applyFont="1"/>
    <xf numFmtId="0" fontId="50" fillId="0" borderId="0" xfId="0" applyFont="1"/>
    <xf numFmtId="0" fontId="51" fillId="0" borderId="0" xfId="0" applyFont="1"/>
    <xf numFmtId="0" fontId="20" fillId="25" borderId="0" xfId="0" applyFont="1" applyFill="1"/>
    <xf numFmtId="49" fontId="3" fillId="4" borderId="0" xfId="0" applyNumberFormat="1" applyFont="1" applyFill="1" applyAlignment="1">
      <alignment horizontal="left"/>
    </xf>
    <xf numFmtId="0" fontId="52" fillId="0" borderId="0" xfId="0" applyFont="1"/>
    <xf numFmtId="0" fontId="53" fillId="2" borderId="0" xfId="0" applyFont="1" applyFill="1"/>
    <xf numFmtId="0" fontId="54" fillId="0" borderId="0" xfId="0" applyFont="1"/>
    <xf numFmtId="49" fontId="26" fillId="0" borderId="0" xfId="0" applyNumberFormat="1" applyFont="1"/>
    <xf numFmtId="0" fontId="55" fillId="29" borderId="0" xfId="0" applyFont="1" applyFill="1"/>
    <xf numFmtId="0" fontId="56" fillId="0" borderId="0" xfId="0" applyFont="1"/>
    <xf numFmtId="0" fontId="15" fillId="3" borderId="0" xfId="0" applyFont="1" applyFill="1"/>
    <xf numFmtId="0" fontId="57" fillId="4" borderId="0" xfId="0" applyFont="1" applyFill="1"/>
    <xf numFmtId="49" fontId="51" fillId="29" borderId="0" xfId="0" applyNumberFormat="1" applyFont="1" applyFill="1"/>
    <xf numFmtId="0" fontId="0" fillId="29" borderId="0" xfId="0" applyFill="1"/>
    <xf numFmtId="0" fontId="58" fillId="29" borderId="0" xfId="0" applyFont="1" applyFill="1"/>
    <xf numFmtId="0" fontId="59" fillId="0" borderId="0" xfId="0" applyFont="1"/>
    <xf numFmtId="49" fontId="5" fillId="0" borderId="0" xfId="0" applyNumberFormat="1" applyFont="1"/>
    <xf numFmtId="0" fontId="60" fillId="0" borderId="0" xfId="0" applyFont="1"/>
    <xf numFmtId="0" fontId="51" fillId="25" borderId="0" xfId="0" applyFont="1" applyFill="1"/>
    <xf numFmtId="0" fontId="17" fillId="29" borderId="0" xfId="0" applyFont="1" applyFill="1"/>
    <xf numFmtId="0" fontId="61" fillId="0" borderId="0" xfId="0" applyFont="1"/>
    <xf numFmtId="16" fontId="48" fillId="0" borderId="0" xfId="0" applyNumberFormat="1" applyFont="1" applyAlignment="1">
      <alignment horizontal="right"/>
    </xf>
    <xf numFmtId="0" fontId="48" fillId="0" borderId="0" xfId="0" applyFont="1" applyAlignment="1">
      <alignment horizontal="right"/>
    </xf>
    <xf numFmtId="0" fontId="62" fillId="0" borderId="0" xfId="0" applyFont="1" applyAlignment="1">
      <alignment horizontal="right"/>
    </xf>
    <xf numFmtId="0" fontId="62" fillId="0" borderId="0" xfId="0" applyFont="1"/>
    <xf numFmtId="0" fontId="48" fillId="2" borderId="0" xfId="0" applyFont="1" applyFill="1"/>
    <xf numFmtId="0" fontId="48" fillId="2" borderId="0" xfId="0" applyFont="1" applyFill="1" applyAlignment="1">
      <alignment horizontal="right"/>
    </xf>
    <xf numFmtId="172" fontId="48" fillId="0" borderId="0" xfId="0" applyNumberFormat="1" applyFont="1" applyAlignment="1">
      <alignment horizontal="right"/>
    </xf>
    <xf numFmtId="0" fontId="15" fillId="30" borderId="0" xfId="0" applyFont="1" applyFill="1"/>
    <xf numFmtId="0" fontId="63" fillId="0" borderId="0" xfId="0" applyFont="1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right"/>
    </xf>
    <xf numFmtId="164" fontId="1" fillId="0" borderId="3" xfId="0" applyNumberFormat="1" applyFont="1" applyBorder="1" applyAlignment="1">
      <alignment horizontal="right"/>
    </xf>
    <xf numFmtId="0" fontId="1" fillId="0" borderId="3" xfId="0" applyFont="1" applyBorder="1" applyAlignment="1">
      <alignment horizontal="left"/>
    </xf>
    <xf numFmtId="0" fontId="64" fillId="0" borderId="0" xfId="0" applyFont="1"/>
    <xf numFmtId="0" fontId="65" fillId="0" borderId="0" xfId="0" applyFont="1"/>
    <xf numFmtId="0" fontId="14" fillId="2" borderId="0" xfId="0" applyFont="1" applyFill="1"/>
    <xf numFmtId="0" fontId="66" fillId="0" borderId="0" xfId="0" applyFont="1"/>
    <xf numFmtId="0" fontId="66" fillId="31" borderId="0" xfId="0" applyFont="1" applyFill="1"/>
    <xf numFmtId="164" fontId="20" fillId="0" borderId="0" xfId="0" applyNumberFormat="1" applyFont="1"/>
    <xf numFmtId="0" fontId="66" fillId="2" borderId="0" xfId="0" applyFont="1" applyFill="1"/>
    <xf numFmtId="164" fontId="67" fillId="0" borderId="0" xfId="0" applyNumberFormat="1" applyFont="1"/>
    <xf numFmtId="0" fontId="68" fillId="0" borderId="0" xfId="0" applyFont="1"/>
    <xf numFmtId="173" fontId="5" fillId="0" borderId="0" xfId="0" applyNumberFormat="1" applyFont="1" applyAlignment="1">
      <alignment horizontal="right"/>
    </xf>
    <xf numFmtId="49" fontId="5" fillId="4" borderId="0" xfId="0" applyNumberFormat="1" applyFont="1" applyFill="1"/>
    <xf numFmtId="0" fontId="5" fillId="4" borderId="0" xfId="0" applyFont="1" applyFill="1" applyAlignment="1">
      <alignment horizontal="right"/>
    </xf>
    <xf numFmtId="14" fontId="5" fillId="0" borderId="0" xfId="0" applyNumberFormat="1" applyFont="1" applyAlignment="1">
      <alignment horizontal="right"/>
    </xf>
    <xf numFmtId="14" fontId="5" fillId="32" borderId="0" xfId="0" applyNumberFormat="1" applyFont="1" applyFill="1" applyAlignment="1">
      <alignment horizontal="right"/>
    </xf>
    <xf numFmtId="49" fontId="5" fillId="32" borderId="0" xfId="0" applyNumberFormat="1" applyFont="1" applyFill="1"/>
    <xf numFmtId="14" fontId="1" fillId="0" borderId="0" xfId="0" applyNumberFormat="1" applyFont="1"/>
    <xf numFmtId="0" fontId="69" fillId="4" borderId="0" xfId="0" applyFont="1" applyFill="1"/>
    <xf numFmtId="1" fontId="5" fillId="0" borderId="0" xfId="0" applyNumberFormat="1" applyFont="1" applyAlignment="1">
      <alignment horizontal="right"/>
    </xf>
    <xf numFmtId="1" fontId="5" fillId="32" borderId="0" xfId="0" applyNumberFormat="1" applyFont="1" applyFill="1" applyAlignment="1">
      <alignment horizontal="right"/>
    </xf>
    <xf numFmtId="1" fontId="1" fillId="0" borderId="0" xfId="0" applyNumberFormat="1" applyFont="1"/>
    <xf numFmtId="1" fontId="1" fillId="2" borderId="0" xfId="0" applyNumberFormat="1" applyFont="1" applyFill="1"/>
    <xf numFmtId="174" fontId="1" fillId="0" borderId="0" xfId="0" applyNumberFormat="1" applyFont="1"/>
    <xf numFmtId="171" fontId="1" fillId="0" borderId="0" xfId="0" applyNumberFormat="1" applyFont="1"/>
    <xf numFmtId="49" fontId="5" fillId="2" borderId="0" xfId="0" applyNumberFormat="1" applyFont="1" applyFill="1"/>
    <xf numFmtId="0" fontId="5" fillId="2" borderId="0" xfId="0" applyFont="1" applyFill="1" applyAlignment="1">
      <alignment horizontal="right"/>
    </xf>
    <xf numFmtId="0" fontId="1" fillId="16" borderId="0" xfId="0" applyFont="1" applyFill="1"/>
    <xf numFmtId="0" fontId="22" fillId="4" borderId="0" xfId="0" applyFont="1" applyFill="1"/>
    <xf numFmtId="164" fontId="1" fillId="7" borderId="0" xfId="0" applyNumberFormat="1" applyFont="1" applyFill="1"/>
    <xf numFmtId="14" fontId="5" fillId="32" borderId="0" xfId="0" applyNumberFormat="1" applyFont="1" applyFill="1" applyAlignment="1">
      <alignment horizontal="left"/>
    </xf>
    <xf numFmtId="2" fontId="5" fillId="0" borderId="0" xfId="0" applyNumberFormat="1" applyFont="1" applyAlignment="1">
      <alignment horizontal="right"/>
    </xf>
    <xf numFmtId="4" fontId="5" fillId="0" borderId="0" xfId="0" applyNumberFormat="1" applyFont="1" applyAlignment="1">
      <alignment horizontal="right"/>
    </xf>
    <xf numFmtId="14" fontId="5" fillId="0" borderId="0" xfId="0" applyNumberFormat="1" applyFont="1" applyAlignment="1">
      <alignment horizontal="left"/>
    </xf>
    <xf numFmtId="2" fontId="5" fillId="32" borderId="0" xfId="0" applyNumberFormat="1" applyFont="1" applyFill="1" applyAlignment="1">
      <alignment horizontal="right"/>
    </xf>
    <xf numFmtId="4" fontId="5" fillId="32" borderId="0" xfId="0" applyNumberFormat="1" applyFont="1" applyFill="1" applyAlignment="1">
      <alignment horizontal="right"/>
    </xf>
    <xf numFmtId="44" fontId="1" fillId="6" borderId="0" xfId="0" applyNumberFormat="1" applyFont="1" applyFill="1"/>
    <xf numFmtId="0" fontId="1" fillId="33" borderId="0" xfId="0" applyFont="1" applyFill="1"/>
    <xf numFmtId="0" fontId="5" fillId="2" borderId="0" xfId="0" applyFont="1" applyFill="1"/>
    <xf numFmtId="0" fontId="70" fillId="0" borderId="0" xfId="0" applyFont="1"/>
    <xf numFmtId="0" fontId="9" fillId="0" borderId="0" xfId="0" applyFont="1" applyAlignment="1">
      <alignment horizontal="left"/>
    </xf>
    <xf numFmtId="168" fontId="9" fillId="0" borderId="0" xfId="0" applyNumberFormat="1" applyFont="1" applyAlignment="1">
      <alignment horizontal="left"/>
    </xf>
    <xf numFmtId="0" fontId="71" fillId="4" borderId="0" xfId="0" applyFont="1" applyFill="1" applyAlignment="1">
      <alignment horizontal="left"/>
    </xf>
    <xf numFmtId="0" fontId="72" fillId="0" borderId="0" xfId="0" applyFont="1"/>
    <xf numFmtId="0" fontId="73" fillId="0" borderId="0" xfId="0" applyFont="1"/>
    <xf numFmtId="0" fontId="72" fillId="2" borderId="0" xfId="0" applyFont="1" applyFill="1"/>
    <xf numFmtId="0" fontId="36" fillId="0" borderId="0" xfId="0" applyFont="1" applyAlignment="1">
      <alignment horizontal="center"/>
    </xf>
    <xf numFmtId="0" fontId="74" fillId="0" borderId="3" xfId="0" applyFont="1" applyBorder="1"/>
    <xf numFmtId="0" fontId="5" fillId="0" borderId="3" xfId="0" applyFont="1" applyBorder="1"/>
    <xf numFmtId="0" fontId="16" fillId="6" borderId="3" xfId="0" applyFont="1" applyFill="1" applyBorder="1" applyAlignment="1">
      <alignment horizontal="center"/>
    </xf>
    <xf numFmtId="0" fontId="75" fillId="6" borderId="3" xfId="0" applyFont="1" applyFill="1" applyBorder="1" applyAlignment="1">
      <alignment horizontal="center"/>
    </xf>
    <xf numFmtId="0" fontId="5" fillId="6" borderId="3" xfId="0" applyFont="1" applyFill="1" applyBorder="1" applyAlignment="1">
      <alignment horizontal="center"/>
    </xf>
    <xf numFmtId="0" fontId="36" fillId="6" borderId="3" xfId="0" applyFont="1" applyFill="1" applyBorder="1" applyAlignment="1">
      <alignment horizontal="center"/>
    </xf>
    <xf numFmtId="0" fontId="16" fillId="34" borderId="3" xfId="0" applyFont="1" applyFill="1" applyBorder="1" applyAlignment="1">
      <alignment horizontal="center"/>
    </xf>
    <xf numFmtId="0" fontId="16" fillId="2" borderId="0" xfId="0" applyFont="1" applyFill="1" applyAlignment="1">
      <alignment horizontal="center"/>
    </xf>
    <xf numFmtId="0" fontId="16" fillId="0" borderId="3" xfId="0" applyFont="1" applyBorder="1" applyAlignment="1">
      <alignment horizontal="center"/>
    </xf>
    <xf numFmtId="0" fontId="5" fillId="34" borderId="3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76" fillId="34" borderId="3" xfId="0" applyFont="1" applyFill="1" applyBorder="1" applyAlignment="1">
      <alignment horizontal="center"/>
    </xf>
    <xf numFmtId="0" fontId="76" fillId="0" borderId="3" xfId="0" applyFont="1" applyBorder="1" applyAlignment="1">
      <alignment horizontal="center"/>
    </xf>
    <xf numFmtId="0" fontId="16" fillId="2" borderId="3" xfId="0" applyFont="1" applyFill="1" applyBorder="1" applyAlignment="1">
      <alignment horizontal="center"/>
    </xf>
    <xf numFmtId="0" fontId="36" fillId="0" borderId="3" xfId="0" applyFont="1" applyBorder="1" applyAlignment="1">
      <alignment horizontal="center"/>
    </xf>
    <xf numFmtId="0" fontId="36" fillId="34" borderId="3" xfId="0" applyFont="1" applyFill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6" fillId="2" borderId="0" xfId="0" applyFont="1" applyFill="1"/>
    <xf numFmtId="0" fontId="76" fillId="6" borderId="0" xfId="0" applyFont="1" applyFill="1" applyAlignment="1">
      <alignment horizontal="left"/>
    </xf>
    <xf numFmtId="0" fontId="76" fillId="6" borderId="0" xfId="0" applyFont="1" applyFill="1" applyAlignment="1">
      <alignment horizontal="center"/>
    </xf>
    <xf numFmtId="0" fontId="16" fillId="6" borderId="0" xfId="0" applyFont="1" applyFill="1"/>
    <xf numFmtId="0" fontId="24" fillId="2" borderId="0" xfId="0" applyFont="1" applyFill="1"/>
    <xf numFmtId="0" fontId="77" fillId="2" borderId="0" xfId="0" applyFont="1" applyFill="1" applyAlignment="1">
      <alignment horizontal="left"/>
    </xf>
    <xf numFmtId="0" fontId="77" fillId="0" borderId="0" xfId="0" applyFont="1" applyAlignment="1">
      <alignment horizontal="center"/>
    </xf>
    <xf numFmtId="0" fontId="24" fillId="6" borderId="0" xfId="0" applyFont="1" applyFill="1"/>
    <xf numFmtId="0" fontId="24" fillId="2" borderId="0" xfId="0" applyFont="1" applyFill="1" applyAlignment="1">
      <alignment horizontal="left"/>
    </xf>
    <xf numFmtId="0" fontId="15" fillId="6" borderId="0" xfId="0" applyFont="1" applyFill="1"/>
    <xf numFmtId="0" fontId="38" fillId="0" borderId="0" xfId="0" applyFont="1"/>
    <xf numFmtId="0" fontId="38" fillId="2" borderId="3" xfId="0" applyFont="1" applyFill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1" fillId="35" borderId="3" xfId="0" applyFont="1" applyFill="1" applyBorder="1"/>
    <xf numFmtId="0" fontId="1" fillId="3" borderId="3" xfId="0" applyFont="1" applyFill="1" applyBorder="1"/>
    <xf numFmtId="0" fontId="38" fillId="0" borderId="0" xfId="0" applyFont="1" applyAlignment="1">
      <alignment horizontal="center"/>
    </xf>
    <xf numFmtId="0" fontId="78" fillId="25" borderId="3" xfId="0" applyFont="1" applyFill="1" applyBorder="1" applyAlignment="1">
      <alignment horizontal="center"/>
    </xf>
    <xf numFmtId="0" fontId="79" fillId="25" borderId="3" xfId="0" applyFont="1" applyFill="1" applyBorder="1"/>
    <xf numFmtId="0" fontId="1" fillId="0" borderId="3" xfId="0" applyFont="1" applyBorder="1"/>
    <xf numFmtId="0" fontId="1" fillId="6" borderId="3" xfId="0" applyFont="1" applyFill="1" applyBorder="1"/>
    <xf numFmtId="0" fontId="1" fillId="36" borderId="0" xfId="0" applyFont="1" applyFill="1"/>
    <xf numFmtId="0" fontId="1" fillId="18" borderId="0" xfId="0" applyFont="1" applyFill="1"/>
    <xf numFmtId="0" fontId="1" fillId="19" borderId="3" xfId="0" applyFont="1" applyFill="1" applyBorder="1"/>
    <xf numFmtId="0" fontId="1" fillId="13" borderId="3" xfId="0" applyFont="1" applyFill="1" applyBorder="1"/>
    <xf numFmtId="0" fontId="5" fillId="0" borderId="0" xfId="0" applyFont="1" applyAlignment="1">
      <alignment horizontal="center"/>
    </xf>
    <xf numFmtId="14" fontId="5" fillId="0" borderId="0" xfId="0" applyNumberFormat="1" applyFont="1"/>
    <xf numFmtId="0" fontId="80" fillId="0" borderId="0" xfId="0" applyFont="1" applyAlignment="1">
      <alignment horizontal="center"/>
    </xf>
    <xf numFmtId="0" fontId="1" fillId="2" borderId="0" xfId="0" applyFont="1" applyFill="1" applyAlignment="1">
      <alignment horizontal="right"/>
    </xf>
    <xf numFmtId="0" fontId="81" fillId="6" borderId="0" xfId="0" applyFont="1" applyFill="1"/>
    <xf numFmtId="0" fontId="81" fillId="0" borderId="0" xfId="0" applyFont="1"/>
    <xf numFmtId="168" fontId="81" fillId="6" borderId="0" xfId="0" applyNumberFormat="1" applyFont="1" applyFill="1" applyAlignment="1">
      <alignment horizontal="right"/>
    </xf>
    <xf numFmtId="0" fontId="81" fillId="0" borderId="0" xfId="0" applyFont="1" applyAlignment="1">
      <alignment horizontal="right"/>
    </xf>
    <xf numFmtId="168" fontId="15" fillId="6" borderId="0" xfId="0" applyNumberFormat="1" applyFont="1" applyFill="1"/>
    <xf numFmtId="168" fontId="1" fillId="5" borderId="0" xfId="0" applyNumberFormat="1" applyFont="1" applyFill="1"/>
    <xf numFmtId="168" fontId="1" fillId="6" borderId="0" xfId="0" applyNumberFormat="1" applyFont="1" applyFill="1"/>
    <xf numFmtId="168" fontId="1" fillId="0" borderId="0" xfId="0" applyNumberFormat="1" applyFont="1" applyAlignment="1">
      <alignment horizontal="right"/>
    </xf>
    <xf numFmtId="169" fontId="1" fillId="0" borderId="0" xfId="0" applyNumberFormat="1" applyFont="1" applyAlignment="1">
      <alignment horizontal="right"/>
    </xf>
    <xf numFmtId="0" fontId="82" fillId="4" borderId="0" xfId="0" applyFont="1" applyFill="1" applyAlignment="1">
      <alignment horizontal="right"/>
    </xf>
    <xf numFmtId="0" fontId="22" fillId="0" borderId="0" xfId="0" applyFont="1" applyAlignment="1">
      <alignment horizontal="right"/>
    </xf>
    <xf numFmtId="0" fontId="48" fillId="0" borderId="0" xfId="0" applyFont="1"/>
    <xf numFmtId="0" fontId="0" fillId="0" borderId="0" xfId="0"/>
  </cellXfs>
  <cellStyles count="1">
    <cellStyle name="Normal" xfId="0" builtinId="0"/>
  </cellStyles>
  <dxfs count="1643"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</dxfs>
  <tableStyles count="791">
    <tableStyle name="Nov 24-style" pivot="0" count="2" xr9:uid="{00000000-0011-0000-FFFF-FFFF00000000}">
      <tableStyleElement type="firstRowStripe" dxfId="1642"/>
      <tableStyleElement type="secondRowStripe" dxfId="1641"/>
    </tableStyle>
    <tableStyle name="Dec 24-style" pivot="0" count="2" xr9:uid="{00000000-0011-0000-FFFF-FFFF01000000}">
      <tableStyleElement type="firstRowStripe" dxfId="1640"/>
      <tableStyleElement type="secondRowStripe" dxfId="1639"/>
    </tableStyle>
    <tableStyle name="Dec 24-style 2" pivot="0" count="2" xr9:uid="{00000000-0011-0000-FFFF-FFFF02000000}">
      <tableStyleElement type="firstRowStripe" dxfId="1638"/>
      <tableStyleElement type="secondRowStripe" dxfId="1637"/>
    </tableStyle>
    <tableStyle name="Dec 24-style 3" pivot="0" count="2" xr9:uid="{00000000-0011-0000-FFFF-FFFF03000000}">
      <tableStyleElement type="firstRowStripe" dxfId="1636"/>
      <tableStyleElement type="secondRowStripe" dxfId="1635"/>
    </tableStyle>
    <tableStyle name="Dec 24-style 4" pivot="0" count="2" xr9:uid="{00000000-0011-0000-FFFF-FFFF04000000}">
      <tableStyleElement type="firstRowStripe" dxfId="1634"/>
      <tableStyleElement type="secondRowStripe" dxfId="1633"/>
    </tableStyle>
    <tableStyle name="Dec 24-style 5" pivot="0" count="2" xr9:uid="{00000000-0011-0000-FFFF-FFFF05000000}">
      <tableStyleElement type="firstRowStripe" dxfId="1632"/>
      <tableStyleElement type="secondRowStripe" dxfId="1631"/>
    </tableStyle>
    <tableStyle name="Dec 24-style 6" pivot="0" count="2" xr9:uid="{00000000-0011-0000-FFFF-FFFF06000000}">
      <tableStyleElement type="firstRowStripe" dxfId="1630"/>
      <tableStyleElement type="secondRowStripe" dxfId="1629"/>
    </tableStyle>
    <tableStyle name="Dec 24-style 7" pivot="0" count="2" xr9:uid="{00000000-0011-0000-FFFF-FFFF07000000}">
      <tableStyleElement type="firstRowStripe" dxfId="1628"/>
      <tableStyleElement type="secondRowStripe" dxfId="1627"/>
    </tableStyle>
    <tableStyle name="Dec 24-style 8" pivot="0" count="2" xr9:uid="{00000000-0011-0000-FFFF-FFFF08000000}">
      <tableStyleElement type="firstRowStripe" dxfId="1626"/>
      <tableStyleElement type="secondRowStripe" dxfId="1625"/>
    </tableStyle>
    <tableStyle name="Dec 24-style 9" pivot="0" count="2" xr9:uid="{00000000-0011-0000-FFFF-FFFF09000000}">
      <tableStyleElement type="firstRowStripe" dxfId="1624"/>
      <tableStyleElement type="secondRowStripe" dxfId="1623"/>
    </tableStyle>
    <tableStyle name="Dec 24-style 10" pivot="0" count="2" xr9:uid="{00000000-0011-0000-FFFF-FFFF0A000000}">
      <tableStyleElement type="firstRowStripe" dxfId="1622"/>
      <tableStyleElement type="secondRowStripe" dxfId="1621"/>
    </tableStyle>
    <tableStyle name="Dec 24-style 11" pivot="0" count="2" xr9:uid="{00000000-0011-0000-FFFF-FFFF0B000000}">
      <tableStyleElement type="firstRowStripe" dxfId="1620"/>
      <tableStyleElement type="secondRowStripe" dxfId="1619"/>
    </tableStyle>
    <tableStyle name="Dec 24-style 12" pivot="0" count="2" xr9:uid="{00000000-0011-0000-FFFF-FFFF0C000000}">
      <tableStyleElement type="firstRowStripe" dxfId="1618"/>
      <tableStyleElement type="secondRowStripe" dxfId="1617"/>
    </tableStyle>
    <tableStyle name="Dec 24-style 13" pivot="0" count="2" xr9:uid="{00000000-0011-0000-FFFF-FFFF0D000000}">
      <tableStyleElement type="firstRowStripe" dxfId="1616"/>
      <tableStyleElement type="secondRowStripe" dxfId="1615"/>
    </tableStyle>
    <tableStyle name="Dec 24-style 14" pivot="0" count="2" xr9:uid="{00000000-0011-0000-FFFF-FFFF0E000000}">
      <tableStyleElement type="firstRowStripe" dxfId="1614"/>
      <tableStyleElement type="secondRowStripe" dxfId="1613"/>
    </tableStyle>
    <tableStyle name="Dec 24-style 15" pivot="0" count="2" xr9:uid="{00000000-0011-0000-FFFF-FFFF0F000000}">
      <tableStyleElement type="firstRowStripe" dxfId="1612"/>
      <tableStyleElement type="secondRowStripe" dxfId="1611"/>
    </tableStyle>
    <tableStyle name="Dec 24-style 16" pivot="0" count="2" xr9:uid="{00000000-0011-0000-FFFF-FFFF10000000}">
      <tableStyleElement type="firstRowStripe" dxfId="1610"/>
      <tableStyleElement type="secondRowStripe" dxfId="1609"/>
    </tableStyle>
    <tableStyle name="Dec 24-style 17" pivot="0" count="2" xr9:uid="{00000000-0011-0000-FFFF-FFFF11000000}">
      <tableStyleElement type="firstRowStripe" dxfId="1608"/>
      <tableStyleElement type="secondRowStripe" dxfId="1607"/>
    </tableStyle>
    <tableStyle name="Dec 24-style 18" pivot="0" count="2" xr9:uid="{00000000-0011-0000-FFFF-FFFF12000000}">
      <tableStyleElement type="firstRowStripe" dxfId="1606"/>
      <tableStyleElement type="secondRowStripe" dxfId="1605"/>
    </tableStyle>
    <tableStyle name="Dec 24-style 19" pivot="0" count="2" xr9:uid="{00000000-0011-0000-FFFF-FFFF13000000}">
      <tableStyleElement type="firstRowStripe" dxfId="1604"/>
      <tableStyleElement type="secondRowStripe" dxfId="1603"/>
    </tableStyle>
    <tableStyle name="Dec 24-style 20" pivot="0" count="2" xr9:uid="{00000000-0011-0000-FFFF-FFFF14000000}">
      <tableStyleElement type="firstRowStripe" dxfId="1602"/>
      <tableStyleElement type="secondRowStripe" dxfId="1601"/>
    </tableStyle>
    <tableStyle name="Dec 24-style 21" pivot="0" count="2" xr9:uid="{00000000-0011-0000-FFFF-FFFF15000000}">
      <tableStyleElement type="firstRowStripe" dxfId="1600"/>
      <tableStyleElement type="secondRowStripe" dxfId="1599"/>
    </tableStyle>
    <tableStyle name="Dec 24-style 22" pivot="0" count="2" xr9:uid="{00000000-0011-0000-FFFF-FFFF16000000}">
      <tableStyleElement type="firstRowStripe" dxfId="1598"/>
      <tableStyleElement type="secondRowStripe" dxfId="1597"/>
    </tableStyle>
    <tableStyle name="Jan 25-style" pivot="0" count="2" xr9:uid="{00000000-0011-0000-FFFF-FFFF17000000}">
      <tableStyleElement type="firstRowStripe" dxfId="1596"/>
      <tableStyleElement type="secondRowStripe" dxfId="1595"/>
    </tableStyle>
    <tableStyle name="Jan 25-style 2" pivot="0" count="2" xr9:uid="{00000000-0011-0000-FFFF-FFFF18000000}">
      <tableStyleElement type="firstRowStripe" dxfId="1594"/>
      <tableStyleElement type="secondRowStripe" dxfId="1593"/>
    </tableStyle>
    <tableStyle name="Jan 25-style 3" pivot="0" count="2" xr9:uid="{00000000-0011-0000-FFFF-FFFF19000000}">
      <tableStyleElement type="firstRowStripe" dxfId="1592"/>
      <tableStyleElement type="secondRowStripe" dxfId="1591"/>
    </tableStyle>
    <tableStyle name="Jan 25-style 4" pivot="0" count="2" xr9:uid="{00000000-0011-0000-FFFF-FFFF1A000000}">
      <tableStyleElement type="firstRowStripe" dxfId="1590"/>
      <tableStyleElement type="secondRowStripe" dxfId="1589"/>
    </tableStyle>
    <tableStyle name="Jan 25-style 5" pivot="0" count="2" xr9:uid="{00000000-0011-0000-FFFF-FFFF1B000000}">
      <tableStyleElement type="firstRowStripe" dxfId="1588"/>
      <tableStyleElement type="secondRowStripe" dxfId="1587"/>
    </tableStyle>
    <tableStyle name="Jan 25-style 6" pivot="0" count="2" xr9:uid="{00000000-0011-0000-FFFF-FFFF1C000000}">
      <tableStyleElement type="firstRowStripe" dxfId="1586"/>
      <tableStyleElement type="secondRowStripe" dxfId="1585"/>
    </tableStyle>
    <tableStyle name="Jan 25-style 7" pivot="0" count="2" xr9:uid="{00000000-0011-0000-FFFF-FFFF1D000000}">
      <tableStyleElement type="firstRowStripe" dxfId="1584"/>
      <tableStyleElement type="secondRowStripe" dxfId="1583"/>
    </tableStyle>
    <tableStyle name="Jan 25-style 8" pivot="0" count="2" xr9:uid="{00000000-0011-0000-FFFF-FFFF1E000000}">
      <tableStyleElement type="firstRowStripe" dxfId="1582"/>
      <tableStyleElement type="secondRowStripe" dxfId="1581"/>
    </tableStyle>
    <tableStyle name="Jan 25-style 9" pivot="0" count="2" xr9:uid="{00000000-0011-0000-FFFF-FFFF1F000000}">
      <tableStyleElement type="firstRowStripe" dxfId="1580"/>
      <tableStyleElement type="secondRowStripe" dxfId="1579"/>
    </tableStyle>
    <tableStyle name="Jan 25-style 10" pivot="0" count="2" xr9:uid="{00000000-0011-0000-FFFF-FFFF20000000}">
      <tableStyleElement type="firstRowStripe" dxfId="1578"/>
      <tableStyleElement type="secondRowStripe" dxfId="1577"/>
    </tableStyle>
    <tableStyle name="Jan 25-style 11" pivot="0" count="2" xr9:uid="{00000000-0011-0000-FFFF-FFFF21000000}">
      <tableStyleElement type="firstRowStripe" dxfId="1576"/>
      <tableStyleElement type="secondRowStripe" dxfId="1575"/>
    </tableStyle>
    <tableStyle name="Jan 25-style 12" pivot="0" count="2" xr9:uid="{00000000-0011-0000-FFFF-FFFF22000000}">
      <tableStyleElement type="firstRowStripe" dxfId="1574"/>
      <tableStyleElement type="secondRowStripe" dxfId="1573"/>
    </tableStyle>
    <tableStyle name="Jan 25-style 13" pivot="0" count="2" xr9:uid="{00000000-0011-0000-FFFF-FFFF23000000}">
      <tableStyleElement type="firstRowStripe" dxfId="1572"/>
      <tableStyleElement type="secondRowStripe" dxfId="1571"/>
    </tableStyle>
    <tableStyle name="Jan 25-style 14" pivot="0" count="2" xr9:uid="{00000000-0011-0000-FFFF-FFFF24000000}">
      <tableStyleElement type="firstRowStripe" dxfId="1570"/>
      <tableStyleElement type="secondRowStripe" dxfId="1569"/>
    </tableStyle>
    <tableStyle name="Jan 25-style 15" pivot="0" count="2" xr9:uid="{00000000-0011-0000-FFFF-FFFF25000000}">
      <tableStyleElement type="firstRowStripe" dxfId="1568"/>
      <tableStyleElement type="secondRowStripe" dxfId="1567"/>
    </tableStyle>
    <tableStyle name="Jan 25-style 16" pivot="0" count="2" xr9:uid="{00000000-0011-0000-FFFF-FFFF26000000}">
      <tableStyleElement type="firstRowStripe" dxfId="1566"/>
      <tableStyleElement type="secondRowStripe" dxfId="1565"/>
    </tableStyle>
    <tableStyle name="Jan 25-style 17" pivot="0" count="2" xr9:uid="{00000000-0011-0000-FFFF-FFFF27000000}">
      <tableStyleElement type="firstRowStripe" dxfId="1564"/>
      <tableStyleElement type="secondRowStripe" dxfId="1563"/>
    </tableStyle>
    <tableStyle name="Jan 25-style 18" pivot="0" count="2" xr9:uid="{00000000-0011-0000-FFFF-FFFF28000000}">
      <tableStyleElement type="firstRowStripe" dxfId="1562"/>
      <tableStyleElement type="secondRowStripe" dxfId="1561"/>
    </tableStyle>
    <tableStyle name="Jan 25-style 19" pivot="0" count="2" xr9:uid="{00000000-0011-0000-FFFF-FFFF29000000}">
      <tableStyleElement type="firstRowStripe" dxfId="1560"/>
      <tableStyleElement type="secondRowStripe" dxfId="1559"/>
    </tableStyle>
    <tableStyle name="Jan 25-style 20" pivot="0" count="2" xr9:uid="{00000000-0011-0000-FFFF-FFFF2A000000}">
      <tableStyleElement type="firstRowStripe" dxfId="1558"/>
      <tableStyleElement type="secondRowStripe" dxfId="1557"/>
    </tableStyle>
    <tableStyle name="Jan 25-style 21" pivot="0" count="2" xr9:uid="{00000000-0011-0000-FFFF-FFFF2B000000}">
      <tableStyleElement type="firstRowStripe" dxfId="1556"/>
      <tableStyleElement type="secondRowStripe" dxfId="1555"/>
    </tableStyle>
    <tableStyle name="Jan 25-style 22" pivot="0" count="2" xr9:uid="{00000000-0011-0000-FFFF-FFFF2C000000}">
      <tableStyleElement type="firstRowStripe" dxfId="1554"/>
      <tableStyleElement type="secondRowStripe" dxfId="1553"/>
    </tableStyle>
    <tableStyle name="Jan 25-style 23" pivot="0" count="2" xr9:uid="{00000000-0011-0000-FFFF-FFFF2D000000}">
      <tableStyleElement type="firstRowStripe" dxfId="1552"/>
      <tableStyleElement type="secondRowStripe" dxfId="1551"/>
    </tableStyle>
    <tableStyle name="Jan 25-style 24" pivot="0" count="2" xr9:uid="{00000000-0011-0000-FFFF-FFFF2E000000}">
      <tableStyleElement type="firstRowStripe" dxfId="1550"/>
      <tableStyleElement type="secondRowStripe" dxfId="1549"/>
    </tableStyle>
    <tableStyle name="Jan 25-style 25" pivot="0" count="2" xr9:uid="{00000000-0011-0000-FFFF-FFFF2F000000}">
      <tableStyleElement type="firstRowStripe" dxfId="1548"/>
      <tableStyleElement type="secondRowStripe" dxfId="1547"/>
    </tableStyle>
    <tableStyle name="Jan 25-style 26" pivot="0" count="2" xr9:uid="{00000000-0011-0000-FFFF-FFFF30000000}">
      <tableStyleElement type="firstRowStripe" dxfId="1546"/>
      <tableStyleElement type="secondRowStripe" dxfId="1545"/>
    </tableStyle>
    <tableStyle name="Jan 25-style 27" pivot="0" count="2" xr9:uid="{00000000-0011-0000-FFFF-FFFF31000000}">
      <tableStyleElement type="firstRowStripe" dxfId="1544"/>
      <tableStyleElement type="secondRowStripe" dxfId="1543"/>
    </tableStyle>
    <tableStyle name="Jan 25-style 28" pivot="0" count="2" xr9:uid="{00000000-0011-0000-FFFF-FFFF32000000}">
      <tableStyleElement type="firstRowStripe" dxfId="1542"/>
      <tableStyleElement type="secondRowStripe" dxfId="1541"/>
    </tableStyle>
    <tableStyle name="Jan 25-style 29" pivot="0" count="2" xr9:uid="{00000000-0011-0000-FFFF-FFFF33000000}">
      <tableStyleElement type="firstRowStripe" dxfId="1540"/>
      <tableStyleElement type="secondRowStripe" dxfId="1539"/>
    </tableStyle>
    <tableStyle name="Jan 25-style 30" pivot="0" count="2" xr9:uid="{00000000-0011-0000-FFFF-FFFF34000000}">
      <tableStyleElement type="firstRowStripe" dxfId="1538"/>
      <tableStyleElement type="secondRowStripe" dxfId="1537"/>
    </tableStyle>
    <tableStyle name="Jan 25-style 31" pivot="0" count="2" xr9:uid="{00000000-0011-0000-FFFF-FFFF35000000}">
      <tableStyleElement type="firstRowStripe" dxfId="1536"/>
      <tableStyleElement type="secondRowStripe" dxfId="1535"/>
    </tableStyle>
    <tableStyle name="Jan 25-style 32" pivot="0" count="2" xr9:uid="{00000000-0011-0000-FFFF-FFFF36000000}">
      <tableStyleElement type="firstRowStripe" dxfId="1534"/>
      <tableStyleElement type="secondRowStripe" dxfId="1533"/>
    </tableStyle>
    <tableStyle name="Jan 25-style 33" pivot="0" count="2" xr9:uid="{00000000-0011-0000-FFFF-FFFF37000000}">
      <tableStyleElement type="firstRowStripe" dxfId="1532"/>
      <tableStyleElement type="secondRowStripe" dxfId="1531"/>
    </tableStyle>
    <tableStyle name="Jan 25-style 34" pivot="0" count="2" xr9:uid="{00000000-0011-0000-FFFF-FFFF38000000}">
      <tableStyleElement type="firstRowStripe" dxfId="1530"/>
      <tableStyleElement type="secondRowStripe" dxfId="1529"/>
    </tableStyle>
    <tableStyle name="Jan 25-style 35" pivot="0" count="2" xr9:uid="{00000000-0011-0000-FFFF-FFFF39000000}">
      <tableStyleElement type="firstRowStripe" dxfId="1528"/>
      <tableStyleElement type="secondRowStripe" dxfId="1527"/>
    </tableStyle>
    <tableStyle name="Jan 25-style 36" pivot="0" count="2" xr9:uid="{00000000-0011-0000-FFFF-FFFF3A000000}">
      <tableStyleElement type="firstRowStripe" dxfId="1526"/>
      <tableStyleElement type="secondRowStripe" dxfId="1525"/>
    </tableStyle>
    <tableStyle name="Jan 25-style 37" pivot="0" count="2" xr9:uid="{00000000-0011-0000-FFFF-FFFF3B000000}">
      <tableStyleElement type="firstRowStripe" dxfId="1524"/>
      <tableStyleElement type="secondRowStripe" dxfId="1523"/>
    </tableStyle>
    <tableStyle name="Jan 25-style 38" pivot="0" count="2" xr9:uid="{00000000-0011-0000-FFFF-FFFF3C000000}">
      <tableStyleElement type="firstRowStripe" dxfId="1522"/>
      <tableStyleElement type="secondRowStripe" dxfId="1521"/>
    </tableStyle>
    <tableStyle name="Jan 25-style 39" pivot="0" count="2" xr9:uid="{00000000-0011-0000-FFFF-FFFF3D000000}">
      <tableStyleElement type="firstRowStripe" dxfId="1520"/>
      <tableStyleElement type="secondRowStripe" dxfId="1519"/>
    </tableStyle>
    <tableStyle name="Jan 25-style 40" pivot="0" count="2" xr9:uid="{00000000-0011-0000-FFFF-FFFF3E000000}">
      <tableStyleElement type="firstRowStripe" dxfId="1518"/>
      <tableStyleElement type="secondRowStripe" dxfId="1517"/>
    </tableStyle>
    <tableStyle name="Jan 25-style 41" pivot="0" count="2" xr9:uid="{00000000-0011-0000-FFFF-FFFF3F000000}">
      <tableStyleElement type="firstRowStripe" dxfId="1516"/>
      <tableStyleElement type="secondRowStripe" dxfId="1515"/>
    </tableStyle>
    <tableStyle name="Jan 25-style 42" pivot="0" count="2" xr9:uid="{00000000-0011-0000-FFFF-FFFF40000000}">
      <tableStyleElement type="firstRowStripe" dxfId="1514"/>
      <tableStyleElement type="secondRowStripe" dxfId="1513"/>
    </tableStyle>
    <tableStyle name="Jan 25-style 43" pivot="0" count="2" xr9:uid="{00000000-0011-0000-FFFF-FFFF41000000}">
      <tableStyleElement type="firstRowStripe" dxfId="1512"/>
      <tableStyleElement type="secondRowStripe" dxfId="1511"/>
    </tableStyle>
    <tableStyle name="Jan 25-style 44" pivot="0" count="2" xr9:uid="{00000000-0011-0000-FFFF-FFFF42000000}">
      <tableStyleElement type="firstRowStripe" dxfId="1510"/>
      <tableStyleElement type="secondRowStripe" dxfId="1509"/>
    </tableStyle>
    <tableStyle name="Jan 25-style 45" pivot="0" count="2" xr9:uid="{00000000-0011-0000-FFFF-FFFF43000000}">
      <tableStyleElement type="firstRowStripe" dxfId="1508"/>
      <tableStyleElement type="secondRowStripe" dxfId="1507"/>
    </tableStyle>
    <tableStyle name="Jan 25-style 46" pivot="0" count="2" xr9:uid="{00000000-0011-0000-FFFF-FFFF44000000}">
      <tableStyleElement type="firstRowStripe" dxfId="1506"/>
      <tableStyleElement type="secondRowStripe" dxfId="1505"/>
    </tableStyle>
    <tableStyle name="Jan 25-style 47" pivot="0" count="2" xr9:uid="{00000000-0011-0000-FFFF-FFFF45000000}">
      <tableStyleElement type="firstRowStripe" dxfId="1504"/>
      <tableStyleElement type="secondRowStripe" dxfId="1503"/>
    </tableStyle>
    <tableStyle name="Jan 25-style 48" pivot="0" count="2" xr9:uid="{00000000-0011-0000-FFFF-FFFF46000000}">
      <tableStyleElement type="firstRowStripe" dxfId="1502"/>
      <tableStyleElement type="secondRowStripe" dxfId="1501"/>
    </tableStyle>
    <tableStyle name="Jan 25-style 49" pivot="0" count="2" xr9:uid="{00000000-0011-0000-FFFF-FFFF47000000}">
      <tableStyleElement type="firstRowStripe" dxfId="1500"/>
      <tableStyleElement type="secondRowStripe" dxfId="1499"/>
    </tableStyle>
    <tableStyle name="Jan 25-style 50" pivot="0" count="2" xr9:uid="{00000000-0011-0000-FFFF-FFFF48000000}">
      <tableStyleElement type="firstRowStripe" dxfId="1498"/>
      <tableStyleElement type="secondRowStripe" dxfId="1497"/>
    </tableStyle>
    <tableStyle name="Jan 25-style 51" pivot="0" count="2" xr9:uid="{00000000-0011-0000-FFFF-FFFF49000000}">
      <tableStyleElement type="firstRowStripe" dxfId="1496"/>
      <tableStyleElement type="secondRowStripe" dxfId="1495"/>
    </tableStyle>
    <tableStyle name="Jan 25-style 52" pivot="0" count="2" xr9:uid="{00000000-0011-0000-FFFF-FFFF4A000000}">
      <tableStyleElement type="firstRowStripe" dxfId="1494"/>
      <tableStyleElement type="secondRowStripe" dxfId="1493"/>
    </tableStyle>
    <tableStyle name="Jan 25-style 53" pivot="0" count="2" xr9:uid="{00000000-0011-0000-FFFF-FFFF4B000000}">
      <tableStyleElement type="firstRowStripe" dxfId="1492"/>
      <tableStyleElement type="secondRowStripe" dxfId="1491"/>
    </tableStyle>
    <tableStyle name="Jan 25-style 54" pivot="0" count="2" xr9:uid="{00000000-0011-0000-FFFF-FFFF4C000000}">
      <tableStyleElement type="firstRowStripe" dxfId="1490"/>
      <tableStyleElement type="secondRowStripe" dxfId="1489"/>
    </tableStyle>
    <tableStyle name="Jan 25-style 55" pivot="0" count="2" xr9:uid="{00000000-0011-0000-FFFF-FFFF4D000000}">
      <tableStyleElement type="firstRowStripe" dxfId="1488"/>
      <tableStyleElement type="secondRowStripe" dxfId="1487"/>
    </tableStyle>
    <tableStyle name="Jan 25-style 56" pivot="0" count="2" xr9:uid="{00000000-0011-0000-FFFF-FFFF4E000000}">
      <tableStyleElement type="firstRowStripe" dxfId="1486"/>
      <tableStyleElement type="secondRowStripe" dxfId="1485"/>
    </tableStyle>
    <tableStyle name="Jan 25-style 57" pivot="0" count="2" xr9:uid="{00000000-0011-0000-FFFF-FFFF4F000000}">
      <tableStyleElement type="firstRowStripe" dxfId="1484"/>
      <tableStyleElement type="secondRowStripe" dxfId="1483"/>
    </tableStyle>
    <tableStyle name="Jan 25-style 58" pivot="0" count="2" xr9:uid="{00000000-0011-0000-FFFF-FFFF50000000}">
      <tableStyleElement type="firstRowStripe" dxfId="1482"/>
      <tableStyleElement type="secondRowStripe" dxfId="1481"/>
    </tableStyle>
    <tableStyle name="Jan 25-style 59" pivot="0" count="2" xr9:uid="{00000000-0011-0000-FFFF-FFFF51000000}">
      <tableStyleElement type="firstRowStripe" dxfId="1480"/>
      <tableStyleElement type="secondRowStripe" dxfId="1479"/>
    </tableStyle>
    <tableStyle name="Jan 25-style 60" pivot="0" count="2" xr9:uid="{00000000-0011-0000-FFFF-FFFF52000000}">
      <tableStyleElement type="firstRowStripe" dxfId="1478"/>
      <tableStyleElement type="secondRowStripe" dxfId="1477"/>
    </tableStyle>
    <tableStyle name="Jan 25-style 61" pivot="0" count="2" xr9:uid="{00000000-0011-0000-FFFF-FFFF53000000}">
      <tableStyleElement type="firstRowStripe" dxfId="1476"/>
      <tableStyleElement type="secondRowStripe" dxfId="1475"/>
    </tableStyle>
    <tableStyle name="Jan 25-style 62" pivot="0" count="2" xr9:uid="{00000000-0011-0000-FFFF-FFFF54000000}">
      <tableStyleElement type="firstRowStripe" dxfId="1474"/>
      <tableStyleElement type="secondRowStripe" dxfId="1473"/>
    </tableStyle>
    <tableStyle name="Jan 25-style 63" pivot="0" count="2" xr9:uid="{00000000-0011-0000-FFFF-FFFF55000000}">
      <tableStyleElement type="firstRowStripe" dxfId="1472"/>
      <tableStyleElement type="secondRowStripe" dxfId="1471"/>
    </tableStyle>
    <tableStyle name="Jan 25-style 64" pivot="0" count="2" xr9:uid="{00000000-0011-0000-FFFF-FFFF56000000}">
      <tableStyleElement type="firstRowStripe" dxfId="1470"/>
      <tableStyleElement type="secondRowStripe" dxfId="1469"/>
    </tableStyle>
    <tableStyle name="Jan 25-style 65" pivot="0" count="2" xr9:uid="{00000000-0011-0000-FFFF-FFFF57000000}">
      <tableStyleElement type="firstRowStripe" dxfId="1468"/>
      <tableStyleElement type="secondRowStripe" dxfId="1467"/>
    </tableStyle>
    <tableStyle name="Jan 25-style 66" pivot="0" count="2" xr9:uid="{00000000-0011-0000-FFFF-FFFF58000000}">
      <tableStyleElement type="firstRowStripe" dxfId="1466"/>
      <tableStyleElement type="secondRowStripe" dxfId="1465"/>
    </tableStyle>
    <tableStyle name="Jan 25-style 67" pivot="0" count="2" xr9:uid="{00000000-0011-0000-FFFF-FFFF59000000}">
      <tableStyleElement type="firstRowStripe" dxfId="1464"/>
      <tableStyleElement type="secondRowStripe" dxfId="1463"/>
    </tableStyle>
    <tableStyle name="Jan 25-style 68" pivot="0" count="2" xr9:uid="{00000000-0011-0000-FFFF-FFFF5A000000}">
      <tableStyleElement type="firstRowStripe" dxfId="1462"/>
      <tableStyleElement type="secondRowStripe" dxfId="1461"/>
    </tableStyle>
    <tableStyle name="Jan 25-style 69" pivot="0" count="2" xr9:uid="{00000000-0011-0000-FFFF-FFFF5B000000}">
      <tableStyleElement type="firstRowStripe" dxfId="1460"/>
      <tableStyleElement type="secondRowStripe" dxfId="1459"/>
    </tableStyle>
    <tableStyle name="Jan 25-style 70" pivot="0" count="2" xr9:uid="{00000000-0011-0000-FFFF-FFFF5C000000}">
      <tableStyleElement type="firstRowStripe" dxfId="1458"/>
      <tableStyleElement type="secondRowStripe" dxfId="1457"/>
    </tableStyle>
    <tableStyle name="Feb 25-style" pivot="0" count="2" xr9:uid="{00000000-0011-0000-FFFF-FFFF5D000000}">
      <tableStyleElement type="firstRowStripe" dxfId="1456"/>
      <tableStyleElement type="secondRowStripe" dxfId="1455"/>
    </tableStyle>
    <tableStyle name="Feb 25-style 2" pivot="0" count="2" xr9:uid="{00000000-0011-0000-FFFF-FFFF5E000000}">
      <tableStyleElement type="firstRowStripe" dxfId="1454"/>
      <tableStyleElement type="secondRowStripe" dxfId="1453"/>
    </tableStyle>
    <tableStyle name="Feb 25-style 3" pivot="0" count="2" xr9:uid="{00000000-0011-0000-FFFF-FFFF5F000000}">
      <tableStyleElement type="firstRowStripe" dxfId="1452"/>
      <tableStyleElement type="secondRowStripe" dxfId="1451"/>
    </tableStyle>
    <tableStyle name="Feb 25-style 4" pivot="0" count="2" xr9:uid="{00000000-0011-0000-FFFF-FFFF60000000}">
      <tableStyleElement type="firstRowStripe" dxfId="1450"/>
      <tableStyleElement type="secondRowStripe" dxfId="1449"/>
    </tableStyle>
    <tableStyle name="Feb 25-style 5" pivot="0" count="2" xr9:uid="{00000000-0011-0000-FFFF-FFFF61000000}">
      <tableStyleElement type="firstRowStripe" dxfId="1448"/>
      <tableStyleElement type="secondRowStripe" dxfId="1447"/>
    </tableStyle>
    <tableStyle name="Feb 25-style 6" pivot="0" count="2" xr9:uid="{00000000-0011-0000-FFFF-FFFF62000000}">
      <tableStyleElement type="firstRowStripe" dxfId="1446"/>
      <tableStyleElement type="secondRowStripe" dxfId="1445"/>
    </tableStyle>
    <tableStyle name="Feb 25-style 7" pivot="0" count="2" xr9:uid="{00000000-0011-0000-FFFF-FFFF63000000}">
      <tableStyleElement type="firstRowStripe" dxfId="1444"/>
      <tableStyleElement type="secondRowStripe" dxfId="1443"/>
    </tableStyle>
    <tableStyle name="Feb 25-style 8" pivot="0" count="2" xr9:uid="{00000000-0011-0000-FFFF-FFFF64000000}">
      <tableStyleElement type="firstRowStripe" dxfId="1442"/>
      <tableStyleElement type="secondRowStripe" dxfId="1441"/>
    </tableStyle>
    <tableStyle name="Feb 25-style 9" pivot="0" count="2" xr9:uid="{00000000-0011-0000-FFFF-FFFF65000000}">
      <tableStyleElement type="firstRowStripe" dxfId="1440"/>
      <tableStyleElement type="secondRowStripe" dxfId="1439"/>
    </tableStyle>
    <tableStyle name="Feb 25-style 10" pivot="0" count="2" xr9:uid="{00000000-0011-0000-FFFF-FFFF66000000}">
      <tableStyleElement type="firstRowStripe" dxfId="1438"/>
      <tableStyleElement type="secondRowStripe" dxfId="1437"/>
    </tableStyle>
    <tableStyle name="Feb 25-style 11" pivot="0" count="2" xr9:uid="{00000000-0011-0000-FFFF-FFFF67000000}">
      <tableStyleElement type="firstRowStripe" dxfId="1436"/>
      <tableStyleElement type="secondRowStripe" dxfId="1435"/>
    </tableStyle>
    <tableStyle name="Feb 25-style 12" pivot="0" count="2" xr9:uid="{00000000-0011-0000-FFFF-FFFF68000000}">
      <tableStyleElement type="firstRowStripe" dxfId="1434"/>
      <tableStyleElement type="secondRowStripe" dxfId="1433"/>
    </tableStyle>
    <tableStyle name="Feb 25-style 13" pivot="0" count="2" xr9:uid="{00000000-0011-0000-FFFF-FFFF69000000}">
      <tableStyleElement type="firstRowStripe" dxfId="1432"/>
      <tableStyleElement type="secondRowStripe" dxfId="1431"/>
    </tableStyle>
    <tableStyle name="Feb 25-style 14" pivot="0" count="2" xr9:uid="{00000000-0011-0000-FFFF-FFFF6A000000}">
      <tableStyleElement type="firstRowStripe" dxfId="1430"/>
      <tableStyleElement type="secondRowStripe" dxfId="1429"/>
    </tableStyle>
    <tableStyle name="Feb 25-style 15" pivot="0" count="2" xr9:uid="{00000000-0011-0000-FFFF-FFFF6B000000}">
      <tableStyleElement type="firstRowStripe" dxfId="1428"/>
      <tableStyleElement type="secondRowStripe" dxfId="1427"/>
    </tableStyle>
    <tableStyle name="Feb 25-style 16" pivot="0" count="2" xr9:uid="{00000000-0011-0000-FFFF-FFFF6C000000}">
      <tableStyleElement type="firstRowStripe" dxfId="1426"/>
      <tableStyleElement type="secondRowStripe" dxfId="1425"/>
    </tableStyle>
    <tableStyle name="Feb 25-style 17" pivot="0" count="2" xr9:uid="{00000000-0011-0000-FFFF-FFFF6D000000}">
      <tableStyleElement type="firstRowStripe" dxfId="1424"/>
      <tableStyleElement type="secondRowStripe" dxfId="1423"/>
    </tableStyle>
    <tableStyle name="Feb 25-style 18" pivot="0" count="2" xr9:uid="{00000000-0011-0000-FFFF-FFFF6E000000}">
      <tableStyleElement type="firstRowStripe" dxfId="1422"/>
      <tableStyleElement type="secondRowStripe" dxfId="1421"/>
    </tableStyle>
    <tableStyle name="Feb 25-style 19" pivot="0" count="2" xr9:uid="{00000000-0011-0000-FFFF-FFFF6F000000}">
      <tableStyleElement type="firstRowStripe" dxfId="1420"/>
      <tableStyleElement type="secondRowStripe" dxfId="1419"/>
    </tableStyle>
    <tableStyle name="Feb 25-style 20" pivot="0" count="2" xr9:uid="{00000000-0011-0000-FFFF-FFFF70000000}">
      <tableStyleElement type="firstRowStripe" dxfId="1418"/>
      <tableStyleElement type="secondRowStripe" dxfId="1417"/>
    </tableStyle>
    <tableStyle name="Feb 25-style 21" pivot="0" count="2" xr9:uid="{00000000-0011-0000-FFFF-FFFF71000000}">
      <tableStyleElement type="firstRowStripe" dxfId="1416"/>
      <tableStyleElement type="secondRowStripe" dxfId="1415"/>
    </tableStyle>
    <tableStyle name="Feb 25-style 22" pivot="0" count="2" xr9:uid="{00000000-0011-0000-FFFF-FFFF72000000}">
      <tableStyleElement type="firstRowStripe" dxfId="1414"/>
      <tableStyleElement type="secondRowStripe" dxfId="1413"/>
    </tableStyle>
    <tableStyle name="Feb 25-style 23" pivot="0" count="2" xr9:uid="{00000000-0011-0000-FFFF-FFFF73000000}">
      <tableStyleElement type="firstRowStripe" dxfId="1412"/>
      <tableStyleElement type="secondRowStripe" dxfId="1411"/>
    </tableStyle>
    <tableStyle name="Feb 25-style 24" pivot="0" count="2" xr9:uid="{00000000-0011-0000-FFFF-FFFF74000000}">
      <tableStyleElement type="firstRowStripe" dxfId="1410"/>
      <tableStyleElement type="secondRowStripe" dxfId="1409"/>
    </tableStyle>
    <tableStyle name="Feb 25-style 25" pivot="0" count="2" xr9:uid="{00000000-0011-0000-FFFF-FFFF75000000}">
      <tableStyleElement type="firstRowStripe" dxfId="1408"/>
      <tableStyleElement type="secondRowStripe" dxfId="1407"/>
    </tableStyle>
    <tableStyle name="Feb 25-style 26" pivot="0" count="2" xr9:uid="{00000000-0011-0000-FFFF-FFFF76000000}">
      <tableStyleElement type="firstRowStripe" dxfId="1406"/>
      <tableStyleElement type="secondRowStripe" dxfId="1405"/>
    </tableStyle>
    <tableStyle name="Feb 25-style 27" pivot="0" count="2" xr9:uid="{00000000-0011-0000-FFFF-FFFF77000000}">
      <tableStyleElement type="firstRowStripe" dxfId="1404"/>
      <tableStyleElement type="secondRowStripe" dxfId="1403"/>
    </tableStyle>
    <tableStyle name="Feb 25-style 28" pivot="0" count="2" xr9:uid="{00000000-0011-0000-FFFF-FFFF78000000}">
      <tableStyleElement type="firstRowStripe" dxfId="1402"/>
      <tableStyleElement type="secondRowStripe" dxfId="1401"/>
    </tableStyle>
    <tableStyle name="Feb 25-style 29" pivot="0" count="2" xr9:uid="{00000000-0011-0000-FFFF-FFFF79000000}">
      <tableStyleElement type="firstRowStripe" dxfId="1400"/>
      <tableStyleElement type="secondRowStripe" dxfId="1399"/>
    </tableStyle>
    <tableStyle name="Feb 25-style 30" pivot="0" count="2" xr9:uid="{00000000-0011-0000-FFFF-FFFF7A000000}">
      <tableStyleElement type="firstRowStripe" dxfId="1398"/>
      <tableStyleElement type="secondRowStripe" dxfId="1397"/>
    </tableStyle>
    <tableStyle name="Feb 25-style 31" pivot="0" count="2" xr9:uid="{00000000-0011-0000-FFFF-FFFF7B000000}">
      <tableStyleElement type="firstRowStripe" dxfId="1396"/>
      <tableStyleElement type="secondRowStripe" dxfId="1395"/>
    </tableStyle>
    <tableStyle name="Feb 25-style 32" pivot="0" count="2" xr9:uid="{00000000-0011-0000-FFFF-FFFF7C000000}">
      <tableStyleElement type="firstRowStripe" dxfId="1394"/>
      <tableStyleElement type="secondRowStripe" dxfId="1393"/>
    </tableStyle>
    <tableStyle name="Feb 25-style 33" pivot="0" count="2" xr9:uid="{00000000-0011-0000-FFFF-FFFF7D000000}">
      <tableStyleElement type="firstRowStripe" dxfId="1392"/>
      <tableStyleElement type="secondRowStripe" dxfId="1391"/>
    </tableStyle>
    <tableStyle name="Feb 25-style 34" pivot="0" count="2" xr9:uid="{00000000-0011-0000-FFFF-FFFF7E000000}">
      <tableStyleElement type="firstRowStripe" dxfId="1390"/>
      <tableStyleElement type="secondRowStripe" dxfId="1389"/>
    </tableStyle>
    <tableStyle name="Feb 25-style 35" pivot="0" count="2" xr9:uid="{00000000-0011-0000-FFFF-FFFF7F000000}">
      <tableStyleElement type="firstRowStripe" dxfId="1388"/>
      <tableStyleElement type="secondRowStripe" dxfId="1387"/>
    </tableStyle>
    <tableStyle name="Feb 25-style 36" pivot="0" count="2" xr9:uid="{00000000-0011-0000-FFFF-FFFF80000000}">
      <tableStyleElement type="firstRowStripe" dxfId="1386"/>
      <tableStyleElement type="secondRowStripe" dxfId="1385"/>
    </tableStyle>
    <tableStyle name="Feb 25-style 37" pivot="0" count="2" xr9:uid="{00000000-0011-0000-FFFF-FFFF81000000}">
      <tableStyleElement type="firstRowStripe" dxfId="1384"/>
      <tableStyleElement type="secondRowStripe" dxfId="1383"/>
    </tableStyle>
    <tableStyle name="Feb 25-style 38" pivot="0" count="2" xr9:uid="{00000000-0011-0000-FFFF-FFFF82000000}">
      <tableStyleElement type="firstRowStripe" dxfId="1382"/>
      <tableStyleElement type="secondRowStripe" dxfId="1381"/>
    </tableStyle>
    <tableStyle name="Feb 25-style 39" pivot="0" count="2" xr9:uid="{00000000-0011-0000-FFFF-FFFF83000000}">
      <tableStyleElement type="firstRowStripe" dxfId="1380"/>
      <tableStyleElement type="secondRowStripe" dxfId="1379"/>
    </tableStyle>
    <tableStyle name="Feb 25-style 40" pivot="0" count="2" xr9:uid="{00000000-0011-0000-FFFF-FFFF84000000}">
      <tableStyleElement type="firstRowStripe" dxfId="1378"/>
      <tableStyleElement type="secondRowStripe" dxfId="1377"/>
    </tableStyle>
    <tableStyle name="Feb 25-style 41" pivot="0" count="2" xr9:uid="{00000000-0011-0000-FFFF-FFFF85000000}">
      <tableStyleElement type="firstRowStripe" dxfId="1376"/>
      <tableStyleElement type="secondRowStripe" dxfId="1375"/>
    </tableStyle>
    <tableStyle name="Feb 25-style 42" pivot="0" count="2" xr9:uid="{00000000-0011-0000-FFFF-FFFF86000000}">
      <tableStyleElement type="firstRowStripe" dxfId="1374"/>
      <tableStyleElement type="secondRowStripe" dxfId="1373"/>
    </tableStyle>
    <tableStyle name="Feb 25-style 43" pivot="0" count="2" xr9:uid="{00000000-0011-0000-FFFF-FFFF87000000}">
      <tableStyleElement type="firstRowStripe" dxfId="1372"/>
      <tableStyleElement type="secondRowStripe" dxfId="1371"/>
    </tableStyle>
    <tableStyle name="Feb 25-style 44" pivot="0" count="2" xr9:uid="{00000000-0011-0000-FFFF-FFFF88000000}">
      <tableStyleElement type="firstRowStripe" dxfId="1370"/>
      <tableStyleElement type="secondRowStripe" dxfId="1369"/>
    </tableStyle>
    <tableStyle name="Feb 25-style 45" pivot="0" count="2" xr9:uid="{00000000-0011-0000-FFFF-FFFF89000000}">
      <tableStyleElement type="firstRowStripe" dxfId="1368"/>
      <tableStyleElement type="secondRowStripe" dxfId="1367"/>
    </tableStyle>
    <tableStyle name="Feb 25-style 46" pivot="0" count="2" xr9:uid="{00000000-0011-0000-FFFF-FFFF8A000000}">
      <tableStyleElement type="firstRowStripe" dxfId="1366"/>
      <tableStyleElement type="secondRowStripe" dxfId="1365"/>
    </tableStyle>
    <tableStyle name="Feb 25-style 47" pivot="0" count="2" xr9:uid="{00000000-0011-0000-FFFF-FFFF8B000000}">
      <tableStyleElement type="firstRowStripe" dxfId="1364"/>
      <tableStyleElement type="secondRowStripe" dxfId="1363"/>
    </tableStyle>
    <tableStyle name="Feb 25-style 48" pivot="0" count="2" xr9:uid="{00000000-0011-0000-FFFF-FFFF8C000000}">
      <tableStyleElement type="firstRowStripe" dxfId="1362"/>
      <tableStyleElement type="secondRowStripe" dxfId="1361"/>
    </tableStyle>
    <tableStyle name="Feb 25-style 49" pivot="0" count="2" xr9:uid="{00000000-0011-0000-FFFF-FFFF8D000000}">
      <tableStyleElement type="firstRowStripe" dxfId="1360"/>
      <tableStyleElement type="secondRowStripe" dxfId="1359"/>
    </tableStyle>
    <tableStyle name="Feb 25-style 50" pivot="0" count="2" xr9:uid="{00000000-0011-0000-FFFF-FFFF8E000000}">
      <tableStyleElement type="firstRowStripe" dxfId="1358"/>
      <tableStyleElement type="secondRowStripe" dxfId="1357"/>
    </tableStyle>
    <tableStyle name="Feb 25-style 51" pivot="0" count="2" xr9:uid="{00000000-0011-0000-FFFF-FFFF8F000000}">
      <tableStyleElement type="firstRowStripe" dxfId="1356"/>
      <tableStyleElement type="secondRowStripe" dxfId="1355"/>
    </tableStyle>
    <tableStyle name="Feb 25-style 52" pivot="0" count="2" xr9:uid="{00000000-0011-0000-FFFF-FFFF90000000}">
      <tableStyleElement type="firstRowStripe" dxfId="1354"/>
      <tableStyleElement type="secondRowStripe" dxfId="1353"/>
    </tableStyle>
    <tableStyle name="Feb 25-style 53" pivot="0" count="2" xr9:uid="{00000000-0011-0000-FFFF-FFFF91000000}">
      <tableStyleElement type="firstRowStripe" dxfId="1352"/>
      <tableStyleElement type="secondRowStripe" dxfId="1351"/>
    </tableStyle>
    <tableStyle name="Feb 25-style 54" pivot="0" count="2" xr9:uid="{00000000-0011-0000-FFFF-FFFF92000000}">
      <tableStyleElement type="firstRowStripe" dxfId="1350"/>
      <tableStyleElement type="secondRowStripe" dxfId="1349"/>
    </tableStyle>
    <tableStyle name="Feb 25-style 55" pivot="0" count="2" xr9:uid="{00000000-0011-0000-FFFF-FFFF93000000}">
      <tableStyleElement type="firstRowStripe" dxfId="1348"/>
      <tableStyleElement type="secondRowStripe" dxfId="1347"/>
    </tableStyle>
    <tableStyle name="Feb 25-style 56" pivot="0" count="2" xr9:uid="{00000000-0011-0000-FFFF-FFFF94000000}">
      <tableStyleElement type="firstRowStripe" dxfId="1346"/>
      <tableStyleElement type="secondRowStripe" dxfId="1345"/>
    </tableStyle>
    <tableStyle name="Feb 25-style 57" pivot="0" count="2" xr9:uid="{00000000-0011-0000-FFFF-FFFF95000000}">
      <tableStyleElement type="firstRowStripe" dxfId="1344"/>
      <tableStyleElement type="secondRowStripe" dxfId="1343"/>
    </tableStyle>
    <tableStyle name="Feb 25-style 58" pivot="0" count="2" xr9:uid="{00000000-0011-0000-FFFF-FFFF96000000}">
      <tableStyleElement type="firstRowStripe" dxfId="1342"/>
      <tableStyleElement type="secondRowStripe" dxfId="1341"/>
    </tableStyle>
    <tableStyle name="Feb 25-style 59" pivot="0" count="2" xr9:uid="{00000000-0011-0000-FFFF-FFFF97000000}">
      <tableStyleElement type="firstRowStripe" dxfId="1340"/>
      <tableStyleElement type="secondRowStripe" dxfId="1339"/>
    </tableStyle>
    <tableStyle name="Feb 25-style 60" pivot="0" count="2" xr9:uid="{00000000-0011-0000-FFFF-FFFF98000000}">
      <tableStyleElement type="firstRowStripe" dxfId="1338"/>
      <tableStyleElement type="secondRowStripe" dxfId="1337"/>
    </tableStyle>
    <tableStyle name="Feb 25-style 61" pivot="0" count="2" xr9:uid="{00000000-0011-0000-FFFF-FFFF99000000}">
      <tableStyleElement type="firstRowStripe" dxfId="1336"/>
      <tableStyleElement type="secondRowStripe" dxfId="1335"/>
    </tableStyle>
    <tableStyle name="Feb 25-style 62" pivot="0" count="2" xr9:uid="{00000000-0011-0000-FFFF-FFFF9A000000}">
      <tableStyleElement type="firstRowStripe" dxfId="1334"/>
      <tableStyleElement type="secondRowStripe" dxfId="1333"/>
    </tableStyle>
    <tableStyle name="Feb 25-style 63" pivot="0" count="2" xr9:uid="{00000000-0011-0000-FFFF-FFFF9B000000}">
      <tableStyleElement type="firstRowStripe" dxfId="1332"/>
      <tableStyleElement type="secondRowStripe" dxfId="1331"/>
    </tableStyle>
    <tableStyle name="Feb 25-style 64" pivot="0" count="2" xr9:uid="{00000000-0011-0000-FFFF-FFFF9C000000}">
      <tableStyleElement type="firstRowStripe" dxfId="1330"/>
      <tableStyleElement type="secondRowStripe" dxfId="1329"/>
    </tableStyle>
    <tableStyle name="Feb 25-style 65" pivot="0" count="2" xr9:uid="{00000000-0011-0000-FFFF-FFFF9D000000}">
      <tableStyleElement type="firstRowStripe" dxfId="1328"/>
      <tableStyleElement type="secondRowStripe" dxfId="1327"/>
    </tableStyle>
    <tableStyle name="Feb 25-style 66" pivot="0" count="2" xr9:uid="{00000000-0011-0000-FFFF-FFFF9E000000}">
      <tableStyleElement type="firstRowStripe" dxfId="1326"/>
      <tableStyleElement type="secondRowStripe" dxfId="1325"/>
    </tableStyle>
    <tableStyle name="Feb 25-style 67" pivot="0" count="2" xr9:uid="{00000000-0011-0000-FFFF-FFFF9F000000}">
      <tableStyleElement type="firstRowStripe" dxfId="1324"/>
      <tableStyleElement type="secondRowStripe" dxfId="1323"/>
    </tableStyle>
    <tableStyle name="Feb 25-style 68" pivot="0" count="2" xr9:uid="{00000000-0011-0000-FFFF-FFFFA0000000}">
      <tableStyleElement type="firstRowStripe" dxfId="1322"/>
      <tableStyleElement type="secondRowStripe" dxfId="1321"/>
    </tableStyle>
    <tableStyle name="Feb 25-style 69" pivot="0" count="2" xr9:uid="{00000000-0011-0000-FFFF-FFFFA1000000}">
      <tableStyleElement type="firstRowStripe" dxfId="1320"/>
      <tableStyleElement type="secondRowStripe" dxfId="1319"/>
    </tableStyle>
    <tableStyle name="Feb 25-style 70" pivot="0" count="2" xr9:uid="{00000000-0011-0000-FFFF-FFFFA2000000}">
      <tableStyleElement type="firstRowStripe" dxfId="1318"/>
      <tableStyleElement type="secondRowStripe" dxfId="1317"/>
    </tableStyle>
    <tableStyle name="Feb 25-style 71" pivot="0" count="2" xr9:uid="{00000000-0011-0000-FFFF-FFFFA3000000}">
      <tableStyleElement type="firstRowStripe" dxfId="1316"/>
      <tableStyleElement type="secondRowStripe" dxfId="1315"/>
    </tableStyle>
    <tableStyle name="Feb 25-style 72" pivot="0" count="2" xr9:uid="{00000000-0011-0000-FFFF-FFFFA4000000}">
      <tableStyleElement type="firstRowStripe" dxfId="1314"/>
      <tableStyleElement type="secondRowStripe" dxfId="1313"/>
    </tableStyle>
    <tableStyle name="Feb 25-style 73" pivot="0" count="2" xr9:uid="{00000000-0011-0000-FFFF-FFFFA5000000}">
      <tableStyleElement type="firstRowStripe" dxfId="1312"/>
      <tableStyleElement type="secondRowStripe" dxfId="1311"/>
    </tableStyle>
    <tableStyle name="Feb 25-style 74" pivot="0" count="2" xr9:uid="{00000000-0011-0000-FFFF-FFFFA6000000}">
      <tableStyleElement type="firstRowStripe" dxfId="1310"/>
      <tableStyleElement type="secondRowStripe" dxfId="1309"/>
    </tableStyle>
    <tableStyle name="Feb 25-style 75" pivot="0" count="2" xr9:uid="{00000000-0011-0000-FFFF-FFFFA7000000}">
      <tableStyleElement type="firstRowStripe" dxfId="1308"/>
      <tableStyleElement type="secondRowStripe" dxfId="1307"/>
    </tableStyle>
    <tableStyle name="Feb 25-style 76" pivot="0" count="2" xr9:uid="{00000000-0011-0000-FFFF-FFFFA8000000}">
      <tableStyleElement type="firstRowStripe" dxfId="1306"/>
      <tableStyleElement type="secondRowStripe" dxfId="1305"/>
    </tableStyle>
    <tableStyle name="Feb 25-style 77" pivot="0" count="2" xr9:uid="{00000000-0011-0000-FFFF-FFFFA9000000}">
      <tableStyleElement type="firstRowStripe" dxfId="1304"/>
      <tableStyleElement type="secondRowStripe" dxfId="1303"/>
    </tableStyle>
    <tableStyle name="Feb 25-style 78" pivot="0" count="2" xr9:uid="{00000000-0011-0000-FFFF-FFFFAA000000}">
      <tableStyleElement type="firstRowStripe" dxfId="1302"/>
      <tableStyleElement type="secondRowStripe" dxfId="1301"/>
    </tableStyle>
    <tableStyle name="Feb 25-style 79" pivot="0" count="2" xr9:uid="{00000000-0011-0000-FFFF-FFFFAB000000}">
      <tableStyleElement type="firstRowStripe" dxfId="1300"/>
      <tableStyleElement type="secondRowStripe" dxfId="1299"/>
    </tableStyle>
    <tableStyle name="Feb 25-style 80" pivot="0" count="2" xr9:uid="{00000000-0011-0000-FFFF-FFFFAC000000}">
      <tableStyleElement type="firstRowStripe" dxfId="1298"/>
      <tableStyleElement type="secondRowStripe" dxfId="1297"/>
    </tableStyle>
    <tableStyle name="Feb 25-style 81" pivot="0" count="2" xr9:uid="{00000000-0011-0000-FFFF-FFFFAD000000}">
      <tableStyleElement type="firstRowStripe" dxfId="1296"/>
      <tableStyleElement type="secondRowStripe" dxfId="1295"/>
    </tableStyle>
    <tableStyle name="Feb 25-style 82" pivot="0" count="2" xr9:uid="{00000000-0011-0000-FFFF-FFFFAE000000}">
      <tableStyleElement type="firstRowStripe" dxfId="1294"/>
      <tableStyleElement type="secondRowStripe" dxfId="1293"/>
    </tableStyle>
    <tableStyle name="Feb 25-style 83" pivot="0" count="2" xr9:uid="{00000000-0011-0000-FFFF-FFFFAF000000}">
      <tableStyleElement type="firstRowStripe" dxfId="1292"/>
      <tableStyleElement type="secondRowStripe" dxfId="1291"/>
    </tableStyle>
    <tableStyle name="Feb 25-style 84" pivot="0" count="2" xr9:uid="{00000000-0011-0000-FFFF-FFFFB0000000}">
      <tableStyleElement type="firstRowStripe" dxfId="1290"/>
      <tableStyleElement type="secondRowStripe" dxfId="1289"/>
    </tableStyle>
    <tableStyle name="Feb 25-style 85" pivot="0" count="2" xr9:uid="{00000000-0011-0000-FFFF-FFFFB1000000}">
      <tableStyleElement type="firstRowStripe" dxfId="1288"/>
      <tableStyleElement type="secondRowStripe" dxfId="1287"/>
    </tableStyle>
    <tableStyle name="Feb 25-style 86" pivot="0" count="2" xr9:uid="{00000000-0011-0000-FFFF-FFFFB2000000}">
      <tableStyleElement type="firstRowStripe" dxfId="1286"/>
      <tableStyleElement type="secondRowStripe" dxfId="1285"/>
    </tableStyle>
    <tableStyle name="Feb 25-style 87" pivot="0" count="2" xr9:uid="{00000000-0011-0000-FFFF-FFFFB3000000}">
      <tableStyleElement type="firstRowStripe" dxfId="1284"/>
      <tableStyleElement type="secondRowStripe" dxfId="1283"/>
    </tableStyle>
    <tableStyle name="Feb 25-style 88" pivot="0" count="2" xr9:uid="{00000000-0011-0000-FFFF-FFFFB4000000}">
      <tableStyleElement type="firstRowStripe" dxfId="1282"/>
      <tableStyleElement type="secondRowStripe" dxfId="1281"/>
    </tableStyle>
    <tableStyle name="Feb 25-style 89" pivot="0" count="2" xr9:uid="{00000000-0011-0000-FFFF-FFFFB5000000}">
      <tableStyleElement type="firstRowStripe" dxfId="1280"/>
      <tableStyleElement type="secondRowStripe" dxfId="1279"/>
    </tableStyle>
    <tableStyle name="Feb 25-style 90" pivot="0" count="2" xr9:uid="{00000000-0011-0000-FFFF-FFFFB6000000}">
      <tableStyleElement type="firstRowStripe" dxfId="1278"/>
      <tableStyleElement type="secondRowStripe" dxfId="1277"/>
    </tableStyle>
    <tableStyle name="Feb 25-style 91" pivot="0" count="2" xr9:uid="{00000000-0011-0000-FFFF-FFFFB7000000}">
      <tableStyleElement type="firstRowStripe" dxfId="1276"/>
      <tableStyleElement type="secondRowStripe" dxfId="1275"/>
    </tableStyle>
    <tableStyle name="Feb 25-style 92" pivot="0" count="2" xr9:uid="{00000000-0011-0000-FFFF-FFFFB8000000}">
      <tableStyleElement type="firstRowStripe" dxfId="1274"/>
      <tableStyleElement type="secondRowStripe" dxfId="1273"/>
    </tableStyle>
    <tableStyle name="Feb 25-style 93" pivot="0" count="2" xr9:uid="{00000000-0011-0000-FFFF-FFFFB9000000}">
      <tableStyleElement type="firstRowStripe" dxfId="1272"/>
      <tableStyleElement type="secondRowStripe" dxfId="1271"/>
    </tableStyle>
    <tableStyle name="Feb 25-style 94" pivot="0" count="2" xr9:uid="{00000000-0011-0000-FFFF-FFFFBA000000}">
      <tableStyleElement type="firstRowStripe" dxfId="1270"/>
      <tableStyleElement type="secondRowStripe" dxfId="1269"/>
    </tableStyle>
    <tableStyle name="Feb 25-style 95" pivot="0" count="2" xr9:uid="{00000000-0011-0000-FFFF-FFFFBB000000}">
      <tableStyleElement type="firstRowStripe" dxfId="1268"/>
      <tableStyleElement type="secondRowStripe" dxfId="1267"/>
    </tableStyle>
    <tableStyle name="Feb 25-style 96" pivot="0" count="2" xr9:uid="{00000000-0011-0000-FFFF-FFFFBC000000}">
      <tableStyleElement type="firstRowStripe" dxfId="1266"/>
      <tableStyleElement type="secondRowStripe" dxfId="1265"/>
    </tableStyle>
    <tableStyle name="Feb 25-style 97" pivot="0" count="2" xr9:uid="{00000000-0011-0000-FFFF-FFFFBD000000}">
      <tableStyleElement type="firstRowStripe" dxfId="1264"/>
      <tableStyleElement type="secondRowStripe" dxfId="1263"/>
    </tableStyle>
    <tableStyle name="Feb 25-style 98" pivot="0" count="2" xr9:uid="{00000000-0011-0000-FFFF-FFFFBE000000}">
      <tableStyleElement type="firstRowStripe" dxfId="1262"/>
      <tableStyleElement type="secondRowStripe" dxfId="1261"/>
    </tableStyle>
    <tableStyle name="Feb 25-style 99" pivot="0" count="2" xr9:uid="{00000000-0011-0000-FFFF-FFFFBF000000}">
      <tableStyleElement type="firstRowStripe" dxfId="1260"/>
      <tableStyleElement type="secondRowStripe" dxfId="1259"/>
    </tableStyle>
    <tableStyle name="Feb 25-style 100" pivot="0" count="2" xr9:uid="{00000000-0011-0000-FFFF-FFFFC0000000}">
      <tableStyleElement type="firstRowStripe" dxfId="1258"/>
      <tableStyleElement type="secondRowStripe" dxfId="1257"/>
    </tableStyle>
    <tableStyle name="Feb 25-style 101" pivot="0" count="2" xr9:uid="{00000000-0011-0000-FFFF-FFFFC1000000}">
      <tableStyleElement type="firstRowStripe" dxfId="1256"/>
      <tableStyleElement type="secondRowStripe" dxfId="1255"/>
    </tableStyle>
    <tableStyle name="Feb 25-style 102" pivot="0" count="2" xr9:uid="{00000000-0011-0000-FFFF-FFFFC2000000}">
      <tableStyleElement type="firstRowStripe" dxfId="1254"/>
      <tableStyleElement type="secondRowStripe" dxfId="1253"/>
    </tableStyle>
    <tableStyle name="Feb 25-style 103" pivot="0" count="2" xr9:uid="{00000000-0011-0000-FFFF-FFFFC3000000}">
      <tableStyleElement type="firstRowStripe" dxfId="1252"/>
      <tableStyleElement type="secondRowStripe" dxfId="1251"/>
    </tableStyle>
    <tableStyle name="Feb 25-style 104" pivot="0" count="2" xr9:uid="{00000000-0011-0000-FFFF-FFFFC4000000}">
      <tableStyleElement type="firstRowStripe" dxfId="1250"/>
      <tableStyleElement type="secondRowStripe" dxfId="1249"/>
    </tableStyle>
    <tableStyle name="Feb 25-style 105" pivot="0" count="2" xr9:uid="{00000000-0011-0000-FFFF-FFFFC5000000}">
      <tableStyleElement type="firstRowStripe" dxfId="1248"/>
      <tableStyleElement type="secondRowStripe" dxfId="1247"/>
    </tableStyle>
    <tableStyle name="Feb 25-style 106" pivot="0" count="2" xr9:uid="{00000000-0011-0000-FFFF-FFFFC6000000}">
      <tableStyleElement type="firstRowStripe" dxfId="1246"/>
      <tableStyleElement type="secondRowStripe" dxfId="1245"/>
    </tableStyle>
    <tableStyle name="Feb 25-style 107" pivot="0" count="2" xr9:uid="{00000000-0011-0000-FFFF-FFFFC7000000}">
      <tableStyleElement type="firstRowStripe" dxfId="1244"/>
      <tableStyleElement type="secondRowStripe" dxfId="1243"/>
    </tableStyle>
    <tableStyle name="Feb 25-style 108" pivot="0" count="2" xr9:uid="{00000000-0011-0000-FFFF-FFFFC8000000}">
      <tableStyleElement type="firstRowStripe" dxfId="1242"/>
      <tableStyleElement type="secondRowStripe" dxfId="1241"/>
    </tableStyle>
    <tableStyle name="Feb 25-style 109" pivot="0" count="2" xr9:uid="{00000000-0011-0000-FFFF-FFFFC9000000}">
      <tableStyleElement type="firstRowStripe" dxfId="1240"/>
      <tableStyleElement type="secondRowStripe" dxfId="1239"/>
    </tableStyle>
    <tableStyle name="Feb 25-style 110" pivot="0" count="2" xr9:uid="{00000000-0011-0000-FFFF-FFFFCA000000}">
      <tableStyleElement type="firstRowStripe" dxfId="1238"/>
      <tableStyleElement type="secondRowStripe" dxfId="1237"/>
    </tableStyle>
    <tableStyle name="Feb 25-style 111" pivot="0" count="2" xr9:uid="{00000000-0011-0000-FFFF-FFFFCB000000}">
      <tableStyleElement type="firstRowStripe" dxfId="1236"/>
      <tableStyleElement type="secondRowStripe" dxfId="1235"/>
    </tableStyle>
    <tableStyle name="March 25-style" pivot="0" count="2" xr9:uid="{00000000-0011-0000-FFFF-FFFFCC000000}">
      <tableStyleElement type="firstRowStripe" dxfId="1234"/>
      <tableStyleElement type="secondRowStripe" dxfId="1233"/>
    </tableStyle>
    <tableStyle name="March 25-style 2" pivot="0" count="2" xr9:uid="{00000000-0011-0000-FFFF-FFFFCD000000}">
      <tableStyleElement type="firstRowStripe" dxfId="1232"/>
      <tableStyleElement type="secondRowStripe" dxfId="1231"/>
    </tableStyle>
    <tableStyle name="March 25-style 3" pivot="0" count="2" xr9:uid="{00000000-0011-0000-FFFF-FFFFCE000000}">
      <tableStyleElement type="firstRowStripe" dxfId="1230"/>
      <tableStyleElement type="secondRowStripe" dxfId="1229"/>
    </tableStyle>
    <tableStyle name="March 25-style 4" pivot="0" count="2" xr9:uid="{00000000-0011-0000-FFFF-FFFFCF000000}">
      <tableStyleElement type="firstRowStripe" dxfId="1228"/>
      <tableStyleElement type="secondRowStripe" dxfId="1227"/>
    </tableStyle>
    <tableStyle name="March 25-style 5" pivot="0" count="2" xr9:uid="{00000000-0011-0000-FFFF-FFFFD0000000}">
      <tableStyleElement type="firstRowStripe" dxfId="1226"/>
      <tableStyleElement type="secondRowStripe" dxfId="1225"/>
    </tableStyle>
    <tableStyle name="March 25-style 6" pivot="0" count="2" xr9:uid="{00000000-0011-0000-FFFF-FFFFD1000000}">
      <tableStyleElement type="firstRowStripe" dxfId="1224"/>
      <tableStyleElement type="secondRowStripe" dxfId="1223"/>
    </tableStyle>
    <tableStyle name="March 25-style 7" pivot="0" count="2" xr9:uid="{00000000-0011-0000-FFFF-FFFFD2000000}">
      <tableStyleElement type="firstRowStripe" dxfId="1222"/>
      <tableStyleElement type="secondRowStripe" dxfId="1221"/>
    </tableStyle>
    <tableStyle name="March 25-style 8" pivot="0" count="2" xr9:uid="{00000000-0011-0000-FFFF-FFFFD3000000}">
      <tableStyleElement type="firstRowStripe" dxfId="1220"/>
      <tableStyleElement type="secondRowStripe" dxfId="1219"/>
    </tableStyle>
    <tableStyle name="March 25-style 9" pivot="0" count="2" xr9:uid="{00000000-0011-0000-FFFF-FFFFD4000000}">
      <tableStyleElement type="firstRowStripe" dxfId="1218"/>
      <tableStyleElement type="secondRowStripe" dxfId="1217"/>
    </tableStyle>
    <tableStyle name="March 25-style 10" pivot="0" count="2" xr9:uid="{00000000-0011-0000-FFFF-FFFFD5000000}">
      <tableStyleElement type="firstRowStripe" dxfId="1216"/>
      <tableStyleElement type="secondRowStripe" dxfId="1215"/>
    </tableStyle>
    <tableStyle name="March 25-style 11" pivot="0" count="2" xr9:uid="{00000000-0011-0000-FFFF-FFFFD6000000}">
      <tableStyleElement type="firstRowStripe" dxfId="1214"/>
      <tableStyleElement type="secondRowStripe" dxfId="1213"/>
    </tableStyle>
    <tableStyle name="March 25-style 12" pivot="0" count="2" xr9:uid="{00000000-0011-0000-FFFF-FFFFD7000000}">
      <tableStyleElement type="firstRowStripe" dxfId="1212"/>
      <tableStyleElement type="secondRowStripe" dxfId="1211"/>
    </tableStyle>
    <tableStyle name="March 25-style 13" pivot="0" count="2" xr9:uid="{00000000-0011-0000-FFFF-FFFFD8000000}">
      <tableStyleElement type="firstRowStripe" dxfId="1210"/>
      <tableStyleElement type="secondRowStripe" dxfId="1209"/>
    </tableStyle>
    <tableStyle name="March 25-style 14" pivot="0" count="2" xr9:uid="{00000000-0011-0000-FFFF-FFFFD9000000}">
      <tableStyleElement type="firstRowStripe" dxfId="1208"/>
      <tableStyleElement type="secondRowStripe" dxfId="1207"/>
    </tableStyle>
    <tableStyle name="March 25-style 15" pivot="0" count="2" xr9:uid="{00000000-0011-0000-FFFF-FFFFDA000000}">
      <tableStyleElement type="firstRowStripe" dxfId="1206"/>
      <tableStyleElement type="secondRowStripe" dxfId="1205"/>
    </tableStyle>
    <tableStyle name="March 25-style 16" pivot="0" count="2" xr9:uid="{00000000-0011-0000-FFFF-FFFFDB000000}">
      <tableStyleElement type="firstRowStripe" dxfId="1204"/>
      <tableStyleElement type="secondRowStripe" dxfId="1203"/>
    </tableStyle>
    <tableStyle name="March 25-style 17" pivot="0" count="2" xr9:uid="{00000000-0011-0000-FFFF-FFFFDC000000}">
      <tableStyleElement type="firstRowStripe" dxfId="1202"/>
      <tableStyleElement type="secondRowStripe" dxfId="1201"/>
    </tableStyle>
    <tableStyle name="March 25-style 18" pivot="0" count="2" xr9:uid="{00000000-0011-0000-FFFF-FFFFDD000000}">
      <tableStyleElement type="firstRowStripe" dxfId="1200"/>
      <tableStyleElement type="secondRowStripe" dxfId="1199"/>
    </tableStyle>
    <tableStyle name="March 25-style 19" pivot="0" count="2" xr9:uid="{00000000-0011-0000-FFFF-FFFFDE000000}">
      <tableStyleElement type="firstRowStripe" dxfId="1198"/>
      <tableStyleElement type="secondRowStripe" dxfId="1197"/>
    </tableStyle>
    <tableStyle name="March 25-style 20" pivot="0" count="2" xr9:uid="{00000000-0011-0000-FFFF-FFFFDF000000}">
      <tableStyleElement type="firstRowStripe" dxfId="1196"/>
      <tableStyleElement type="secondRowStripe" dxfId="1195"/>
    </tableStyle>
    <tableStyle name="March 25-style 21" pivot="0" count="2" xr9:uid="{00000000-0011-0000-FFFF-FFFFE0000000}">
      <tableStyleElement type="firstRowStripe" dxfId="1194"/>
      <tableStyleElement type="secondRowStripe" dxfId="1193"/>
    </tableStyle>
    <tableStyle name="March 25-style 22" pivot="0" count="2" xr9:uid="{00000000-0011-0000-FFFF-FFFFE1000000}">
      <tableStyleElement type="firstRowStripe" dxfId="1192"/>
      <tableStyleElement type="secondRowStripe" dxfId="1191"/>
    </tableStyle>
    <tableStyle name="March 25-style 23" pivot="0" count="2" xr9:uid="{00000000-0011-0000-FFFF-FFFFE2000000}">
      <tableStyleElement type="firstRowStripe" dxfId="1190"/>
      <tableStyleElement type="secondRowStripe" dxfId="1189"/>
    </tableStyle>
    <tableStyle name="March 25-style 24" pivot="0" count="2" xr9:uid="{00000000-0011-0000-FFFF-FFFFE3000000}">
      <tableStyleElement type="firstRowStripe" dxfId="1188"/>
      <tableStyleElement type="secondRowStripe" dxfId="1187"/>
    </tableStyle>
    <tableStyle name="March 25-style 25" pivot="0" count="2" xr9:uid="{00000000-0011-0000-FFFF-FFFFE4000000}">
      <tableStyleElement type="firstRowStripe" dxfId="1186"/>
      <tableStyleElement type="secondRowStripe" dxfId="1185"/>
    </tableStyle>
    <tableStyle name="March 25-style 26" pivot="0" count="2" xr9:uid="{00000000-0011-0000-FFFF-FFFFE5000000}">
      <tableStyleElement type="firstRowStripe" dxfId="1184"/>
      <tableStyleElement type="secondRowStripe" dxfId="1183"/>
    </tableStyle>
    <tableStyle name="March 25-style 27" pivot="0" count="2" xr9:uid="{00000000-0011-0000-FFFF-FFFFE6000000}">
      <tableStyleElement type="firstRowStripe" dxfId="1182"/>
      <tableStyleElement type="secondRowStripe" dxfId="1181"/>
    </tableStyle>
    <tableStyle name="March 25-style 28" pivot="0" count="2" xr9:uid="{00000000-0011-0000-FFFF-FFFFE7000000}">
      <tableStyleElement type="firstRowStripe" dxfId="1180"/>
      <tableStyleElement type="secondRowStripe" dxfId="1179"/>
    </tableStyle>
    <tableStyle name="March 25-style 29" pivot="0" count="2" xr9:uid="{00000000-0011-0000-FFFF-FFFFE8000000}">
      <tableStyleElement type="firstRowStripe" dxfId="1178"/>
      <tableStyleElement type="secondRowStripe" dxfId="1177"/>
    </tableStyle>
    <tableStyle name="March 25-style 30" pivot="0" count="2" xr9:uid="{00000000-0011-0000-FFFF-FFFFE9000000}">
      <tableStyleElement type="firstRowStripe" dxfId="1176"/>
      <tableStyleElement type="secondRowStripe" dxfId="1175"/>
    </tableStyle>
    <tableStyle name="March 25-style 31" pivot="0" count="2" xr9:uid="{00000000-0011-0000-FFFF-FFFFEA000000}">
      <tableStyleElement type="firstRowStripe" dxfId="1174"/>
      <tableStyleElement type="secondRowStripe" dxfId="1173"/>
    </tableStyle>
    <tableStyle name="March 25-style 32" pivot="0" count="2" xr9:uid="{00000000-0011-0000-FFFF-FFFFEB000000}">
      <tableStyleElement type="firstRowStripe" dxfId="1172"/>
      <tableStyleElement type="secondRowStripe" dxfId="1171"/>
    </tableStyle>
    <tableStyle name="March 25-style 33" pivot="0" count="2" xr9:uid="{00000000-0011-0000-FFFF-FFFFEC000000}">
      <tableStyleElement type="firstRowStripe" dxfId="1170"/>
      <tableStyleElement type="secondRowStripe" dxfId="1169"/>
    </tableStyle>
    <tableStyle name="March 25-style 34" pivot="0" count="2" xr9:uid="{00000000-0011-0000-FFFF-FFFFED000000}">
      <tableStyleElement type="firstRowStripe" dxfId="1168"/>
      <tableStyleElement type="secondRowStripe" dxfId="1167"/>
    </tableStyle>
    <tableStyle name="March 25-style 35" pivot="0" count="2" xr9:uid="{00000000-0011-0000-FFFF-FFFFEE000000}">
      <tableStyleElement type="firstRowStripe" dxfId="1166"/>
      <tableStyleElement type="secondRowStripe" dxfId="1165"/>
    </tableStyle>
    <tableStyle name="March 25-style 36" pivot="0" count="2" xr9:uid="{00000000-0011-0000-FFFF-FFFFEF000000}">
      <tableStyleElement type="firstRowStripe" dxfId="1164"/>
      <tableStyleElement type="secondRowStripe" dxfId="1163"/>
    </tableStyle>
    <tableStyle name="March 25-style 37" pivot="0" count="2" xr9:uid="{00000000-0011-0000-FFFF-FFFFF0000000}">
      <tableStyleElement type="firstRowStripe" dxfId="1162"/>
      <tableStyleElement type="secondRowStripe" dxfId="1161"/>
    </tableStyle>
    <tableStyle name="March 25-style 38" pivot="0" count="2" xr9:uid="{00000000-0011-0000-FFFF-FFFFF1000000}">
      <tableStyleElement type="firstRowStripe" dxfId="1160"/>
      <tableStyleElement type="secondRowStripe" dxfId="1159"/>
    </tableStyle>
    <tableStyle name="March 25-style 39" pivot="0" count="2" xr9:uid="{00000000-0011-0000-FFFF-FFFFF2000000}">
      <tableStyleElement type="firstRowStripe" dxfId="1158"/>
      <tableStyleElement type="secondRowStripe" dxfId="1157"/>
    </tableStyle>
    <tableStyle name="March 25-style 40" pivot="0" count="2" xr9:uid="{00000000-0011-0000-FFFF-FFFFF3000000}">
      <tableStyleElement type="firstRowStripe" dxfId="1156"/>
      <tableStyleElement type="secondRowStripe" dxfId="1155"/>
    </tableStyle>
    <tableStyle name="March 25-style 41" pivot="0" count="2" xr9:uid="{00000000-0011-0000-FFFF-FFFFF4000000}">
      <tableStyleElement type="firstRowStripe" dxfId="1154"/>
      <tableStyleElement type="secondRowStripe" dxfId="1153"/>
    </tableStyle>
    <tableStyle name="March 25-style 42" pivot="0" count="2" xr9:uid="{00000000-0011-0000-FFFF-FFFFF5000000}">
      <tableStyleElement type="firstRowStripe" dxfId="1152"/>
      <tableStyleElement type="secondRowStripe" dxfId="1151"/>
    </tableStyle>
    <tableStyle name="March 25-style 43" pivot="0" count="2" xr9:uid="{00000000-0011-0000-FFFF-FFFFF6000000}">
      <tableStyleElement type="firstRowStripe" dxfId="1150"/>
      <tableStyleElement type="secondRowStripe" dxfId="1149"/>
    </tableStyle>
    <tableStyle name="March 25-style 44" pivot="0" count="2" xr9:uid="{00000000-0011-0000-FFFF-FFFFF7000000}">
      <tableStyleElement type="firstRowStripe" dxfId="1148"/>
      <tableStyleElement type="secondRowStripe" dxfId="1147"/>
    </tableStyle>
    <tableStyle name="March 25-style 45" pivot="0" count="2" xr9:uid="{00000000-0011-0000-FFFF-FFFFF8000000}">
      <tableStyleElement type="firstRowStripe" dxfId="1146"/>
      <tableStyleElement type="secondRowStripe" dxfId="1145"/>
    </tableStyle>
    <tableStyle name="March 25-style 46" pivot="0" count="2" xr9:uid="{00000000-0011-0000-FFFF-FFFFF9000000}">
      <tableStyleElement type="firstRowStripe" dxfId="1144"/>
      <tableStyleElement type="secondRowStripe" dxfId="1143"/>
    </tableStyle>
    <tableStyle name="March 25-style 47" pivot="0" count="2" xr9:uid="{00000000-0011-0000-FFFF-FFFFFA000000}">
      <tableStyleElement type="firstRowStripe" dxfId="1142"/>
      <tableStyleElement type="secondRowStripe" dxfId="1141"/>
    </tableStyle>
    <tableStyle name="March 25-style 48" pivot="0" count="2" xr9:uid="{00000000-0011-0000-FFFF-FFFFFB000000}">
      <tableStyleElement type="firstRowStripe" dxfId="1140"/>
      <tableStyleElement type="secondRowStripe" dxfId="1139"/>
    </tableStyle>
    <tableStyle name="March 25-style 49" pivot="0" count="2" xr9:uid="{00000000-0011-0000-FFFF-FFFFFC000000}">
      <tableStyleElement type="firstRowStripe" dxfId="1138"/>
      <tableStyleElement type="secondRowStripe" dxfId="1137"/>
    </tableStyle>
    <tableStyle name="March 25-style 50" pivot="0" count="2" xr9:uid="{00000000-0011-0000-FFFF-FFFFFD000000}">
      <tableStyleElement type="firstRowStripe" dxfId="1136"/>
      <tableStyleElement type="secondRowStripe" dxfId="1135"/>
    </tableStyle>
    <tableStyle name="March 25-style 51" pivot="0" count="2" xr9:uid="{00000000-0011-0000-FFFF-FFFFFE000000}">
      <tableStyleElement type="firstRowStripe" dxfId="1134"/>
      <tableStyleElement type="secondRowStripe" dxfId="1133"/>
    </tableStyle>
    <tableStyle name="March 25-style 52" pivot="0" count="2" xr9:uid="{00000000-0011-0000-FFFF-FFFFFF000000}">
      <tableStyleElement type="firstRowStripe" dxfId="1132"/>
      <tableStyleElement type="secondRowStripe" dxfId="1131"/>
    </tableStyle>
    <tableStyle name="March 25-style 53" pivot="0" count="2" xr9:uid="{00000000-0011-0000-FFFF-FFFF00010000}">
      <tableStyleElement type="firstRowStripe" dxfId="1130"/>
      <tableStyleElement type="secondRowStripe" dxfId="1129"/>
    </tableStyle>
    <tableStyle name="March 25-style 54" pivot="0" count="2" xr9:uid="{00000000-0011-0000-FFFF-FFFF01010000}">
      <tableStyleElement type="firstRowStripe" dxfId="1128"/>
      <tableStyleElement type="secondRowStripe" dxfId="1127"/>
    </tableStyle>
    <tableStyle name="March 25-style 55" pivot="0" count="2" xr9:uid="{00000000-0011-0000-FFFF-FFFF02010000}">
      <tableStyleElement type="firstRowStripe" dxfId="1126"/>
      <tableStyleElement type="secondRowStripe" dxfId="1125"/>
    </tableStyle>
    <tableStyle name="March 25-style 56" pivot="0" count="2" xr9:uid="{00000000-0011-0000-FFFF-FFFF03010000}">
      <tableStyleElement type="firstRowStripe" dxfId="1124"/>
      <tableStyleElement type="secondRowStripe" dxfId="1123"/>
    </tableStyle>
    <tableStyle name="March 25-style 57" pivot="0" count="2" xr9:uid="{00000000-0011-0000-FFFF-FFFF04010000}">
      <tableStyleElement type="firstRowStripe" dxfId="1122"/>
      <tableStyleElement type="secondRowStripe" dxfId="1121"/>
    </tableStyle>
    <tableStyle name="March 25-style 58" pivot="0" count="2" xr9:uid="{00000000-0011-0000-FFFF-FFFF05010000}">
      <tableStyleElement type="firstRowStripe" dxfId="1120"/>
      <tableStyleElement type="secondRowStripe" dxfId="1119"/>
    </tableStyle>
    <tableStyle name="March 25-style 59" pivot="0" count="2" xr9:uid="{00000000-0011-0000-FFFF-FFFF06010000}">
      <tableStyleElement type="firstRowStripe" dxfId="1118"/>
      <tableStyleElement type="secondRowStripe" dxfId="1117"/>
    </tableStyle>
    <tableStyle name="March 25-style 60" pivot="0" count="2" xr9:uid="{00000000-0011-0000-FFFF-FFFF07010000}">
      <tableStyleElement type="firstRowStripe" dxfId="1116"/>
      <tableStyleElement type="secondRowStripe" dxfId="1115"/>
    </tableStyle>
    <tableStyle name="March 25-style 61" pivot="0" count="2" xr9:uid="{00000000-0011-0000-FFFF-FFFF08010000}">
      <tableStyleElement type="firstRowStripe" dxfId="1114"/>
      <tableStyleElement type="secondRowStripe" dxfId="1113"/>
    </tableStyle>
    <tableStyle name="March 25-style 62" pivot="0" count="2" xr9:uid="{00000000-0011-0000-FFFF-FFFF09010000}">
      <tableStyleElement type="firstRowStripe" dxfId="1112"/>
      <tableStyleElement type="secondRowStripe" dxfId="1111"/>
    </tableStyle>
    <tableStyle name="March 25-style 63" pivot="0" count="2" xr9:uid="{00000000-0011-0000-FFFF-FFFF0A010000}">
      <tableStyleElement type="firstRowStripe" dxfId="1110"/>
      <tableStyleElement type="secondRowStripe" dxfId="1109"/>
    </tableStyle>
    <tableStyle name="March 25-style 64" pivot="0" count="2" xr9:uid="{00000000-0011-0000-FFFF-FFFF0B010000}">
      <tableStyleElement type="firstRowStripe" dxfId="1108"/>
      <tableStyleElement type="secondRowStripe" dxfId="1107"/>
    </tableStyle>
    <tableStyle name="March 25-style 65" pivot="0" count="2" xr9:uid="{00000000-0011-0000-FFFF-FFFF0C010000}">
      <tableStyleElement type="firstRowStripe" dxfId="1106"/>
      <tableStyleElement type="secondRowStripe" dxfId="1105"/>
    </tableStyle>
    <tableStyle name="March 25-style 66" pivot="0" count="2" xr9:uid="{00000000-0011-0000-FFFF-FFFF0D010000}">
      <tableStyleElement type="firstRowStripe" dxfId="1104"/>
      <tableStyleElement type="secondRowStripe" dxfId="1103"/>
    </tableStyle>
    <tableStyle name="March 25-style 67" pivot="0" count="2" xr9:uid="{00000000-0011-0000-FFFF-FFFF0E010000}">
      <tableStyleElement type="firstRowStripe" dxfId="1102"/>
      <tableStyleElement type="secondRowStripe" dxfId="1101"/>
    </tableStyle>
    <tableStyle name="March 25-style 68" pivot="0" count="2" xr9:uid="{00000000-0011-0000-FFFF-FFFF0F010000}">
      <tableStyleElement type="firstRowStripe" dxfId="1100"/>
      <tableStyleElement type="secondRowStripe" dxfId="1099"/>
    </tableStyle>
    <tableStyle name="March 25-style 69" pivot="0" count="2" xr9:uid="{00000000-0011-0000-FFFF-FFFF10010000}">
      <tableStyleElement type="firstRowStripe" dxfId="1098"/>
      <tableStyleElement type="secondRowStripe" dxfId="1097"/>
    </tableStyle>
    <tableStyle name="March 25-style 70" pivot="0" count="2" xr9:uid="{00000000-0011-0000-FFFF-FFFF11010000}">
      <tableStyleElement type="firstRowStripe" dxfId="1096"/>
      <tableStyleElement type="secondRowStripe" dxfId="1095"/>
    </tableStyle>
    <tableStyle name="March 25-style 71" pivot="0" count="2" xr9:uid="{00000000-0011-0000-FFFF-FFFF12010000}">
      <tableStyleElement type="firstRowStripe" dxfId="1094"/>
      <tableStyleElement type="secondRowStripe" dxfId="1093"/>
    </tableStyle>
    <tableStyle name="March 25-style 72" pivot="0" count="2" xr9:uid="{00000000-0011-0000-FFFF-FFFF13010000}">
      <tableStyleElement type="firstRowStripe" dxfId="1092"/>
      <tableStyleElement type="secondRowStripe" dxfId="1091"/>
    </tableStyle>
    <tableStyle name="March 25-style 73" pivot="0" count="2" xr9:uid="{00000000-0011-0000-FFFF-FFFF14010000}">
      <tableStyleElement type="firstRowStripe" dxfId="1090"/>
      <tableStyleElement type="secondRowStripe" dxfId="1089"/>
    </tableStyle>
    <tableStyle name="March 25-style 74" pivot="0" count="2" xr9:uid="{00000000-0011-0000-FFFF-FFFF15010000}">
      <tableStyleElement type="firstRowStripe" dxfId="1088"/>
      <tableStyleElement type="secondRowStripe" dxfId="1087"/>
    </tableStyle>
    <tableStyle name="March 25-style 75" pivot="0" count="2" xr9:uid="{00000000-0011-0000-FFFF-FFFF16010000}">
      <tableStyleElement type="firstRowStripe" dxfId="1086"/>
      <tableStyleElement type="secondRowStripe" dxfId="1085"/>
    </tableStyle>
    <tableStyle name="March 25-style 76" pivot="0" count="2" xr9:uid="{00000000-0011-0000-FFFF-FFFF17010000}">
      <tableStyleElement type="firstRowStripe" dxfId="1084"/>
      <tableStyleElement type="secondRowStripe" dxfId="1083"/>
    </tableStyle>
    <tableStyle name="March 25-style 77" pivot="0" count="2" xr9:uid="{00000000-0011-0000-FFFF-FFFF18010000}">
      <tableStyleElement type="firstRowStripe" dxfId="1082"/>
      <tableStyleElement type="secondRowStripe" dxfId="1081"/>
    </tableStyle>
    <tableStyle name="March 25-style 78" pivot="0" count="2" xr9:uid="{00000000-0011-0000-FFFF-FFFF19010000}">
      <tableStyleElement type="firstRowStripe" dxfId="1080"/>
      <tableStyleElement type="secondRowStripe" dxfId="1079"/>
    </tableStyle>
    <tableStyle name="March 25-style 79" pivot="0" count="2" xr9:uid="{00000000-0011-0000-FFFF-FFFF1A010000}">
      <tableStyleElement type="firstRowStripe" dxfId="1078"/>
      <tableStyleElement type="secondRowStripe" dxfId="1077"/>
    </tableStyle>
    <tableStyle name="March 25-style 80" pivot="0" count="2" xr9:uid="{00000000-0011-0000-FFFF-FFFF1B010000}">
      <tableStyleElement type="firstRowStripe" dxfId="1076"/>
      <tableStyleElement type="secondRowStripe" dxfId="1075"/>
    </tableStyle>
    <tableStyle name="March 25-style 81" pivot="0" count="2" xr9:uid="{00000000-0011-0000-FFFF-FFFF1C010000}">
      <tableStyleElement type="firstRowStripe" dxfId="1074"/>
      <tableStyleElement type="secondRowStripe" dxfId="1073"/>
    </tableStyle>
    <tableStyle name="March 25-style 82" pivot="0" count="2" xr9:uid="{00000000-0011-0000-FFFF-FFFF1D010000}">
      <tableStyleElement type="firstRowStripe" dxfId="1072"/>
      <tableStyleElement type="secondRowStripe" dxfId="1071"/>
    </tableStyle>
    <tableStyle name="March 25-style 83" pivot="0" count="2" xr9:uid="{00000000-0011-0000-FFFF-FFFF1E010000}">
      <tableStyleElement type="firstRowStripe" dxfId="1070"/>
      <tableStyleElement type="secondRowStripe" dxfId="1069"/>
    </tableStyle>
    <tableStyle name="March 25-style 84" pivot="0" count="2" xr9:uid="{00000000-0011-0000-FFFF-FFFF1F010000}">
      <tableStyleElement type="firstRowStripe" dxfId="1068"/>
      <tableStyleElement type="secondRowStripe" dxfId="1067"/>
    </tableStyle>
    <tableStyle name="March 25-style 85" pivot="0" count="2" xr9:uid="{00000000-0011-0000-FFFF-FFFF20010000}">
      <tableStyleElement type="firstRowStripe" dxfId="1066"/>
      <tableStyleElement type="secondRowStripe" dxfId="1065"/>
    </tableStyle>
    <tableStyle name="March 25-style 86" pivot="0" count="2" xr9:uid="{00000000-0011-0000-FFFF-FFFF21010000}">
      <tableStyleElement type="firstRowStripe" dxfId="1064"/>
      <tableStyleElement type="secondRowStripe" dxfId="1063"/>
    </tableStyle>
    <tableStyle name="March 25-style 87" pivot="0" count="2" xr9:uid="{00000000-0011-0000-FFFF-FFFF22010000}">
      <tableStyleElement type="firstRowStripe" dxfId="1062"/>
      <tableStyleElement type="secondRowStripe" dxfId="1061"/>
    </tableStyle>
    <tableStyle name="March 25-style 88" pivot="0" count="2" xr9:uid="{00000000-0011-0000-FFFF-FFFF23010000}">
      <tableStyleElement type="firstRowStripe" dxfId="1060"/>
      <tableStyleElement type="secondRowStripe" dxfId="1059"/>
    </tableStyle>
    <tableStyle name="March 25-style 89" pivot="0" count="2" xr9:uid="{00000000-0011-0000-FFFF-FFFF24010000}">
      <tableStyleElement type="firstRowStripe" dxfId="1058"/>
      <tableStyleElement type="secondRowStripe" dxfId="1057"/>
    </tableStyle>
    <tableStyle name="March 25-style 90" pivot="0" count="2" xr9:uid="{00000000-0011-0000-FFFF-FFFF25010000}">
      <tableStyleElement type="firstRowStripe" dxfId="1056"/>
      <tableStyleElement type="secondRowStripe" dxfId="1055"/>
    </tableStyle>
    <tableStyle name="March 25-style 91" pivot="0" count="2" xr9:uid="{00000000-0011-0000-FFFF-FFFF26010000}">
      <tableStyleElement type="firstRowStripe" dxfId="1054"/>
      <tableStyleElement type="secondRowStripe" dxfId="1053"/>
    </tableStyle>
    <tableStyle name="March 25-style 92" pivot="0" count="2" xr9:uid="{00000000-0011-0000-FFFF-FFFF27010000}">
      <tableStyleElement type="firstRowStripe" dxfId="1052"/>
      <tableStyleElement type="secondRowStripe" dxfId="1051"/>
    </tableStyle>
    <tableStyle name="March 25-style 93" pivot="0" count="2" xr9:uid="{00000000-0011-0000-FFFF-FFFF28010000}">
      <tableStyleElement type="firstRowStripe" dxfId="1050"/>
      <tableStyleElement type="secondRowStripe" dxfId="1049"/>
    </tableStyle>
    <tableStyle name="March 25-style 94" pivot="0" count="2" xr9:uid="{00000000-0011-0000-FFFF-FFFF29010000}">
      <tableStyleElement type="firstRowStripe" dxfId="1048"/>
      <tableStyleElement type="secondRowStripe" dxfId="1047"/>
    </tableStyle>
    <tableStyle name="March 25-style 95" pivot="0" count="2" xr9:uid="{00000000-0011-0000-FFFF-FFFF2A010000}">
      <tableStyleElement type="firstRowStripe" dxfId="1046"/>
      <tableStyleElement type="secondRowStripe" dxfId="1045"/>
    </tableStyle>
    <tableStyle name="March 25-style 96" pivot="0" count="2" xr9:uid="{00000000-0011-0000-FFFF-FFFF2B010000}">
      <tableStyleElement type="firstRowStripe" dxfId="1044"/>
      <tableStyleElement type="secondRowStripe" dxfId="1043"/>
    </tableStyle>
    <tableStyle name="March 25-style 97" pivot="0" count="2" xr9:uid="{00000000-0011-0000-FFFF-FFFF2C010000}">
      <tableStyleElement type="firstRowStripe" dxfId="1042"/>
      <tableStyleElement type="secondRowStripe" dxfId="1041"/>
    </tableStyle>
    <tableStyle name="March 25-style 98" pivot="0" count="2" xr9:uid="{00000000-0011-0000-FFFF-FFFF2D010000}">
      <tableStyleElement type="firstRowStripe" dxfId="1040"/>
      <tableStyleElement type="secondRowStripe" dxfId="1039"/>
    </tableStyle>
    <tableStyle name="March 25-style 99" pivot="0" count="2" xr9:uid="{00000000-0011-0000-FFFF-FFFF2E010000}">
      <tableStyleElement type="firstRowStripe" dxfId="1038"/>
      <tableStyleElement type="secondRowStripe" dxfId="1037"/>
    </tableStyle>
    <tableStyle name="March 25-style 100" pivot="0" count="2" xr9:uid="{00000000-0011-0000-FFFF-FFFF2F010000}">
      <tableStyleElement type="firstRowStripe" dxfId="1036"/>
      <tableStyleElement type="secondRowStripe" dxfId="1035"/>
    </tableStyle>
    <tableStyle name="March 25-style 101" pivot="0" count="2" xr9:uid="{00000000-0011-0000-FFFF-FFFF30010000}">
      <tableStyleElement type="firstRowStripe" dxfId="1034"/>
      <tableStyleElement type="secondRowStripe" dxfId="1033"/>
    </tableStyle>
    <tableStyle name="March 25-style 102" pivot="0" count="2" xr9:uid="{00000000-0011-0000-FFFF-FFFF31010000}">
      <tableStyleElement type="firstRowStripe" dxfId="1032"/>
      <tableStyleElement type="secondRowStripe" dxfId="1031"/>
    </tableStyle>
    <tableStyle name="March 25-style 103" pivot="0" count="2" xr9:uid="{00000000-0011-0000-FFFF-FFFF32010000}">
      <tableStyleElement type="firstRowStripe" dxfId="1030"/>
      <tableStyleElement type="secondRowStripe" dxfId="1029"/>
    </tableStyle>
    <tableStyle name="March 25-style 104" pivot="0" count="2" xr9:uid="{00000000-0011-0000-FFFF-FFFF33010000}">
      <tableStyleElement type="firstRowStripe" dxfId="1028"/>
      <tableStyleElement type="secondRowStripe" dxfId="1027"/>
    </tableStyle>
    <tableStyle name="March 25-style 105" pivot="0" count="2" xr9:uid="{00000000-0011-0000-FFFF-FFFF34010000}">
      <tableStyleElement type="firstRowStripe" dxfId="1026"/>
      <tableStyleElement type="secondRowStripe" dxfId="1025"/>
    </tableStyle>
    <tableStyle name="March 25-style 106" pivot="0" count="2" xr9:uid="{00000000-0011-0000-FFFF-FFFF35010000}">
      <tableStyleElement type="firstRowStripe" dxfId="1024"/>
      <tableStyleElement type="secondRowStripe" dxfId="1023"/>
    </tableStyle>
    <tableStyle name="March 25-style 107" pivot="0" count="2" xr9:uid="{00000000-0011-0000-FFFF-FFFF36010000}">
      <tableStyleElement type="firstRowStripe" dxfId="1022"/>
      <tableStyleElement type="secondRowStripe" dxfId="1021"/>
    </tableStyle>
    <tableStyle name="March 25-style 108" pivot="0" count="2" xr9:uid="{00000000-0011-0000-FFFF-FFFF37010000}">
      <tableStyleElement type="firstRowStripe" dxfId="1020"/>
      <tableStyleElement type="secondRowStripe" dxfId="1019"/>
    </tableStyle>
    <tableStyle name="March 25-style 109" pivot="0" count="2" xr9:uid="{00000000-0011-0000-FFFF-FFFF38010000}">
      <tableStyleElement type="firstRowStripe" dxfId="1018"/>
      <tableStyleElement type="secondRowStripe" dxfId="1017"/>
    </tableStyle>
    <tableStyle name="March 25-style 110" pivot="0" count="2" xr9:uid="{00000000-0011-0000-FFFF-FFFF39010000}">
      <tableStyleElement type="firstRowStripe" dxfId="1016"/>
      <tableStyleElement type="secondRowStripe" dxfId="1015"/>
    </tableStyle>
    <tableStyle name="March 25-style 111" pivot="0" count="2" xr9:uid="{00000000-0011-0000-FFFF-FFFF3A010000}">
      <tableStyleElement type="firstRowStripe" dxfId="1014"/>
      <tableStyleElement type="secondRowStripe" dxfId="1013"/>
    </tableStyle>
    <tableStyle name="March 25-style 112" pivot="0" count="2" xr9:uid="{00000000-0011-0000-FFFF-FFFF3B010000}">
      <tableStyleElement type="firstRowStripe" dxfId="1012"/>
      <tableStyleElement type="secondRowStripe" dxfId="1011"/>
    </tableStyle>
    <tableStyle name="March 25-style 113" pivot="0" count="2" xr9:uid="{00000000-0011-0000-FFFF-FFFF3C010000}">
      <tableStyleElement type="firstRowStripe" dxfId="1010"/>
      <tableStyleElement type="secondRowStripe" dxfId="1009"/>
    </tableStyle>
    <tableStyle name="March 25-style 114" pivot="0" count="2" xr9:uid="{00000000-0011-0000-FFFF-FFFF3D010000}">
      <tableStyleElement type="firstRowStripe" dxfId="1008"/>
      <tableStyleElement type="secondRowStripe" dxfId="1007"/>
    </tableStyle>
    <tableStyle name="March 25-style 115" pivot="0" count="2" xr9:uid="{00000000-0011-0000-FFFF-FFFF3E010000}">
      <tableStyleElement type="firstRowStripe" dxfId="1006"/>
      <tableStyleElement type="secondRowStripe" dxfId="1005"/>
    </tableStyle>
    <tableStyle name="March 25-style 116" pivot="0" count="2" xr9:uid="{00000000-0011-0000-FFFF-FFFF3F010000}">
      <tableStyleElement type="firstRowStripe" dxfId="1004"/>
      <tableStyleElement type="secondRowStripe" dxfId="1003"/>
    </tableStyle>
    <tableStyle name="March 25-style 117" pivot="0" count="2" xr9:uid="{00000000-0011-0000-FFFF-FFFF40010000}">
      <tableStyleElement type="firstRowStripe" dxfId="1002"/>
      <tableStyleElement type="secondRowStripe" dxfId="1001"/>
    </tableStyle>
    <tableStyle name="March 25-style 118" pivot="0" count="2" xr9:uid="{00000000-0011-0000-FFFF-FFFF41010000}">
      <tableStyleElement type="firstRowStripe" dxfId="1000"/>
      <tableStyleElement type="secondRowStripe" dxfId="999"/>
    </tableStyle>
    <tableStyle name="March 25-style 119" pivot="0" count="2" xr9:uid="{00000000-0011-0000-FFFF-FFFF42010000}">
      <tableStyleElement type="firstRowStripe" dxfId="998"/>
      <tableStyleElement type="secondRowStripe" dxfId="997"/>
    </tableStyle>
    <tableStyle name="March 25-style 120" pivot="0" count="2" xr9:uid="{00000000-0011-0000-FFFF-FFFF43010000}">
      <tableStyleElement type="firstRowStripe" dxfId="996"/>
      <tableStyleElement type="secondRowStripe" dxfId="995"/>
    </tableStyle>
    <tableStyle name="March 25-style 121" pivot="0" count="2" xr9:uid="{00000000-0011-0000-FFFF-FFFF44010000}">
      <tableStyleElement type="firstRowStripe" dxfId="994"/>
      <tableStyleElement type="secondRowStripe" dxfId="993"/>
    </tableStyle>
    <tableStyle name="March 25-style 122" pivot="0" count="2" xr9:uid="{00000000-0011-0000-FFFF-FFFF45010000}">
      <tableStyleElement type="firstRowStripe" dxfId="992"/>
      <tableStyleElement type="secondRowStripe" dxfId="991"/>
    </tableStyle>
    <tableStyle name="March 25-style 123" pivot="0" count="2" xr9:uid="{00000000-0011-0000-FFFF-FFFF46010000}">
      <tableStyleElement type="firstRowStripe" dxfId="990"/>
      <tableStyleElement type="secondRowStripe" dxfId="989"/>
    </tableStyle>
    <tableStyle name="March 25-style 124" pivot="0" count="2" xr9:uid="{00000000-0011-0000-FFFF-FFFF47010000}">
      <tableStyleElement type="firstRowStripe" dxfId="988"/>
      <tableStyleElement type="secondRowStripe" dxfId="987"/>
    </tableStyle>
    <tableStyle name="March 25-style 125" pivot="0" count="2" xr9:uid="{00000000-0011-0000-FFFF-FFFF48010000}">
      <tableStyleElement type="firstRowStripe" dxfId="986"/>
      <tableStyleElement type="secondRowStripe" dxfId="985"/>
    </tableStyle>
    <tableStyle name="March 25-style 126" pivot="0" count="2" xr9:uid="{00000000-0011-0000-FFFF-FFFF49010000}">
      <tableStyleElement type="firstRowStripe" dxfId="984"/>
      <tableStyleElement type="secondRowStripe" dxfId="983"/>
    </tableStyle>
    <tableStyle name="March 25-style 127" pivot="0" count="2" xr9:uid="{00000000-0011-0000-FFFF-FFFF4A010000}">
      <tableStyleElement type="firstRowStripe" dxfId="982"/>
      <tableStyleElement type="secondRowStripe" dxfId="981"/>
    </tableStyle>
    <tableStyle name="March 25-style 128" pivot="0" count="2" xr9:uid="{00000000-0011-0000-FFFF-FFFF4B010000}">
      <tableStyleElement type="firstRowStripe" dxfId="980"/>
      <tableStyleElement type="secondRowStripe" dxfId="979"/>
    </tableStyle>
    <tableStyle name="March 25-style 129" pivot="0" count="2" xr9:uid="{00000000-0011-0000-FFFF-FFFF4C010000}">
      <tableStyleElement type="firstRowStripe" dxfId="978"/>
      <tableStyleElement type="secondRowStripe" dxfId="977"/>
    </tableStyle>
    <tableStyle name="March 25-style 130" pivot="0" count="2" xr9:uid="{00000000-0011-0000-FFFF-FFFF4D010000}">
      <tableStyleElement type="firstRowStripe" dxfId="976"/>
      <tableStyleElement type="secondRowStripe" dxfId="975"/>
    </tableStyle>
    <tableStyle name="March 25-style 131" pivot="0" count="2" xr9:uid="{00000000-0011-0000-FFFF-FFFF4E010000}">
      <tableStyleElement type="firstRowStripe" dxfId="974"/>
      <tableStyleElement type="secondRowStripe" dxfId="973"/>
    </tableStyle>
    <tableStyle name="March 25-style 132" pivot="0" count="2" xr9:uid="{00000000-0011-0000-FFFF-FFFF4F010000}">
      <tableStyleElement type="firstRowStripe" dxfId="972"/>
      <tableStyleElement type="secondRowStripe" dxfId="971"/>
    </tableStyle>
    <tableStyle name="March 25-style 133" pivot="0" count="2" xr9:uid="{00000000-0011-0000-FFFF-FFFF50010000}">
      <tableStyleElement type="firstRowStripe" dxfId="970"/>
      <tableStyleElement type="secondRowStripe" dxfId="969"/>
    </tableStyle>
    <tableStyle name="March 25-style 134" pivot="0" count="2" xr9:uid="{00000000-0011-0000-FFFF-FFFF51010000}">
      <tableStyleElement type="firstRowStripe" dxfId="968"/>
      <tableStyleElement type="secondRowStripe" dxfId="967"/>
    </tableStyle>
    <tableStyle name="March 25-style 135" pivot="0" count="2" xr9:uid="{00000000-0011-0000-FFFF-FFFF52010000}">
      <tableStyleElement type="firstRowStripe" dxfId="966"/>
      <tableStyleElement type="secondRowStripe" dxfId="965"/>
    </tableStyle>
    <tableStyle name="March 25-style 136" pivot="0" count="2" xr9:uid="{00000000-0011-0000-FFFF-FFFF53010000}">
      <tableStyleElement type="firstRowStripe" dxfId="964"/>
      <tableStyleElement type="secondRowStripe" dxfId="963"/>
    </tableStyle>
    <tableStyle name="March 25-style 137" pivot="0" count="2" xr9:uid="{00000000-0011-0000-FFFF-FFFF54010000}">
      <tableStyleElement type="firstRowStripe" dxfId="962"/>
      <tableStyleElement type="secondRowStripe" dxfId="961"/>
    </tableStyle>
    <tableStyle name="March 25-style 138" pivot="0" count="2" xr9:uid="{00000000-0011-0000-FFFF-FFFF55010000}">
      <tableStyleElement type="firstRowStripe" dxfId="960"/>
      <tableStyleElement type="secondRowStripe" dxfId="959"/>
    </tableStyle>
    <tableStyle name="March 25-style 139" pivot="0" count="2" xr9:uid="{00000000-0011-0000-FFFF-FFFF56010000}">
      <tableStyleElement type="firstRowStripe" dxfId="958"/>
      <tableStyleElement type="secondRowStripe" dxfId="957"/>
    </tableStyle>
    <tableStyle name="March 25-style 140" pivot="0" count="2" xr9:uid="{00000000-0011-0000-FFFF-FFFF57010000}">
      <tableStyleElement type="firstRowStripe" dxfId="956"/>
      <tableStyleElement type="secondRowStripe" dxfId="955"/>
    </tableStyle>
    <tableStyle name="March 25-style 141" pivot="0" count="2" xr9:uid="{00000000-0011-0000-FFFF-FFFF58010000}">
      <tableStyleElement type="firstRowStripe" dxfId="954"/>
      <tableStyleElement type="secondRowStripe" dxfId="953"/>
    </tableStyle>
    <tableStyle name="March 25-style 142" pivot="0" count="2" xr9:uid="{00000000-0011-0000-FFFF-FFFF59010000}">
      <tableStyleElement type="firstRowStripe" dxfId="952"/>
      <tableStyleElement type="secondRowStripe" dxfId="951"/>
    </tableStyle>
    <tableStyle name="March 25-style 143" pivot="0" count="2" xr9:uid="{00000000-0011-0000-FFFF-FFFF5A010000}">
      <tableStyleElement type="firstRowStripe" dxfId="950"/>
      <tableStyleElement type="secondRowStripe" dxfId="949"/>
    </tableStyle>
    <tableStyle name="March 25-style 144" pivot="0" count="2" xr9:uid="{00000000-0011-0000-FFFF-FFFF5B010000}">
      <tableStyleElement type="firstRowStripe" dxfId="948"/>
      <tableStyleElement type="secondRowStripe" dxfId="947"/>
    </tableStyle>
    <tableStyle name="March 25-style 145" pivot="0" count="2" xr9:uid="{00000000-0011-0000-FFFF-FFFF5C010000}">
      <tableStyleElement type="firstRowStripe" dxfId="946"/>
      <tableStyleElement type="secondRowStripe" dxfId="945"/>
    </tableStyle>
    <tableStyle name="March 25-style 146" pivot="0" count="2" xr9:uid="{00000000-0011-0000-FFFF-FFFF5D010000}">
      <tableStyleElement type="firstRowStripe" dxfId="944"/>
      <tableStyleElement type="secondRowStripe" dxfId="943"/>
    </tableStyle>
    <tableStyle name="March 25-style 147" pivot="0" count="2" xr9:uid="{00000000-0011-0000-FFFF-FFFF5E010000}">
      <tableStyleElement type="firstRowStripe" dxfId="942"/>
      <tableStyleElement type="secondRowStripe" dxfId="941"/>
    </tableStyle>
    <tableStyle name="March 25-style 148" pivot="0" count="2" xr9:uid="{00000000-0011-0000-FFFF-FFFF5F010000}">
      <tableStyleElement type="firstRowStripe" dxfId="940"/>
      <tableStyleElement type="secondRowStripe" dxfId="939"/>
    </tableStyle>
    <tableStyle name="March 25-style 149" pivot="0" count="2" xr9:uid="{00000000-0011-0000-FFFF-FFFF60010000}">
      <tableStyleElement type="firstRowStripe" dxfId="938"/>
      <tableStyleElement type="secondRowStripe" dxfId="937"/>
    </tableStyle>
    <tableStyle name="March 25-style 150" pivot="0" count="2" xr9:uid="{00000000-0011-0000-FFFF-FFFF61010000}">
      <tableStyleElement type="firstRowStripe" dxfId="936"/>
      <tableStyleElement type="secondRowStripe" dxfId="935"/>
    </tableStyle>
    <tableStyle name="March 25-style 151" pivot="0" count="2" xr9:uid="{00000000-0011-0000-FFFF-FFFF62010000}">
      <tableStyleElement type="firstRowStripe" dxfId="934"/>
      <tableStyleElement type="secondRowStripe" dxfId="933"/>
    </tableStyle>
    <tableStyle name="March 25-style 152" pivot="0" count="2" xr9:uid="{00000000-0011-0000-FFFF-FFFF63010000}">
      <tableStyleElement type="firstRowStripe" dxfId="932"/>
      <tableStyleElement type="secondRowStripe" dxfId="931"/>
    </tableStyle>
    <tableStyle name="March 25-style 153" pivot="0" count="2" xr9:uid="{00000000-0011-0000-FFFF-FFFF64010000}">
      <tableStyleElement type="firstRowStripe" dxfId="930"/>
      <tableStyleElement type="secondRowStripe" dxfId="929"/>
    </tableStyle>
    <tableStyle name="March 25-style 154" pivot="0" count="2" xr9:uid="{00000000-0011-0000-FFFF-FFFF65010000}">
      <tableStyleElement type="firstRowStripe" dxfId="928"/>
      <tableStyleElement type="secondRowStripe" dxfId="927"/>
    </tableStyle>
    <tableStyle name="March 25-style 155" pivot="0" count="2" xr9:uid="{00000000-0011-0000-FFFF-FFFF66010000}">
      <tableStyleElement type="firstRowStripe" dxfId="926"/>
      <tableStyleElement type="secondRowStripe" dxfId="925"/>
    </tableStyle>
    <tableStyle name="March 25-style 156" pivot="0" count="2" xr9:uid="{00000000-0011-0000-FFFF-FFFF67010000}">
      <tableStyleElement type="firstRowStripe" dxfId="924"/>
      <tableStyleElement type="secondRowStripe" dxfId="923"/>
    </tableStyle>
    <tableStyle name="March 25-style 157" pivot="0" count="2" xr9:uid="{00000000-0011-0000-FFFF-FFFF68010000}">
      <tableStyleElement type="firstRowStripe" dxfId="922"/>
      <tableStyleElement type="secondRowStripe" dxfId="921"/>
    </tableStyle>
    <tableStyle name="March 25-style 158" pivot="0" count="2" xr9:uid="{00000000-0011-0000-FFFF-FFFF69010000}">
      <tableStyleElement type="firstRowStripe" dxfId="920"/>
      <tableStyleElement type="secondRowStripe" dxfId="919"/>
    </tableStyle>
    <tableStyle name="March 25-style 159" pivot="0" count="2" xr9:uid="{00000000-0011-0000-FFFF-FFFF6A010000}">
      <tableStyleElement type="firstRowStripe" dxfId="918"/>
      <tableStyleElement type="secondRowStripe" dxfId="917"/>
    </tableStyle>
    <tableStyle name="March 25-style 160" pivot="0" count="2" xr9:uid="{00000000-0011-0000-FFFF-FFFF6B010000}">
      <tableStyleElement type="firstRowStripe" dxfId="916"/>
      <tableStyleElement type="secondRowStripe" dxfId="915"/>
    </tableStyle>
    <tableStyle name="March 25-style 161" pivot="0" count="2" xr9:uid="{00000000-0011-0000-FFFF-FFFF6C010000}">
      <tableStyleElement type="firstRowStripe" dxfId="914"/>
      <tableStyleElement type="secondRowStripe" dxfId="913"/>
    </tableStyle>
    <tableStyle name="March 25-style 162" pivot="0" count="2" xr9:uid="{00000000-0011-0000-FFFF-FFFF6D010000}">
      <tableStyleElement type="firstRowStripe" dxfId="912"/>
      <tableStyleElement type="secondRowStripe" dxfId="911"/>
    </tableStyle>
    <tableStyle name="March 25-style 163" pivot="0" count="2" xr9:uid="{00000000-0011-0000-FFFF-FFFF6E010000}">
      <tableStyleElement type="firstRowStripe" dxfId="910"/>
      <tableStyleElement type="secondRowStripe" dxfId="909"/>
    </tableStyle>
    <tableStyle name="March 25-style 164" pivot="0" count="2" xr9:uid="{00000000-0011-0000-FFFF-FFFF6F010000}">
      <tableStyleElement type="firstRowStripe" dxfId="908"/>
      <tableStyleElement type="secondRowStripe" dxfId="907"/>
    </tableStyle>
    <tableStyle name="March 25-style 165" pivot="0" count="2" xr9:uid="{00000000-0011-0000-FFFF-FFFF70010000}">
      <tableStyleElement type="firstRowStripe" dxfId="906"/>
      <tableStyleElement type="secondRowStripe" dxfId="905"/>
    </tableStyle>
    <tableStyle name="March 25-style 166" pivot="0" count="2" xr9:uid="{00000000-0011-0000-FFFF-FFFF71010000}">
      <tableStyleElement type="firstRowStripe" dxfId="904"/>
      <tableStyleElement type="secondRowStripe" dxfId="903"/>
    </tableStyle>
    <tableStyle name="March 25-style 167" pivot="0" count="2" xr9:uid="{00000000-0011-0000-FFFF-FFFF72010000}">
      <tableStyleElement type="firstRowStripe" dxfId="902"/>
      <tableStyleElement type="secondRowStripe" dxfId="901"/>
    </tableStyle>
    <tableStyle name="March 25-style 168" pivot="0" count="2" xr9:uid="{00000000-0011-0000-FFFF-FFFF73010000}">
      <tableStyleElement type="firstRowStripe" dxfId="900"/>
      <tableStyleElement type="secondRowStripe" dxfId="899"/>
    </tableStyle>
    <tableStyle name="March 25-style 169" pivot="0" count="2" xr9:uid="{00000000-0011-0000-FFFF-FFFF74010000}">
      <tableStyleElement type="firstRowStripe" dxfId="898"/>
      <tableStyleElement type="secondRowStripe" dxfId="897"/>
    </tableStyle>
    <tableStyle name="March 25-style 170" pivot="0" count="2" xr9:uid="{00000000-0011-0000-FFFF-FFFF75010000}">
      <tableStyleElement type="firstRowStripe" dxfId="896"/>
      <tableStyleElement type="secondRowStripe" dxfId="895"/>
    </tableStyle>
    <tableStyle name="March 25-style 171" pivot="0" count="2" xr9:uid="{00000000-0011-0000-FFFF-FFFF76010000}">
      <tableStyleElement type="firstRowStripe" dxfId="894"/>
      <tableStyleElement type="secondRowStripe" dxfId="893"/>
    </tableStyle>
    <tableStyle name="April 25-style" pivot="0" count="2" xr9:uid="{00000000-0011-0000-FFFF-FFFF77010000}">
      <tableStyleElement type="firstRowStripe" dxfId="892"/>
      <tableStyleElement type="secondRowStripe" dxfId="891"/>
    </tableStyle>
    <tableStyle name="April 25-style 2" pivot="0" count="2" xr9:uid="{00000000-0011-0000-FFFF-FFFF78010000}">
      <tableStyleElement type="firstRowStripe" dxfId="890"/>
      <tableStyleElement type="secondRowStripe" dxfId="889"/>
    </tableStyle>
    <tableStyle name="April 25-style 3" pivot="0" count="2" xr9:uid="{00000000-0011-0000-FFFF-FFFF79010000}">
      <tableStyleElement type="firstRowStripe" dxfId="888"/>
      <tableStyleElement type="secondRowStripe" dxfId="887"/>
    </tableStyle>
    <tableStyle name="April 25-style 4" pivot="0" count="2" xr9:uid="{00000000-0011-0000-FFFF-FFFF7A010000}">
      <tableStyleElement type="firstRowStripe" dxfId="886"/>
      <tableStyleElement type="secondRowStripe" dxfId="885"/>
    </tableStyle>
    <tableStyle name="April 25-style 5" pivot="0" count="2" xr9:uid="{00000000-0011-0000-FFFF-FFFF7B010000}">
      <tableStyleElement type="firstRowStripe" dxfId="884"/>
      <tableStyleElement type="secondRowStripe" dxfId="883"/>
    </tableStyle>
    <tableStyle name="April 25-style 6" pivot="0" count="2" xr9:uid="{00000000-0011-0000-FFFF-FFFF7C010000}">
      <tableStyleElement type="firstRowStripe" dxfId="882"/>
      <tableStyleElement type="secondRowStripe" dxfId="881"/>
    </tableStyle>
    <tableStyle name="April 25-style 7" pivot="0" count="2" xr9:uid="{00000000-0011-0000-FFFF-FFFF7D010000}">
      <tableStyleElement type="firstRowStripe" dxfId="880"/>
      <tableStyleElement type="secondRowStripe" dxfId="879"/>
    </tableStyle>
    <tableStyle name="April 25-style 8" pivot="0" count="2" xr9:uid="{00000000-0011-0000-FFFF-FFFF7E010000}">
      <tableStyleElement type="firstRowStripe" dxfId="878"/>
      <tableStyleElement type="secondRowStripe" dxfId="877"/>
    </tableStyle>
    <tableStyle name="April 25-style 9" pivot="0" count="2" xr9:uid="{00000000-0011-0000-FFFF-FFFF7F010000}">
      <tableStyleElement type="firstRowStripe" dxfId="876"/>
      <tableStyleElement type="secondRowStripe" dxfId="875"/>
    </tableStyle>
    <tableStyle name="April 25-style 10" pivot="0" count="2" xr9:uid="{00000000-0011-0000-FFFF-FFFF80010000}">
      <tableStyleElement type="firstRowStripe" dxfId="874"/>
      <tableStyleElement type="secondRowStripe" dxfId="873"/>
    </tableStyle>
    <tableStyle name="April 25-style 11" pivot="0" count="2" xr9:uid="{00000000-0011-0000-FFFF-FFFF81010000}">
      <tableStyleElement type="firstRowStripe" dxfId="872"/>
      <tableStyleElement type="secondRowStripe" dxfId="871"/>
    </tableStyle>
    <tableStyle name="April 25-style 12" pivot="0" count="2" xr9:uid="{00000000-0011-0000-FFFF-FFFF82010000}">
      <tableStyleElement type="firstRowStripe" dxfId="870"/>
      <tableStyleElement type="secondRowStripe" dxfId="869"/>
    </tableStyle>
    <tableStyle name="April 25-style 13" pivot="0" count="2" xr9:uid="{00000000-0011-0000-FFFF-FFFF83010000}">
      <tableStyleElement type="firstRowStripe" dxfId="868"/>
      <tableStyleElement type="secondRowStripe" dxfId="867"/>
    </tableStyle>
    <tableStyle name="April 25-style 14" pivot="0" count="2" xr9:uid="{00000000-0011-0000-FFFF-FFFF84010000}">
      <tableStyleElement type="firstRowStripe" dxfId="866"/>
      <tableStyleElement type="secondRowStripe" dxfId="865"/>
    </tableStyle>
    <tableStyle name="April 25-style 15" pivot="0" count="2" xr9:uid="{00000000-0011-0000-FFFF-FFFF85010000}">
      <tableStyleElement type="firstRowStripe" dxfId="864"/>
      <tableStyleElement type="secondRowStripe" dxfId="863"/>
    </tableStyle>
    <tableStyle name="April 25-style 16" pivot="0" count="2" xr9:uid="{00000000-0011-0000-FFFF-FFFF86010000}">
      <tableStyleElement type="firstRowStripe" dxfId="862"/>
      <tableStyleElement type="secondRowStripe" dxfId="861"/>
    </tableStyle>
    <tableStyle name="April 25-style 17" pivot="0" count="2" xr9:uid="{00000000-0011-0000-FFFF-FFFF87010000}">
      <tableStyleElement type="firstRowStripe" dxfId="860"/>
      <tableStyleElement type="secondRowStripe" dxfId="859"/>
    </tableStyle>
    <tableStyle name="April 25-style 18" pivot="0" count="2" xr9:uid="{00000000-0011-0000-FFFF-FFFF88010000}">
      <tableStyleElement type="firstRowStripe" dxfId="858"/>
      <tableStyleElement type="secondRowStripe" dxfId="857"/>
    </tableStyle>
    <tableStyle name="April 25-style 19" pivot="0" count="2" xr9:uid="{00000000-0011-0000-FFFF-FFFF89010000}">
      <tableStyleElement type="firstRowStripe" dxfId="856"/>
      <tableStyleElement type="secondRowStripe" dxfId="855"/>
    </tableStyle>
    <tableStyle name="April 25-style 20" pivot="0" count="2" xr9:uid="{00000000-0011-0000-FFFF-FFFF8A010000}">
      <tableStyleElement type="firstRowStripe" dxfId="854"/>
      <tableStyleElement type="secondRowStripe" dxfId="853"/>
    </tableStyle>
    <tableStyle name="April 25-style 21" pivot="0" count="2" xr9:uid="{00000000-0011-0000-FFFF-FFFF8B010000}">
      <tableStyleElement type="firstRowStripe" dxfId="852"/>
      <tableStyleElement type="secondRowStripe" dxfId="851"/>
    </tableStyle>
    <tableStyle name="April 25-style 22" pivot="0" count="2" xr9:uid="{00000000-0011-0000-FFFF-FFFF8C010000}">
      <tableStyleElement type="firstRowStripe" dxfId="850"/>
      <tableStyleElement type="secondRowStripe" dxfId="849"/>
    </tableStyle>
    <tableStyle name="April 25-style 23" pivot="0" count="2" xr9:uid="{00000000-0011-0000-FFFF-FFFF8D010000}">
      <tableStyleElement type="firstRowStripe" dxfId="848"/>
      <tableStyleElement type="secondRowStripe" dxfId="847"/>
    </tableStyle>
    <tableStyle name="April 25-style 24" pivot="0" count="2" xr9:uid="{00000000-0011-0000-FFFF-FFFF8E010000}">
      <tableStyleElement type="firstRowStripe" dxfId="846"/>
      <tableStyleElement type="secondRowStripe" dxfId="845"/>
    </tableStyle>
    <tableStyle name="April 25-style 25" pivot="0" count="2" xr9:uid="{00000000-0011-0000-FFFF-FFFF8F010000}">
      <tableStyleElement type="firstRowStripe" dxfId="844"/>
      <tableStyleElement type="secondRowStripe" dxfId="843"/>
    </tableStyle>
    <tableStyle name="April 25-style 26" pivot="0" count="2" xr9:uid="{00000000-0011-0000-FFFF-FFFF90010000}">
      <tableStyleElement type="firstRowStripe" dxfId="842"/>
      <tableStyleElement type="secondRowStripe" dxfId="841"/>
    </tableStyle>
    <tableStyle name="April 25-style 27" pivot="0" count="2" xr9:uid="{00000000-0011-0000-FFFF-FFFF91010000}">
      <tableStyleElement type="firstRowStripe" dxfId="840"/>
      <tableStyleElement type="secondRowStripe" dxfId="839"/>
    </tableStyle>
    <tableStyle name="April 25-style 28" pivot="0" count="2" xr9:uid="{00000000-0011-0000-FFFF-FFFF92010000}">
      <tableStyleElement type="firstRowStripe" dxfId="838"/>
      <tableStyleElement type="secondRowStripe" dxfId="837"/>
    </tableStyle>
    <tableStyle name="April 25-style 29" pivot="0" count="2" xr9:uid="{00000000-0011-0000-FFFF-FFFF93010000}">
      <tableStyleElement type="firstRowStripe" dxfId="836"/>
      <tableStyleElement type="secondRowStripe" dxfId="835"/>
    </tableStyle>
    <tableStyle name="April 25-style 30" pivot="0" count="2" xr9:uid="{00000000-0011-0000-FFFF-FFFF94010000}">
      <tableStyleElement type="firstRowStripe" dxfId="834"/>
      <tableStyleElement type="secondRowStripe" dxfId="833"/>
    </tableStyle>
    <tableStyle name="April 25-style 31" pivot="0" count="2" xr9:uid="{00000000-0011-0000-FFFF-FFFF95010000}">
      <tableStyleElement type="firstRowStripe" dxfId="832"/>
      <tableStyleElement type="secondRowStripe" dxfId="831"/>
    </tableStyle>
    <tableStyle name="April 25-style 32" pivot="0" count="2" xr9:uid="{00000000-0011-0000-FFFF-FFFF96010000}">
      <tableStyleElement type="firstRowStripe" dxfId="830"/>
      <tableStyleElement type="secondRowStripe" dxfId="829"/>
    </tableStyle>
    <tableStyle name="April 25-style 33" pivot="0" count="2" xr9:uid="{00000000-0011-0000-FFFF-FFFF97010000}">
      <tableStyleElement type="firstRowStripe" dxfId="828"/>
      <tableStyleElement type="secondRowStripe" dxfId="827"/>
    </tableStyle>
    <tableStyle name="April 25-style 34" pivot="0" count="2" xr9:uid="{00000000-0011-0000-FFFF-FFFF98010000}">
      <tableStyleElement type="firstRowStripe" dxfId="826"/>
      <tableStyleElement type="secondRowStripe" dxfId="825"/>
    </tableStyle>
    <tableStyle name="April 25-style 35" pivot="0" count="2" xr9:uid="{00000000-0011-0000-FFFF-FFFF99010000}">
      <tableStyleElement type="firstRowStripe" dxfId="824"/>
      <tableStyleElement type="secondRowStripe" dxfId="823"/>
    </tableStyle>
    <tableStyle name="April 25-style 36" pivot="0" count="2" xr9:uid="{00000000-0011-0000-FFFF-FFFF9A010000}">
      <tableStyleElement type="firstRowStripe" dxfId="822"/>
      <tableStyleElement type="secondRowStripe" dxfId="821"/>
    </tableStyle>
    <tableStyle name="April 25-style 37" pivot="0" count="2" xr9:uid="{00000000-0011-0000-FFFF-FFFF9B010000}">
      <tableStyleElement type="firstRowStripe" dxfId="820"/>
      <tableStyleElement type="secondRowStripe" dxfId="819"/>
    </tableStyle>
    <tableStyle name="April 25-style 38" pivot="0" count="2" xr9:uid="{00000000-0011-0000-FFFF-FFFF9C010000}">
      <tableStyleElement type="firstRowStripe" dxfId="818"/>
      <tableStyleElement type="secondRowStripe" dxfId="817"/>
    </tableStyle>
    <tableStyle name="April 25-style 39" pivot="0" count="2" xr9:uid="{00000000-0011-0000-FFFF-FFFF9D010000}">
      <tableStyleElement type="firstRowStripe" dxfId="816"/>
      <tableStyleElement type="secondRowStripe" dxfId="815"/>
    </tableStyle>
    <tableStyle name="April 25-style 40" pivot="0" count="2" xr9:uid="{00000000-0011-0000-FFFF-FFFF9E010000}">
      <tableStyleElement type="firstRowStripe" dxfId="814"/>
      <tableStyleElement type="secondRowStripe" dxfId="813"/>
    </tableStyle>
    <tableStyle name="April 25-style 41" pivot="0" count="2" xr9:uid="{00000000-0011-0000-FFFF-FFFF9F010000}">
      <tableStyleElement type="firstRowStripe" dxfId="812"/>
      <tableStyleElement type="secondRowStripe" dxfId="811"/>
    </tableStyle>
    <tableStyle name="April 25-style 42" pivot="0" count="2" xr9:uid="{00000000-0011-0000-FFFF-FFFFA0010000}">
      <tableStyleElement type="firstRowStripe" dxfId="810"/>
      <tableStyleElement type="secondRowStripe" dxfId="809"/>
    </tableStyle>
    <tableStyle name="April 25-style 43" pivot="0" count="2" xr9:uid="{00000000-0011-0000-FFFF-FFFFA1010000}">
      <tableStyleElement type="firstRowStripe" dxfId="808"/>
      <tableStyleElement type="secondRowStripe" dxfId="807"/>
    </tableStyle>
    <tableStyle name="April 25-style 44" pivot="0" count="2" xr9:uid="{00000000-0011-0000-FFFF-FFFFA2010000}">
      <tableStyleElement type="firstRowStripe" dxfId="806"/>
      <tableStyleElement type="secondRowStripe" dxfId="805"/>
    </tableStyle>
    <tableStyle name="April 25-style 45" pivot="0" count="2" xr9:uid="{00000000-0011-0000-FFFF-FFFFA3010000}">
      <tableStyleElement type="firstRowStripe" dxfId="804"/>
      <tableStyleElement type="secondRowStripe" dxfId="803"/>
    </tableStyle>
    <tableStyle name="April 25-style 46" pivot="0" count="2" xr9:uid="{00000000-0011-0000-FFFF-FFFFA4010000}">
      <tableStyleElement type="firstRowStripe" dxfId="802"/>
      <tableStyleElement type="secondRowStripe" dxfId="801"/>
    </tableStyle>
    <tableStyle name="April 25-style 47" pivot="0" count="2" xr9:uid="{00000000-0011-0000-FFFF-FFFFA5010000}">
      <tableStyleElement type="firstRowStripe" dxfId="800"/>
      <tableStyleElement type="secondRowStripe" dxfId="799"/>
    </tableStyle>
    <tableStyle name="April 25-style 48" pivot="0" count="2" xr9:uid="{00000000-0011-0000-FFFF-FFFFA6010000}">
      <tableStyleElement type="firstRowStripe" dxfId="798"/>
      <tableStyleElement type="secondRowStripe" dxfId="797"/>
    </tableStyle>
    <tableStyle name="April 25-style 49" pivot="0" count="2" xr9:uid="{00000000-0011-0000-FFFF-FFFFA7010000}">
      <tableStyleElement type="firstRowStripe" dxfId="796"/>
      <tableStyleElement type="secondRowStripe" dxfId="795"/>
    </tableStyle>
    <tableStyle name="April 25-style 50" pivot="0" count="2" xr9:uid="{00000000-0011-0000-FFFF-FFFFA8010000}">
      <tableStyleElement type="firstRowStripe" dxfId="794"/>
      <tableStyleElement type="secondRowStripe" dxfId="793"/>
    </tableStyle>
    <tableStyle name="April 25-style 51" pivot="0" count="2" xr9:uid="{00000000-0011-0000-FFFF-FFFFA9010000}">
      <tableStyleElement type="firstRowStripe" dxfId="792"/>
      <tableStyleElement type="secondRowStripe" dxfId="791"/>
    </tableStyle>
    <tableStyle name="April 25-style 52" pivot="0" count="2" xr9:uid="{00000000-0011-0000-FFFF-FFFFAA010000}">
      <tableStyleElement type="firstRowStripe" dxfId="790"/>
      <tableStyleElement type="secondRowStripe" dxfId="789"/>
    </tableStyle>
    <tableStyle name="April 25-style 53" pivot="0" count="2" xr9:uid="{00000000-0011-0000-FFFF-FFFFAB010000}">
      <tableStyleElement type="firstRowStripe" dxfId="788"/>
      <tableStyleElement type="secondRowStripe" dxfId="787"/>
    </tableStyle>
    <tableStyle name="April 25-style 54" pivot="0" count="2" xr9:uid="{00000000-0011-0000-FFFF-FFFFAC010000}">
      <tableStyleElement type="firstRowStripe" dxfId="786"/>
      <tableStyleElement type="secondRowStripe" dxfId="785"/>
    </tableStyle>
    <tableStyle name="April 25-style 55" pivot="0" count="2" xr9:uid="{00000000-0011-0000-FFFF-FFFFAD010000}">
      <tableStyleElement type="firstRowStripe" dxfId="784"/>
      <tableStyleElement type="secondRowStripe" dxfId="783"/>
    </tableStyle>
    <tableStyle name="April 25-style 56" pivot="0" count="2" xr9:uid="{00000000-0011-0000-FFFF-FFFFAE010000}">
      <tableStyleElement type="firstRowStripe" dxfId="782"/>
      <tableStyleElement type="secondRowStripe" dxfId="781"/>
    </tableStyle>
    <tableStyle name="April 25-style 57" pivot="0" count="2" xr9:uid="{00000000-0011-0000-FFFF-FFFFAF010000}">
      <tableStyleElement type="firstRowStripe" dxfId="780"/>
      <tableStyleElement type="secondRowStripe" dxfId="779"/>
    </tableStyle>
    <tableStyle name="April 25-style 58" pivot="0" count="2" xr9:uid="{00000000-0011-0000-FFFF-FFFFB0010000}">
      <tableStyleElement type="firstRowStripe" dxfId="778"/>
      <tableStyleElement type="secondRowStripe" dxfId="777"/>
    </tableStyle>
    <tableStyle name="April 25-style 59" pivot="0" count="2" xr9:uid="{00000000-0011-0000-FFFF-FFFFB1010000}">
      <tableStyleElement type="firstRowStripe" dxfId="776"/>
      <tableStyleElement type="secondRowStripe" dxfId="775"/>
    </tableStyle>
    <tableStyle name="April 25-style 60" pivot="0" count="2" xr9:uid="{00000000-0011-0000-FFFF-FFFFB2010000}">
      <tableStyleElement type="firstRowStripe" dxfId="774"/>
      <tableStyleElement type="secondRowStripe" dxfId="773"/>
    </tableStyle>
    <tableStyle name="April 25-style 61" pivot="0" count="2" xr9:uid="{00000000-0011-0000-FFFF-FFFFB3010000}">
      <tableStyleElement type="firstRowStripe" dxfId="772"/>
      <tableStyleElement type="secondRowStripe" dxfId="771"/>
    </tableStyle>
    <tableStyle name="April 25-style 62" pivot="0" count="2" xr9:uid="{00000000-0011-0000-FFFF-FFFFB4010000}">
      <tableStyleElement type="firstRowStripe" dxfId="770"/>
      <tableStyleElement type="secondRowStripe" dxfId="769"/>
    </tableStyle>
    <tableStyle name="April 25-style 63" pivot="0" count="2" xr9:uid="{00000000-0011-0000-FFFF-FFFFB5010000}">
      <tableStyleElement type="firstRowStripe" dxfId="768"/>
      <tableStyleElement type="secondRowStripe" dxfId="767"/>
    </tableStyle>
    <tableStyle name="April 25-style 64" pivot="0" count="2" xr9:uid="{00000000-0011-0000-FFFF-FFFFB6010000}">
      <tableStyleElement type="firstRowStripe" dxfId="766"/>
      <tableStyleElement type="secondRowStripe" dxfId="765"/>
    </tableStyle>
    <tableStyle name="April 25-style 65" pivot="0" count="2" xr9:uid="{00000000-0011-0000-FFFF-FFFFB7010000}">
      <tableStyleElement type="firstRowStripe" dxfId="764"/>
      <tableStyleElement type="secondRowStripe" dxfId="763"/>
    </tableStyle>
    <tableStyle name="April 25-style 66" pivot="0" count="2" xr9:uid="{00000000-0011-0000-FFFF-FFFFB8010000}">
      <tableStyleElement type="firstRowStripe" dxfId="762"/>
      <tableStyleElement type="secondRowStripe" dxfId="761"/>
    </tableStyle>
    <tableStyle name="April 25-style 67" pivot="0" count="2" xr9:uid="{00000000-0011-0000-FFFF-FFFFB9010000}">
      <tableStyleElement type="firstRowStripe" dxfId="760"/>
      <tableStyleElement type="secondRowStripe" dxfId="759"/>
    </tableStyle>
    <tableStyle name="April 25-style 68" pivot="0" count="2" xr9:uid="{00000000-0011-0000-FFFF-FFFFBA010000}">
      <tableStyleElement type="firstRowStripe" dxfId="758"/>
      <tableStyleElement type="secondRowStripe" dxfId="757"/>
    </tableStyle>
    <tableStyle name="April 25-style 69" pivot="0" count="2" xr9:uid="{00000000-0011-0000-FFFF-FFFFBB010000}">
      <tableStyleElement type="firstRowStripe" dxfId="756"/>
      <tableStyleElement type="secondRowStripe" dxfId="755"/>
    </tableStyle>
    <tableStyle name="April 25-style 70" pivot="0" count="2" xr9:uid="{00000000-0011-0000-FFFF-FFFFBC010000}">
      <tableStyleElement type="firstRowStripe" dxfId="754"/>
      <tableStyleElement type="secondRowStripe" dxfId="753"/>
    </tableStyle>
    <tableStyle name="April 25-style 71" pivot="0" count="2" xr9:uid="{00000000-0011-0000-FFFF-FFFFBD010000}">
      <tableStyleElement type="firstRowStripe" dxfId="752"/>
      <tableStyleElement type="secondRowStripe" dxfId="751"/>
    </tableStyle>
    <tableStyle name="April 25-style 72" pivot="0" count="2" xr9:uid="{00000000-0011-0000-FFFF-FFFFBE010000}">
      <tableStyleElement type="firstRowStripe" dxfId="750"/>
      <tableStyleElement type="secondRowStripe" dxfId="749"/>
    </tableStyle>
    <tableStyle name="April 25-style 73" pivot="0" count="2" xr9:uid="{00000000-0011-0000-FFFF-FFFFBF010000}">
      <tableStyleElement type="firstRowStripe" dxfId="748"/>
      <tableStyleElement type="secondRowStripe" dxfId="747"/>
    </tableStyle>
    <tableStyle name="April 25-style 74" pivot="0" count="2" xr9:uid="{00000000-0011-0000-FFFF-FFFFC0010000}">
      <tableStyleElement type="firstRowStripe" dxfId="746"/>
      <tableStyleElement type="secondRowStripe" dxfId="745"/>
    </tableStyle>
    <tableStyle name="April 25-style 75" pivot="0" count="2" xr9:uid="{00000000-0011-0000-FFFF-FFFFC1010000}">
      <tableStyleElement type="firstRowStripe" dxfId="744"/>
      <tableStyleElement type="secondRowStripe" dxfId="743"/>
    </tableStyle>
    <tableStyle name="April 25-style 76" pivot="0" count="2" xr9:uid="{00000000-0011-0000-FFFF-FFFFC2010000}">
      <tableStyleElement type="firstRowStripe" dxfId="742"/>
      <tableStyleElement type="secondRowStripe" dxfId="741"/>
    </tableStyle>
    <tableStyle name="April 25-style 77" pivot="0" count="2" xr9:uid="{00000000-0011-0000-FFFF-FFFFC3010000}">
      <tableStyleElement type="firstRowStripe" dxfId="740"/>
      <tableStyleElement type="secondRowStripe" dxfId="739"/>
    </tableStyle>
    <tableStyle name="April 25-style 78" pivot="0" count="2" xr9:uid="{00000000-0011-0000-FFFF-FFFFC4010000}">
      <tableStyleElement type="firstRowStripe" dxfId="738"/>
      <tableStyleElement type="secondRowStripe" dxfId="737"/>
    </tableStyle>
    <tableStyle name="April 25-style 79" pivot="0" count="2" xr9:uid="{00000000-0011-0000-FFFF-FFFFC5010000}">
      <tableStyleElement type="firstRowStripe" dxfId="736"/>
      <tableStyleElement type="secondRowStripe" dxfId="735"/>
    </tableStyle>
    <tableStyle name="April 25-style 80" pivot="0" count="2" xr9:uid="{00000000-0011-0000-FFFF-FFFFC6010000}">
      <tableStyleElement type="firstRowStripe" dxfId="734"/>
      <tableStyleElement type="secondRowStripe" dxfId="733"/>
    </tableStyle>
    <tableStyle name="April 25-style 81" pivot="0" count="2" xr9:uid="{00000000-0011-0000-FFFF-FFFFC7010000}">
      <tableStyleElement type="firstRowStripe" dxfId="732"/>
      <tableStyleElement type="secondRowStripe" dxfId="731"/>
    </tableStyle>
    <tableStyle name="April 25-style 82" pivot="0" count="2" xr9:uid="{00000000-0011-0000-FFFF-FFFFC8010000}">
      <tableStyleElement type="firstRowStripe" dxfId="730"/>
      <tableStyleElement type="secondRowStripe" dxfId="729"/>
    </tableStyle>
    <tableStyle name="April 25-style 83" pivot="0" count="2" xr9:uid="{00000000-0011-0000-FFFF-FFFFC9010000}">
      <tableStyleElement type="firstRowStripe" dxfId="728"/>
      <tableStyleElement type="secondRowStripe" dxfId="727"/>
    </tableStyle>
    <tableStyle name="April 25-style 84" pivot="0" count="2" xr9:uid="{00000000-0011-0000-FFFF-FFFFCA010000}">
      <tableStyleElement type="firstRowStripe" dxfId="726"/>
      <tableStyleElement type="secondRowStripe" dxfId="725"/>
    </tableStyle>
    <tableStyle name="April 25-style 85" pivot="0" count="2" xr9:uid="{00000000-0011-0000-FFFF-FFFFCB010000}">
      <tableStyleElement type="firstRowStripe" dxfId="724"/>
      <tableStyleElement type="secondRowStripe" dxfId="723"/>
    </tableStyle>
    <tableStyle name="April 25-style 86" pivot="0" count="2" xr9:uid="{00000000-0011-0000-FFFF-FFFFCC010000}">
      <tableStyleElement type="firstRowStripe" dxfId="722"/>
      <tableStyleElement type="secondRowStripe" dxfId="721"/>
    </tableStyle>
    <tableStyle name="April 25-style 87" pivot="0" count="2" xr9:uid="{00000000-0011-0000-FFFF-FFFFCD010000}">
      <tableStyleElement type="firstRowStripe" dxfId="720"/>
      <tableStyleElement type="secondRowStripe" dxfId="719"/>
    </tableStyle>
    <tableStyle name="April 25-style 88" pivot="0" count="2" xr9:uid="{00000000-0011-0000-FFFF-FFFFCE010000}">
      <tableStyleElement type="firstRowStripe" dxfId="718"/>
      <tableStyleElement type="secondRowStripe" dxfId="717"/>
    </tableStyle>
    <tableStyle name="April 25-style 89" pivot="0" count="2" xr9:uid="{00000000-0011-0000-FFFF-FFFFCF010000}">
      <tableStyleElement type="firstRowStripe" dxfId="716"/>
      <tableStyleElement type="secondRowStripe" dxfId="715"/>
    </tableStyle>
    <tableStyle name="April 25-style 90" pivot="0" count="2" xr9:uid="{00000000-0011-0000-FFFF-FFFFD0010000}">
      <tableStyleElement type="firstRowStripe" dxfId="714"/>
      <tableStyleElement type="secondRowStripe" dxfId="713"/>
    </tableStyle>
    <tableStyle name="April 25-style 91" pivot="0" count="2" xr9:uid="{00000000-0011-0000-FFFF-FFFFD1010000}">
      <tableStyleElement type="firstRowStripe" dxfId="712"/>
      <tableStyleElement type="secondRowStripe" dxfId="711"/>
    </tableStyle>
    <tableStyle name="April 25-style 92" pivot="0" count="2" xr9:uid="{00000000-0011-0000-FFFF-FFFFD2010000}">
      <tableStyleElement type="firstRowStripe" dxfId="710"/>
      <tableStyleElement type="secondRowStripe" dxfId="709"/>
    </tableStyle>
    <tableStyle name="April 25-style 93" pivot="0" count="2" xr9:uid="{00000000-0011-0000-FFFF-FFFFD3010000}">
      <tableStyleElement type="firstRowStripe" dxfId="708"/>
      <tableStyleElement type="secondRowStripe" dxfId="707"/>
    </tableStyle>
    <tableStyle name="April 25-style 94" pivot="0" count="2" xr9:uid="{00000000-0011-0000-FFFF-FFFFD4010000}">
      <tableStyleElement type="firstRowStripe" dxfId="706"/>
      <tableStyleElement type="secondRowStripe" dxfId="705"/>
    </tableStyle>
    <tableStyle name="April 25-style 95" pivot="0" count="2" xr9:uid="{00000000-0011-0000-FFFF-FFFFD5010000}">
      <tableStyleElement type="firstRowStripe" dxfId="704"/>
      <tableStyleElement type="secondRowStripe" dxfId="703"/>
    </tableStyle>
    <tableStyle name="April 25-style 96" pivot="0" count="2" xr9:uid="{00000000-0011-0000-FFFF-FFFFD6010000}">
      <tableStyleElement type="firstRowStripe" dxfId="702"/>
      <tableStyleElement type="secondRowStripe" dxfId="701"/>
    </tableStyle>
    <tableStyle name="April 25-style 97" pivot="0" count="2" xr9:uid="{00000000-0011-0000-FFFF-FFFFD7010000}">
      <tableStyleElement type="firstRowStripe" dxfId="700"/>
      <tableStyleElement type="secondRowStripe" dxfId="699"/>
    </tableStyle>
    <tableStyle name="April 25-style 98" pivot="0" count="2" xr9:uid="{00000000-0011-0000-FFFF-FFFFD8010000}">
      <tableStyleElement type="firstRowStripe" dxfId="698"/>
      <tableStyleElement type="secondRowStripe" dxfId="697"/>
    </tableStyle>
    <tableStyle name="April 25-style 99" pivot="0" count="2" xr9:uid="{00000000-0011-0000-FFFF-FFFFD9010000}">
      <tableStyleElement type="firstRowStripe" dxfId="696"/>
      <tableStyleElement type="secondRowStripe" dxfId="695"/>
    </tableStyle>
    <tableStyle name="April 25-style 100" pivot="0" count="2" xr9:uid="{00000000-0011-0000-FFFF-FFFFDA010000}">
      <tableStyleElement type="firstRowStripe" dxfId="694"/>
      <tableStyleElement type="secondRowStripe" dxfId="693"/>
    </tableStyle>
    <tableStyle name="April 25-style 101" pivot="0" count="2" xr9:uid="{00000000-0011-0000-FFFF-FFFFDB010000}">
      <tableStyleElement type="firstRowStripe" dxfId="692"/>
      <tableStyleElement type="secondRowStripe" dxfId="691"/>
    </tableStyle>
    <tableStyle name="April 25-style 102" pivot="0" count="2" xr9:uid="{00000000-0011-0000-FFFF-FFFFDC010000}">
      <tableStyleElement type="firstRowStripe" dxfId="690"/>
      <tableStyleElement type="secondRowStripe" dxfId="689"/>
    </tableStyle>
    <tableStyle name="April 25-style 103" pivot="0" count="2" xr9:uid="{00000000-0011-0000-FFFF-FFFFDD010000}">
      <tableStyleElement type="firstRowStripe" dxfId="688"/>
      <tableStyleElement type="secondRowStripe" dxfId="687"/>
    </tableStyle>
    <tableStyle name="April 25-style 104" pivot="0" count="2" xr9:uid="{00000000-0011-0000-FFFF-FFFFDE010000}">
      <tableStyleElement type="firstRowStripe" dxfId="686"/>
      <tableStyleElement type="secondRowStripe" dxfId="685"/>
    </tableStyle>
    <tableStyle name="April 25-style 105" pivot="0" count="2" xr9:uid="{00000000-0011-0000-FFFF-FFFFDF010000}">
      <tableStyleElement type="firstRowStripe" dxfId="684"/>
      <tableStyleElement type="secondRowStripe" dxfId="683"/>
    </tableStyle>
    <tableStyle name="April 25-style 106" pivot="0" count="2" xr9:uid="{00000000-0011-0000-FFFF-FFFFE0010000}">
      <tableStyleElement type="firstRowStripe" dxfId="682"/>
      <tableStyleElement type="secondRowStripe" dxfId="681"/>
    </tableStyle>
    <tableStyle name="April 25-style 107" pivot="0" count="2" xr9:uid="{00000000-0011-0000-FFFF-FFFFE1010000}">
      <tableStyleElement type="firstRowStripe" dxfId="680"/>
      <tableStyleElement type="secondRowStripe" dxfId="679"/>
    </tableStyle>
    <tableStyle name="April 25-style 108" pivot="0" count="2" xr9:uid="{00000000-0011-0000-FFFF-FFFFE2010000}">
      <tableStyleElement type="firstRowStripe" dxfId="678"/>
      <tableStyleElement type="secondRowStripe" dxfId="677"/>
    </tableStyle>
    <tableStyle name="April 25-style 109" pivot="0" count="2" xr9:uid="{00000000-0011-0000-FFFF-FFFFE3010000}">
      <tableStyleElement type="firstRowStripe" dxfId="676"/>
      <tableStyleElement type="secondRowStripe" dxfId="675"/>
    </tableStyle>
    <tableStyle name="April 25-style 110" pivot="0" count="2" xr9:uid="{00000000-0011-0000-FFFF-FFFFE4010000}">
      <tableStyleElement type="firstRowStripe" dxfId="674"/>
      <tableStyleElement type="secondRowStripe" dxfId="673"/>
    </tableStyle>
    <tableStyle name="April 25-style 111" pivot="0" count="2" xr9:uid="{00000000-0011-0000-FFFF-FFFFE5010000}">
      <tableStyleElement type="firstRowStripe" dxfId="672"/>
      <tableStyleElement type="secondRowStripe" dxfId="671"/>
    </tableStyle>
    <tableStyle name="April 25-style 112" pivot="0" count="2" xr9:uid="{00000000-0011-0000-FFFF-FFFFE6010000}">
      <tableStyleElement type="firstRowStripe" dxfId="670"/>
      <tableStyleElement type="secondRowStripe" dxfId="669"/>
    </tableStyle>
    <tableStyle name="April 25-style 113" pivot="0" count="2" xr9:uid="{00000000-0011-0000-FFFF-FFFFE7010000}">
      <tableStyleElement type="firstRowStripe" dxfId="668"/>
      <tableStyleElement type="secondRowStripe" dxfId="667"/>
    </tableStyle>
    <tableStyle name="April 25-style 114" pivot="0" count="2" xr9:uid="{00000000-0011-0000-FFFF-FFFFE8010000}">
      <tableStyleElement type="firstRowStripe" dxfId="666"/>
      <tableStyleElement type="secondRowStripe" dxfId="665"/>
    </tableStyle>
    <tableStyle name="April 25-style 115" pivot="0" count="2" xr9:uid="{00000000-0011-0000-FFFF-FFFFE9010000}">
      <tableStyleElement type="firstRowStripe" dxfId="664"/>
      <tableStyleElement type="secondRowStripe" dxfId="663"/>
    </tableStyle>
    <tableStyle name="April 25-style 116" pivot="0" count="2" xr9:uid="{00000000-0011-0000-FFFF-FFFFEA010000}">
      <tableStyleElement type="firstRowStripe" dxfId="662"/>
      <tableStyleElement type="secondRowStripe" dxfId="661"/>
    </tableStyle>
    <tableStyle name="April 25-style 117" pivot="0" count="2" xr9:uid="{00000000-0011-0000-FFFF-FFFFEB010000}">
      <tableStyleElement type="firstRowStripe" dxfId="660"/>
      <tableStyleElement type="secondRowStripe" dxfId="659"/>
    </tableStyle>
    <tableStyle name="April 25-style 118" pivot="0" count="2" xr9:uid="{00000000-0011-0000-FFFF-FFFFEC010000}">
      <tableStyleElement type="firstRowStripe" dxfId="658"/>
      <tableStyleElement type="secondRowStripe" dxfId="657"/>
    </tableStyle>
    <tableStyle name="April 25-style 119" pivot="0" count="2" xr9:uid="{00000000-0011-0000-FFFF-FFFFED010000}">
      <tableStyleElement type="firstRowStripe" dxfId="656"/>
      <tableStyleElement type="secondRowStripe" dxfId="655"/>
    </tableStyle>
    <tableStyle name="April 25-style 120" pivot="0" count="2" xr9:uid="{00000000-0011-0000-FFFF-FFFFEE010000}">
      <tableStyleElement type="firstRowStripe" dxfId="654"/>
      <tableStyleElement type="secondRowStripe" dxfId="653"/>
    </tableStyle>
    <tableStyle name="April 25-style 121" pivot="0" count="2" xr9:uid="{00000000-0011-0000-FFFF-FFFFEF010000}">
      <tableStyleElement type="firstRowStripe" dxfId="652"/>
      <tableStyleElement type="secondRowStripe" dxfId="651"/>
    </tableStyle>
    <tableStyle name="April 25-style 122" pivot="0" count="2" xr9:uid="{00000000-0011-0000-FFFF-FFFFF0010000}">
      <tableStyleElement type="firstRowStripe" dxfId="650"/>
      <tableStyleElement type="secondRowStripe" dxfId="649"/>
    </tableStyle>
    <tableStyle name="April 25-style 123" pivot="0" count="2" xr9:uid="{00000000-0011-0000-FFFF-FFFFF1010000}">
      <tableStyleElement type="firstRowStripe" dxfId="648"/>
      <tableStyleElement type="secondRowStripe" dxfId="647"/>
    </tableStyle>
    <tableStyle name="April 25-style 124" pivot="0" count="2" xr9:uid="{00000000-0011-0000-FFFF-FFFFF2010000}">
      <tableStyleElement type="firstRowStripe" dxfId="646"/>
      <tableStyleElement type="secondRowStripe" dxfId="645"/>
    </tableStyle>
    <tableStyle name="April 25-style 125" pivot="0" count="2" xr9:uid="{00000000-0011-0000-FFFF-FFFFF3010000}">
      <tableStyleElement type="firstRowStripe" dxfId="644"/>
      <tableStyleElement type="secondRowStripe" dxfId="643"/>
    </tableStyle>
    <tableStyle name="April 25-style 126" pivot="0" count="2" xr9:uid="{00000000-0011-0000-FFFF-FFFFF4010000}">
      <tableStyleElement type="firstRowStripe" dxfId="642"/>
      <tableStyleElement type="secondRowStripe" dxfId="641"/>
    </tableStyle>
    <tableStyle name="April 25-style 127" pivot="0" count="2" xr9:uid="{00000000-0011-0000-FFFF-FFFFF5010000}">
      <tableStyleElement type="firstRowStripe" dxfId="640"/>
      <tableStyleElement type="secondRowStripe" dxfId="639"/>
    </tableStyle>
    <tableStyle name="April 25-style 128" pivot="0" count="2" xr9:uid="{00000000-0011-0000-FFFF-FFFFF6010000}">
      <tableStyleElement type="firstRowStripe" dxfId="638"/>
      <tableStyleElement type="secondRowStripe" dxfId="637"/>
    </tableStyle>
    <tableStyle name="April 25-style 129" pivot="0" count="2" xr9:uid="{00000000-0011-0000-FFFF-FFFFF7010000}">
      <tableStyleElement type="firstRowStripe" dxfId="636"/>
      <tableStyleElement type="secondRowStripe" dxfId="635"/>
    </tableStyle>
    <tableStyle name="April 25-style 130" pivot="0" count="2" xr9:uid="{00000000-0011-0000-FFFF-FFFFF8010000}">
      <tableStyleElement type="firstRowStripe" dxfId="634"/>
      <tableStyleElement type="secondRowStripe" dxfId="633"/>
    </tableStyle>
    <tableStyle name="April 25-style 131" pivot="0" count="2" xr9:uid="{00000000-0011-0000-FFFF-FFFFF9010000}">
      <tableStyleElement type="firstRowStripe" dxfId="632"/>
      <tableStyleElement type="secondRowStripe" dxfId="631"/>
    </tableStyle>
    <tableStyle name="April 25-style 132" pivot="0" count="2" xr9:uid="{00000000-0011-0000-FFFF-FFFFFA010000}">
      <tableStyleElement type="firstRowStripe" dxfId="630"/>
      <tableStyleElement type="secondRowStripe" dxfId="629"/>
    </tableStyle>
    <tableStyle name="April 25-style 133" pivot="0" count="2" xr9:uid="{00000000-0011-0000-FFFF-FFFFFB010000}">
      <tableStyleElement type="firstRowStripe" dxfId="628"/>
      <tableStyleElement type="secondRowStripe" dxfId="627"/>
    </tableStyle>
    <tableStyle name="April 25-style 134" pivot="0" count="2" xr9:uid="{00000000-0011-0000-FFFF-FFFFFC010000}">
      <tableStyleElement type="firstRowStripe" dxfId="626"/>
      <tableStyleElement type="secondRowStripe" dxfId="625"/>
    </tableStyle>
    <tableStyle name="April 25-style 135" pivot="0" count="2" xr9:uid="{00000000-0011-0000-FFFF-FFFFFD010000}">
      <tableStyleElement type="firstRowStripe" dxfId="624"/>
      <tableStyleElement type="secondRowStripe" dxfId="623"/>
    </tableStyle>
    <tableStyle name="April 25-style 136" pivot="0" count="2" xr9:uid="{00000000-0011-0000-FFFF-FFFFFE010000}">
      <tableStyleElement type="firstRowStripe" dxfId="622"/>
      <tableStyleElement type="secondRowStripe" dxfId="621"/>
    </tableStyle>
    <tableStyle name="April 25-style 137" pivot="0" count="2" xr9:uid="{00000000-0011-0000-FFFF-FFFFFF010000}">
      <tableStyleElement type="firstRowStripe" dxfId="620"/>
      <tableStyleElement type="secondRowStripe" dxfId="619"/>
    </tableStyle>
    <tableStyle name="April 25-style 138" pivot="0" count="2" xr9:uid="{00000000-0011-0000-FFFF-FFFF00020000}">
      <tableStyleElement type="firstRowStripe" dxfId="618"/>
      <tableStyleElement type="secondRowStripe" dxfId="617"/>
    </tableStyle>
    <tableStyle name="April 25-style 139" pivot="0" count="2" xr9:uid="{00000000-0011-0000-FFFF-FFFF01020000}">
      <tableStyleElement type="firstRowStripe" dxfId="616"/>
      <tableStyleElement type="secondRowStripe" dxfId="615"/>
    </tableStyle>
    <tableStyle name="April 25-style 140" pivot="0" count="2" xr9:uid="{00000000-0011-0000-FFFF-FFFF02020000}">
      <tableStyleElement type="firstRowStripe" dxfId="614"/>
      <tableStyleElement type="secondRowStripe" dxfId="613"/>
    </tableStyle>
    <tableStyle name="April 25-style 141" pivot="0" count="2" xr9:uid="{00000000-0011-0000-FFFF-FFFF03020000}">
      <tableStyleElement type="firstRowStripe" dxfId="612"/>
      <tableStyleElement type="secondRowStripe" dxfId="611"/>
    </tableStyle>
    <tableStyle name="April 25-style 142" pivot="0" count="2" xr9:uid="{00000000-0011-0000-FFFF-FFFF04020000}">
      <tableStyleElement type="firstRowStripe" dxfId="610"/>
      <tableStyleElement type="secondRowStripe" dxfId="609"/>
    </tableStyle>
    <tableStyle name="April 25-style 143" pivot="0" count="2" xr9:uid="{00000000-0011-0000-FFFF-FFFF05020000}">
      <tableStyleElement type="firstRowStripe" dxfId="608"/>
      <tableStyleElement type="secondRowStripe" dxfId="607"/>
    </tableStyle>
    <tableStyle name="April 25-style 144" pivot="0" count="2" xr9:uid="{00000000-0011-0000-FFFF-FFFF06020000}">
      <tableStyleElement type="firstRowStripe" dxfId="606"/>
      <tableStyleElement type="secondRowStripe" dxfId="605"/>
    </tableStyle>
    <tableStyle name="April 25-style 145" pivot="0" count="2" xr9:uid="{00000000-0011-0000-FFFF-FFFF07020000}">
      <tableStyleElement type="firstRowStripe" dxfId="604"/>
      <tableStyleElement type="secondRowStripe" dxfId="603"/>
    </tableStyle>
    <tableStyle name="April 25-style 146" pivot="0" count="2" xr9:uid="{00000000-0011-0000-FFFF-FFFF08020000}">
      <tableStyleElement type="firstRowStripe" dxfId="602"/>
      <tableStyleElement type="secondRowStripe" dxfId="601"/>
    </tableStyle>
    <tableStyle name="April 25-style 147" pivot="0" count="2" xr9:uid="{00000000-0011-0000-FFFF-FFFF09020000}">
      <tableStyleElement type="firstRowStripe" dxfId="600"/>
      <tableStyleElement type="secondRowStripe" dxfId="599"/>
    </tableStyle>
    <tableStyle name="April 25-style 148" pivot="0" count="2" xr9:uid="{00000000-0011-0000-FFFF-FFFF0A020000}">
      <tableStyleElement type="firstRowStripe" dxfId="598"/>
      <tableStyleElement type="secondRowStripe" dxfId="597"/>
    </tableStyle>
    <tableStyle name="April 25-style 149" pivot="0" count="2" xr9:uid="{00000000-0011-0000-FFFF-FFFF0B020000}">
      <tableStyleElement type="firstRowStripe" dxfId="596"/>
      <tableStyleElement type="secondRowStripe" dxfId="595"/>
    </tableStyle>
    <tableStyle name="April 25-style 150" pivot="0" count="2" xr9:uid="{00000000-0011-0000-FFFF-FFFF0C020000}">
      <tableStyleElement type="firstRowStripe" dxfId="594"/>
      <tableStyleElement type="secondRowStripe" dxfId="593"/>
    </tableStyle>
    <tableStyle name="April 25-style 151" pivot="0" count="2" xr9:uid="{00000000-0011-0000-FFFF-FFFF0D020000}">
      <tableStyleElement type="firstRowStripe" dxfId="592"/>
      <tableStyleElement type="secondRowStripe" dxfId="591"/>
    </tableStyle>
    <tableStyle name="April 25-style 152" pivot="0" count="2" xr9:uid="{00000000-0011-0000-FFFF-FFFF0E020000}">
      <tableStyleElement type="firstRowStripe" dxfId="590"/>
      <tableStyleElement type="secondRowStripe" dxfId="589"/>
    </tableStyle>
    <tableStyle name="April 25-style 153" pivot="0" count="2" xr9:uid="{00000000-0011-0000-FFFF-FFFF0F020000}">
      <tableStyleElement type="firstRowStripe" dxfId="588"/>
      <tableStyleElement type="secondRowStripe" dxfId="587"/>
    </tableStyle>
    <tableStyle name="April 25-style 154" pivot="0" count="2" xr9:uid="{00000000-0011-0000-FFFF-FFFF10020000}">
      <tableStyleElement type="firstRowStripe" dxfId="586"/>
      <tableStyleElement type="secondRowStripe" dxfId="585"/>
    </tableStyle>
    <tableStyle name="April 25-style 155" pivot="0" count="2" xr9:uid="{00000000-0011-0000-FFFF-FFFF11020000}">
      <tableStyleElement type="firstRowStripe" dxfId="584"/>
      <tableStyleElement type="secondRowStripe" dxfId="583"/>
    </tableStyle>
    <tableStyle name="April 25-style 156" pivot="0" count="2" xr9:uid="{00000000-0011-0000-FFFF-FFFF12020000}">
      <tableStyleElement type="firstRowStripe" dxfId="582"/>
      <tableStyleElement type="secondRowStripe" dxfId="581"/>
    </tableStyle>
    <tableStyle name="April 25-style 157" pivot="0" count="2" xr9:uid="{00000000-0011-0000-FFFF-FFFF13020000}">
      <tableStyleElement type="firstRowStripe" dxfId="580"/>
      <tableStyleElement type="secondRowStripe" dxfId="579"/>
    </tableStyle>
    <tableStyle name="April 25-style 158" pivot="0" count="2" xr9:uid="{00000000-0011-0000-FFFF-FFFF14020000}">
      <tableStyleElement type="firstRowStripe" dxfId="578"/>
      <tableStyleElement type="secondRowStripe" dxfId="577"/>
    </tableStyle>
    <tableStyle name="April 25-style 159" pivot="0" count="2" xr9:uid="{00000000-0011-0000-FFFF-FFFF15020000}">
      <tableStyleElement type="firstRowStripe" dxfId="576"/>
      <tableStyleElement type="secondRowStripe" dxfId="575"/>
    </tableStyle>
    <tableStyle name="April 25-style 160" pivot="0" count="2" xr9:uid="{00000000-0011-0000-FFFF-FFFF16020000}">
      <tableStyleElement type="firstRowStripe" dxfId="574"/>
      <tableStyleElement type="secondRowStripe" dxfId="573"/>
    </tableStyle>
    <tableStyle name="April 25-style 161" pivot="0" count="2" xr9:uid="{00000000-0011-0000-FFFF-FFFF17020000}">
      <tableStyleElement type="firstRowStripe" dxfId="572"/>
      <tableStyleElement type="secondRowStripe" dxfId="571"/>
    </tableStyle>
    <tableStyle name="April 25-style 162" pivot="0" count="2" xr9:uid="{00000000-0011-0000-FFFF-FFFF18020000}">
      <tableStyleElement type="firstRowStripe" dxfId="570"/>
      <tableStyleElement type="secondRowStripe" dxfId="569"/>
    </tableStyle>
    <tableStyle name="April 25-style 163" pivot="0" count="2" xr9:uid="{00000000-0011-0000-FFFF-FFFF19020000}">
      <tableStyleElement type="firstRowStripe" dxfId="568"/>
      <tableStyleElement type="secondRowStripe" dxfId="567"/>
    </tableStyle>
    <tableStyle name="April 25-style 164" pivot="0" count="2" xr9:uid="{00000000-0011-0000-FFFF-FFFF1A020000}">
      <tableStyleElement type="firstRowStripe" dxfId="566"/>
      <tableStyleElement type="secondRowStripe" dxfId="565"/>
    </tableStyle>
    <tableStyle name="April 25-style 165" pivot="0" count="2" xr9:uid="{00000000-0011-0000-FFFF-FFFF1B020000}">
      <tableStyleElement type="firstRowStripe" dxfId="564"/>
      <tableStyleElement type="secondRowStripe" dxfId="563"/>
    </tableStyle>
    <tableStyle name="April 25-style 166" pivot="0" count="2" xr9:uid="{00000000-0011-0000-FFFF-FFFF1C020000}">
      <tableStyleElement type="firstRowStripe" dxfId="562"/>
      <tableStyleElement type="secondRowStripe" dxfId="561"/>
    </tableStyle>
    <tableStyle name="April 25-style 167" pivot="0" count="2" xr9:uid="{00000000-0011-0000-FFFF-FFFF1D020000}">
      <tableStyleElement type="firstRowStripe" dxfId="560"/>
      <tableStyleElement type="secondRowStripe" dxfId="559"/>
    </tableStyle>
    <tableStyle name="May 25-style" pivot="0" count="2" xr9:uid="{00000000-0011-0000-FFFF-FFFF1E020000}">
      <tableStyleElement type="firstRowStripe" dxfId="558"/>
      <tableStyleElement type="secondRowStripe" dxfId="557"/>
    </tableStyle>
    <tableStyle name="May 25-style 2" pivot="0" count="2" xr9:uid="{00000000-0011-0000-FFFF-FFFF1F020000}">
      <tableStyleElement type="firstRowStripe" dxfId="556"/>
      <tableStyleElement type="secondRowStripe" dxfId="555"/>
    </tableStyle>
    <tableStyle name="May 25-style 3" pivot="0" count="2" xr9:uid="{00000000-0011-0000-FFFF-FFFF20020000}">
      <tableStyleElement type="firstRowStripe" dxfId="554"/>
      <tableStyleElement type="secondRowStripe" dxfId="553"/>
    </tableStyle>
    <tableStyle name="May 25-style 4" pivot="0" count="2" xr9:uid="{00000000-0011-0000-FFFF-FFFF21020000}">
      <tableStyleElement type="firstRowStripe" dxfId="552"/>
      <tableStyleElement type="secondRowStripe" dxfId="551"/>
    </tableStyle>
    <tableStyle name="May 25-style 5" pivot="0" count="2" xr9:uid="{00000000-0011-0000-FFFF-FFFF22020000}">
      <tableStyleElement type="firstRowStripe" dxfId="550"/>
      <tableStyleElement type="secondRowStripe" dxfId="549"/>
    </tableStyle>
    <tableStyle name="May 25-style 6" pivot="0" count="2" xr9:uid="{00000000-0011-0000-FFFF-FFFF23020000}">
      <tableStyleElement type="firstRowStripe" dxfId="548"/>
      <tableStyleElement type="secondRowStripe" dxfId="547"/>
    </tableStyle>
    <tableStyle name="May 25-style 7" pivot="0" count="2" xr9:uid="{00000000-0011-0000-FFFF-FFFF24020000}">
      <tableStyleElement type="firstRowStripe" dxfId="546"/>
      <tableStyleElement type="secondRowStripe" dxfId="545"/>
    </tableStyle>
    <tableStyle name="May 25-style 8" pivot="0" count="2" xr9:uid="{00000000-0011-0000-FFFF-FFFF25020000}">
      <tableStyleElement type="firstRowStripe" dxfId="544"/>
      <tableStyleElement type="secondRowStripe" dxfId="543"/>
    </tableStyle>
    <tableStyle name="May 25-style 9" pivot="0" count="2" xr9:uid="{00000000-0011-0000-FFFF-FFFF26020000}">
      <tableStyleElement type="firstRowStripe" dxfId="542"/>
      <tableStyleElement type="secondRowStripe" dxfId="541"/>
    </tableStyle>
    <tableStyle name="May 25-style 10" pivot="0" count="2" xr9:uid="{00000000-0011-0000-FFFF-FFFF27020000}">
      <tableStyleElement type="firstRowStripe" dxfId="540"/>
      <tableStyleElement type="secondRowStripe" dxfId="539"/>
    </tableStyle>
    <tableStyle name="May 25-style 11" pivot="0" count="2" xr9:uid="{00000000-0011-0000-FFFF-FFFF28020000}">
      <tableStyleElement type="firstRowStripe" dxfId="538"/>
      <tableStyleElement type="secondRowStripe" dxfId="537"/>
    </tableStyle>
    <tableStyle name="May 25-style 12" pivot="0" count="2" xr9:uid="{00000000-0011-0000-FFFF-FFFF29020000}">
      <tableStyleElement type="firstRowStripe" dxfId="536"/>
      <tableStyleElement type="secondRowStripe" dxfId="535"/>
    </tableStyle>
    <tableStyle name="May 25-style 13" pivot="0" count="2" xr9:uid="{00000000-0011-0000-FFFF-FFFF2A020000}">
      <tableStyleElement type="firstRowStripe" dxfId="534"/>
      <tableStyleElement type="secondRowStripe" dxfId="533"/>
    </tableStyle>
    <tableStyle name="May 25-style 14" pivot="0" count="2" xr9:uid="{00000000-0011-0000-FFFF-FFFF2B020000}">
      <tableStyleElement type="firstRowStripe" dxfId="532"/>
      <tableStyleElement type="secondRowStripe" dxfId="531"/>
    </tableStyle>
    <tableStyle name="May 25-style 15" pivot="0" count="2" xr9:uid="{00000000-0011-0000-FFFF-FFFF2C020000}">
      <tableStyleElement type="firstRowStripe" dxfId="530"/>
      <tableStyleElement type="secondRowStripe" dxfId="529"/>
    </tableStyle>
    <tableStyle name="May 25-style 16" pivot="0" count="2" xr9:uid="{00000000-0011-0000-FFFF-FFFF2D020000}">
      <tableStyleElement type="firstRowStripe" dxfId="528"/>
      <tableStyleElement type="secondRowStripe" dxfId="527"/>
    </tableStyle>
    <tableStyle name="May 25-style 17" pivot="0" count="2" xr9:uid="{00000000-0011-0000-FFFF-FFFF2E020000}">
      <tableStyleElement type="firstRowStripe" dxfId="526"/>
      <tableStyleElement type="secondRowStripe" dxfId="525"/>
    </tableStyle>
    <tableStyle name="May 25-style 18" pivot="0" count="2" xr9:uid="{00000000-0011-0000-FFFF-FFFF2F020000}">
      <tableStyleElement type="firstRowStripe" dxfId="524"/>
      <tableStyleElement type="secondRowStripe" dxfId="523"/>
    </tableStyle>
    <tableStyle name="May 25-style 19" pivot="0" count="2" xr9:uid="{00000000-0011-0000-FFFF-FFFF30020000}">
      <tableStyleElement type="firstRowStripe" dxfId="522"/>
      <tableStyleElement type="secondRowStripe" dxfId="521"/>
    </tableStyle>
    <tableStyle name="May 25-style 20" pivot="0" count="2" xr9:uid="{00000000-0011-0000-FFFF-FFFF31020000}">
      <tableStyleElement type="firstRowStripe" dxfId="520"/>
      <tableStyleElement type="secondRowStripe" dxfId="519"/>
    </tableStyle>
    <tableStyle name="May 25-style 21" pivot="0" count="2" xr9:uid="{00000000-0011-0000-FFFF-FFFF32020000}">
      <tableStyleElement type="firstRowStripe" dxfId="518"/>
      <tableStyleElement type="secondRowStripe" dxfId="517"/>
    </tableStyle>
    <tableStyle name="May 25-style 22" pivot="0" count="2" xr9:uid="{00000000-0011-0000-FFFF-FFFF33020000}">
      <tableStyleElement type="firstRowStripe" dxfId="516"/>
      <tableStyleElement type="secondRowStripe" dxfId="515"/>
    </tableStyle>
    <tableStyle name="May 25-style 23" pivot="0" count="2" xr9:uid="{00000000-0011-0000-FFFF-FFFF34020000}">
      <tableStyleElement type="firstRowStripe" dxfId="514"/>
      <tableStyleElement type="secondRowStripe" dxfId="513"/>
    </tableStyle>
    <tableStyle name="May 25-style 24" pivot="0" count="2" xr9:uid="{00000000-0011-0000-FFFF-FFFF35020000}">
      <tableStyleElement type="firstRowStripe" dxfId="512"/>
      <tableStyleElement type="secondRowStripe" dxfId="511"/>
    </tableStyle>
    <tableStyle name="May 25-style 25" pivot="0" count="2" xr9:uid="{00000000-0011-0000-FFFF-FFFF36020000}">
      <tableStyleElement type="firstRowStripe" dxfId="510"/>
      <tableStyleElement type="secondRowStripe" dxfId="509"/>
    </tableStyle>
    <tableStyle name="May 25-style 26" pivot="0" count="2" xr9:uid="{00000000-0011-0000-FFFF-FFFF37020000}">
      <tableStyleElement type="firstRowStripe" dxfId="508"/>
      <tableStyleElement type="secondRowStripe" dxfId="507"/>
    </tableStyle>
    <tableStyle name="May 25-style 27" pivot="0" count="2" xr9:uid="{00000000-0011-0000-FFFF-FFFF38020000}">
      <tableStyleElement type="firstRowStripe" dxfId="506"/>
      <tableStyleElement type="secondRowStripe" dxfId="505"/>
    </tableStyle>
    <tableStyle name="May 25-style 28" pivot="0" count="2" xr9:uid="{00000000-0011-0000-FFFF-FFFF39020000}">
      <tableStyleElement type="firstRowStripe" dxfId="504"/>
      <tableStyleElement type="secondRowStripe" dxfId="503"/>
    </tableStyle>
    <tableStyle name="May 25-style 29" pivot="0" count="2" xr9:uid="{00000000-0011-0000-FFFF-FFFF3A020000}">
      <tableStyleElement type="firstRowStripe" dxfId="502"/>
      <tableStyleElement type="secondRowStripe" dxfId="501"/>
    </tableStyle>
    <tableStyle name="May 25-style 30" pivot="0" count="2" xr9:uid="{00000000-0011-0000-FFFF-FFFF3B020000}">
      <tableStyleElement type="firstRowStripe" dxfId="500"/>
      <tableStyleElement type="secondRowStripe" dxfId="499"/>
    </tableStyle>
    <tableStyle name="May 25-style 31" pivot="0" count="2" xr9:uid="{00000000-0011-0000-FFFF-FFFF3C020000}">
      <tableStyleElement type="firstRowStripe" dxfId="498"/>
      <tableStyleElement type="secondRowStripe" dxfId="497"/>
    </tableStyle>
    <tableStyle name="May 25-style 32" pivot="0" count="2" xr9:uid="{00000000-0011-0000-FFFF-FFFF3D020000}">
      <tableStyleElement type="firstRowStripe" dxfId="496"/>
      <tableStyleElement type="secondRowStripe" dxfId="495"/>
    </tableStyle>
    <tableStyle name="May 25-style 33" pivot="0" count="2" xr9:uid="{00000000-0011-0000-FFFF-FFFF3E020000}">
      <tableStyleElement type="firstRowStripe" dxfId="494"/>
      <tableStyleElement type="secondRowStripe" dxfId="493"/>
    </tableStyle>
    <tableStyle name="May 25-style 34" pivot="0" count="2" xr9:uid="{00000000-0011-0000-FFFF-FFFF3F020000}">
      <tableStyleElement type="firstRowStripe" dxfId="492"/>
      <tableStyleElement type="secondRowStripe" dxfId="491"/>
    </tableStyle>
    <tableStyle name="May 25-style 35" pivot="0" count="2" xr9:uid="{00000000-0011-0000-FFFF-FFFF40020000}">
      <tableStyleElement type="firstRowStripe" dxfId="490"/>
      <tableStyleElement type="secondRowStripe" dxfId="489"/>
    </tableStyle>
    <tableStyle name="May 25-style 36" pivot="0" count="2" xr9:uid="{00000000-0011-0000-FFFF-FFFF41020000}">
      <tableStyleElement type="firstRowStripe" dxfId="488"/>
      <tableStyleElement type="secondRowStripe" dxfId="487"/>
    </tableStyle>
    <tableStyle name="May 25-style 37" pivot="0" count="2" xr9:uid="{00000000-0011-0000-FFFF-FFFF42020000}">
      <tableStyleElement type="firstRowStripe" dxfId="486"/>
      <tableStyleElement type="secondRowStripe" dxfId="485"/>
    </tableStyle>
    <tableStyle name="May 25-style 38" pivot="0" count="2" xr9:uid="{00000000-0011-0000-FFFF-FFFF43020000}">
      <tableStyleElement type="firstRowStripe" dxfId="484"/>
      <tableStyleElement type="secondRowStripe" dxfId="483"/>
    </tableStyle>
    <tableStyle name="May 25-style 39" pivot="0" count="2" xr9:uid="{00000000-0011-0000-FFFF-FFFF44020000}">
      <tableStyleElement type="firstRowStripe" dxfId="482"/>
      <tableStyleElement type="secondRowStripe" dxfId="481"/>
    </tableStyle>
    <tableStyle name="May 25-style 40" pivot="0" count="2" xr9:uid="{00000000-0011-0000-FFFF-FFFF45020000}">
      <tableStyleElement type="firstRowStripe" dxfId="480"/>
      <tableStyleElement type="secondRowStripe" dxfId="479"/>
    </tableStyle>
    <tableStyle name="May 25-style 41" pivot="0" count="2" xr9:uid="{00000000-0011-0000-FFFF-FFFF46020000}">
      <tableStyleElement type="firstRowStripe" dxfId="478"/>
      <tableStyleElement type="secondRowStripe" dxfId="477"/>
    </tableStyle>
    <tableStyle name="May 25-style 42" pivot="0" count="2" xr9:uid="{00000000-0011-0000-FFFF-FFFF47020000}">
      <tableStyleElement type="firstRowStripe" dxfId="476"/>
      <tableStyleElement type="secondRowStripe" dxfId="475"/>
    </tableStyle>
    <tableStyle name="May 25-style 43" pivot="0" count="2" xr9:uid="{00000000-0011-0000-FFFF-FFFF48020000}">
      <tableStyleElement type="firstRowStripe" dxfId="474"/>
      <tableStyleElement type="secondRowStripe" dxfId="473"/>
    </tableStyle>
    <tableStyle name="May 25-style 44" pivot="0" count="2" xr9:uid="{00000000-0011-0000-FFFF-FFFF49020000}">
      <tableStyleElement type="firstRowStripe" dxfId="472"/>
      <tableStyleElement type="secondRowStripe" dxfId="471"/>
    </tableStyle>
    <tableStyle name="May 25-style 45" pivot="0" count="2" xr9:uid="{00000000-0011-0000-FFFF-FFFF4A020000}">
      <tableStyleElement type="firstRowStripe" dxfId="470"/>
      <tableStyleElement type="secondRowStripe" dxfId="469"/>
    </tableStyle>
    <tableStyle name="May 25-style 46" pivot="0" count="2" xr9:uid="{00000000-0011-0000-FFFF-FFFF4B020000}">
      <tableStyleElement type="firstRowStripe" dxfId="468"/>
      <tableStyleElement type="secondRowStripe" dxfId="467"/>
    </tableStyle>
    <tableStyle name="May 25-style 47" pivot="0" count="2" xr9:uid="{00000000-0011-0000-FFFF-FFFF4C020000}">
      <tableStyleElement type="firstRowStripe" dxfId="466"/>
      <tableStyleElement type="secondRowStripe" dxfId="465"/>
    </tableStyle>
    <tableStyle name="May 25-style 48" pivot="0" count="2" xr9:uid="{00000000-0011-0000-FFFF-FFFF4D020000}">
      <tableStyleElement type="firstRowStripe" dxfId="464"/>
      <tableStyleElement type="secondRowStripe" dxfId="463"/>
    </tableStyle>
    <tableStyle name="May 25-style 49" pivot="0" count="2" xr9:uid="{00000000-0011-0000-FFFF-FFFF4E020000}">
      <tableStyleElement type="firstRowStripe" dxfId="462"/>
      <tableStyleElement type="secondRowStripe" dxfId="461"/>
    </tableStyle>
    <tableStyle name="May 25-style 50" pivot="0" count="2" xr9:uid="{00000000-0011-0000-FFFF-FFFF4F020000}">
      <tableStyleElement type="firstRowStripe" dxfId="460"/>
      <tableStyleElement type="secondRowStripe" dxfId="459"/>
    </tableStyle>
    <tableStyle name="May 25-style 51" pivot="0" count="2" xr9:uid="{00000000-0011-0000-FFFF-FFFF50020000}">
      <tableStyleElement type="firstRowStripe" dxfId="458"/>
      <tableStyleElement type="secondRowStripe" dxfId="457"/>
    </tableStyle>
    <tableStyle name="May 25-style 52" pivot="0" count="2" xr9:uid="{00000000-0011-0000-FFFF-FFFF51020000}">
      <tableStyleElement type="firstRowStripe" dxfId="456"/>
      <tableStyleElement type="secondRowStripe" dxfId="455"/>
    </tableStyle>
    <tableStyle name="May 25-style 53" pivot="0" count="2" xr9:uid="{00000000-0011-0000-FFFF-FFFF52020000}">
      <tableStyleElement type="firstRowStripe" dxfId="454"/>
      <tableStyleElement type="secondRowStripe" dxfId="453"/>
    </tableStyle>
    <tableStyle name="May 25-style 54" pivot="0" count="2" xr9:uid="{00000000-0011-0000-FFFF-FFFF53020000}">
      <tableStyleElement type="firstRowStripe" dxfId="452"/>
      <tableStyleElement type="secondRowStripe" dxfId="451"/>
    </tableStyle>
    <tableStyle name="May 25-style 55" pivot="0" count="2" xr9:uid="{00000000-0011-0000-FFFF-FFFF54020000}">
      <tableStyleElement type="firstRowStripe" dxfId="450"/>
      <tableStyleElement type="secondRowStripe" dxfId="449"/>
    </tableStyle>
    <tableStyle name="May 25-style 56" pivot="0" count="2" xr9:uid="{00000000-0011-0000-FFFF-FFFF55020000}">
      <tableStyleElement type="firstRowStripe" dxfId="448"/>
      <tableStyleElement type="secondRowStripe" dxfId="447"/>
    </tableStyle>
    <tableStyle name="May 25-style 57" pivot="0" count="2" xr9:uid="{00000000-0011-0000-FFFF-FFFF56020000}">
      <tableStyleElement type="firstRowStripe" dxfId="446"/>
      <tableStyleElement type="secondRowStripe" dxfId="445"/>
    </tableStyle>
    <tableStyle name="May 25-style 58" pivot="0" count="2" xr9:uid="{00000000-0011-0000-FFFF-FFFF57020000}">
      <tableStyleElement type="firstRowStripe" dxfId="444"/>
      <tableStyleElement type="secondRowStripe" dxfId="443"/>
    </tableStyle>
    <tableStyle name="May 25-style 59" pivot="0" count="2" xr9:uid="{00000000-0011-0000-FFFF-FFFF58020000}">
      <tableStyleElement type="firstRowStripe" dxfId="442"/>
      <tableStyleElement type="secondRowStripe" dxfId="441"/>
    </tableStyle>
    <tableStyle name="May 25-style 60" pivot="0" count="2" xr9:uid="{00000000-0011-0000-FFFF-FFFF59020000}">
      <tableStyleElement type="firstRowStripe" dxfId="440"/>
      <tableStyleElement type="secondRowStripe" dxfId="439"/>
    </tableStyle>
    <tableStyle name="May 25-style 61" pivot="0" count="2" xr9:uid="{00000000-0011-0000-FFFF-FFFF5A020000}">
      <tableStyleElement type="firstRowStripe" dxfId="438"/>
      <tableStyleElement type="secondRowStripe" dxfId="437"/>
    </tableStyle>
    <tableStyle name="May 25-style 62" pivot="0" count="2" xr9:uid="{00000000-0011-0000-FFFF-FFFF5B020000}">
      <tableStyleElement type="firstRowStripe" dxfId="436"/>
      <tableStyleElement type="secondRowStripe" dxfId="435"/>
    </tableStyle>
    <tableStyle name="May 25-style 63" pivot="0" count="2" xr9:uid="{00000000-0011-0000-FFFF-FFFF5C020000}">
      <tableStyleElement type="firstRowStripe" dxfId="434"/>
      <tableStyleElement type="secondRowStripe" dxfId="433"/>
    </tableStyle>
    <tableStyle name="May 25-style 64" pivot="0" count="2" xr9:uid="{00000000-0011-0000-FFFF-FFFF5D020000}">
      <tableStyleElement type="firstRowStripe" dxfId="432"/>
      <tableStyleElement type="secondRowStripe" dxfId="431"/>
    </tableStyle>
    <tableStyle name="May 25-style 65" pivot="0" count="2" xr9:uid="{00000000-0011-0000-FFFF-FFFF5E020000}">
      <tableStyleElement type="firstRowStripe" dxfId="430"/>
      <tableStyleElement type="secondRowStripe" dxfId="429"/>
    </tableStyle>
    <tableStyle name="May 25-style 66" pivot="0" count="2" xr9:uid="{00000000-0011-0000-FFFF-FFFF5F020000}">
      <tableStyleElement type="firstRowStripe" dxfId="428"/>
      <tableStyleElement type="secondRowStripe" dxfId="427"/>
    </tableStyle>
    <tableStyle name="May 25-style 67" pivot="0" count="2" xr9:uid="{00000000-0011-0000-FFFF-FFFF60020000}">
      <tableStyleElement type="firstRowStripe" dxfId="426"/>
      <tableStyleElement type="secondRowStripe" dxfId="425"/>
    </tableStyle>
    <tableStyle name="May 25-style 68" pivot="0" count="2" xr9:uid="{00000000-0011-0000-FFFF-FFFF61020000}">
      <tableStyleElement type="firstRowStripe" dxfId="424"/>
      <tableStyleElement type="secondRowStripe" dxfId="423"/>
    </tableStyle>
    <tableStyle name="May 25-style 69" pivot="0" count="2" xr9:uid="{00000000-0011-0000-FFFF-FFFF62020000}">
      <tableStyleElement type="firstRowStripe" dxfId="422"/>
      <tableStyleElement type="secondRowStripe" dxfId="421"/>
    </tableStyle>
    <tableStyle name="May 25-style 70" pivot="0" count="2" xr9:uid="{00000000-0011-0000-FFFF-FFFF63020000}">
      <tableStyleElement type="firstRowStripe" dxfId="420"/>
      <tableStyleElement type="secondRowStripe" dxfId="419"/>
    </tableStyle>
    <tableStyle name="May 25-style 71" pivot="0" count="2" xr9:uid="{00000000-0011-0000-FFFF-FFFF64020000}">
      <tableStyleElement type="firstRowStripe" dxfId="418"/>
      <tableStyleElement type="secondRowStripe" dxfId="417"/>
    </tableStyle>
    <tableStyle name="May 25-style 72" pivot="0" count="2" xr9:uid="{00000000-0011-0000-FFFF-FFFF65020000}">
      <tableStyleElement type="firstRowStripe" dxfId="416"/>
      <tableStyleElement type="secondRowStripe" dxfId="415"/>
    </tableStyle>
    <tableStyle name="May 25-style 73" pivot="0" count="2" xr9:uid="{00000000-0011-0000-FFFF-FFFF66020000}">
      <tableStyleElement type="firstRowStripe" dxfId="414"/>
      <tableStyleElement type="secondRowStripe" dxfId="413"/>
    </tableStyle>
    <tableStyle name="May 25-style 74" pivot="0" count="2" xr9:uid="{00000000-0011-0000-FFFF-FFFF67020000}">
      <tableStyleElement type="firstRowStripe" dxfId="412"/>
      <tableStyleElement type="secondRowStripe" dxfId="411"/>
    </tableStyle>
    <tableStyle name="May 25-style 75" pivot="0" count="2" xr9:uid="{00000000-0011-0000-FFFF-FFFF68020000}">
      <tableStyleElement type="firstRowStripe" dxfId="410"/>
      <tableStyleElement type="secondRowStripe" dxfId="409"/>
    </tableStyle>
    <tableStyle name="May 25-style 76" pivot="0" count="2" xr9:uid="{00000000-0011-0000-FFFF-FFFF69020000}">
      <tableStyleElement type="firstRowStripe" dxfId="408"/>
      <tableStyleElement type="secondRowStripe" dxfId="407"/>
    </tableStyle>
    <tableStyle name="May 25-style 77" pivot="0" count="2" xr9:uid="{00000000-0011-0000-FFFF-FFFF6A020000}">
      <tableStyleElement type="firstRowStripe" dxfId="406"/>
      <tableStyleElement type="secondRowStripe" dxfId="405"/>
    </tableStyle>
    <tableStyle name="May 25-style 78" pivot="0" count="2" xr9:uid="{00000000-0011-0000-FFFF-FFFF6B020000}">
      <tableStyleElement type="firstRowStripe" dxfId="404"/>
      <tableStyleElement type="secondRowStripe" dxfId="403"/>
    </tableStyle>
    <tableStyle name="May 25-style 79" pivot="0" count="2" xr9:uid="{00000000-0011-0000-FFFF-FFFF6C020000}">
      <tableStyleElement type="firstRowStripe" dxfId="402"/>
      <tableStyleElement type="secondRowStripe" dxfId="401"/>
    </tableStyle>
    <tableStyle name="May 25-style 80" pivot="0" count="2" xr9:uid="{00000000-0011-0000-FFFF-FFFF6D020000}">
      <tableStyleElement type="firstRowStripe" dxfId="400"/>
      <tableStyleElement type="secondRowStripe" dxfId="399"/>
    </tableStyle>
    <tableStyle name="May 25-style 81" pivot="0" count="2" xr9:uid="{00000000-0011-0000-FFFF-FFFF6E020000}">
      <tableStyleElement type="firstRowStripe" dxfId="398"/>
      <tableStyleElement type="secondRowStripe" dxfId="397"/>
    </tableStyle>
    <tableStyle name="May 25-style 82" pivot="0" count="2" xr9:uid="{00000000-0011-0000-FFFF-FFFF6F020000}">
      <tableStyleElement type="firstRowStripe" dxfId="396"/>
      <tableStyleElement type="secondRowStripe" dxfId="395"/>
    </tableStyle>
    <tableStyle name="May 25-style 83" pivot="0" count="2" xr9:uid="{00000000-0011-0000-FFFF-FFFF70020000}">
      <tableStyleElement type="firstRowStripe" dxfId="394"/>
      <tableStyleElement type="secondRowStripe" dxfId="393"/>
    </tableStyle>
    <tableStyle name="May 25-style 84" pivot="0" count="2" xr9:uid="{00000000-0011-0000-FFFF-FFFF71020000}">
      <tableStyleElement type="firstRowStripe" dxfId="392"/>
      <tableStyleElement type="secondRowStripe" dxfId="391"/>
    </tableStyle>
    <tableStyle name="May 25-style 85" pivot="0" count="2" xr9:uid="{00000000-0011-0000-FFFF-FFFF72020000}">
      <tableStyleElement type="firstRowStripe" dxfId="390"/>
      <tableStyleElement type="secondRowStripe" dxfId="389"/>
    </tableStyle>
    <tableStyle name="May 25-style 86" pivot="0" count="2" xr9:uid="{00000000-0011-0000-FFFF-FFFF73020000}">
      <tableStyleElement type="firstRowStripe" dxfId="388"/>
      <tableStyleElement type="secondRowStripe" dxfId="387"/>
    </tableStyle>
    <tableStyle name="May 25-style 87" pivot="0" count="2" xr9:uid="{00000000-0011-0000-FFFF-FFFF74020000}">
      <tableStyleElement type="firstRowStripe" dxfId="386"/>
      <tableStyleElement type="secondRowStripe" dxfId="385"/>
    </tableStyle>
    <tableStyle name="May 25-style 88" pivot="0" count="2" xr9:uid="{00000000-0011-0000-FFFF-FFFF75020000}">
      <tableStyleElement type="firstRowStripe" dxfId="384"/>
      <tableStyleElement type="secondRowStripe" dxfId="383"/>
    </tableStyle>
    <tableStyle name="May 25-style 89" pivot="0" count="2" xr9:uid="{00000000-0011-0000-FFFF-FFFF76020000}">
      <tableStyleElement type="firstRowStripe" dxfId="382"/>
      <tableStyleElement type="secondRowStripe" dxfId="381"/>
    </tableStyle>
    <tableStyle name="May 25-style 90" pivot="0" count="2" xr9:uid="{00000000-0011-0000-FFFF-FFFF77020000}">
      <tableStyleElement type="firstRowStripe" dxfId="380"/>
      <tableStyleElement type="secondRowStripe" dxfId="379"/>
    </tableStyle>
    <tableStyle name="May 25-style 91" pivot="0" count="2" xr9:uid="{00000000-0011-0000-FFFF-FFFF78020000}">
      <tableStyleElement type="firstRowStripe" dxfId="378"/>
      <tableStyleElement type="secondRowStripe" dxfId="377"/>
    </tableStyle>
    <tableStyle name="May 25-style 92" pivot="0" count="2" xr9:uid="{00000000-0011-0000-FFFF-FFFF79020000}">
      <tableStyleElement type="firstRowStripe" dxfId="376"/>
      <tableStyleElement type="secondRowStripe" dxfId="375"/>
    </tableStyle>
    <tableStyle name="May 25-style 93" pivot="0" count="2" xr9:uid="{00000000-0011-0000-FFFF-FFFF7A020000}">
      <tableStyleElement type="firstRowStripe" dxfId="374"/>
      <tableStyleElement type="secondRowStripe" dxfId="373"/>
    </tableStyle>
    <tableStyle name="May 25-style 94" pivot="0" count="2" xr9:uid="{00000000-0011-0000-FFFF-FFFF7B020000}">
      <tableStyleElement type="firstRowStripe" dxfId="372"/>
      <tableStyleElement type="secondRowStripe" dxfId="371"/>
    </tableStyle>
    <tableStyle name="May 25-style 95" pivot="0" count="2" xr9:uid="{00000000-0011-0000-FFFF-FFFF7C020000}">
      <tableStyleElement type="firstRowStripe" dxfId="370"/>
      <tableStyleElement type="secondRowStripe" dxfId="369"/>
    </tableStyle>
    <tableStyle name="May 25-style 96" pivot="0" count="2" xr9:uid="{00000000-0011-0000-FFFF-FFFF7D020000}">
      <tableStyleElement type="firstRowStripe" dxfId="368"/>
      <tableStyleElement type="secondRowStripe" dxfId="367"/>
    </tableStyle>
    <tableStyle name="May 25-style 97" pivot="0" count="2" xr9:uid="{00000000-0011-0000-FFFF-FFFF7E020000}">
      <tableStyleElement type="firstRowStripe" dxfId="366"/>
      <tableStyleElement type="secondRowStripe" dxfId="365"/>
    </tableStyle>
    <tableStyle name="May 25-style 98" pivot="0" count="2" xr9:uid="{00000000-0011-0000-FFFF-FFFF7F020000}">
      <tableStyleElement type="firstRowStripe" dxfId="364"/>
      <tableStyleElement type="secondRowStripe" dxfId="363"/>
    </tableStyle>
    <tableStyle name="May 25-style 99" pivot="0" count="2" xr9:uid="{00000000-0011-0000-FFFF-FFFF80020000}">
      <tableStyleElement type="firstRowStripe" dxfId="362"/>
      <tableStyleElement type="secondRowStripe" dxfId="361"/>
    </tableStyle>
    <tableStyle name="May 25-style 100" pivot="0" count="2" xr9:uid="{00000000-0011-0000-FFFF-FFFF81020000}">
      <tableStyleElement type="firstRowStripe" dxfId="360"/>
      <tableStyleElement type="secondRowStripe" dxfId="359"/>
    </tableStyle>
    <tableStyle name="May 25-style 101" pivot="0" count="2" xr9:uid="{00000000-0011-0000-FFFF-FFFF82020000}">
      <tableStyleElement type="firstRowStripe" dxfId="358"/>
      <tableStyleElement type="secondRowStripe" dxfId="357"/>
    </tableStyle>
    <tableStyle name="May 25-style 102" pivot="0" count="2" xr9:uid="{00000000-0011-0000-FFFF-FFFF83020000}">
      <tableStyleElement type="firstRowStripe" dxfId="356"/>
      <tableStyleElement type="secondRowStripe" dxfId="355"/>
    </tableStyle>
    <tableStyle name="May 25-style 103" pivot="0" count="2" xr9:uid="{00000000-0011-0000-FFFF-FFFF84020000}">
      <tableStyleElement type="firstRowStripe" dxfId="354"/>
      <tableStyleElement type="secondRowStripe" dxfId="353"/>
    </tableStyle>
    <tableStyle name="May 25-style 104" pivot="0" count="2" xr9:uid="{00000000-0011-0000-FFFF-FFFF85020000}">
      <tableStyleElement type="firstRowStripe" dxfId="352"/>
      <tableStyleElement type="secondRowStripe" dxfId="351"/>
    </tableStyle>
    <tableStyle name="May 25-style 105" pivot="0" count="2" xr9:uid="{00000000-0011-0000-FFFF-FFFF86020000}">
      <tableStyleElement type="firstRowStripe" dxfId="350"/>
      <tableStyleElement type="secondRowStripe" dxfId="349"/>
    </tableStyle>
    <tableStyle name="May 25-style 106" pivot="0" count="2" xr9:uid="{00000000-0011-0000-FFFF-FFFF87020000}">
      <tableStyleElement type="firstRowStripe" dxfId="348"/>
      <tableStyleElement type="secondRowStripe" dxfId="347"/>
    </tableStyle>
    <tableStyle name="May 25-style 107" pivot="0" count="2" xr9:uid="{00000000-0011-0000-FFFF-FFFF88020000}">
      <tableStyleElement type="firstRowStripe" dxfId="346"/>
      <tableStyleElement type="secondRowStripe" dxfId="345"/>
    </tableStyle>
    <tableStyle name="May 25-style 108" pivot="0" count="2" xr9:uid="{00000000-0011-0000-FFFF-FFFF89020000}">
      <tableStyleElement type="firstRowStripe" dxfId="344"/>
      <tableStyleElement type="secondRowStripe" dxfId="343"/>
    </tableStyle>
    <tableStyle name="May 25-style 109" pivot="0" count="2" xr9:uid="{00000000-0011-0000-FFFF-FFFF8A020000}">
      <tableStyleElement type="firstRowStripe" dxfId="342"/>
      <tableStyleElement type="secondRowStripe" dxfId="341"/>
    </tableStyle>
    <tableStyle name="May 25-style 110" pivot="0" count="2" xr9:uid="{00000000-0011-0000-FFFF-FFFF8B020000}">
      <tableStyleElement type="firstRowStripe" dxfId="340"/>
      <tableStyleElement type="secondRowStripe" dxfId="339"/>
    </tableStyle>
    <tableStyle name="May 25-style 111" pivot="0" count="2" xr9:uid="{00000000-0011-0000-FFFF-FFFF8C020000}">
      <tableStyleElement type="firstRowStripe" dxfId="338"/>
      <tableStyleElement type="secondRowStripe" dxfId="337"/>
    </tableStyle>
    <tableStyle name="May 25-style 112" pivot="0" count="2" xr9:uid="{00000000-0011-0000-FFFF-FFFF8D020000}">
      <tableStyleElement type="firstRowStripe" dxfId="336"/>
      <tableStyleElement type="secondRowStripe" dxfId="335"/>
    </tableStyle>
    <tableStyle name="May 25-style 113" pivot="0" count="2" xr9:uid="{00000000-0011-0000-FFFF-FFFF8E020000}">
      <tableStyleElement type="firstRowStripe" dxfId="334"/>
      <tableStyleElement type="secondRowStripe" dxfId="333"/>
    </tableStyle>
    <tableStyle name="May 25-style 114" pivot="0" count="2" xr9:uid="{00000000-0011-0000-FFFF-FFFF8F020000}">
      <tableStyleElement type="firstRowStripe" dxfId="332"/>
      <tableStyleElement type="secondRowStripe" dxfId="331"/>
    </tableStyle>
    <tableStyle name="May 25-style 115" pivot="0" count="2" xr9:uid="{00000000-0011-0000-FFFF-FFFF90020000}">
      <tableStyleElement type="firstRowStripe" dxfId="330"/>
      <tableStyleElement type="secondRowStripe" dxfId="329"/>
    </tableStyle>
    <tableStyle name="May 25-style 116" pivot="0" count="2" xr9:uid="{00000000-0011-0000-FFFF-FFFF91020000}">
      <tableStyleElement type="firstRowStripe" dxfId="328"/>
      <tableStyleElement type="secondRowStripe" dxfId="327"/>
    </tableStyle>
    <tableStyle name="May 25-style 117" pivot="0" count="2" xr9:uid="{00000000-0011-0000-FFFF-FFFF92020000}">
      <tableStyleElement type="firstRowStripe" dxfId="326"/>
      <tableStyleElement type="secondRowStripe" dxfId="325"/>
    </tableStyle>
    <tableStyle name="May 25-style 118" pivot="0" count="2" xr9:uid="{00000000-0011-0000-FFFF-FFFF93020000}">
      <tableStyleElement type="firstRowStripe" dxfId="324"/>
      <tableStyleElement type="secondRowStripe" dxfId="323"/>
    </tableStyle>
    <tableStyle name="May 25-style 119" pivot="0" count="2" xr9:uid="{00000000-0011-0000-FFFF-FFFF94020000}">
      <tableStyleElement type="firstRowStripe" dxfId="322"/>
      <tableStyleElement type="secondRowStripe" dxfId="321"/>
    </tableStyle>
    <tableStyle name="May 25-style 120" pivot="0" count="2" xr9:uid="{00000000-0011-0000-FFFF-FFFF95020000}">
      <tableStyleElement type="firstRowStripe" dxfId="320"/>
      <tableStyleElement type="secondRowStripe" dxfId="319"/>
    </tableStyle>
    <tableStyle name="May 25-style 121" pivot="0" count="2" xr9:uid="{00000000-0011-0000-FFFF-FFFF96020000}">
      <tableStyleElement type="firstRowStripe" dxfId="318"/>
      <tableStyleElement type="secondRowStripe" dxfId="317"/>
    </tableStyle>
    <tableStyle name="May 25-style 122" pivot="0" count="2" xr9:uid="{00000000-0011-0000-FFFF-FFFF97020000}">
      <tableStyleElement type="firstRowStripe" dxfId="316"/>
      <tableStyleElement type="secondRowStripe" dxfId="315"/>
    </tableStyle>
    <tableStyle name="May 25-style 123" pivot="0" count="2" xr9:uid="{00000000-0011-0000-FFFF-FFFF98020000}">
      <tableStyleElement type="firstRowStripe" dxfId="314"/>
      <tableStyleElement type="secondRowStripe" dxfId="313"/>
    </tableStyle>
    <tableStyle name="May 25-style 124" pivot="0" count="2" xr9:uid="{00000000-0011-0000-FFFF-FFFF99020000}">
      <tableStyleElement type="firstRowStripe" dxfId="312"/>
      <tableStyleElement type="secondRowStripe" dxfId="311"/>
    </tableStyle>
    <tableStyle name="May 25-style 125" pivot="0" count="2" xr9:uid="{00000000-0011-0000-FFFF-FFFF9A020000}">
      <tableStyleElement type="firstRowStripe" dxfId="310"/>
      <tableStyleElement type="secondRowStripe" dxfId="309"/>
    </tableStyle>
    <tableStyle name="May 25-style 126" pivot="0" count="2" xr9:uid="{00000000-0011-0000-FFFF-FFFF9B020000}">
      <tableStyleElement type="firstRowStripe" dxfId="308"/>
      <tableStyleElement type="secondRowStripe" dxfId="307"/>
    </tableStyle>
    <tableStyle name="May 25-style 127" pivot="0" count="2" xr9:uid="{00000000-0011-0000-FFFF-FFFF9C020000}">
      <tableStyleElement type="firstRowStripe" dxfId="306"/>
      <tableStyleElement type="secondRowStripe" dxfId="305"/>
    </tableStyle>
    <tableStyle name="May 25-style 128" pivot="0" count="2" xr9:uid="{00000000-0011-0000-FFFF-FFFF9D020000}">
      <tableStyleElement type="firstRowStripe" dxfId="304"/>
      <tableStyleElement type="secondRowStripe" dxfId="303"/>
    </tableStyle>
    <tableStyle name="May 25-style 129" pivot="0" count="2" xr9:uid="{00000000-0011-0000-FFFF-FFFF9E020000}">
      <tableStyleElement type="firstRowStripe" dxfId="302"/>
      <tableStyleElement type="secondRowStripe" dxfId="301"/>
    </tableStyle>
    <tableStyle name="May 25-style 130" pivot="0" count="2" xr9:uid="{00000000-0011-0000-FFFF-FFFF9F020000}">
      <tableStyleElement type="firstRowStripe" dxfId="300"/>
      <tableStyleElement type="secondRowStripe" dxfId="299"/>
    </tableStyle>
    <tableStyle name="May 25-style 131" pivot="0" count="2" xr9:uid="{00000000-0011-0000-FFFF-FFFFA0020000}">
      <tableStyleElement type="firstRowStripe" dxfId="298"/>
      <tableStyleElement type="secondRowStripe" dxfId="297"/>
    </tableStyle>
    <tableStyle name="May 25-style 132" pivot="0" count="2" xr9:uid="{00000000-0011-0000-FFFF-FFFFA1020000}">
      <tableStyleElement type="firstRowStripe" dxfId="296"/>
      <tableStyleElement type="secondRowStripe" dxfId="295"/>
    </tableStyle>
    <tableStyle name="May 25-style 133" pivot="0" count="2" xr9:uid="{00000000-0011-0000-FFFF-FFFFA2020000}">
      <tableStyleElement type="firstRowStripe" dxfId="294"/>
      <tableStyleElement type="secondRowStripe" dxfId="293"/>
    </tableStyle>
    <tableStyle name="May 25-style 134" pivot="0" count="2" xr9:uid="{00000000-0011-0000-FFFF-FFFFA3020000}">
      <tableStyleElement type="firstRowStripe" dxfId="292"/>
      <tableStyleElement type="secondRowStripe" dxfId="291"/>
    </tableStyle>
    <tableStyle name="May 25-style 135" pivot="0" count="2" xr9:uid="{00000000-0011-0000-FFFF-FFFFA4020000}">
      <tableStyleElement type="firstRowStripe" dxfId="290"/>
      <tableStyleElement type="secondRowStripe" dxfId="289"/>
    </tableStyle>
    <tableStyle name="May 25-style 136" pivot="0" count="2" xr9:uid="{00000000-0011-0000-FFFF-FFFFA5020000}">
      <tableStyleElement type="firstRowStripe" dxfId="288"/>
      <tableStyleElement type="secondRowStripe" dxfId="287"/>
    </tableStyle>
    <tableStyle name="May 25-style 137" pivot="0" count="2" xr9:uid="{00000000-0011-0000-FFFF-FFFFA6020000}">
      <tableStyleElement type="firstRowStripe" dxfId="286"/>
      <tableStyleElement type="secondRowStripe" dxfId="285"/>
    </tableStyle>
    <tableStyle name="May 25-style 138" pivot="0" count="2" xr9:uid="{00000000-0011-0000-FFFF-FFFFA7020000}">
      <tableStyleElement type="firstRowStripe" dxfId="284"/>
      <tableStyleElement type="secondRowStripe" dxfId="283"/>
    </tableStyle>
    <tableStyle name="May 25-style 139" pivot="0" count="2" xr9:uid="{00000000-0011-0000-FFFF-FFFFA8020000}">
      <tableStyleElement type="firstRowStripe" dxfId="282"/>
      <tableStyleElement type="secondRowStripe" dxfId="281"/>
    </tableStyle>
    <tableStyle name="May 25-style 140" pivot="0" count="2" xr9:uid="{00000000-0011-0000-FFFF-FFFFA9020000}">
      <tableStyleElement type="firstRowStripe" dxfId="280"/>
      <tableStyleElement type="secondRowStripe" dxfId="279"/>
    </tableStyle>
    <tableStyle name="May 25-style 141" pivot="0" count="2" xr9:uid="{00000000-0011-0000-FFFF-FFFFAA020000}">
      <tableStyleElement type="firstRowStripe" dxfId="278"/>
      <tableStyleElement type="secondRowStripe" dxfId="277"/>
    </tableStyle>
    <tableStyle name="May 25-style 142" pivot="0" count="2" xr9:uid="{00000000-0011-0000-FFFF-FFFFAB020000}">
      <tableStyleElement type="firstRowStripe" dxfId="276"/>
      <tableStyleElement type="secondRowStripe" dxfId="275"/>
    </tableStyle>
    <tableStyle name="May 25-style 143" pivot="0" count="2" xr9:uid="{00000000-0011-0000-FFFF-FFFFAC020000}">
      <tableStyleElement type="firstRowStripe" dxfId="274"/>
      <tableStyleElement type="secondRowStripe" dxfId="273"/>
    </tableStyle>
    <tableStyle name="May 25-style 144" pivot="0" count="2" xr9:uid="{00000000-0011-0000-FFFF-FFFFAD020000}">
      <tableStyleElement type="firstRowStripe" dxfId="272"/>
      <tableStyleElement type="secondRowStripe" dxfId="271"/>
    </tableStyle>
    <tableStyle name="May 25-style 145" pivot="0" count="2" xr9:uid="{00000000-0011-0000-FFFF-FFFFAE020000}">
      <tableStyleElement type="firstRowStripe" dxfId="270"/>
      <tableStyleElement type="secondRowStripe" dxfId="269"/>
    </tableStyle>
    <tableStyle name="May 25-style 146" pivot="0" count="2" xr9:uid="{00000000-0011-0000-FFFF-FFFFAF020000}">
      <tableStyleElement type="firstRowStripe" dxfId="268"/>
      <tableStyleElement type="secondRowStripe" dxfId="267"/>
    </tableStyle>
    <tableStyle name="May 25-style 147" pivot="0" count="2" xr9:uid="{00000000-0011-0000-FFFF-FFFFB0020000}">
      <tableStyleElement type="firstRowStripe" dxfId="266"/>
      <tableStyleElement type="secondRowStripe" dxfId="265"/>
    </tableStyle>
    <tableStyle name="May 25-style 148" pivot="0" count="2" xr9:uid="{00000000-0011-0000-FFFF-FFFFB1020000}">
      <tableStyleElement type="firstRowStripe" dxfId="264"/>
      <tableStyleElement type="secondRowStripe" dxfId="263"/>
    </tableStyle>
    <tableStyle name="May 25-style 149" pivot="0" count="2" xr9:uid="{00000000-0011-0000-FFFF-FFFFB2020000}">
      <tableStyleElement type="firstRowStripe" dxfId="262"/>
      <tableStyleElement type="secondRowStripe" dxfId="261"/>
    </tableStyle>
    <tableStyle name="May 25-style 150" pivot="0" count="2" xr9:uid="{00000000-0011-0000-FFFF-FFFFB3020000}">
      <tableStyleElement type="firstRowStripe" dxfId="260"/>
      <tableStyleElement type="secondRowStripe" dxfId="259"/>
    </tableStyle>
    <tableStyle name="May 25-style 151" pivot="0" count="2" xr9:uid="{00000000-0011-0000-FFFF-FFFFB4020000}">
      <tableStyleElement type="firstRowStripe" dxfId="258"/>
      <tableStyleElement type="secondRowStripe" dxfId="257"/>
    </tableStyle>
    <tableStyle name="May 25-style 152" pivot="0" count="2" xr9:uid="{00000000-0011-0000-FFFF-FFFFB5020000}">
      <tableStyleElement type="firstRowStripe" dxfId="256"/>
      <tableStyleElement type="secondRowStripe" dxfId="255"/>
    </tableStyle>
    <tableStyle name="May 25-style 153" pivot="0" count="2" xr9:uid="{00000000-0011-0000-FFFF-FFFFB6020000}">
      <tableStyleElement type="firstRowStripe" dxfId="254"/>
      <tableStyleElement type="secondRowStripe" dxfId="253"/>
    </tableStyle>
    <tableStyle name="May 25-style 154" pivot="0" count="2" xr9:uid="{00000000-0011-0000-FFFF-FFFFB7020000}">
      <tableStyleElement type="firstRowStripe" dxfId="252"/>
      <tableStyleElement type="secondRowStripe" dxfId="251"/>
    </tableStyle>
    <tableStyle name="May 25-style 155" pivot="0" count="2" xr9:uid="{00000000-0011-0000-FFFF-FFFFB8020000}">
      <tableStyleElement type="firstRowStripe" dxfId="250"/>
      <tableStyleElement type="secondRowStripe" dxfId="249"/>
    </tableStyle>
    <tableStyle name="May 25-style 156" pivot="0" count="2" xr9:uid="{00000000-0011-0000-FFFF-FFFFB9020000}">
      <tableStyleElement type="firstRowStripe" dxfId="248"/>
      <tableStyleElement type="secondRowStripe" dxfId="247"/>
    </tableStyle>
    <tableStyle name="May 25-style 157" pivot="0" count="2" xr9:uid="{00000000-0011-0000-FFFF-FFFFBA020000}">
      <tableStyleElement type="firstRowStripe" dxfId="246"/>
      <tableStyleElement type="secondRowStripe" dxfId="245"/>
    </tableStyle>
    <tableStyle name="May 25-style 158" pivot="0" count="2" xr9:uid="{00000000-0011-0000-FFFF-FFFFBB020000}">
      <tableStyleElement type="firstRowStripe" dxfId="244"/>
      <tableStyleElement type="secondRowStripe" dxfId="243"/>
    </tableStyle>
    <tableStyle name="May 25-style 159" pivot="0" count="2" xr9:uid="{00000000-0011-0000-FFFF-FFFFBC020000}">
      <tableStyleElement type="firstRowStripe" dxfId="242"/>
      <tableStyleElement type="secondRowStripe" dxfId="241"/>
    </tableStyle>
    <tableStyle name="May 25-style 160" pivot="0" count="2" xr9:uid="{00000000-0011-0000-FFFF-FFFFBD020000}">
      <tableStyleElement type="firstRowStripe" dxfId="240"/>
      <tableStyleElement type="secondRowStripe" dxfId="239"/>
    </tableStyle>
    <tableStyle name="May 25-style 161" pivot="0" count="2" xr9:uid="{00000000-0011-0000-FFFF-FFFFBE020000}">
      <tableStyleElement type="firstRowStripe" dxfId="238"/>
      <tableStyleElement type="secondRowStripe" dxfId="237"/>
    </tableStyle>
    <tableStyle name="May 25-style 162" pivot="0" count="2" xr9:uid="{00000000-0011-0000-FFFF-FFFFBF020000}">
      <tableStyleElement type="firstRowStripe" dxfId="236"/>
      <tableStyleElement type="secondRowStripe" dxfId="235"/>
    </tableStyle>
    <tableStyle name="May 25-style 163" pivot="0" count="2" xr9:uid="{00000000-0011-0000-FFFF-FFFFC0020000}">
      <tableStyleElement type="firstRowStripe" dxfId="234"/>
      <tableStyleElement type="secondRowStripe" dxfId="233"/>
    </tableStyle>
    <tableStyle name="May 25-style 164" pivot="0" count="2" xr9:uid="{00000000-0011-0000-FFFF-FFFFC1020000}">
      <tableStyleElement type="firstRowStripe" dxfId="232"/>
      <tableStyleElement type="secondRowStripe" dxfId="231"/>
    </tableStyle>
    <tableStyle name="May 25-style 165" pivot="0" count="2" xr9:uid="{00000000-0011-0000-FFFF-FFFFC2020000}">
      <tableStyleElement type="firstRowStripe" dxfId="230"/>
      <tableStyleElement type="secondRowStripe" dxfId="229"/>
    </tableStyle>
    <tableStyle name="May 25-style 166" pivot="0" count="2" xr9:uid="{00000000-0011-0000-FFFF-FFFFC3020000}">
      <tableStyleElement type="firstRowStripe" dxfId="228"/>
      <tableStyleElement type="secondRowStripe" dxfId="227"/>
    </tableStyle>
    <tableStyle name="May 25-style 167" pivot="0" count="2" xr9:uid="{00000000-0011-0000-FFFF-FFFFC4020000}">
      <tableStyleElement type="firstRowStripe" dxfId="226"/>
      <tableStyleElement type="secondRowStripe" dxfId="225"/>
    </tableStyle>
    <tableStyle name="May 25-style 168" pivot="0" count="2" xr9:uid="{00000000-0011-0000-FFFF-FFFFC5020000}">
      <tableStyleElement type="firstRowStripe" dxfId="224"/>
      <tableStyleElement type="secondRowStripe" dxfId="223"/>
    </tableStyle>
    <tableStyle name="May 25-style 169" pivot="0" count="2" xr9:uid="{00000000-0011-0000-FFFF-FFFFC6020000}">
      <tableStyleElement type="firstRowStripe" dxfId="222"/>
      <tableStyleElement type="secondRowStripe" dxfId="221"/>
    </tableStyle>
    <tableStyle name="May 25-style 170" pivot="0" count="2" xr9:uid="{00000000-0011-0000-FFFF-FFFFC7020000}">
      <tableStyleElement type="firstRowStripe" dxfId="220"/>
      <tableStyleElement type="secondRowStripe" dxfId="219"/>
    </tableStyle>
    <tableStyle name="May 25-style 171" pivot="0" count="2" xr9:uid="{00000000-0011-0000-FFFF-FFFFC8020000}">
      <tableStyleElement type="firstRowStripe" dxfId="218"/>
      <tableStyleElement type="secondRowStripe" dxfId="217"/>
    </tableStyle>
    <tableStyle name="May 25-style 172" pivot="0" count="2" xr9:uid="{00000000-0011-0000-FFFF-FFFFC9020000}">
      <tableStyleElement type="firstRowStripe" dxfId="216"/>
      <tableStyleElement type="secondRowStripe" dxfId="215"/>
    </tableStyle>
    <tableStyle name="May 25-style 173" pivot="0" count="2" xr9:uid="{00000000-0011-0000-FFFF-FFFFCA020000}">
      <tableStyleElement type="firstRowStripe" dxfId="214"/>
      <tableStyleElement type="secondRowStripe" dxfId="213"/>
    </tableStyle>
    <tableStyle name="May 25-style 174" pivot="0" count="2" xr9:uid="{00000000-0011-0000-FFFF-FFFFCB020000}">
      <tableStyleElement type="firstRowStripe" dxfId="212"/>
      <tableStyleElement type="secondRowStripe" dxfId="211"/>
    </tableStyle>
    <tableStyle name="May 25-style 175" pivot="0" count="2" xr9:uid="{00000000-0011-0000-FFFF-FFFFCC020000}">
      <tableStyleElement type="firstRowStripe" dxfId="210"/>
      <tableStyleElement type="secondRowStripe" dxfId="209"/>
    </tableStyle>
    <tableStyle name="May 25-style 176" pivot="0" count="2" xr9:uid="{00000000-0011-0000-FFFF-FFFFCD020000}">
      <tableStyleElement type="firstRowStripe" dxfId="208"/>
      <tableStyleElement type="secondRowStripe" dxfId="207"/>
    </tableStyle>
    <tableStyle name="May 25-style 177" pivot="0" count="2" xr9:uid="{00000000-0011-0000-FFFF-FFFFCE020000}">
      <tableStyleElement type="firstRowStripe" dxfId="206"/>
      <tableStyleElement type="secondRowStripe" dxfId="205"/>
    </tableStyle>
    <tableStyle name="May 25-style 178" pivot="0" count="2" xr9:uid="{00000000-0011-0000-FFFF-FFFFCF020000}">
      <tableStyleElement type="firstRowStripe" dxfId="204"/>
      <tableStyleElement type="secondRowStripe" dxfId="203"/>
    </tableStyle>
    <tableStyle name="May 25-style 179" pivot="0" count="2" xr9:uid="{00000000-0011-0000-FFFF-FFFFD0020000}">
      <tableStyleElement type="firstRowStripe" dxfId="202"/>
      <tableStyleElement type="secondRowStripe" dxfId="201"/>
    </tableStyle>
    <tableStyle name="June 25-style" pivot="0" count="2" xr9:uid="{00000000-0011-0000-FFFF-FFFFD1020000}">
      <tableStyleElement type="firstRowStripe" dxfId="200"/>
      <tableStyleElement type="secondRowStripe" dxfId="199"/>
    </tableStyle>
    <tableStyle name="June 25-style 2" pivot="0" count="2" xr9:uid="{00000000-0011-0000-FFFF-FFFFD2020000}">
      <tableStyleElement type="firstRowStripe" dxfId="198"/>
      <tableStyleElement type="secondRowStripe" dxfId="197"/>
    </tableStyle>
    <tableStyle name="June 25-style 3" pivot="0" count="2" xr9:uid="{00000000-0011-0000-FFFF-FFFFD3020000}">
      <tableStyleElement type="firstRowStripe" dxfId="196"/>
      <tableStyleElement type="secondRowStripe" dxfId="195"/>
    </tableStyle>
    <tableStyle name="June 25-style 4" pivot="0" count="2" xr9:uid="{00000000-0011-0000-FFFF-FFFFD4020000}">
      <tableStyleElement type="firstRowStripe" dxfId="194"/>
      <tableStyleElement type="secondRowStripe" dxfId="193"/>
    </tableStyle>
    <tableStyle name="June 25-style 5" pivot="0" count="2" xr9:uid="{00000000-0011-0000-FFFF-FFFFD5020000}">
      <tableStyleElement type="firstRowStripe" dxfId="192"/>
      <tableStyleElement type="secondRowStripe" dxfId="191"/>
    </tableStyle>
    <tableStyle name="June 25-style 6" pivot="0" count="2" xr9:uid="{00000000-0011-0000-FFFF-FFFFD6020000}">
      <tableStyleElement type="firstRowStripe" dxfId="190"/>
      <tableStyleElement type="secondRowStripe" dxfId="189"/>
    </tableStyle>
    <tableStyle name="June 25-style 7" pivot="0" count="2" xr9:uid="{00000000-0011-0000-FFFF-FFFFD7020000}">
      <tableStyleElement type="firstRowStripe" dxfId="188"/>
      <tableStyleElement type="secondRowStripe" dxfId="187"/>
    </tableStyle>
    <tableStyle name="June 25-style 8" pivot="0" count="2" xr9:uid="{00000000-0011-0000-FFFF-FFFFD8020000}">
      <tableStyleElement type="firstRowStripe" dxfId="186"/>
      <tableStyleElement type="secondRowStripe" dxfId="185"/>
    </tableStyle>
    <tableStyle name="June 25-style 9" pivot="0" count="2" xr9:uid="{00000000-0011-0000-FFFF-FFFFD9020000}">
      <tableStyleElement type="firstRowStripe" dxfId="184"/>
      <tableStyleElement type="secondRowStripe" dxfId="183"/>
    </tableStyle>
    <tableStyle name="June 25-style 10" pivot="0" count="2" xr9:uid="{00000000-0011-0000-FFFF-FFFFDA020000}">
      <tableStyleElement type="firstRowStripe" dxfId="182"/>
      <tableStyleElement type="secondRowStripe" dxfId="181"/>
    </tableStyle>
    <tableStyle name="June 25-style 11" pivot="0" count="2" xr9:uid="{00000000-0011-0000-FFFF-FFFFDB020000}">
      <tableStyleElement type="firstRowStripe" dxfId="180"/>
      <tableStyleElement type="secondRowStripe" dxfId="179"/>
    </tableStyle>
    <tableStyle name="June 25-style 12" pivot="0" count="2" xr9:uid="{00000000-0011-0000-FFFF-FFFFDC020000}">
      <tableStyleElement type="firstRowStripe" dxfId="178"/>
      <tableStyleElement type="secondRowStripe" dxfId="177"/>
    </tableStyle>
    <tableStyle name="June 25-style 13" pivot="0" count="2" xr9:uid="{00000000-0011-0000-FFFF-FFFFDD020000}">
      <tableStyleElement type="firstRowStripe" dxfId="176"/>
      <tableStyleElement type="secondRowStripe" dxfId="175"/>
    </tableStyle>
    <tableStyle name="June 25-style 14" pivot="0" count="2" xr9:uid="{00000000-0011-0000-FFFF-FFFFDE020000}">
      <tableStyleElement type="firstRowStripe" dxfId="174"/>
      <tableStyleElement type="secondRowStripe" dxfId="173"/>
    </tableStyle>
    <tableStyle name="June 25-style 15" pivot="0" count="2" xr9:uid="{00000000-0011-0000-FFFF-FFFFDF020000}">
      <tableStyleElement type="firstRowStripe" dxfId="172"/>
      <tableStyleElement type="secondRowStripe" dxfId="171"/>
    </tableStyle>
    <tableStyle name="June 25-style 16" pivot="0" count="2" xr9:uid="{00000000-0011-0000-FFFF-FFFFE0020000}">
      <tableStyleElement type="firstRowStripe" dxfId="170"/>
      <tableStyleElement type="secondRowStripe" dxfId="169"/>
    </tableStyle>
    <tableStyle name="June 25-style 17" pivot="0" count="2" xr9:uid="{00000000-0011-0000-FFFF-FFFFE1020000}">
      <tableStyleElement type="firstRowStripe" dxfId="168"/>
      <tableStyleElement type="secondRowStripe" dxfId="167"/>
    </tableStyle>
    <tableStyle name="June 25-style 18" pivot="0" count="2" xr9:uid="{00000000-0011-0000-FFFF-FFFFE2020000}">
      <tableStyleElement type="firstRowStripe" dxfId="166"/>
      <tableStyleElement type="secondRowStripe" dxfId="165"/>
    </tableStyle>
    <tableStyle name="June 25-style 19" pivot="0" count="2" xr9:uid="{00000000-0011-0000-FFFF-FFFFE3020000}">
      <tableStyleElement type="firstRowStripe" dxfId="164"/>
      <tableStyleElement type="secondRowStripe" dxfId="163"/>
    </tableStyle>
    <tableStyle name="June 25-style 20" pivot="0" count="2" xr9:uid="{00000000-0011-0000-FFFF-FFFFE4020000}">
      <tableStyleElement type="firstRowStripe" dxfId="162"/>
      <tableStyleElement type="secondRowStripe" dxfId="161"/>
    </tableStyle>
    <tableStyle name="June 25-style 21" pivot="0" count="2" xr9:uid="{00000000-0011-0000-FFFF-FFFFE5020000}">
      <tableStyleElement type="firstRowStripe" dxfId="160"/>
      <tableStyleElement type="secondRowStripe" dxfId="159"/>
    </tableStyle>
    <tableStyle name="June 25-style 22" pivot="0" count="2" xr9:uid="{00000000-0011-0000-FFFF-FFFFE6020000}">
      <tableStyleElement type="firstRowStripe" dxfId="158"/>
      <tableStyleElement type="secondRowStripe" dxfId="157"/>
    </tableStyle>
    <tableStyle name="June 25-style 23" pivot="0" count="2" xr9:uid="{00000000-0011-0000-FFFF-FFFFE7020000}">
      <tableStyleElement type="firstRowStripe" dxfId="156"/>
      <tableStyleElement type="secondRowStripe" dxfId="155"/>
    </tableStyle>
    <tableStyle name="June 25-style 24" pivot="0" count="2" xr9:uid="{00000000-0011-0000-FFFF-FFFFE8020000}">
      <tableStyleElement type="firstRowStripe" dxfId="154"/>
      <tableStyleElement type="secondRowStripe" dxfId="153"/>
    </tableStyle>
    <tableStyle name="June 25-style 25" pivot="0" count="2" xr9:uid="{00000000-0011-0000-FFFF-FFFFE9020000}">
      <tableStyleElement type="firstRowStripe" dxfId="152"/>
      <tableStyleElement type="secondRowStripe" dxfId="151"/>
    </tableStyle>
    <tableStyle name="June 25-style 26" pivot="0" count="2" xr9:uid="{00000000-0011-0000-FFFF-FFFFEA020000}">
      <tableStyleElement type="firstRowStripe" dxfId="150"/>
      <tableStyleElement type="secondRowStripe" dxfId="149"/>
    </tableStyle>
    <tableStyle name="June 25-style 27" pivot="0" count="2" xr9:uid="{00000000-0011-0000-FFFF-FFFFEB020000}">
      <tableStyleElement type="firstRowStripe" dxfId="148"/>
      <tableStyleElement type="secondRowStripe" dxfId="147"/>
    </tableStyle>
    <tableStyle name="June 25-style 28" pivot="0" count="2" xr9:uid="{00000000-0011-0000-FFFF-FFFFEC020000}">
      <tableStyleElement type="firstRowStripe" dxfId="146"/>
      <tableStyleElement type="secondRowStripe" dxfId="145"/>
    </tableStyle>
    <tableStyle name="June 25-style 29" pivot="0" count="2" xr9:uid="{00000000-0011-0000-FFFF-FFFFED020000}">
      <tableStyleElement type="firstRowStripe" dxfId="144"/>
      <tableStyleElement type="secondRowStripe" dxfId="143"/>
    </tableStyle>
    <tableStyle name="June 25-style 30" pivot="0" count="2" xr9:uid="{00000000-0011-0000-FFFF-FFFFEE020000}">
      <tableStyleElement type="firstRowStripe" dxfId="142"/>
      <tableStyleElement type="secondRowStripe" dxfId="141"/>
    </tableStyle>
    <tableStyle name="June 25-style 31" pivot="0" count="2" xr9:uid="{00000000-0011-0000-FFFF-FFFFEF020000}">
      <tableStyleElement type="firstRowStripe" dxfId="140"/>
      <tableStyleElement type="secondRowStripe" dxfId="139"/>
    </tableStyle>
    <tableStyle name="June 25-style 32" pivot="0" count="2" xr9:uid="{00000000-0011-0000-FFFF-FFFFF0020000}">
      <tableStyleElement type="firstRowStripe" dxfId="138"/>
      <tableStyleElement type="secondRowStripe" dxfId="137"/>
    </tableStyle>
    <tableStyle name="June 25-style 33" pivot="0" count="2" xr9:uid="{00000000-0011-0000-FFFF-FFFFF1020000}">
      <tableStyleElement type="firstRowStripe" dxfId="136"/>
      <tableStyleElement type="secondRowStripe" dxfId="135"/>
    </tableStyle>
    <tableStyle name="June 25-style 34" pivot="0" count="2" xr9:uid="{00000000-0011-0000-FFFF-FFFFF2020000}">
      <tableStyleElement type="firstRowStripe" dxfId="134"/>
      <tableStyleElement type="secondRowStripe" dxfId="133"/>
    </tableStyle>
    <tableStyle name="June 25-style 35" pivot="0" count="2" xr9:uid="{00000000-0011-0000-FFFF-FFFFF3020000}">
      <tableStyleElement type="firstRowStripe" dxfId="132"/>
      <tableStyleElement type="secondRowStripe" dxfId="131"/>
    </tableStyle>
    <tableStyle name="June 25-style 36" pivot="0" count="2" xr9:uid="{00000000-0011-0000-FFFF-FFFFF4020000}">
      <tableStyleElement type="firstRowStripe" dxfId="130"/>
      <tableStyleElement type="secondRowStripe" dxfId="129"/>
    </tableStyle>
    <tableStyle name="June 25-style 37" pivot="0" count="2" xr9:uid="{00000000-0011-0000-FFFF-FFFFF5020000}">
      <tableStyleElement type="firstRowStripe" dxfId="128"/>
      <tableStyleElement type="secondRowStripe" dxfId="127"/>
    </tableStyle>
    <tableStyle name="June 25-style 38" pivot="0" count="2" xr9:uid="{00000000-0011-0000-FFFF-FFFFF6020000}">
      <tableStyleElement type="firstRowStripe" dxfId="126"/>
      <tableStyleElement type="secondRowStripe" dxfId="125"/>
    </tableStyle>
    <tableStyle name="June 25-style 39" pivot="0" count="2" xr9:uid="{00000000-0011-0000-FFFF-FFFFF7020000}">
      <tableStyleElement type="firstRowStripe" dxfId="124"/>
      <tableStyleElement type="secondRowStripe" dxfId="123"/>
    </tableStyle>
    <tableStyle name="June 25-style 40" pivot="0" count="2" xr9:uid="{00000000-0011-0000-FFFF-FFFFF8020000}">
      <tableStyleElement type="firstRowStripe" dxfId="122"/>
      <tableStyleElement type="secondRowStripe" dxfId="121"/>
    </tableStyle>
    <tableStyle name="June 25-style 41" pivot="0" count="2" xr9:uid="{00000000-0011-0000-FFFF-FFFFF9020000}">
      <tableStyleElement type="firstRowStripe" dxfId="120"/>
      <tableStyleElement type="secondRowStripe" dxfId="119"/>
    </tableStyle>
    <tableStyle name="June 25-style 42" pivot="0" count="2" xr9:uid="{00000000-0011-0000-FFFF-FFFFFA020000}">
      <tableStyleElement type="firstRowStripe" dxfId="118"/>
      <tableStyleElement type="secondRowStripe" dxfId="117"/>
    </tableStyle>
    <tableStyle name="June 25-style 43" pivot="0" count="2" xr9:uid="{00000000-0011-0000-FFFF-FFFFFB020000}">
      <tableStyleElement type="firstRowStripe" dxfId="116"/>
      <tableStyleElement type="secondRowStripe" dxfId="115"/>
    </tableStyle>
    <tableStyle name="June 25-style 44" pivot="0" count="2" xr9:uid="{00000000-0011-0000-FFFF-FFFFFC020000}">
      <tableStyleElement type="firstRowStripe" dxfId="114"/>
      <tableStyleElement type="secondRowStripe" dxfId="113"/>
    </tableStyle>
    <tableStyle name="June 25-style 45" pivot="0" count="2" xr9:uid="{00000000-0011-0000-FFFF-FFFFFD020000}">
      <tableStyleElement type="firstRowStripe" dxfId="112"/>
      <tableStyleElement type="secondRowStripe" dxfId="111"/>
    </tableStyle>
    <tableStyle name="June 25-style 46" pivot="0" count="2" xr9:uid="{00000000-0011-0000-FFFF-FFFFFE020000}">
      <tableStyleElement type="firstRowStripe" dxfId="110"/>
      <tableStyleElement type="secondRowStripe" dxfId="109"/>
    </tableStyle>
    <tableStyle name="June 25-style 47" pivot="0" count="2" xr9:uid="{00000000-0011-0000-FFFF-FFFFFF020000}">
      <tableStyleElement type="firstRowStripe" dxfId="108"/>
      <tableStyleElement type="secondRowStripe" dxfId="107"/>
    </tableStyle>
    <tableStyle name="June 25-style 48" pivot="0" count="2" xr9:uid="{00000000-0011-0000-FFFF-FFFF00030000}">
      <tableStyleElement type="firstRowStripe" dxfId="106"/>
      <tableStyleElement type="secondRowStripe" dxfId="105"/>
    </tableStyle>
    <tableStyle name="June 25-style 49" pivot="0" count="2" xr9:uid="{00000000-0011-0000-FFFF-FFFF01030000}">
      <tableStyleElement type="firstRowStripe" dxfId="104"/>
      <tableStyleElement type="secondRowStripe" dxfId="103"/>
    </tableStyle>
    <tableStyle name="June 25-style 50" pivot="0" count="2" xr9:uid="{00000000-0011-0000-FFFF-FFFF02030000}">
      <tableStyleElement type="firstRowStripe" dxfId="102"/>
      <tableStyleElement type="secondRowStripe" dxfId="101"/>
    </tableStyle>
    <tableStyle name="June 25-style 51" pivot="0" count="2" xr9:uid="{00000000-0011-0000-FFFF-FFFF03030000}">
      <tableStyleElement type="firstRowStripe" dxfId="100"/>
      <tableStyleElement type="secondRowStripe" dxfId="99"/>
    </tableStyle>
    <tableStyle name="Future Months -style" pivot="0" count="2" xr9:uid="{00000000-0011-0000-FFFF-FFFF04030000}">
      <tableStyleElement type="firstRowStripe" dxfId="98"/>
      <tableStyleElement type="secondRowStripe" dxfId="97"/>
    </tableStyle>
    <tableStyle name="Future Months -style 2" pivot="0" count="2" xr9:uid="{00000000-0011-0000-FFFF-FFFF05030000}">
      <tableStyleElement type="firstRowStripe" dxfId="96"/>
      <tableStyleElement type="secondRowStripe" dxfId="95"/>
    </tableStyle>
    <tableStyle name="Future Months -style 3" pivot="0" count="2" xr9:uid="{00000000-0011-0000-FFFF-FFFF06030000}">
      <tableStyleElement type="firstRowStripe" dxfId="94"/>
      <tableStyleElement type="secondRowStripe" dxfId="93"/>
    </tableStyle>
    <tableStyle name="Future Months -style 4" pivot="0" count="2" xr9:uid="{00000000-0011-0000-FFFF-FFFF07030000}">
      <tableStyleElement type="firstRowStripe" dxfId="92"/>
      <tableStyleElement type="secondRowStripe" dxfId="91"/>
    </tableStyle>
    <tableStyle name="Future Months -style 5" pivot="0" count="2" xr9:uid="{00000000-0011-0000-FFFF-FFFF08030000}">
      <tableStyleElement type="firstRowStripe" dxfId="90"/>
      <tableStyleElement type="secondRowStripe" dxfId="89"/>
    </tableStyle>
    <tableStyle name="Future Months -style 6" pivot="0" count="2" xr9:uid="{00000000-0011-0000-FFFF-FFFF09030000}">
      <tableStyleElement type="firstRowStripe" dxfId="88"/>
      <tableStyleElement type="secondRowStripe" dxfId="87"/>
    </tableStyle>
    <tableStyle name="Future Months -style 7" pivot="0" count="2" xr9:uid="{00000000-0011-0000-FFFF-FFFF0A030000}">
      <tableStyleElement type="firstRowStripe" dxfId="86"/>
      <tableStyleElement type="secondRowStripe" dxfId="85"/>
    </tableStyle>
    <tableStyle name="Future Months -style 8" pivot="0" count="2" xr9:uid="{00000000-0011-0000-FFFF-FFFF0B030000}">
      <tableStyleElement type="firstRowStripe" dxfId="84"/>
      <tableStyleElement type="secondRowStripe" dxfId="83"/>
    </tableStyle>
    <tableStyle name="Future Months -style 9" pivot="0" count="2" xr9:uid="{00000000-0011-0000-FFFF-FFFF0C030000}">
      <tableStyleElement type="firstRowStripe" dxfId="82"/>
      <tableStyleElement type="secondRowStripe" dxfId="81"/>
    </tableStyle>
    <tableStyle name="Future Months -style 10" pivot="0" count="2" xr9:uid="{00000000-0011-0000-FFFF-FFFF0D030000}">
      <tableStyleElement type="firstRowStripe" dxfId="80"/>
      <tableStyleElement type="secondRowStripe" dxfId="79"/>
    </tableStyle>
    <tableStyle name="Future Months -style 11" pivot="0" count="2" xr9:uid="{00000000-0011-0000-FFFF-FFFF0E030000}">
      <tableStyleElement type="firstRowStripe" dxfId="78"/>
      <tableStyleElement type="secondRowStripe" dxfId="77"/>
    </tableStyle>
    <tableStyle name="Future Months -style 12" pivot="0" count="2" xr9:uid="{00000000-0011-0000-FFFF-FFFF0F030000}">
      <tableStyleElement type="firstRowStripe" dxfId="76"/>
      <tableStyleElement type="secondRowStripe" dxfId="75"/>
    </tableStyle>
    <tableStyle name="Future Months -style 13" pivot="0" count="2" xr9:uid="{00000000-0011-0000-FFFF-FFFF10030000}">
      <tableStyleElement type="firstRowStripe" dxfId="74"/>
      <tableStyleElement type="secondRowStripe" dxfId="73"/>
    </tableStyle>
    <tableStyle name="Future Months -style 14" pivot="0" count="2" xr9:uid="{00000000-0011-0000-FFFF-FFFF11030000}">
      <tableStyleElement type="firstRowStripe" dxfId="72"/>
      <tableStyleElement type="secondRowStripe" dxfId="71"/>
    </tableStyle>
    <tableStyle name="Future Months -style 15" pivot="0" count="2" xr9:uid="{00000000-0011-0000-FFFF-FFFF12030000}">
      <tableStyleElement type="firstRowStripe" dxfId="70"/>
      <tableStyleElement type="secondRowStripe" dxfId="69"/>
    </tableStyle>
    <tableStyle name="Future Months -style 16" pivot="0" count="2" xr9:uid="{00000000-0011-0000-FFFF-FFFF13030000}">
      <tableStyleElement type="firstRowStripe" dxfId="68"/>
      <tableStyleElement type="secondRowStripe" dxfId="67"/>
    </tableStyle>
    <tableStyle name="Future Months -style 17" pivot="0" count="2" xr9:uid="{00000000-0011-0000-FFFF-FFFF14030000}">
      <tableStyleElement type="firstRowStripe" dxfId="66"/>
      <tableStyleElement type="secondRowStripe" dxfId="65"/>
    </tableStyle>
    <tableStyle name="Future Months -style 18" pivot="0" count="2" xr9:uid="{00000000-0011-0000-FFFF-FFFF15030000}">
      <tableStyleElement type="firstRowStripe" dxfId="64"/>
      <tableStyleElement type="secondRowStripe" dxfId="63"/>
    </tableStyle>
    <tableStyle name="Future Months -style 19" pivot="0" count="2" xr9:uid="{00000000-0011-0000-FFFF-FFFF16030000}">
      <tableStyleElement type="firstRowStripe" dxfId="62"/>
      <tableStyleElement type="secondRowStripe" dxfId="6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B153:H168" headerRowCount="0">
  <tableColumns count="7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/>
    <tableColumn id="5" xr3:uid="{00000000-0010-0000-0000-000005000000}" name="Column5"/>
    <tableColumn id="6" xr3:uid="{00000000-0010-0000-0000-000006000000}" name="Column6"/>
    <tableColumn id="7" xr3:uid="{00000000-0010-0000-0000-000007000000}" name="Column7"/>
  </tableColumns>
  <tableStyleInfo name="Nov 24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B13:H22" headerRowCount="0">
  <tableColumns count="7">
    <tableColumn id="1" xr3:uid="{00000000-0010-0000-0100-000001000000}" name="Column1"/>
    <tableColumn id="2" xr3:uid="{00000000-0010-0000-0100-000002000000}" name="Column2"/>
    <tableColumn id="3" xr3:uid="{00000000-0010-0000-0100-000003000000}" name="Column3"/>
    <tableColumn id="4" xr3:uid="{00000000-0010-0000-0100-000004000000}" name="Column4"/>
    <tableColumn id="5" xr3:uid="{00000000-0010-0000-0100-000005000000}" name="Column5"/>
    <tableColumn id="6" xr3:uid="{00000000-0010-0000-0100-000006000000}" name="Column6"/>
    <tableColumn id="7" xr3:uid="{00000000-0010-0000-0100-000007000000}" name="Column7"/>
  </tableColumns>
  <tableStyleInfo name="Dec 24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F23:G27" headerRowCount="0">
  <tableColumns count="2">
    <tableColumn id="1" xr3:uid="{00000000-0010-0000-0200-000001000000}" name="Column1"/>
    <tableColumn id="2" xr3:uid="{00000000-0010-0000-0200-000002000000}" name="Column2"/>
  </tableColumns>
  <tableStyleInfo name="Dec 24-style 2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D25:E27" headerRowCount="0">
  <tableColumns count="2">
    <tableColumn id="1" xr3:uid="{00000000-0010-0000-0300-000001000000}" name="Column1"/>
    <tableColumn id="2" xr3:uid="{00000000-0010-0000-0300-000002000000}" name="Column2"/>
  </tableColumns>
  <tableStyleInfo name="Dec 24-style 3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F29:G60" headerRowCount="0">
  <tableColumns count="2">
    <tableColumn id="1" xr3:uid="{00000000-0010-0000-0400-000001000000}" name="Column1"/>
    <tableColumn id="2" xr3:uid="{00000000-0010-0000-0400-000002000000}" name="Column2"/>
  </tableColumns>
  <tableStyleInfo name="Dec 24-style 4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B33:E48" headerRowCount="0">
  <tableColumns count="4">
    <tableColumn id="1" xr3:uid="{00000000-0010-0000-0500-000001000000}" name="Column1"/>
    <tableColumn id="2" xr3:uid="{00000000-0010-0000-0500-000002000000}" name="Column2"/>
    <tableColumn id="3" xr3:uid="{00000000-0010-0000-0500-000003000000}" name="Column3"/>
    <tableColumn id="4" xr3:uid="{00000000-0010-0000-0500-000004000000}" name="Column4"/>
  </tableColumns>
  <tableStyleInfo name="Dec 24-style 5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B50:C50" headerRowCount="0">
  <tableColumns count="2">
    <tableColumn id="1" xr3:uid="{00000000-0010-0000-0600-000001000000}" name="Column1"/>
    <tableColumn id="2" xr3:uid="{00000000-0010-0000-0600-000002000000}" name="Column2"/>
  </tableColumns>
  <tableStyleInfo name="Dec 24-style 6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B52:C53" headerRowCount="0">
  <tableColumns count="2">
    <tableColumn id="1" xr3:uid="{00000000-0010-0000-0700-000001000000}" name="Column1"/>
    <tableColumn id="2" xr3:uid="{00000000-0010-0000-0700-000002000000}" name="Column2"/>
  </tableColumns>
  <tableStyleInfo name="Dec 24-style 7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D67:H67" headerRowCount="0">
  <tableColumns count="5">
    <tableColumn id="1" xr3:uid="{00000000-0010-0000-0800-000001000000}" name="Column1"/>
    <tableColumn id="2" xr3:uid="{00000000-0010-0000-0800-000002000000}" name="Column2"/>
    <tableColumn id="3" xr3:uid="{00000000-0010-0000-0800-000003000000}" name="Column3"/>
    <tableColumn id="4" xr3:uid="{00000000-0010-0000-0800-000004000000}" name="Column4"/>
    <tableColumn id="5" xr3:uid="{00000000-0010-0000-0800-000005000000}" name="Column5"/>
  </tableColumns>
  <tableStyleInfo name="Dec 24-style 8" showFirstColumn="1" showLastColumn="1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_10" displayName="Table_10" ref="B68:H72" headerRowCount="0">
  <tableColumns count="7">
    <tableColumn id="1" xr3:uid="{00000000-0010-0000-0900-000001000000}" name="Column1"/>
    <tableColumn id="2" xr3:uid="{00000000-0010-0000-0900-000002000000}" name="Column2"/>
    <tableColumn id="3" xr3:uid="{00000000-0010-0000-0900-000003000000}" name="Column3"/>
    <tableColumn id="4" xr3:uid="{00000000-0010-0000-0900-000004000000}" name="Column4"/>
    <tableColumn id="5" xr3:uid="{00000000-0010-0000-0900-000005000000}" name="Column5"/>
    <tableColumn id="6" xr3:uid="{00000000-0010-0000-0900-000006000000}" name="Column6"/>
    <tableColumn id="7" xr3:uid="{00000000-0010-0000-0900-000007000000}" name="Column7"/>
  </tableColumns>
  <tableStyleInfo name="Dec 24-style 9" showFirstColumn="1" showLastColumn="1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_11" displayName="Table_11" ref="D74:H74" headerRowCount="0">
  <tableColumns count="5">
    <tableColumn id="1" xr3:uid="{00000000-0010-0000-0A00-000001000000}" name="Column1"/>
    <tableColumn id="2" xr3:uid="{00000000-0010-0000-0A00-000002000000}" name="Column2"/>
    <tableColumn id="3" xr3:uid="{00000000-0010-0000-0A00-000003000000}" name="Column3"/>
    <tableColumn id="4" xr3:uid="{00000000-0010-0000-0A00-000004000000}" name="Column4"/>
    <tableColumn id="5" xr3:uid="{00000000-0010-0000-0A00-000005000000}" name="Column5"/>
  </tableColumns>
  <tableStyleInfo name="Dec 24-style 10" showFirstColumn="1" showLastColumn="1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_12" displayName="Table_12" ref="D76:H76" headerRowCount="0">
  <tableColumns count="5">
    <tableColumn id="1" xr3:uid="{00000000-0010-0000-0B00-000001000000}" name="Column1"/>
    <tableColumn id="2" xr3:uid="{00000000-0010-0000-0B00-000002000000}" name="Column2"/>
    <tableColumn id="3" xr3:uid="{00000000-0010-0000-0B00-000003000000}" name="Column3"/>
    <tableColumn id="4" xr3:uid="{00000000-0010-0000-0B00-000004000000}" name="Column4"/>
    <tableColumn id="5" xr3:uid="{00000000-0010-0000-0B00-000005000000}" name="Column5"/>
  </tableColumns>
  <tableStyleInfo name="Dec 24-style 11" showFirstColumn="1" showLastColumn="1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_13" displayName="Table_13" ref="D77:E97" headerRowCount="0">
  <tableColumns count="2">
    <tableColumn id="1" xr3:uid="{00000000-0010-0000-0C00-000001000000}" name="Column1"/>
    <tableColumn id="2" xr3:uid="{00000000-0010-0000-0C00-000002000000}" name="Column2"/>
  </tableColumns>
  <tableStyleInfo name="Dec 24-style 12" showFirstColumn="1" showLastColumn="1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_14" displayName="Table_14" ref="F77:G97" headerRowCount="0">
  <tableColumns count="2">
    <tableColumn id="1" xr3:uid="{00000000-0010-0000-0D00-000001000000}" name="Column1"/>
    <tableColumn id="2" xr3:uid="{00000000-0010-0000-0D00-000002000000}" name="Column2"/>
  </tableColumns>
  <tableStyleInfo name="Dec 24-style 13" showFirstColumn="1" showLastColumn="1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e_15" displayName="Table_15" ref="F98:G98" headerRowCount="0">
  <tableColumns count="2">
    <tableColumn id="1" xr3:uid="{00000000-0010-0000-0E00-000001000000}" name="Column1"/>
    <tableColumn id="2" xr3:uid="{00000000-0010-0000-0E00-000002000000}" name="Column2"/>
  </tableColumns>
  <tableStyleInfo name="Dec 24-style 14" showFirstColumn="1" showLastColumn="1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e_16" displayName="Table_16" ref="F99:G105" headerRowCount="0">
  <tableColumns count="2">
    <tableColumn id="1" xr3:uid="{00000000-0010-0000-0F00-000001000000}" name="Column1"/>
    <tableColumn id="2" xr3:uid="{00000000-0010-0000-0F00-000002000000}" name="Column2"/>
  </tableColumns>
  <tableStyleInfo name="Dec 24-style 15" showFirstColumn="1" showLastColumn="1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e_17" displayName="Table_17" ref="O113:P114" headerRowCount="0">
  <tableColumns count="2">
    <tableColumn id="1" xr3:uid="{00000000-0010-0000-1000-000001000000}" name="Column1"/>
    <tableColumn id="2" xr3:uid="{00000000-0010-0000-1000-000002000000}" name="Column2"/>
  </tableColumns>
  <tableStyleInfo name="Dec 24-style 16" showFirstColumn="1" showLastColumn="1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ble_18" displayName="Table_18" ref="O126:T128" headerRowCount="0">
  <tableColumns count="6">
    <tableColumn id="1" xr3:uid="{00000000-0010-0000-1100-000001000000}" name="Column1"/>
    <tableColumn id="2" xr3:uid="{00000000-0010-0000-1100-000002000000}" name="Column2"/>
    <tableColumn id="3" xr3:uid="{00000000-0010-0000-1100-000003000000}" name="Column3"/>
    <tableColumn id="4" xr3:uid="{00000000-0010-0000-1100-000004000000}" name="Column4"/>
    <tableColumn id="5" xr3:uid="{00000000-0010-0000-1100-000005000000}" name="Column5"/>
    <tableColumn id="6" xr3:uid="{00000000-0010-0000-1100-000006000000}" name="Column6"/>
  </tableColumns>
  <tableStyleInfo name="Dec 24-style 17" showFirstColumn="1" showLastColumn="1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Table_19" displayName="Table_19" ref="F129:G135" headerRowCount="0">
  <tableColumns count="2">
    <tableColumn id="1" xr3:uid="{00000000-0010-0000-1200-000001000000}" name="Column1"/>
    <tableColumn id="2" xr3:uid="{00000000-0010-0000-1200-000002000000}" name="Column2"/>
  </tableColumns>
  <tableStyleInfo name="Dec 24-style 18" showFirstColumn="1" showLastColumn="1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3000000}" name="Table_20" displayName="Table_20" ref="F137:G146" headerRowCount="0">
  <tableColumns count="2">
    <tableColumn id="1" xr3:uid="{00000000-0010-0000-1300-000001000000}" name="Column1"/>
    <tableColumn id="2" xr3:uid="{00000000-0010-0000-1300-000002000000}" name="Column2"/>
  </tableColumns>
  <tableStyleInfo name="Dec 24-style 19" showFirstColumn="1" showLastColumn="1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4000000}" name="Table_21" displayName="Table_21" ref="F153:G158" headerRowCount="0">
  <tableColumns count="2">
    <tableColumn id="1" xr3:uid="{00000000-0010-0000-1400-000001000000}" name="Column1"/>
    <tableColumn id="2" xr3:uid="{00000000-0010-0000-1400-000002000000}" name="Column2"/>
  </tableColumns>
  <tableStyleInfo name="Dec 24-style 20" showFirstColumn="1" showLastColumn="1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5000000}" name="Table_22" displayName="Table_22" ref="F160:G164" headerRowCount="0">
  <tableColumns count="2">
    <tableColumn id="1" xr3:uid="{00000000-0010-0000-1500-000001000000}" name="Column1"/>
    <tableColumn id="2" xr3:uid="{00000000-0010-0000-1500-000002000000}" name="Column2"/>
  </tableColumns>
  <tableStyleInfo name="Dec 24-style 21" showFirstColumn="1" showLastColumn="1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6000000}" name="Table_23" displayName="Table_23" ref="F166:G187" headerRowCount="0">
  <tableColumns count="2">
    <tableColumn id="1" xr3:uid="{00000000-0010-0000-1600-000001000000}" name="Column1"/>
    <tableColumn id="2" xr3:uid="{00000000-0010-0000-1600-000002000000}" name="Column2"/>
  </tableColumns>
  <tableStyleInfo name="Dec 24-style 22" showFirstColumn="1" showLastColumn="1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able_24" displayName="Table_24" ref="A1:B14" headerRowCount="0">
  <tableColumns count="2">
    <tableColumn id="1" xr3:uid="{00000000-0010-0000-1700-000001000000}" name="Column1"/>
    <tableColumn id="2" xr3:uid="{00000000-0010-0000-1700-000002000000}" name="Column2"/>
  </tableColumns>
  <tableStyleInfo name="Jan 25-style" showFirstColumn="1" showLastColumn="1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8000000}" name="Table_25" displayName="Table_25" ref="F3:G3" headerRowCount="0">
  <tableColumns count="2">
    <tableColumn id="1" xr3:uid="{00000000-0010-0000-1800-000001000000}" name="Column1"/>
    <tableColumn id="2" xr3:uid="{00000000-0010-0000-1800-000002000000}" name="Column2"/>
  </tableColumns>
  <tableStyleInfo name="Jan 25-style 2" showFirstColumn="1" showLastColumn="1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Table_26" displayName="Table_26" ref="F4:G6" headerRowCount="0">
  <tableColumns count="2">
    <tableColumn id="1" xr3:uid="{00000000-0010-0000-1900-000001000000}" name="Column1"/>
    <tableColumn id="2" xr3:uid="{00000000-0010-0000-1900-000002000000}" name="Column2"/>
  </tableColumns>
  <tableStyleInfo name="Jan 25-style 3" showFirstColumn="1" showLastColumn="1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A000000}" name="Table_27" displayName="Table_27" ref="F7:G8" headerRowCount="0">
  <tableColumns count="2">
    <tableColumn id="1" xr3:uid="{00000000-0010-0000-1A00-000001000000}" name="Column1"/>
    <tableColumn id="2" xr3:uid="{00000000-0010-0000-1A00-000002000000}" name="Column2"/>
  </tableColumns>
  <tableStyleInfo name="Jan 25-style 4" showFirstColumn="1" showLastColumn="1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Table_28" displayName="Table_28" ref="F12:G13" headerRowCount="0">
  <tableColumns count="2">
    <tableColumn id="1" xr3:uid="{00000000-0010-0000-1B00-000001000000}" name="Column1"/>
    <tableColumn id="2" xr3:uid="{00000000-0010-0000-1B00-000002000000}" name="Column2"/>
  </tableColumns>
  <tableStyleInfo name="Jan 25-style 5" showFirstColumn="1" showLastColumn="1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able_29" displayName="Table_29" ref="F14:G22" headerRowCount="0">
  <tableColumns count="2">
    <tableColumn id="1" xr3:uid="{00000000-0010-0000-1C00-000001000000}" name="Column1"/>
    <tableColumn id="2" xr3:uid="{00000000-0010-0000-1C00-000002000000}" name="Column2"/>
  </tableColumns>
  <tableStyleInfo name="Jan 25-style 6" showFirstColumn="1" showLastColumn="1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Table_30" displayName="Table_30" ref="F26:G27" headerRowCount="0">
  <tableColumns count="2">
    <tableColumn id="1" xr3:uid="{00000000-0010-0000-1D00-000001000000}" name="Column1"/>
    <tableColumn id="2" xr3:uid="{00000000-0010-0000-1D00-000002000000}" name="Column2"/>
  </tableColumns>
  <tableStyleInfo name="Jan 25-style 7" showFirstColumn="1" showLastColumn="1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E000000}" name="Table_31" displayName="Table_31" ref="F29:G29" headerRowCount="0">
  <tableColumns count="2">
    <tableColumn id="1" xr3:uid="{00000000-0010-0000-1E00-000001000000}" name="Column1"/>
    <tableColumn id="2" xr3:uid="{00000000-0010-0000-1E00-000002000000}" name="Column2"/>
  </tableColumns>
  <tableStyleInfo name="Jan 25-style 8" showFirstColumn="1" showLastColumn="1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F000000}" name="Table_32" displayName="Table_32" ref="B31:D58" headerRowCount="0">
  <tableColumns count="3">
    <tableColumn id="1" xr3:uid="{00000000-0010-0000-1F00-000001000000}" name="Column1"/>
    <tableColumn id="2" xr3:uid="{00000000-0010-0000-1F00-000002000000}" name="Column2"/>
    <tableColumn id="3" xr3:uid="{00000000-0010-0000-1F00-000003000000}" name="Column3"/>
  </tableColumns>
  <tableStyleInfo name="Jan 25-style 9" showFirstColumn="1" showLastColumn="1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0000000}" name="Table_33" displayName="Table_33" ref="E31:G59" headerRowCount="0">
  <tableColumns count="3">
    <tableColumn id="1" xr3:uid="{00000000-0010-0000-2000-000001000000}" name="Column1"/>
    <tableColumn id="2" xr3:uid="{00000000-0010-0000-2000-000002000000}" name="Column2"/>
    <tableColumn id="3" xr3:uid="{00000000-0010-0000-2000-000003000000}" name="Column3"/>
  </tableColumns>
  <tableStyleInfo name="Jan 25-style 10" showFirstColumn="1" showLastColumn="1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1000000}" name="Table_34" displayName="Table_34" ref="H31:H58" headerRowCount="0">
  <tableColumns count="1">
    <tableColumn id="1" xr3:uid="{00000000-0010-0000-2100-000001000000}" name="Column1"/>
  </tableColumns>
  <tableStyleInfo name="Jan 25-style 11" showFirstColumn="1" showLastColumn="1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2000000}" name="Table_35" displayName="Table_35" ref="F61:G64" headerRowCount="0">
  <tableColumns count="2">
    <tableColumn id="1" xr3:uid="{00000000-0010-0000-2200-000001000000}" name="Column1"/>
    <tableColumn id="2" xr3:uid="{00000000-0010-0000-2200-000002000000}" name="Column2"/>
  </tableColumns>
  <tableStyleInfo name="Jan 25-style 12" showFirstColumn="1" showLastColumn="1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3000000}" name="Table_36" displayName="Table_36" ref="F66:G71" headerRowCount="0">
  <tableColumns count="2">
    <tableColumn id="1" xr3:uid="{00000000-0010-0000-2300-000001000000}" name="Column1"/>
    <tableColumn id="2" xr3:uid="{00000000-0010-0000-2300-000002000000}" name="Column2"/>
  </tableColumns>
  <tableStyleInfo name="Jan 25-style 13" showFirstColumn="1" showLastColumn="1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4000000}" name="Table_37" displayName="Table_37" ref="F73:G77" headerRowCount="0">
  <tableColumns count="2">
    <tableColumn id="1" xr3:uid="{00000000-0010-0000-2400-000001000000}" name="Column1"/>
    <tableColumn id="2" xr3:uid="{00000000-0010-0000-2400-000002000000}" name="Column2"/>
  </tableColumns>
  <tableStyleInfo name="Jan 25-style 14" showFirstColumn="1" showLastColumn="1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5000000}" name="Table_38" displayName="Table_38" ref="F78:G79" headerRowCount="0">
  <tableColumns count="2">
    <tableColumn id="1" xr3:uid="{00000000-0010-0000-2500-000001000000}" name="Column1"/>
    <tableColumn id="2" xr3:uid="{00000000-0010-0000-2500-000002000000}" name="Column2"/>
  </tableColumns>
  <tableStyleInfo name="Jan 25-style 15" showFirstColumn="1" showLastColumn="1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6000000}" name="Table_39" displayName="Table_39" ref="F81:G81" headerRowCount="0">
  <tableColumns count="2">
    <tableColumn id="1" xr3:uid="{00000000-0010-0000-2600-000001000000}" name="Column1"/>
    <tableColumn id="2" xr3:uid="{00000000-0010-0000-2600-000002000000}" name="Column2"/>
  </tableColumns>
  <tableStyleInfo name="Jan 25-style 16" showFirstColumn="1" showLastColumn="1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7000000}" name="Table_40" displayName="Table_40" ref="F82:G85" headerRowCount="0">
  <tableColumns count="2">
    <tableColumn id="1" xr3:uid="{00000000-0010-0000-2700-000001000000}" name="Column1"/>
    <tableColumn id="2" xr3:uid="{00000000-0010-0000-2700-000002000000}" name="Column2"/>
  </tableColumns>
  <tableStyleInfo name="Jan 25-style 17" showFirstColumn="1" showLastColumn="1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8000000}" name="Table_41" displayName="Table_41" ref="B83:C83" headerRowCount="0">
  <tableColumns count="2">
    <tableColumn id="1" xr3:uid="{00000000-0010-0000-2800-000001000000}" name="Column1"/>
    <tableColumn id="2" xr3:uid="{00000000-0010-0000-2800-000002000000}" name="Column2"/>
  </tableColumns>
  <tableStyleInfo name="Jan 25-style 18" showFirstColumn="1" showLastColumn="1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9000000}" name="Table_42" displayName="Table_42" ref="B86:E103" headerRowCount="0">
  <tableColumns count="4">
    <tableColumn id="1" xr3:uid="{00000000-0010-0000-2900-000001000000}" name="Column1"/>
    <tableColumn id="2" xr3:uid="{00000000-0010-0000-2900-000002000000}" name="Column2"/>
    <tableColumn id="3" xr3:uid="{00000000-0010-0000-2900-000003000000}" name="Column3"/>
    <tableColumn id="4" xr3:uid="{00000000-0010-0000-2900-000004000000}" name="Column4"/>
  </tableColumns>
  <tableStyleInfo name="Jan 25-style 19" showFirstColumn="1" showLastColumn="1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A000000}" name="Table_43" displayName="Table_43" ref="F87:G88" headerRowCount="0">
  <tableColumns count="2">
    <tableColumn id="1" xr3:uid="{00000000-0010-0000-2A00-000001000000}" name="Column1"/>
    <tableColumn id="2" xr3:uid="{00000000-0010-0000-2A00-000002000000}" name="Column2"/>
  </tableColumns>
  <tableStyleInfo name="Jan 25-style 20" showFirstColumn="1" showLastColumn="1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Table_44" displayName="Table_44" ref="F100:G100" headerRowCount="0">
  <tableColumns count="2">
    <tableColumn id="1" xr3:uid="{00000000-0010-0000-2B00-000001000000}" name="Column1"/>
    <tableColumn id="2" xr3:uid="{00000000-0010-0000-2B00-000002000000}" name="Column2"/>
  </tableColumns>
  <tableStyleInfo name="Jan 25-style 21" showFirstColumn="1" showLastColumn="1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Table_45" displayName="Table_45" ref="F105:G105" headerRowCount="0">
  <tableColumns count="2">
    <tableColumn id="1" xr3:uid="{00000000-0010-0000-2C00-000001000000}" name="Column1"/>
    <tableColumn id="2" xr3:uid="{00000000-0010-0000-2C00-000002000000}" name="Column2"/>
  </tableColumns>
  <tableStyleInfo name="Jan 25-style 22" showFirstColumn="1" showLastColumn="1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Table_46" displayName="Table_46" ref="F106:G119" headerRowCount="0">
  <tableColumns count="2">
    <tableColumn id="1" xr3:uid="{00000000-0010-0000-2D00-000001000000}" name="Column1"/>
    <tableColumn id="2" xr3:uid="{00000000-0010-0000-2D00-000002000000}" name="Column2"/>
  </tableColumns>
  <tableStyleInfo name="Jan 25-style 23" showFirstColumn="1" showLastColumn="1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2E000000}" name="Table_47" displayName="Table_47" ref="F122:G129" headerRowCount="0">
  <tableColumns count="2">
    <tableColumn id="1" xr3:uid="{00000000-0010-0000-2E00-000001000000}" name="Column1"/>
    <tableColumn id="2" xr3:uid="{00000000-0010-0000-2E00-000002000000}" name="Column2"/>
  </tableColumns>
  <tableStyleInfo name="Jan 25-style 24" showFirstColumn="1" showLastColumn="1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F000000}" name="Table_48" displayName="Table_48" ref="K125:L126" headerRowCount="0">
  <tableColumns count="2">
    <tableColumn id="1" xr3:uid="{00000000-0010-0000-2F00-000001000000}" name="Column1"/>
    <tableColumn id="2" xr3:uid="{00000000-0010-0000-2F00-000002000000}" name="Column2"/>
  </tableColumns>
  <tableStyleInfo name="Jan 25-style 25" showFirstColumn="1" showLastColumn="1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30000000}" name="Table_49" displayName="Table_49" ref="Q125:S126" headerRowCount="0">
  <tableColumns count="3">
    <tableColumn id="1" xr3:uid="{00000000-0010-0000-3000-000001000000}" name="Column1"/>
    <tableColumn id="2" xr3:uid="{00000000-0010-0000-3000-000002000000}" name="Column2"/>
    <tableColumn id="3" xr3:uid="{00000000-0010-0000-3000-000003000000}" name="Column3"/>
  </tableColumns>
  <tableStyleInfo name="Jan 25-style 26" showFirstColumn="1" showLastColumn="1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1000000}" name="Table_50" displayName="Table_50" ref="F130:G134" headerRowCount="0">
  <tableColumns count="2">
    <tableColumn id="1" xr3:uid="{00000000-0010-0000-3100-000001000000}" name="Column1"/>
    <tableColumn id="2" xr3:uid="{00000000-0010-0000-3100-000002000000}" name="Column2"/>
  </tableColumns>
  <tableStyleInfo name="Jan 25-style 27" showFirstColumn="1" showLastColumn="1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2000000}" name="Table_51" displayName="Table_51" ref="O132:P166" headerRowCount="0">
  <tableColumns count="2">
    <tableColumn id="1" xr3:uid="{00000000-0010-0000-3200-000001000000}" name="Column1"/>
    <tableColumn id="2" xr3:uid="{00000000-0010-0000-3200-000002000000}" name="Column2"/>
  </tableColumns>
  <tableStyleInfo name="Jan 25-style 28" showFirstColumn="1" showLastColumn="1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3000000}" name="Table_52" displayName="Table_52" ref="F135:G135" headerRowCount="0">
  <tableColumns count="2">
    <tableColumn id="1" xr3:uid="{00000000-0010-0000-3300-000001000000}" name="Column1"/>
    <tableColumn id="2" xr3:uid="{00000000-0010-0000-3300-000002000000}" name="Column2"/>
  </tableColumns>
  <tableStyleInfo name="Jan 25-style 29" showFirstColumn="1" showLastColumn="1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4000000}" name="Table_53" displayName="Table_53" ref="F136:G139" headerRowCount="0">
  <tableColumns count="2">
    <tableColumn id="1" xr3:uid="{00000000-0010-0000-3400-000001000000}" name="Column1"/>
    <tableColumn id="2" xr3:uid="{00000000-0010-0000-3400-000002000000}" name="Column2"/>
  </tableColumns>
  <tableStyleInfo name="Jan 25-style 30" showFirstColumn="1" showLastColumn="1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5000000}" name="Table_54" displayName="Table_54" ref="L140" headerRowCount="0">
  <tableColumns count="1">
    <tableColumn id="1" xr3:uid="{00000000-0010-0000-3500-000001000000}" name="Column1"/>
  </tableColumns>
  <tableStyleInfo name="Jan 25-style 31" showFirstColumn="1" showLastColumn="1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6000000}" name="Table_55" displayName="Table_55" ref="F141:G151" headerRowCount="0">
  <tableColumns count="2">
    <tableColumn id="1" xr3:uid="{00000000-0010-0000-3600-000001000000}" name="Column1"/>
    <tableColumn id="2" xr3:uid="{00000000-0010-0000-3600-000002000000}" name="Column2"/>
  </tableColumns>
  <tableStyleInfo name="Jan 25-style 32" showFirstColumn="1" showLastColumn="1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37000000}" name="Table_56" displayName="Table_56" ref="B142:C143" headerRowCount="0">
  <tableColumns count="2">
    <tableColumn id="1" xr3:uid="{00000000-0010-0000-3700-000001000000}" name="Column1"/>
    <tableColumn id="2" xr3:uid="{00000000-0010-0000-3700-000002000000}" name="Column2"/>
  </tableColumns>
  <tableStyleInfo name="Jan 25-style 33" showFirstColumn="1" showLastColumn="1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8000000}" name="Table_57" displayName="Table_57" ref="B144:C151" headerRowCount="0">
  <tableColumns count="2">
    <tableColumn id="1" xr3:uid="{00000000-0010-0000-3800-000001000000}" name="Column1"/>
    <tableColumn id="2" xr3:uid="{00000000-0010-0000-3800-000002000000}" name="Column2"/>
  </tableColumns>
  <tableStyleInfo name="Jan 25-style 34" showFirstColumn="1" showLastColumn="1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9000000}" name="Table_58" displayName="Table_58" ref="E147:E170" headerRowCount="0">
  <tableColumns count="1">
    <tableColumn id="1" xr3:uid="{00000000-0010-0000-3900-000001000000}" name="Column1"/>
  </tableColumns>
  <tableStyleInfo name="Jan 25-style 35" showFirstColumn="1" showLastColumn="1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A000000}" name="Table_59" displayName="Table_59" ref="F155:H155" headerRowCount="0">
  <tableColumns count="3">
    <tableColumn id="1" xr3:uid="{00000000-0010-0000-3A00-000001000000}" name="Column1"/>
    <tableColumn id="2" xr3:uid="{00000000-0010-0000-3A00-000002000000}" name="Column2"/>
    <tableColumn id="3" xr3:uid="{00000000-0010-0000-3A00-000003000000}" name="Column3"/>
  </tableColumns>
  <tableStyleInfo name="Jan 25-style 36" showFirstColumn="1" showLastColumn="1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B000000}" name="Table_60" displayName="Table_60" ref="F156:G157" headerRowCount="0">
  <tableColumns count="2">
    <tableColumn id="1" xr3:uid="{00000000-0010-0000-3B00-000001000000}" name="Column1"/>
    <tableColumn id="2" xr3:uid="{00000000-0010-0000-3B00-000002000000}" name="Column2"/>
  </tableColumns>
  <tableStyleInfo name="Jan 25-style 37" showFirstColumn="1" showLastColumn="1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C000000}" name="Table_61" displayName="Table_61" ref="E172:E176" headerRowCount="0">
  <tableColumns count="1">
    <tableColumn id="1" xr3:uid="{00000000-0010-0000-3C00-000001000000}" name="Column1"/>
  </tableColumns>
  <tableStyleInfo name="Jan 25-style 38" showFirstColumn="1" showLastColumn="1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D000000}" name="Table_62" displayName="Table_62" ref="F172:G173" headerRowCount="0">
  <tableColumns count="2">
    <tableColumn id="1" xr3:uid="{00000000-0010-0000-3D00-000001000000}" name="Column1"/>
    <tableColumn id="2" xr3:uid="{00000000-0010-0000-3D00-000002000000}" name="Column2"/>
  </tableColumns>
  <tableStyleInfo name="Jan 25-style 39" showFirstColumn="1" showLastColumn="1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E000000}" name="Table_63" displayName="Table_63" ref="F174:G179" headerRowCount="0">
  <tableColumns count="2">
    <tableColumn id="1" xr3:uid="{00000000-0010-0000-3E00-000001000000}" name="Column1"/>
    <tableColumn id="2" xr3:uid="{00000000-0010-0000-3E00-000002000000}" name="Column2"/>
  </tableColumns>
  <tableStyleInfo name="Jan 25-style 40" showFirstColumn="1" showLastColumn="1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F000000}" name="Table_64" displayName="Table_64" ref="K175:L176" headerRowCount="0">
  <tableColumns count="2">
    <tableColumn id="1" xr3:uid="{00000000-0010-0000-3F00-000001000000}" name="Column1"/>
    <tableColumn id="2" xr3:uid="{00000000-0010-0000-3F00-000002000000}" name="Column2"/>
  </tableColumns>
  <tableStyleInfo name="Jan 25-style 41" showFirstColumn="1" showLastColumn="1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40000000}" name="Table_65" displayName="Table_65" ref="Q175:S176" headerRowCount="0">
  <tableColumns count="3">
    <tableColumn id="1" xr3:uid="{00000000-0010-0000-4000-000001000000}" name="Column1"/>
    <tableColumn id="2" xr3:uid="{00000000-0010-0000-4000-000002000000}" name="Column2"/>
    <tableColumn id="3" xr3:uid="{00000000-0010-0000-4000-000003000000}" name="Column3"/>
  </tableColumns>
  <tableStyleInfo name="Jan 25-style 42" showFirstColumn="1" showLastColumn="1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1000000}" name="Table_66" displayName="Table_66" ref="N176" headerRowCount="0">
  <tableColumns count="1">
    <tableColumn id="1" xr3:uid="{00000000-0010-0000-4100-000001000000}" name="Column1"/>
  </tableColumns>
  <tableStyleInfo name="Jan 25-style 43" showFirstColumn="1" showLastColumn="1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2000000}" name="Table_67" displayName="Table_67" ref="O176:P176" headerRowCount="0">
  <tableColumns count="2">
    <tableColumn id="1" xr3:uid="{00000000-0010-0000-4200-000001000000}" name="Column1"/>
    <tableColumn id="2" xr3:uid="{00000000-0010-0000-4200-000002000000}" name="Column2"/>
  </tableColumns>
  <tableStyleInfo name="Jan 25-style 44" showFirstColumn="1" showLastColumn="1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3000000}" name="Table_68" displayName="Table_68" ref="E178:E179" headerRowCount="0">
  <tableColumns count="1">
    <tableColumn id="1" xr3:uid="{00000000-0010-0000-4300-000001000000}" name="Column1"/>
  </tableColumns>
  <tableStyleInfo name="Jan 25-style 45" showFirstColumn="1" showLastColumn="1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4000000}" name="Table_69" displayName="Table_69" ref="O179:P191" headerRowCount="0">
  <tableColumns count="2">
    <tableColumn id="1" xr3:uid="{00000000-0010-0000-4400-000001000000}" name="Column1"/>
    <tableColumn id="2" xr3:uid="{00000000-0010-0000-4400-000002000000}" name="Column2"/>
  </tableColumns>
  <tableStyleInfo name="Jan 25-style 46" showFirstColumn="1" showLastColumn="1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45000000}" name="Table_70" displayName="Table_70" ref="Q179:S193" headerRowCount="0">
  <tableColumns count="3">
    <tableColumn id="1" xr3:uid="{00000000-0010-0000-4500-000001000000}" name="Column1"/>
    <tableColumn id="2" xr3:uid="{00000000-0010-0000-4500-000002000000}" name="Column2"/>
    <tableColumn id="3" xr3:uid="{00000000-0010-0000-4500-000003000000}" name="Column3"/>
  </tableColumns>
  <tableStyleInfo name="Jan 25-style 47" showFirstColumn="1" showLastColumn="1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00000000-000C-0000-FFFF-FFFF46000000}" name="Table_71" displayName="Table_71" ref="E180:E183" headerRowCount="0">
  <tableColumns count="1">
    <tableColumn id="1" xr3:uid="{00000000-0010-0000-4600-000001000000}" name="Column1"/>
  </tableColumns>
  <tableStyleInfo name="Jan 25-style 48" showFirstColumn="1" showLastColumn="1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47000000}" name="Table_72" displayName="Table_72" ref="F180:G183" headerRowCount="0">
  <tableColumns count="2">
    <tableColumn id="1" xr3:uid="{00000000-0010-0000-4700-000001000000}" name="Column1"/>
    <tableColumn id="2" xr3:uid="{00000000-0010-0000-4700-000002000000}" name="Column2"/>
  </tableColumns>
  <tableStyleInfo name="Jan 25-style 49" showFirstColumn="1" showLastColumn="1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00000000-000C-0000-FFFF-FFFF48000000}" name="Table_73" displayName="Table_73" ref="N180" headerRowCount="0">
  <tableColumns count="1">
    <tableColumn id="1" xr3:uid="{00000000-0010-0000-4800-000001000000}" name="Column1"/>
  </tableColumns>
  <tableStyleInfo name="Jan 25-style 50" showFirstColumn="1" showLastColumn="1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49000000}" name="Table_74" displayName="Table_74" ref="N181:N191" headerRowCount="0">
  <tableColumns count="1">
    <tableColumn id="1" xr3:uid="{00000000-0010-0000-4900-000001000000}" name="Column1"/>
  </tableColumns>
  <tableStyleInfo name="Jan 25-style 51" showFirstColumn="1" showLastColumn="1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00000000-000C-0000-FFFF-FFFF4A000000}" name="Table_75" displayName="Table_75" ref="E184:E189" headerRowCount="0">
  <tableColumns count="1">
    <tableColumn id="1" xr3:uid="{00000000-0010-0000-4A00-000001000000}" name="Column1"/>
  </tableColumns>
  <tableStyleInfo name="Jan 25-style 52" showFirstColumn="1" showLastColumn="1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00000000-000C-0000-FFFF-FFFF4B000000}" name="Table_76" displayName="Table_76" ref="F185:G190" headerRowCount="0">
  <tableColumns count="2">
    <tableColumn id="1" xr3:uid="{00000000-0010-0000-4B00-000001000000}" name="Column1"/>
    <tableColumn id="2" xr3:uid="{00000000-0010-0000-4B00-000002000000}" name="Column2"/>
  </tableColumns>
  <tableStyleInfo name="Jan 25-style 53" showFirstColumn="1" showLastColumn="1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0000000-000C-0000-FFFF-FFFF4C000000}" name="Table_77" displayName="Table_77" ref="E190:E203" headerRowCount="0">
  <tableColumns count="1">
    <tableColumn id="1" xr3:uid="{00000000-0010-0000-4C00-000001000000}" name="Column1"/>
  </tableColumns>
  <tableStyleInfo name="Jan 25-style 54" showFirstColumn="1" showLastColumn="1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00000000-000C-0000-FFFF-FFFF4D000000}" name="Table_78" displayName="Table_78" ref="B191:C203" headerRowCount="0">
  <tableColumns count="2">
    <tableColumn id="1" xr3:uid="{00000000-0010-0000-4D00-000001000000}" name="Column1"/>
    <tableColumn id="2" xr3:uid="{00000000-0010-0000-4D00-000002000000}" name="Column2"/>
  </tableColumns>
  <tableStyleInfo name="Jan 25-style 55" showFirstColumn="1" showLastColumn="1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00000000-000C-0000-FFFF-FFFF4E000000}" name="Table_79" displayName="Table_79" ref="F191:G203" headerRowCount="0">
  <tableColumns count="2">
    <tableColumn id="1" xr3:uid="{00000000-0010-0000-4E00-000001000000}" name="Column1"/>
    <tableColumn id="2" xr3:uid="{00000000-0010-0000-4E00-000002000000}" name="Column2"/>
  </tableColumns>
  <tableStyleInfo name="Jan 25-style 56" showFirstColumn="1" showLastColumn="1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00000000-000C-0000-FFFF-FFFF4F000000}" name="Table_80" displayName="Table_80" ref="N193" headerRowCount="0">
  <tableColumns count="1">
    <tableColumn id="1" xr3:uid="{00000000-0010-0000-4F00-000001000000}" name="Column1"/>
  </tableColumns>
  <tableStyleInfo name="Jan 25-style 57" showFirstColumn="1" showLastColumn="1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00000000-000C-0000-FFFF-FFFF50000000}" name="Table_81" displayName="Table_81" ref="O193:P193" headerRowCount="0">
  <tableColumns count="2">
    <tableColumn id="1" xr3:uid="{00000000-0010-0000-5000-000001000000}" name="Column1"/>
    <tableColumn id="2" xr3:uid="{00000000-0010-0000-5000-000002000000}" name="Column2"/>
  </tableColumns>
  <tableStyleInfo name="Jan 25-style 58" showFirstColumn="1" showLastColumn="1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00000000-000C-0000-FFFF-FFFF51000000}" name="Table_82" displayName="Table_82" ref="Q197:S197" headerRowCount="0">
  <tableColumns count="3">
    <tableColumn id="1" xr3:uid="{00000000-0010-0000-5100-000001000000}" name="Column1"/>
    <tableColumn id="2" xr3:uid="{00000000-0010-0000-5100-000002000000}" name="Column2"/>
    <tableColumn id="3" xr3:uid="{00000000-0010-0000-5100-000003000000}" name="Column3"/>
  </tableColumns>
  <tableStyleInfo name="Jan 25-style 59" showFirstColumn="1" showLastColumn="1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00000000-000C-0000-FFFF-FFFF52000000}" name="Table_83" displayName="Table_83" ref="Q203:S205" headerRowCount="0">
  <tableColumns count="3">
    <tableColumn id="1" xr3:uid="{00000000-0010-0000-5200-000001000000}" name="Column1"/>
    <tableColumn id="2" xr3:uid="{00000000-0010-0000-5200-000002000000}" name="Column2"/>
    <tableColumn id="3" xr3:uid="{00000000-0010-0000-5200-000003000000}" name="Column3"/>
  </tableColumns>
  <tableStyleInfo name="Jan 25-style 60" showFirstColumn="1" showLastColumn="1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00000000-000C-0000-FFFF-FFFF53000000}" name="Table_84" displayName="Table_84" ref="B207:C207" headerRowCount="0">
  <tableColumns count="2">
    <tableColumn id="1" xr3:uid="{00000000-0010-0000-5300-000001000000}" name="Column1"/>
    <tableColumn id="2" xr3:uid="{00000000-0010-0000-5300-000002000000}" name="Column2"/>
  </tableColumns>
  <tableStyleInfo name="Jan 25-style 61" showFirstColumn="1" showLastColumn="1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00000000-000C-0000-FFFF-FFFF54000000}" name="Table_85" displayName="Table_85" ref="E207" headerRowCount="0">
  <tableColumns count="1">
    <tableColumn id="1" xr3:uid="{00000000-0010-0000-5400-000001000000}" name="Column1"/>
  </tableColumns>
  <tableStyleInfo name="Jan 25-style 62" showFirstColumn="1" showLastColumn="1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00000000-000C-0000-FFFF-FFFF55000000}" name="Table_86" displayName="Table_86" ref="F207:H207" headerRowCount="0">
  <tableColumns count="3">
    <tableColumn id="1" xr3:uid="{00000000-0010-0000-5500-000001000000}" name="Column1"/>
    <tableColumn id="2" xr3:uid="{00000000-0010-0000-5500-000002000000}" name="Column2"/>
    <tableColumn id="3" xr3:uid="{00000000-0010-0000-5500-000003000000}" name="Column3"/>
  </tableColumns>
  <tableStyleInfo name="Jan 25-style 63" showFirstColumn="1" showLastColumn="1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00000000-000C-0000-FFFF-FFFF56000000}" name="Table_87" displayName="Table_87" ref="N209" headerRowCount="0">
  <tableColumns count="1">
    <tableColumn id="1" xr3:uid="{00000000-0010-0000-5600-000001000000}" name="Column1"/>
  </tableColumns>
  <tableStyleInfo name="Jan 25-style 64" showFirstColumn="1" showLastColumn="1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00000000-000C-0000-FFFF-FFFF57000000}" name="Table_88" displayName="Table_88" ref="O209:P209" headerRowCount="0">
  <tableColumns count="2">
    <tableColumn id="1" xr3:uid="{00000000-0010-0000-5700-000001000000}" name="Column1"/>
    <tableColumn id="2" xr3:uid="{00000000-0010-0000-5700-000002000000}" name="Column2"/>
  </tableColumns>
  <tableStyleInfo name="Jan 25-style 65" showFirstColumn="1" showLastColumn="1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00000000-000C-0000-FFFF-FFFF58000000}" name="Table_89" displayName="Table_89" ref="Q209:S209" headerRowCount="0">
  <tableColumns count="3">
    <tableColumn id="1" xr3:uid="{00000000-0010-0000-5800-000001000000}" name="Column1"/>
    <tableColumn id="2" xr3:uid="{00000000-0010-0000-5800-000002000000}" name="Column2"/>
    <tableColumn id="3" xr3:uid="{00000000-0010-0000-5800-000003000000}" name="Column3"/>
  </tableColumns>
  <tableStyleInfo name="Jan 25-style 66" showFirstColumn="1" showLastColumn="1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00000000-000C-0000-FFFF-FFFF59000000}" name="Table_90" displayName="Table_90" ref="B210:C214" headerRowCount="0">
  <tableColumns count="2">
    <tableColumn id="1" xr3:uid="{00000000-0010-0000-5900-000001000000}" name="Column1"/>
    <tableColumn id="2" xr3:uid="{00000000-0010-0000-5900-000002000000}" name="Column2"/>
  </tableColumns>
  <tableStyleInfo name="Jan 25-style 67" showFirstColumn="1" showLastColumn="1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00000000-000C-0000-FFFF-FFFF5A000000}" name="Table_91" displayName="Table_91" ref="E210:E214" headerRowCount="0">
  <tableColumns count="1">
    <tableColumn id="1" xr3:uid="{00000000-0010-0000-5A00-000001000000}" name="Column1"/>
  </tableColumns>
  <tableStyleInfo name="Jan 25-style 68" showFirstColumn="1" showLastColumn="1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00000000-000C-0000-FFFF-FFFF5B000000}" name="Table_92" displayName="Table_92" ref="F210:G214" headerRowCount="0">
  <tableColumns count="2">
    <tableColumn id="1" xr3:uid="{00000000-0010-0000-5B00-000001000000}" name="Column1"/>
    <tableColumn id="2" xr3:uid="{00000000-0010-0000-5B00-000002000000}" name="Column2"/>
  </tableColumns>
  <tableStyleInfo name="Jan 25-style 69" showFirstColumn="1" showLastColumn="1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00000000-000C-0000-FFFF-FFFF5C000000}" name="Table_93" displayName="Table_93" ref="E216:G216" headerRowCount="0">
  <tableColumns count="3">
    <tableColumn id="1" xr3:uid="{00000000-0010-0000-5C00-000001000000}" name="Column1"/>
    <tableColumn id="2" xr3:uid="{00000000-0010-0000-5C00-000002000000}" name="Column2"/>
    <tableColumn id="3" xr3:uid="{00000000-0010-0000-5C00-000003000000}" name="Column3"/>
  </tableColumns>
  <tableStyleInfo name="Jan 25-style 70" showFirstColumn="1" showLastColumn="1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00000000-000C-0000-FFFF-FFFF5D000000}" name="Table_94" displayName="Table_94" ref="E3:E5" headerRowCount="0">
  <tableColumns count="1">
    <tableColumn id="1" xr3:uid="{00000000-0010-0000-5D00-000001000000}" name="Column1"/>
  </tableColumns>
  <tableStyleInfo name="Feb 25-style" showFirstColumn="1" showLastColumn="1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00000000-000C-0000-FFFF-FFFF5E000000}" name="Table_95" displayName="Table_95" ref="F3:G5" headerRowCount="0">
  <tableColumns count="2">
    <tableColumn id="1" xr3:uid="{00000000-0010-0000-5E00-000001000000}" name="Column1"/>
    <tableColumn id="2" xr3:uid="{00000000-0010-0000-5E00-000002000000}" name="Column2"/>
  </tableColumns>
  <tableStyleInfo name="Feb 25-style 2" showFirstColumn="1" showLastColumn="1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00000000-000C-0000-FFFF-FFFF5F000000}" name="Table_96" displayName="Table_96" ref="E7" headerRowCount="0">
  <tableColumns count="1">
    <tableColumn id="1" xr3:uid="{00000000-0010-0000-5F00-000001000000}" name="Column1"/>
  </tableColumns>
  <tableStyleInfo name="Feb 25-style 3" showFirstColumn="1" showLastColumn="1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00000000-000C-0000-FFFF-FFFF60000000}" name="Table_97" displayName="Table_97" ref="F7:G7" headerRowCount="0">
  <tableColumns count="2">
    <tableColumn id="1" xr3:uid="{00000000-0010-0000-6000-000001000000}" name="Column1"/>
    <tableColumn id="2" xr3:uid="{00000000-0010-0000-6000-000002000000}" name="Column2"/>
  </tableColumns>
  <tableStyleInfo name="Feb 25-style 4" showFirstColumn="1" showLastColumn="1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00000000-000C-0000-FFFF-FFFF61000000}" name="Table_98" displayName="Table_98" ref="K7:L8" headerRowCount="0">
  <tableColumns count="2">
    <tableColumn id="1" xr3:uid="{00000000-0010-0000-6100-000001000000}" name="Column1"/>
    <tableColumn id="2" xr3:uid="{00000000-0010-0000-6100-000002000000}" name="Column2"/>
  </tableColumns>
  <tableStyleInfo name="Feb 25-style 5" showFirstColumn="1" showLastColumn="1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00000000-000C-0000-FFFF-FFFF62000000}" name="Table_99" displayName="Table_99" ref="Q7:T8" headerRowCount="0">
  <tableColumns count="4">
    <tableColumn id="1" xr3:uid="{00000000-0010-0000-6200-000001000000}" name="Column1"/>
    <tableColumn id="2" xr3:uid="{00000000-0010-0000-6200-000002000000}" name="Column2"/>
    <tableColumn id="3" xr3:uid="{00000000-0010-0000-6200-000003000000}" name="Column3"/>
    <tableColumn id="4" xr3:uid="{00000000-0010-0000-6200-000004000000}" name="Column4"/>
  </tableColumns>
  <tableStyleInfo name="Feb 25-style 6" showFirstColumn="1" showLastColumn="1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00000000-000C-0000-FFFF-FFFF63000000}" name="Table_100" displayName="Table_100" ref="N8" headerRowCount="0">
  <tableColumns count="1">
    <tableColumn id="1" xr3:uid="{00000000-0010-0000-6300-000001000000}" name="Column1"/>
  </tableColumns>
  <tableStyleInfo name="Feb 25-style 7" showFirstColumn="1" showLastColumn="1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00000000-000C-0000-FFFF-FFFF64000000}" name="Table_101" displayName="Table_101" ref="O8:P8" headerRowCount="0">
  <tableColumns count="2">
    <tableColumn id="1" xr3:uid="{00000000-0010-0000-6400-000001000000}" name="Column1"/>
    <tableColumn id="2" xr3:uid="{00000000-0010-0000-6400-000002000000}" name="Column2"/>
  </tableColumns>
  <tableStyleInfo name="Feb 25-style 8" showFirstColumn="1" showLastColumn="1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00000000-000C-0000-FFFF-FFFF65000000}" name="Table_102" displayName="Table_102" ref="E9:E20" headerRowCount="0">
  <tableColumns count="1">
    <tableColumn id="1" xr3:uid="{00000000-0010-0000-6500-000001000000}" name="Column1"/>
  </tableColumns>
  <tableStyleInfo name="Feb 25-style 9" showFirstColumn="1" showLastColumn="1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00000000-000C-0000-FFFF-FFFF66000000}" name="Table_103" displayName="Table_103" ref="F9:G20" headerRowCount="0">
  <tableColumns count="2">
    <tableColumn id="1" xr3:uid="{00000000-0010-0000-6600-000001000000}" name="Column1"/>
    <tableColumn id="2" xr3:uid="{00000000-0010-0000-6600-000002000000}" name="Column2"/>
  </tableColumns>
  <tableStyleInfo name="Feb 25-style 10" showFirstColumn="1" showLastColumn="1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00000000-000C-0000-FFFF-FFFF67000000}" name="Table_104" displayName="Table_104" ref="O13:P15" headerRowCount="0">
  <tableColumns count="2">
    <tableColumn id="1" xr3:uid="{00000000-0010-0000-6700-000001000000}" name="Column1"/>
    <tableColumn id="2" xr3:uid="{00000000-0010-0000-6700-000002000000}" name="Column2"/>
  </tableColumns>
  <tableStyleInfo name="Feb 25-style 11" showFirstColumn="1" showLastColumn="1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00000000-000C-0000-FFFF-FFFF68000000}" name="Table_105" displayName="Table_105" ref="Q13:T15" headerRowCount="0">
  <tableColumns count="4">
    <tableColumn id="1" xr3:uid="{00000000-0010-0000-6800-000001000000}" name="Column1"/>
    <tableColumn id="2" xr3:uid="{00000000-0010-0000-6800-000002000000}" name="Column2"/>
    <tableColumn id="3" xr3:uid="{00000000-0010-0000-6800-000003000000}" name="Column3"/>
    <tableColumn id="4" xr3:uid="{00000000-0010-0000-6800-000004000000}" name="Column4"/>
  </tableColumns>
  <tableStyleInfo name="Feb 25-style 12" showFirstColumn="1" showLastColumn="1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00000000-000C-0000-FFFF-FFFF69000000}" name="Table_106" displayName="Table_106" ref="N14:N15" headerRowCount="0">
  <tableColumns count="1">
    <tableColumn id="1" xr3:uid="{00000000-0010-0000-6900-000001000000}" name="Column1"/>
  </tableColumns>
  <tableStyleInfo name="Feb 25-style 13" showFirstColumn="1" showLastColumn="1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00000000-000C-0000-FFFF-FFFF6A000000}" name="Table_107" displayName="Table_107" ref="O20:P21" headerRowCount="0">
  <tableColumns count="2">
    <tableColumn id="1" xr3:uid="{00000000-0010-0000-6A00-000001000000}" name="Column1"/>
    <tableColumn id="2" xr3:uid="{00000000-0010-0000-6A00-000002000000}" name="Column2"/>
  </tableColumns>
  <tableStyleInfo name="Feb 25-style 14" showFirstColumn="1" showLastColumn="1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00000000-000C-0000-FFFF-FFFF6B000000}" name="Table_108" displayName="Table_108" ref="Q20:S21" headerRowCount="0">
  <tableColumns count="3">
    <tableColumn id="1" xr3:uid="{00000000-0010-0000-6B00-000001000000}" name="Column1"/>
    <tableColumn id="2" xr3:uid="{00000000-0010-0000-6B00-000002000000}" name="Column2"/>
    <tableColumn id="3" xr3:uid="{00000000-0010-0000-6B00-000003000000}" name="Column3"/>
  </tableColumns>
  <tableStyleInfo name="Feb 25-style 15" showFirstColumn="1" showLastColumn="1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00000000-000C-0000-FFFF-FFFF6C000000}" name="Table_109" displayName="Table_109" ref="N21" headerRowCount="0">
  <tableColumns count="1">
    <tableColumn id="1" xr3:uid="{00000000-0010-0000-6C00-000001000000}" name="Column1"/>
  </tableColumns>
  <tableStyleInfo name="Feb 25-style 16" showFirstColumn="1" showLastColumn="1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00000000-000C-0000-FFFF-FFFF6D000000}" name="Table_110" displayName="Table_110" ref="O25:P28" headerRowCount="0">
  <tableColumns count="2">
    <tableColumn id="1" xr3:uid="{00000000-0010-0000-6D00-000001000000}" name="Column1"/>
    <tableColumn id="2" xr3:uid="{00000000-0010-0000-6D00-000002000000}" name="Column2"/>
  </tableColumns>
  <tableStyleInfo name="Feb 25-style 17" showFirstColumn="1" showLastColumn="1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00000000-000C-0000-FFFF-FFFF6E000000}" name="Table_111" displayName="Table_111" ref="Q25:T29" headerRowCount="0">
  <tableColumns count="4">
    <tableColumn id="1" xr3:uid="{00000000-0010-0000-6E00-000001000000}" name="Column1"/>
    <tableColumn id="2" xr3:uid="{00000000-0010-0000-6E00-000002000000}" name="Column2"/>
    <tableColumn id="3" xr3:uid="{00000000-0010-0000-6E00-000003000000}" name="Column3"/>
    <tableColumn id="4" xr3:uid="{00000000-0010-0000-6E00-000004000000}" name="Column4"/>
  </tableColumns>
  <tableStyleInfo name="Feb 25-style 18" showFirstColumn="1" showLastColumn="1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00000000-000C-0000-FFFF-FFFF6F000000}" name="Table_112" displayName="Table_112" ref="N26:N28" headerRowCount="0">
  <tableColumns count="1">
    <tableColumn id="1" xr3:uid="{00000000-0010-0000-6F00-000001000000}" name="Column1"/>
  </tableColumns>
  <tableStyleInfo name="Feb 25-style 19" showFirstColumn="1" showLastColumn="1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00000000-000C-0000-FFFF-FFFF70000000}" name="Table_113" displayName="Table_113" ref="Q31:S32" headerRowCount="0">
  <tableColumns count="3">
    <tableColumn id="1" xr3:uid="{00000000-0010-0000-7000-000001000000}" name="Column1"/>
    <tableColumn id="2" xr3:uid="{00000000-0010-0000-7000-000002000000}" name="Column2"/>
    <tableColumn id="3" xr3:uid="{00000000-0010-0000-7000-000003000000}" name="Column3"/>
  </tableColumns>
  <tableStyleInfo name="Feb 25-style 20" showFirstColumn="1" showLastColumn="1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00000000-000C-0000-FFFF-FFFF71000000}" name="Table_114" displayName="Table_114" ref="N32" headerRowCount="0">
  <tableColumns count="1">
    <tableColumn id="1" xr3:uid="{00000000-0010-0000-7100-000001000000}" name="Column1"/>
  </tableColumns>
  <tableStyleInfo name="Feb 25-style 21" showFirstColumn="1" showLastColumn="1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00000000-000C-0000-FFFF-FFFF72000000}" name="Table_115" displayName="Table_115" ref="O32:P32" headerRowCount="0">
  <tableColumns count="2">
    <tableColumn id="1" xr3:uid="{00000000-0010-0000-7200-000001000000}" name="Column1"/>
    <tableColumn id="2" xr3:uid="{00000000-0010-0000-7200-000002000000}" name="Column2"/>
  </tableColumns>
  <tableStyleInfo name="Feb 25-style 22" showFirstColumn="1" showLastColumn="1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00000000-000C-0000-FFFF-FFFF73000000}" name="Table_116" displayName="Table_116" ref="E37:E39" headerRowCount="0">
  <tableColumns count="1">
    <tableColumn id="1" xr3:uid="{00000000-0010-0000-7300-000001000000}" name="Column1"/>
  </tableColumns>
  <tableStyleInfo name="Feb 25-style 23" showFirstColumn="1" showLastColumn="1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00000000-000C-0000-FFFF-FFFF74000000}" name="Table_117" displayName="Table_117" ref="F37:G39" headerRowCount="0">
  <tableColumns count="2">
    <tableColumn id="1" xr3:uid="{00000000-0010-0000-7400-000001000000}" name="Column1"/>
    <tableColumn id="2" xr3:uid="{00000000-0010-0000-7400-000002000000}" name="Column2"/>
  </tableColumns>
  <tableStyleInfo name="Feb 25-style 24" showFirstColumn="1" showLastColumn="1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00000000-000C-0000-FFFF-FFFF75000000}" name="Table_118" displayName="Table_118" ref="F41:G44" headerRowCount="0">
  <tableColumns count="2">
    <tableColumn id="1" xr3:uid="{00000000-0010-0000-7500-000001000000}" name="Column1"/>
    <tableColumn id="2" xr3:uid="{00000000-0010-0000-7500-000002000000}" name="Column2"/>
  </tableColumns>
  <tableStyleInfo name="Feb 25-style 25" showFirstColumn="1" showLastColumn="1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00000000-000C-0000-FFFF-FFFF76000000}" name="Table_119" displayName="Table_119" ref="E42:E44" headerRowCount="0">
  <tableColumns count="1">
    <tableColumn id="1" xr3:uid="{00000000-0010-0000-7600-000001000000}" name="Column1"/>
  </tableColumns>
  <tableStyleInfo name="Feb 25-style 26" showFirstColumn="1" showLastColumn="1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00000000-000C-0000-FFFF-FFFF77000000}" name="Table_120" displayName="Table_120" ref="K43:S43" headerRowCount="0">
  <tableColumns count="9">
    <tableColumn id="1" xr3:uid="{00000000-0010-0000-7700-000001000000}" name="Column1"/>
    <tableColumn id="2" xr3:uid="{00000000-0010-0000-7700-000002000000}" name="Column2"/>
    <tableColumn id="3" xr3:uid="{00000000-0010-0000-7700-000003000000}" name="Column3"/>
    <tableColumn id="4" xr3:uid="{00000000-0010-0000-7700-000004000000}" name="Column4"/>
    <tableColumn id="5" xr3:uid="{00000000-0010-0000-7700-000005000000}" name="Column5"/>
    <tableColumn id="6" xr3:uid="{00000000-0010-0000-7700-000006000000}" name="Column6"/>
    <tableColumn id="7" xr3:uid="{00000000-0010-0000-7700-000007000000}" name="Column7"/>
    <tableColumn id="8" xr3:uid="{00000000-0010-0000-7700-000008000000}" name="Column8"/>
    <tableColumn id="9" xr3:uid="{00000000-0010-0000-7700-000009000000}" name="Column9"/>
  </tableColumns>
  <tableStyleInfo name="Feb 25-style 27" showFirstColumn="1" showLastColumn="1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00000000-000C-0000-FFFF-FFFF78000000}" name="Table_121" displayName="Table_121" ref="K44:L46" headerRowCount="0">
  <tableColumns count="2">
    <tableColumn id="1" xr3:uid="{00000000-0010-0000-7800-000001000000}" name="Column1"/>
    <tableColumn id="2" xr3:uid="{00000000-0010-0000-7800-000002000000}" name="Column2"/>
  </tableColumns>
  <tableStyleInfo name="Feb 25-style 28" showFirstColumn="1" showLastColumn="1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00000000-000C-0000-FFFF-FFFF79000000}" name="Table_122" displayName="Table_122" ref="N44:N46" headerRowCount="0">
  <tableColumns count="1">
    <tableColumn id="1" xr3:uid="{00000000-0010-0000-7900-000001000000}" name="Column1"/>
  </tableColumns>
  <tableStyleInfo name="Feb 25-style 29" showFirstColumn="1" showLastColumn="1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00000000-000C-0000-FFFF-FFFF7A000000}" name="Table_123" displayName="Table_123" ref="O44:P46" headerRowCount="0">
  <tableColumns count="2">
    <tableColumn id="1" xr3:uid="{00000000-0010-0000-7A00-000001000000}" name="Column1"/>
    <tableColumn id="2" xr3:uid="{00000000-0010-0000-7A00-000002000000}" name="Column2"/>
  </tableColumns>
  <tableStyleInfo name="Feb 25-style 30" showFirstColumn="1" showLastColumn="1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00000000-000C-0000-FFFF-FFFF7B000000}" name="Table_124" displayName="Table_124" ref="Q44:T46" headerRowCount="0">
  <tableColumns count="4">
    <tableColumn id="1" xr3:uid="{00000000-0010-0000-7B00-000001000000}" name="Column1"/>
    <tableColumn id="2" xr3:uid="{00000000-0010-0000-7B00-000002000000}" name="Column2"/>
    <tableColumn id="3" xr3:uid="{00000000-0010-0000-7B00-000003000000}" name="Column3"/>
    <tableColumn id="4" xr3:uid="{00000000-0010-0000-7B00-000004000000}" name="Column4"/>
  </tableColumns>
  <tableStyleInfo name="Feb 25-style 31" showFirstColumn="1" showLastColumn="1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00000000-000C-0000-FFFF-FFFF7C000000}" name="Table_125" displayName="Table_125" ref="E46:E50" headerRowCount="0">
  <tableColumns count="1">
    <tableColumn id="1" xr3:uid="{00000000-0010-0000-7C00-000001000000}" name="Column1"/>
  </tableColumns>
  <tableStyleInfo name="Feb 25-style 32" showFirstColumn="1" showLastColumn="1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00000000-000C-0000-FFFF-FFFF7D000000}" name="Table_126" displayName="Table_126" ref="F46:G50" headerRowCount="0">
  <tableColumns count="2">
    <tableColumn id="1" xr3:uid="{00000000-0010-0000-7D00-000001000000}" name="Column1"/>
    <tableColumn id="2" xr3:uid="{00000000-0010-0000-7D00-000002000000}" name="Column2"/>
  </tableColumns>
  <tableStyleInfo name="Feb 25-style 33" showFirstColumn="1" showLastColumn="1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00000000-000C-0000-FFFF-FFFF7E000000}" name="Table_127" displayName="Table_127" ref="N48:N49" headerRowCount="0">
  <tableColumns count="1">
    <tableColumn id="1" xr3:uid="{00000000-0010-0000-7E00-000001000000}" name="Column1"/>
  </tableColumns>
  <tableStyleInfo name="Feb 25-style 34" showFirstColumn="1" showLastColumn="1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00000000-000C-0000-FFFF-FFFF7F000000}" name="Table_128" displayName="Table_128" ref="O48:P49" headerRowCount="0">
  <tableColumns count="2">
    <tableColumn id="1" xr3:uid="{00000000-0010-0000-7F00-000001000000}" name="Column1"/>
    <tableColumn id="2" xr3:uid="{00000000-0010-0000-7F00-000002000000}" name="Column2"/>
  </tableColumns>
  <tableStyleInfo name="Feb 25-style 35" showFirstColumn="1" showLastColumn="1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00000000-000C-0000-FFFF-FFFF80000000}" name="Table_129" displayName="Table_129" ref="Q48:S49" headerRowCount="0">
  <tableColumns count="3">
    <tableColumn id="1" xr3:uid="{00000000-0010-0000-8000-000001000000}" name="Column1"/>
    <tableColumn id="2" xr3:uid="{00000000-0010-0000-8000-000002000000}" name="Column2"/>
    <tableColumn id="3" xr3:uid="{00000000-0010-0000-8000-000003000000}" name="Column3"/>
  </tableColumns>
  <tableStyleInfo name="Feb 25-style 36" showFirstColumn="1" showLastColumn="1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00000000-000C-0000-FFFF-FFFF81000000}" name="Table_130" displayName="Table_130" ref="K51:L51" headerRowCount="0">
  <tableColumns count="2">
    <tableColumn id="1" xr3:uid="{00000000-0010-0000-8100-000001000000}" name="Column1"/>
    <tableColumn id="2" xr3:uid="{00000000-0010-0000-8100-000002000000}" name="Column2"/>
  </tableColumns>
  <tableStyleInfo name="Feb 25-style 37" showFirstColumn="1" showLastColumn="1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00000000-000C-0000-FFFF-FFFF82000000}" name="Table_131" displayName="Table_131" ref="N51" headerRowCount="0">
  <tableColumns count="1">
    <tableColumn id="1" xr3:uid="{00000000-0010-0000-8200-000001000000}" name="Column1"/>
  </tableColumns>
  <tableStyleInfo name="Feb 25-style 38" showFirstColumn="1" showLastColumn="1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00000000-000C-0000-FFFF-FFFF83000000}" name="Table_132" displayName="Table_132" ref="O51:P51" headerRowCount="0">
  <tableColumns count="2">
    <tableColumn id="1" xr3:uid="{00000000-0010-0000-8300-000001000000}" name="Column1"/>
    <tableColumn id="2" xr3:uid="{00000000-0010-0000-8300-000002000000}" name="Column2"/>
  </tableColumns>
  <tableStyleInfo name="Feb 25-style 39" showFirstColumn="1" showLastColumn="1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00000000-000C-0000-FFFF-FFFF84000000}" name="Table_133" displayName="Table_133" ref="Q51:S51" headerRowCount="0">
  <tableColumns count="3">
    <tableColumn id="1" xr3:uid="{00000000-0010-0000-8400-000001000000}" name="Column1"/>
    <tableColumn id="2" xr3:uid="{00000000-0010-0000-8400-000002000000}" name="Column2"/>
    <tableColumn id="3" xr3:uid="{00000000-0010-0000-8400-000003000000}" name="Column3"/>
  </tableColumns>
  <tableStyleInfo name="Feb 25-style 40" showFirstColumn="1" showLastColumn="1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00000000-000C-0000-FFFF-FFFF85000000}" name="Table_134" displayName="Table_134" ref="E52:E54" headerRowCount="0">
  <tableColumns count="1">
    <tableColumn id="1" xr3:uid="{00000000-0010-0000-8500-000001000000}" name="Column1"/>
  </tableColumns>
  <tableStyleInfo name="Feb 25-style 41" showFirstColumn="1" showLastColumn="1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00000000-000C-0000-FFFF-FFFF86000000}" name="Table_135" displayName="Table_135" ref="F52:G54" headerRowCount="0">
  <tableColumns count="2">
    <tableColumn id="1" xr3:uid="{00000000-0010-0000-8600-000001000000}" name="Column1"/>
    <tableColumn id="2" xr3:uid="{00000000-0010-0000-8600-000002000000}" name="Column2"/>
  </tableColumns>
  <tableStyleInfo name="Feb 25-style 42" showFirstColumn="1" showLastColumn="1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00000000-000C-0000-FFFF-FFFF87000000}" name="Table_136" displayName="Table_136" ref="N53" headerRowCount="0">
  <tableColumns count="1">
    <tableColumn id="1" xr3:uid="{00000000-0010-0000-8700-000001000000}" name="Column1"/>
  </tableColumns>
  <tableStyleInfo name="Feb 25-style 43" showFirstColumn="1" showLastColumn="1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00000000-000C-0000-FFFF-FFFF88000000}" name="Table_137" displayName="Table_137" ref="O53:P53" headerRowCount="0">
  <tableColumns count="2">
    <tableColumn id="1" xr3:uid="{00000000-0010-0000-8800-000001000000}" name="Column1"/>
    <tableColumn id="2" xr3:uid="{00000000-0010-0000-8800-000002000000}" name="Column2"/>
  </tableColumns>
  <tableStyleInfo name="Feb 25-style 44" showFirstColumn="1" showLastColumn="1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00000000-000C-0000-FFFF-FFFF89000000}" name="Table_138" displayName="Table_138" ref="Q53:S54" headerRowCount="0">
  <tableColumns count="3">
    <tableColumn id="1" xr3:uid="{00000000-0010-0000-8900-000001000000}" name="Column1"/>
    <tableColumn id="2" xr3:uid="{00000000-0010-0000-8900-000002000000}" name="Column2"/>
    <tableColumn id="3" xr3:uid="{00000000-0010-0000-8900-000003000000}" name="Column3"/>
  </tableColumns>
  <tableStyleInfo name="Feb 25-style 45" showFirstColumn="1" showLastColumn="1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00000000-000C-0000-FFFF-FFFF8A000000}" name="Table_139" displayName="Table_139" ref="N54:N58" headerRowCount="0">
  <tableColumns count="1">
    <tableColumn id="1" xr3:uid="{00000000-0010-0000-8A00-000001000000}" name="Column1"/>
  </tableColumns>
  <tableStyleInfo name="Feb 25-style 46" showFirstColumn="1" showLastColumn="1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00000000-000C-0000-FFFF-FFFF8B000000}" name="Table_140" displayName="Table_140" ref="O54:P58" headerRowCount="0">
  <tableColumns count="2">
    <tableColumn id="1" xr3:uid="{00000000-0010-0000-8B00-000001000000}" name="Column1"/>
    <tableColumn id="2" xr3:uid="{00000000-0010-0000-8B00-000002000000}" name="Column2"/>
  </tableColumns>
  <tableStyleInfo name="Feb 25-style 47" showFirstColumn="1" showLastColumn="1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00000000-000C-0000-FFFF-FFFF8C000000}" name="Table_141" displayName="Table_141" ref="Q55:T58" headerRowCount="0">
  <tableColumns count="4">
    <tableColumn id="1" xr3:uid="{00000000-0010-0000-8C00-000001000000}" name="Column1"/>
    <tableColumn id="2" xr3:uid="{00000000-0010-0000-8C00-000002000000}" name="Column2"/>
    <tableColumn id="3" xr3:uid="{00000000-0010-0000-8C00-000003000000}" name="Column3"/>
    <tableColumn id="4" xr3:uid="{00000000-0010-0000-8C00-000004000000}" name="Column4"/>
  </tableColumns>
  <tableStyleInfo name="Feb 25-style 48" showFirstColumn="1" showLastColumn="1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00000000-000C-0000-FFFF-FFFF8D000000}" name="Table_142" displayName="Table_142" ref="E57:E58" headerRowCount="0">
  <tableColumns count="1">
    <tableColumn id="1" xr3:uid="{00000000-0010-0000-8D00-000001000000}" name="Column1"/>
  </tableColumns>
  <tableStyleInfo name="Feb 25-style 49" showFirstColumn="1" showLastColumn="1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00000000-000C-0000-FFFF-FFFF8E000000}" name="Table_143" displayName="Table_143" ref="F57:H58" headerRowCount="0">
  <tableColumns count="3">
    <tableColumn id="1" xr3:uid="{00000000-0010-0000-8E00-000001000000}" name="Column1"/>
    <tableColumn id="2" xr3:uid="{00000000-0010-0000-8E00-000002000000}" name="Column2"/>
    <tableColumn id="3" xr3:uid="{00000000-0010-0000-8E00-000003000000}" name="Column3"/>
  </tableColumns>
  <tableStyleInfo name="Feb 25-style 50" showFirstColumn="1" showLastColumn="1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00000000-000C-0000-FFFF-FFFF8F000000}" name="Table_144" displayName="Table_144" ref="K59:L59" headerRowCount="0">
  <tableColumns count="2">
    <tableColumn id="1" xr3:uid="{00000000-0010-0000-8F00-000001000000}" name="Column1"/>
    <tableColumn id="2" xr3:uid="{00000000-0010-0000-8F00-000002000000}" name="Column2"/>
  </tableColumns>
  <tableStyleInfo name="Feb 25-style 51" showFirstColumn="1" showLastColumn="1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00000000-000C-0000-FFFF-FFFF90000000}" name="Table_145" displayName="Table_145" ref="N59" headerRowCount="0">
  <tableColumns count="1">
    <tableColumn id="1" xr3:uid="{00000000-0010-0000-9000-000001000000}" name="Column1"/>
  </tableColumns>
  <tableStyleInfo name="Feb 25-style 52" showFirstColumn="1" showLastColumn="1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00000000-000C-0000-FFFF-FFFF91000000}" name="Table_146" displayName="Table_146" ref="O59:P59" headerRowCount="0">
  <tableColumns count="2">
    <tableColumn id="1" xr3:uid="{00000000-0010-0000-9100-000001000000}" name="Column1"/>
    <tableColumn id="2" xr3:uid="{00000000-0010-0000-9100-000002000000}" name="Column2"/>
  </tableColumns>
  <tableStyleInfo name="Feb 25-style 53" showFirstColumn="1" showLastColumn="1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00000000-000C-0000-FFFF-FFFF92000000}" name="Table_147" displayName="Table_147" ref="Q59:S59" headerRowCount="0">
  <tableColumns count="3">
    <tableColumn id="1" xr3:uid="{00000000-0010-0000-9200-000001000000}" name="Column1"/>
    <tableColumn id="2" xr3:uid="{00000000-0010-0000-9200-000002000000}" name="Column2"/>
    <tableColumn id="3" xr3:uid="{00000000-0010-0000-9200-000003000000}" name="Column3"/>
  </tableColumns>
  <tableStyleInfo name="Feb 25-style 54" showFirstColumn="1" showLastColumn="1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00000000-000C-0000-FFFF-FFFF93000000}" name="Table_148" displayName="Table_148" ref="Q61:S62" headerRowCount="0">
  <tableColumns count="3">
    <tableColumn id="1" xr3:uid="{00000000-0010-0000-9300-000001000000}" name="Column1"/>
    <tableColumn id="2" xr3:uid="{00000000-0010-0000-9300-000002000000}" name="Column2"/>
    <tableColumn id="3" xr3:uid="{00000000-0010-0000-9300-000003000000}" name="Column3"/>
  </tableColumns>
  <tableStyleInfo name="Feb 25-style 55" showFirstColumn="1" showLastColumn="1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00000000-000C-0000-FFFF-FFFF94000000}" name="Table_149" displayName="Table_149" ref="O62" headerRowCount="0">
  <tableColumns count="1">
    <tableColumn id="1" xr3:uid="{00000000-0010-0000-9400-000001000000}" name="Column1"/>
  </tableColumns>
  <tableStyleInfo name="Feb 25-style 56" showFirstColumn="1" showLastColumn="1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00000000-000C-0000-FFFF-FFFF95000000}" name="Table_150" displayName="Table_150" ref="K63:L63" headerRowCount="0">
  <tableColumns count="2">
    <tableColumn id="1" xr3:uid="{00000000-0010-0000-9500-000001000000}" name="Column1"/>
    <tableColumn id="2" xr3:uid="{00000000-0010-0000-9500-000002000000}" name="Column2"/>
  </tableColumns>
  <tableStyleInfo name="Feb 25-style 57" showFirstColumn="1" showLastColumn="1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00000000-000C-0000-FFFF-FFFF96000000}" name="Table_151" displayName="Table_151" ref="N63" headerRowCount="0">
  <tableColumns count="1">
    <tableColumn id="1" xr3:uid="{00000000-0010-0000-9600-000001000000}" name="Column1"/>
  </tableColumns>
  <tableStyleInfo name="Feb 25-style 58" showFirstColumn="1" showLastColumn="1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00000000-000C-0000-FFFF-FFFF97000000}" name="Table_152" displayName="Table_152" ref="O63:P63" headerRowCount="0">
  <tableColumns count="2">
    <tableColumn id="1" xr3:uid="{00000000-0010-0000-9700-000001000000}" name="Column1"/>
    <tableColumn id="2" xr3:uid="{00000000-0010-0000-9700-000002000000}" name="Column2"/>
  </tableColumns>
  <tableStyleInfo name="Feb 25-style 59" showFirstColumn="1" showLastColumn="1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00000000-000C-0000-FFFF-FFFF98000000}" name="Table_153" displayName="Table_153" ref="Q63:S63" headerRowCount="0">
  <tableColumns count="3">
    <tableColumn id="1" xr3:uid="{00000000-0010-0000-9800-000001000000}" name="Column1"/>
    <tableColumn id="2" xr3:uid="{00000000-0010-0000-9800-000002000000}" name="Column2"/>
    <tableColumn id="3" xr3:uid="{00000000-0010-0000-9800-000003000000}" name="Column3"/>
  </tableColumns>
  <tableStyleInfo name="Feb 25-style 60" showFirstColumn="1" showLastColumn="1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00000000-000C-0000-FFFF-FFFF99000000}" name="Table_154" displayName="Table_154" ref="U63:U64" headerRowCount="0">
  <tableColumns count="1">
    <tableColumn id="1" xr3:uid="{00000000-0010-0000-9900-000001000000}" name="Column1"/>
  </tableColumns>
  <tableStyleInfo name="Feb 25-style 61" showFirstColumn="1" showLastColumn="1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00000000-000C-0000-FFFF-FFFF9A000000}" name="Table_155" displayName="Table_155" ref="N65:N66" headerRowCount="0">
  <tableColumns count="1">
    <tableColumn id="1" xr3:uid="{00000000-0010-0000-9A00-000001000000}" name="Column1"/>
  </tableColumns>
  <tableStyleInfo name="Feb 25-style 62" showFirstColumn="1" showLastColumn="1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00000000-000C-0000-FFFF-FFFF9B000000}" name="Table_156" displayName="Table_156" ref="E68:E72" headerRowCount="0">
  <tableColumns count="1">
    <tableColumn id="1" xr3:uid="{00000000-0010-0000-9B00-000001000000}" name="Column1"/>
  </tableColumns>
  <tableStyleInfo name="Feb 25-style 63" showFirstColumn="1" showLastColumn="1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00000000-000C-0000-FFFF-FFFF9C000000}" name="Table_157" displayName="Table_157" ref="F68:G71" headerRowCount="0">
  <tableColumns count="2">
    <tableColumn id="1" xr3:uid="{00000000-0010-0000-9C00-000001000000}" name="Column1"/>
    <tableColumn id="2" xr3:uid="{00000000-0010-0000-9C00-000002000000}" name="Column2"/>
  </tableColumns>
  <tableStyleInfo name="Feb 25-style 64" showFirstColumn="1" showLastColumn="1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00000000-000C-0000-FFFF-FFFF9D000000}" name="Table_158" displayName="Table_158" ref="E74:E77" headerRowCount="0">
  <tableColumns count="1">
    <tableColumn id="1" xr3:uid="{00000000-0010-0000-9D00-000001000000}" name="Column1"/>
  </tableColumns>
  <tableStyleInfo name="Feb 25-style 65" showFirstColumn="1" showLastColumn="1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00000000-000C-0000-FFFF-FFFF9E000000}" name="Table_159" displayName="Table_159" ref="F74:G77" headerRowCount="0">
  <tableColumns count="2">
    <tableColumn id="1" xr3:uid="{00000000-0010-0000-9E00-000001000000}" name="Column1"/>
    <tableColumn id="2" xr3:uid="{00000000-0010-0000-9E00-000002000000}" name="Column2"/>
  </tableColumns>
  <tableStyleInfo name="Feb 25-style 66" showFirstColumn="1" showLastColumn="1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00000000-000C-0000-FFFF-FFFF9F000000}" name="Table_160" displayName="Table_160" ref="K78:T81" headerRowCount="0">
  <tableColumns count="10">
    <tableColumn id="1" xr3:uid="{00000000-0010-0000-9F00-000001000000}" name="Column1"/>
    <tableColumn id="2" xr3:uid="{00000000-0010-0000-9F00-000002000000}" name="Column2"/>
    <tableColumn id="3" xr3:uid="{00000000-0010-0000-9F00-000003000000}" name="Column3"/>
    <tableColumn id="4" xr3:uid="{00000000-0010-0000-9F00-000004000000}" name="Column4"/>
    <tableColumn id="5" xr3:uid="{00000000-0010-0000-9F00-000005000000}" name="Column5"/>
    <tableColumn id="6" xr3:uid="{00000000-0010-0000-9F00-000006000000}" name="Column6"/>
    <tableColumn id="7" xr3:uid="{00000000-0010-0000-9F00-000007000000}" name="Column7"/>
    <tableColumn id="8" xr3:uid="{00000000-0010-0000-9F00-000008000000}" name="Column8"/>
    <tableColumn id="9" xr3:uid="{00000000-0010-0000-9F00-000009000000}" name="Column9"/>
    <tableColumn id="10" xr3:uid="{00000000-0010-0000-9F00-00000A000000}" name="Column10"/>
  </tableColumns>
  <tableStyleInfo name="Feb 25-style 67" showFirstColumn="1" showLastColumn="1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00000000-000C-0000-FFFF-FFFFA0000000}" name="Table_161" displayName="Table_161" ref="E79:E80" headerRowCount="0">
  <tableColumns count="1">
    <tableColumn id="1" xr3:uid="{00000000-0010-0000-A000-000001000000}" name="Column1"/>
  </tableColumns>
  <tableStyleInfo name="Feb 25-style 68" showFirstColumn="1" showLastColumn="1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00000000-000C-0000-FFFF-FFFFA1000000}" name="Table_162" displayName="Table_162" ref="F79:G80" headerRowCount="0">
  <tableColumns count="2">
    <tableColumn id="1" xr3:uid="{00000000-0010-0000-A100-000001000000}" name="Column1"/>
    <tableColumn id="2" xr3:uid="{00000000-0010-0000-A100-000002000000}" name="Column2"/>
  </tableColumns>
  <tableStyleInfo name="Feb 25-style 69" showFirstColumn="1" showLastColumn="1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00000000-000C-0000-FFFF-FFFFA2000000}" name="Table_163" displayName="Table_163" ref="E82:H85" headerRowCount="0">
  <tableColumns count="4">
    <tableColumn id="1" xr3:uid="{00000000-0010-0000-A200-000001000000}" name="Column1"/>
    <tableColumn id="2" xr3:uid="{00000000-0010-0000-A200-000002000000}" name="Column2"/>
    <tableColumn id="3" xr3:uid="{00000000-0010-0000-A200-000003000000}" name="Column3"/>
    <tableColumn id="4" xr3:uid="{00000000-0010-0000-A200-000004000000}" name="Column4"/>
  </tableColumns>
  <tableStyleInfo name="Feb 25-style 70" showFirstColumn="1" showLastColumn="1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00000000-000C-0000-FFFF-FFFFA3000000}" name="Table_164" displayName="Table_164" ref="O86" headerRowCount="0">
  <tableColumns count="1">
    <tableColumn id="1" xr3:uid="{00000000-0010-0000-A300-000001000000}" name="Column1"/>
  </tableColumns>
  <tableStyleInfo name="Feb 25-style 71" showFirstColumn="1" showLastColumn="1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00000000-000C-0000-FFFF-FFFFA4000000}" name="Table_165" displayName="Table_165" ref="Q86:T88" headerRowCount="0">
  <tableColumns count="4">
    <tableColumn id="1" xr3:uid="{00000000-0010-0000-A400-000001000000}" name="Column1"/>
    <tableColumn id="2" xr3:uid="{00000000-0010-0000-A400-000002000000}" name="Column2"/>
    <tableColumn id="3" xr3:uid="{00000000-0010-0000-A400-000003000000}" name="Column3"/>
    <tableColumn id="4" xr3:uid="{00000000-0010-0000-A400-000004000000}" name="Column4"/>
  </tableColumns>
  <tableStyleInfo name="Feb 25-style 72" showFirstColumn="1" showLastColumn="1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00000000-000C-0000-FFFF-FFFFA5000000}" name="Table_166" displayName="Table_166" ref="K87:L89" headerRowCount="0">
  <tableColumns count="2">
    <tableColumn id="1" xr3:uid="{00000000-0010-0000-A500-000001000000}" name="Column1"/>
    <tableColumn id="2" xr3:uid="{00000000-0010-0000-A500-000002000000}" name="Column2"/>
  </tableColumns>
  <tableStyleInfo name="Feb 25-style 73" showFirstColumn="1" showLastColumn="1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00000000-000C-0000-FFFF-FFFFA6000000}" name="Table_167" displayName="Table_167" ref="N87" headerRowCount="0">
  <tableColumns count="1">
    <tableColumn id="1" xr3:uid="{00000000-0010-0000-A600-000001000000}" name="Column1"/>
  </tableColumns>
  <tableStyleInfo name="Feb 25-style 74" showFirstColumn="1" showLastColumn="1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00000000-000C-0000-FFFF-FFFFA7000000}" name="Table_168" displayName="Table_168" ref="O87:P87" headerRowCount="0">
  <tableColumns count="2">
    <tableColumn id="1" xr3:uid="{00000000-0010-0000-A700-000001000000}" name="Column1"/>
    <tableColumn id="2" xr3:uid="{00000000-0010-0000-A700-000002000000}" name="Column2"/>
  </tableColumns>
  <tableStyleInfo name="Feb 25-style 75" showFirstColumn="1" showLastColumn="1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00000000-000C-0000-FFFF-FFFFA8000000}" name="Table_169" displayName="Table_169" ref="N89" headerRowCount="0">
  <tableColumns count="1">
    <tableColumn id="1" xr3:uid="{00000000-0010-0000-A800-000001000000}" name="Column1"/>
  </tableColumns>
  <tableStyleInfo name="Feb 25-style 76" showFirstColumn="1" showLastColumn="1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00000000-000C-0000-FFFF-FFFFA9000000}" name="Table_170" displayName="Table_170" ref="O89:P89" headerRowCount="0">
  <tableColumns count="2">
    <tableColumn id="1" xr3:uid="{00000000-0010-0000-A900-000001000000}" name="Column1"/>
    <tableColumn id="2" xr3:uid="{00000000-0010-0000-A900-000002000000}" name="Column2"/>
  </tableColumns>
  <tableStyleInfo name="Feb 25-style 77" showFirstColumn="1" showLastColumn="1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00000000-000C-0000-FFFF-FFFFAA000000}" name="Table_171" displayName="Table_171" ref="Q89:S89" headerRowCount="0">
  <tableColumns count="3">
    <tableColumn id="1" xr3:uid="{00000000-0010-0000-AA00-000001000000}" name="Column1"/>
    <tableColumn id="2" xr3:uid="{00000000-0010-0000-AA00-000002000000}" name="Column2"/>
    <tableColumn id="3" xr3:uid="{00000000-0010-0000-AA00-000003000000}" name="Column3"/>
  </tableColumns>
  <tableStyleInfo name="Feb 25-style 78" showFirstColumn="1" showLastColumn="1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00000000-000C-0000-FFFF-FFFFAB000000}" name="Table_172" displayName="Table_172" ref="K90:L90" headerRowCount="0">
  <tableColumns count="2">
    <tableColumn id="1" xr3:uid="{00000000-0010-0000-AB00-000001000000}" name="Column1"/>
    <tableColumn id="2" xr3:uid="{00000000-0010-0000-AB00-000002000000}" name="Column2"/>
  </tableColumns>
  <tableStyleInfo name="Feb 25-style 79" showFirstColumn="1" showLastColumn="1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00000000-000C-0000-FFFF-FFFFAC000000}" name="Table_173" displayName="Table_173" ref="N90" headerRowCount="0">
  <tableColumns count="1">
    <tableColumn id="1" xr3:uid="{00000000-0010-0000-AC00-000001000000}" name="Column1"/>
  </tableColumns>
  <tableStyleInfo name="Feb 25-style 80" showFirstColumn="1" showLastColumn="1" showRowStripes="1" showColumnStripes="0"/>
</table>
</file>

<file path=xl/tables/table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00000000-000C-0000-FFFF-FFFFAD000000}" name="Table_174" displayName="Table_174" ref="O90:P90" headerRowCount="0">
  <tableColumns count="2">
    <tableColumn id="1" xr3:uid="{00000000-0010-0000-AD00-000001000000}" name="Column1"/>
    <tableColumn id="2" xr3:uid="{00000000-0010-0000-AD00-000002000000}" name="Column2"/>
  </tableColumns>
  <tableStyleInfo name="Feb 25-style 81" showFirstColumn="1" showLastColumn="1" showRowStripes="1" showColumnStripes="0"/>
</table>
</file>

<file path=xl/tables/table1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00000000-000C-0000-FFFF-FFFFAE000000}" name="Table_175" displayName="Table_175" ref="Q90:S90" headerRowCount="0">
  <tableColumns count="3">
    <tableColumn id="1" xr3:uid="{00000000-0010-0000-AE00-000001000000}" name="Column1"/>
    <tableColumn id="2" xr3:uid="{00000000-0010-0000-AE00-000002000000}" name="Column2"/>
    <tableColumn id="3" xr3:uid="{00000000-0010-0000-AE00-000003000000}" name="Column3"/>
  </tableColumns>
  <tableStyleInfo name="Feb 25-style 82" showFirstColumn="1" showLastColumn="1" showRowStripes="1" showColumnStripes="0"/>
</table>
</file>

<file path=xl/tables/table1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00000000-000C-0000-FFFF-FFFFAF000000}" name="Table_176" displayName="Table_176" ref="E95:H97" headerRowCount="0">
  <tableColumns count="4">
    <tableColumn id="1" xr3:uid="{00000000-0010-0000-AF00-000001000000}" name="Column1"/>
    <tableColumn id="2" xr3:uid="{00000000-0010-0000-AF00-000002000000}" name="Column2"/>
    <tableColumn id="3" xr3:uid="{00000000-0010-0000-AF00-000003000000}" name="Column3"/>
    <tableColumn id="4" xr3:uid="{00000000-0010-0000-AF00-000004000000}" name="Column4"/>
  </tableColumns>
  <tableStyleInfo name="Feb 25-style 83" showFirstColumn="1" showLastColumn="1" showRowStripes="1" showColumnStripes="0"/>
</table>
</file>

<file path=xl/tables/table1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7" xr:uid="{00000000-000C-0000-FFFF-FFFFB0000000}" name="Table_177" displayName="Table_177" ref="E98" headerRowCount="0">
  <tableColumns count="1">
    <tableColumn id="1" xr3:uid="{00000000-0010-0000-B000-000001000000}" name="Column1"/>
  </tableColumns>
  <tableStyleInfo name="Feb 25-style 84" showFirstColumn="1" showLastColumn="1" showRowStripes="1" showColumnStripes="0"/>
</table>
</file>

<file path=xl/tables/table1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8" xr:uid="{00000000-000C-0000-FFFF-FFFFB1000000}" name="Table_178" displayName="Table_178" ref="E100:H102" headerRowCount="0">
  <tableColumns count="4">
    <tableColumn id="1" xr3:uid="{00000000-0010-0000-B100-000001000000}" name="Column1"/>
    <tableColumn id="2" xr3:uid="{00000000-0010-0000-B100-000002000000}" name="Column2"/>
    <tableColumn id="3" xr3:uid="{00000000-0010-0000-B100-000003000000}" name="Column3"/>
    <tableColumn id="4" xr3:uid="{00000000-0010-0000-B100-000004000000}" name="Column4"/>
  </tableColumns>
  <tableStyleInfo name="Feb 25-style 85" showFirstColumn="1" showLastColumn="1" showRowStripes="1" showColumnStripes="0"/>
</table>
</file>

<file path=xl/tables/table1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9" xr:uid="{00000000-000C-0000-FFFF-FFFFB2000000}" name="Table_179" displayName="Table_179" ref="E103:E105" headerRowCount="0">
  <tableColumns count="1">
    <tableColumn id="1" xr3:uid="{00000000-0010-0000-B200-000001000000}" name="Column1"/>
  </tableColumns>
  <tableStyleInfo name="Feb 25-style 86" showFirstColumn="1" showLastColumn="1" showRowStripes="1" showColumnStripes="0"/>
</table>
</file>

<file path=xl/tables/table1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00000000-000C-0000-FFFF-FFFFB3000000}" name="Table_180" displayName="Table_180" ref="F103:H105" headerRowCount="0">
  <tableColumns count="3">
    <tableColumn id="1" xr3:uid="{00000000-0010-0000-B300-000001000000}" name="Column1"/>
    <tableColumn id="2" xr3:uid="{00000000-0010-0000-B300-000002000000}" name="Column2"/>
    <tableColumn id="3" xr3:uid="{00000000-0010-0000-B300-000003000000}" name="Column3"/>
  </tableColumns>
  <tableStyleInfo name="Feb 25-style 87" showFirstColumn="1" showLastColumn="1" showRowStripes="1" showColumnStripes="0"/>
</table>
</file>

<file path=xl/tables/table1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00000000-000C-0000-FFFF-FFFFB4000000}" name="Table_181" displayName="Table_181" ref="K104:T106" headerRowCount="0">
  <tableColumns count="10">
    <tableColumn id="1" xr3:uid="{00000000-0010-0000-B400-000001000000}" name="Column1"/>
    <tableColumn id="2" xr3:uid="{00000000-0010-0000-B400-000002000000}" name="Column2"/>
    <tableColumn id="3" xr3:uid="{00000000-0010-0000-B400-000003000000}" name="Column3"/>
    <tableColumn id="4" xr3:uid="{00000000-0010-0000-B400-000004000000}" name="Column4"/>
    <tableColumn id="5" xr3:uid="{00000000-0010-0000-B400-000005000000}" name="Column5"/>
    <tableColumn id="6" xr3:uid="{00000000-0010-0000-B400-000006000000}" name="Column6"/>
    <tableColumn id="7" xr3:uid="{00000000-0010-0000-B400-000007000000}" name="Column7"/>
    <tableColumn id="8" xr3:uid="{00000000-0010-0000-B400-000008000000}" name="Column8"/>
    <tableColumn id="9" xr3:uid="{00000000-0010-0000-B400-000009000000}" name="Column9"/>
    <tableColumn id="10" xr3:uid="{00000000-0010-0000-B400-00000A000000}" name="Column10"/>
  </tableColumns>
  <tableStyleInfo name="Feb 25-style 88" showFirstColumn="1" showLastColumn="1" showRowStripes="1" showColumnStripes="0"/>
</table>
</file>

<file path=xl/tables/table1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00000000-000C-0000-FFFF-FFFFB5000000}" name="Table_182" displayName="Table_182" ref="F107:G109" headerRowCount="0">
  <tableColumns count="2">
    <tableColumn id="1" xr3:uid="{00000000-0010-0000-B500-000001000000}" name="Column1"/>
    <tableColumn id="2" xr3:uid="{00000000-0010-0000-B500-000002000000}" name="Column2"/>
  </tableColumns>
  <tableStyleInfo name="Feb 25-style 89" showFirstColumn="1" showLastColumn="1" showRowStripes="1" showColumnStripes="0"/>
</table>
</file>

<file path=xl/tables/table1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00000000-000C-0000-FFFF-FFFFB6000000}" name="Table_183" displayName="Table_183" ref="E108:E109" headerRowCount="0">
  <tableColumns count="1">
    <tableColumn id="1" xr3:uid="{00000000-0010-0000-B600-000001000000}" name="Column1"/>
  </tableColumns>
  <tableStyleInfo name="Feb 25-style 90" showFirstColumn="1" showLastColumn="1" showRowStripes="1" showColumnStripes="0"/>
</table>
</file>

<file path=xl/tables/table1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00000000-000C-0000-FFFF-FFFFB7000000}" name="Table_184" displayName="Table_184" ref="K108:S108" headerRowCount="0">
  <tableColumns count="9">
    <tableColumn id="1" xr3:uid="{00000000-0010-0000-B700-000001000000}" name="Column1"/>
    <tableColumn id="2" xr3:uid="{00000000-0010-0000-B700-000002000000}" name="Column2"/>
    <tableColumn id="3" xr3:uid="{00000000-0010-0000-B700-000003000000}" name="Column3"/>
    <tableColumn id="4" xr3:uid="{00000000-0010-0000-B700-000004000000}" name="Column4"/>
    <tableColumn id="5" xr3:uid="{00000000-0010-0000-B700-000005000000}" name="Column5"/>
    <tableColumn id="6" xr3:uid="{00000000-0010-0000-B700-000006000000}" name="Column6"/>
    <tableColumn id="7" xr3:uid="{00000000-0010-0000-B700-000007000000}" name="Column7"/>
    <tableColumn id="8" xr3:uid="{00000000-0010-0000-B700-000008000000}" name="Column8"/>
    <tableColumn id="9" xr3:uid="{00000000-0010-0000-B700-000009000000}" name="Column9"/>
  </tableColumns>
  <tableStyleInfo name="Feb 25-style 91" showFirstColumn="1" showLastColumn="1" showRowStripes="1" showColumnStripes="0"/>
</table>
</file>

<file path=xl/tables/table1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00000000-000C-0000-FFFF-FFFFB8000000}" name="Table_185" displayName="Table_185" ref="K110:M111" headerRowCount="0">
  <tableColumns count="3">
    <tableColumn id="1" xr3:uid="{00000000-0010-0000-B800-000001000000}" name="Column1"/>
    <tableColumn id="2" xr3:uid="{00000000-0010-0000-B800-000002000000}" name="Column2"/>
    <tableColumn id="3" xr3:uid="{00000000-0010-0000-B800-000003000000}" name="Column3"/>
  </tableColumns>
  <tableStyleInfo name="Feb 25-style 92" showFirstColumn="1" showLastColumn="1" showRowStripes="1" showColumnStripes="0"/>
</table>
</file>

<file path=xl/tables/table1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6" xr:uid="{00000000-000C-0000-FFFF-FFFFB9000000}" name="Table_186" displayName="Table_186" ref="N110:N111" headerRowCount="0">
  <tableColumns count="1">
    <tableColumn id="1" xr3:uid="{00000000-0010-0000-B900-000001000000}" name="Column1"/>
  </tableColumns>
  <tableStyleInfo name="Feb 25-style 93" showFirstColumn="1" showLastColumn="1" showRowStripes="1" showColumnStripes="0"/>
</table>
</file>

<file path=xl/tables/table1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00000000-000C-0000-FFFF-FFFFBA000000}" name="Table_187" displayName="Table_187" ref="O110:T111" headerRowCount="0">
  <tableColumns count="6">
    <tableColumn id="1" xr3:uid="{00000000-0010-0000-BA00-000001000000}" name="Column1"/>
    <tableColumn id="2" xr3:uid="{00000000-0010-0000-BA00-000002000000}" name="Column2"/>
    <tableColumn id="3" xr3:uid="{00000000-0010-0000-BA00-000003000000}" name="Column3"/>
    <tableColumn id="4" xr3:uid="{00000000-0010-0000-BA00-000004000000}" name="Column4"/>
    <tableColumn id="5" xr3:uid="{00000000-0010-0000-BA00-000005000000}" name="Column5"/>
    <tableColumn id="6" xr3:uid="{00000000-0010-0000-BA00-000006000000}" name="Column6"/>
  </tableColumns>
  <tableStyleInfo name="Feb 25-style 94" showFirstColumn="1" showLastColumn="1" showRowStripes="1" showColumnStripes="0"/>
</table>
</file>

<file path=xl/tables/table1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00000000-000C-0000-FFFF-FFFFBB000000}" name="Table_188" displayName="Table_188" ref="E111" headerRowCount="0">
  <tableColumns count="1">
    <tableColumn id="1" xr3:uid="{00000000-0010-0000-BB00-000001000000}" name="Column1"/>
  </tableColumns>
  <tableStyleInfo name="Feb 25-style 95" showFirstColumn="1" showLastColumn="1" showRowStripes="1" showColumnStripes="0"/>
</table>
</file>

<file path=xl/tables/table1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9" xr:uid="{00000000-000C-0000-FFFF-FFFFBC000000}" name="Table_189" displayName="Table_189" ref="F111:H111" headerRowCount="0">
  <tableColumns count="3">
    <tableColumn id="1" xr3:uid="{00000000-0010-0000-BC00-000001000000}" name="Column1"/>
    <tableColumn id="2" xr3:uid="{00000000-0010-0000-BC00-000002000000}" name="Column2"/>
    <tableColumn id="3" xr3:uid="{00000000-0010-0000-BC00-000003000000}" name="Column3"/>
  </tableColumns>
  <tableStyleInfo name="Feb 25-style 96" showFirstColumn="1" showLastColumn="1" showRowStripes="1" showColumnStripes="0"/>
</table>
</file>

<file path=xl/tables/table1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00000000-000C-0000-FFFF-FFFFBD000000}" name="Table_190" displayName="Table_190" ref="E112:H115" headerRowCount="0">
  <tableColumns count="4">
    <tableColumn id="1" xr3:uid="{00000000-0010-0000-BD00-000001000000}" name="Column1"/>
    <tableColumn id="2" xr3:uid="{00000000-0010-0000-BD00-000002000000}" name="Column2"/>
    <tableColumn id="3" xr3:uid="{00000000-0010-0000-BD00-000003000000}" name="Column3"/>
    <tableColumn id="4" xr3:uid="{00000000-0010-0000-BD00-000004000000}" name="Column4"/>
  </tableColumns>
  <tableStyleInfo name="Feb 25-style 97" showFirstColumn="1" showLastColumn="1" showRowStripes="1" showColumnStripes="0"/>
</table>
</file>

<file path=xl/tables/table1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1" xr:uid="{00000000-000C-0000-FFFF-FFFFBE000000}" name="Table_191" displayName="Table_191" ref="K114:S114" headerRowCount="0">
  <tableColumns count="9">
    <tableColumn id="1" xr3:uid="{00000000-0010-0000-BE00-000001000000}" name="Column1"/>
    <tableColumn id="2" xr3:uid="{00000000-0010-0000-BE00-000002000000}" name="Column2"/>
    <tableColumn id="3" xr3:uid="{00000000-0010-0000-BE00-000003000000}" name="Column3"/>
    <tableColumn id="4" xr3:uid="{00000000-0010-0000-BE00-000004000000}" name="Column4"/>
    <tableColumn id="5" xr3:uid="{00000000-0010-0000-BE00-000005000000}" name="Column5"/>
    <tableColumn id="6" xr3:uid="{00000000-0010-0000-BE00-000006000000}" name="Column6"/>
    <tableColumn id="7" xr3:uid="{00000000-0010-0000-BE00-000007000000}" name="Column7"/>
    <tableColumn id="8" xr3:uid="{00000000-0010-0000-BE00-000008000000}" name="Column8"/>
    <tableColumn id="9" xr3:uid="{00000000-0010-0000-BE00-000009000000}" name="Column9"/>
  </tableColumns>
  <tableStyleInfo name="Feb 25-style 98" showFirstColumn="1" showLastColumn="1" showRowStripes="1" showColumnStripes="0"/>
</table>
</file>

<file path=xl/tables/table1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2" xr:uid="{00000000-000C-0000-FFFF-FFFFBF000000}" name="Table_192" displayName="Table_192" ref="O116:O117" headerRowCount="0">
  <tableColumns count="1">
    <tableColumn id="1" xr3:uid="{00000000-0010-0000-BF00-000001000000}" name="Column1"/>
  </tableColumns>
  <tableStyleInfo name="Feb 25-style 99" showFirstColumn="1" showLastColumn="1" showRowStripes="1" showColumnStripes="0"/>
</table>
</file>

<file path=xl/tables/table1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3" xr:uid="{00000000-000C-0000-FFFF-FFFFC0000000}" name="Table_193" displayName="Table_193" ref="Q116:S117" headerRowCount="0">
  <tableColumns count="3">
    <tableColumn id="1" xr3:uid="{00000000-0010-0000-C000-000001000000}" name="Column1"/>
    <tableColumn id="2" xr3:uid="{00000000-0010-0000-C000-000002000000}" name="Column2"/>
    <tableColumn id="3" xr3:uid="{00000000-0010-0000-C000-000003000000}" name="Column3"/>
  </tableColumns>
  <tableStyleInfo name="Feb 25-style 100" showFirstColumn="1" showLastColumn="1" showRowStripes="1" showColumnStripes="0"/>
</table>
</file>

<file path=xl/tables/table1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4" xr:uid="{00000000-000C-0000-FFFF-FFFFC1000000}" name="Table_194" displayName="Table_194" ref="E117:E120" headerRowCount="0">
  <tableColumns count="1">
    <tableColumn id="1" xr3:uid="{00000000-0010-0000-C100-000001000000}" name="Column1"/>
  </tableColumns>
  <tableStyleInfo name="Feb 25-style 101" showFirstColumn="1" showLastColumn="1" showRowStripes="1" showColumnStripes="0"/>
</table>
</file>

<file path=xl/tables/table1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5" xr:uid="{00000000-000C-0000-FFFF-FFFFC2000000}" name="Table_195" displayName="Table_195" ref="F117:G120" headerRowCount="0">
  <tableColumns count="2">
    <tableColumn id="1" xr3:uid="{00000000-0010-0000-C200-000001000000}" name="Column1"/>
    <tableColumn id="2" xr3:uid="{00000000-0010-0000-C200-000002000000}" name="Column2"/>
  </tableColumns>
  <tableStyleInfo name="Feb 25-style 102" showFirstColumn="1" showLastColumn="1" showRowStripes="1" showColumnStripes="0"/>
</table>
</file>

<file path=xl/tables/table1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6" xr:uid="{00000000-000C-0000-FFFF-FFFFC3000000}" name="Table_196" displayName="Table_196" ref="K120:S120" headerRowCount="0">
  <tableColumns count="9">
    <tableColumn id="1" xr3:uid="{00000000-0010-0000-C300-000001000000}" name="Column1"/>
    <tableColumn id="2" xr3:uid="{00000000-0010-0000-C300-000002000000}" name="Column2"/>
    <tableColumn id="3" xr3:uid="{00000000-0010-0000-C300-000003000000}" name="Column3"/>
    <tableColumn id="4" xr3:uid="{00000000-0010-0000-C300-000004000000}" name="Column4"/>
    <tableColumn id="5" xr3:uid="{00000000-0010-0000-C300-000005000000}" name="Column5"/>
    <tableColumn id="6" xr3:uid="{00000000-0010-0000-C300-000006000000}" name="Column6"/>
    <tableColumn id="7" xr3:uid="{00000000-0010-0000-C300-000007000000}" name="Column7"/>
    <tableColumn id="8" xr3:uid="{00000000-0010-0000-C300-000008000000}" name="Column8"/>
    <tableColumn id="9" xr3:uid="{00000000-0010-0000-C300-000009000000}" name="Column9"/>
  </tableColumns>
  <tableStyleInfo name="Feb 25-style 103" showFirstColumn="1" showLastColumn="1" showRowStripes="1" showColumnStripes="0"/>
</table>
</file>

<file path=xl/tables/table1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7" xr:uid="{00000000-000C-0000-FFFF-FFFFC4000000}" name="Table_197" displayName="Table_197" ref="E122:H131" headerRowCount="0">
  <tableColumns count="4">
    <tableColumn id="1" xr3:uid="{00000000-0010-0000-C400-000001000000}" name="Column1"/>
    <tableColumn id="2" xr3:uid="{00000000-0010-0000-C400-000002000000}" name="Column2"/>
    <tableColumn id="3" xr3:uid="{00000000-0010-0000-C400-000003000000}" name="Column3"/>
    <tableColumn id="4" xr3:uid="{00000000-0010-0000-C400-000004000000}" name="Column4"/>
  </tableColumns>
  <tableStyleInfo name="Feb 25-style 104" showFirstColumn="1" showLastColumn="1" showRowStripes="1" showColumnStripes="0"/>
</table>
</file>

<file path=xl/tables/table1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8" xr:uid="{00000000-000C-0000-FFFF-FFFFC5000000}" name="Table_198" displayName="Table_198" ref="M122" headerRowCount="0">
  <tableColumns count="1">
    <tableColumn id="1" xr3:uid="{00000000-0010-0000-C500-000001000000}" name="Column1"/>
  </tableColumns>
  <tableStyleInfo name="Feb 25-style 105" showFirstColumn="1" showLastColumn="1" showRowStripes="1" showColumnStripes="0"/>
</table>
</file>

<file path=xl/tables/table1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9" xr:uid="{00000000-000C-0000-FFFF-FFFFC6000000}" name="Table_199" displayName="Table_199" ref="N122:T124" headerRowCount="0">
  <tableColumns count="7">
    <tableColumn id="1" xr3:uid="{00000000-0010-0000-C600-000001000000}" name="Column1"/>
    <tableColumn id="2" xr3:uid="{00000000-0010-0000-C600-000002000000}" name="Column2"/>
    <tableColumn id="3" xr3:uid="{00000000-0010-0000-C600-000003000000}" name="Column3"/>
    <tableColumn id="4" xr3:uid="{00000000-0010-0000-C600-000004000000}" name="Column4"/>
    <tableColumn id="5" xr3:uid="{00000000-0010-0000-C600-000005000000}" name="Column5"/>
    <tableColumn id="6" xr3:uid="{00000000-0010-0000-C600-000006000000}" name="Column6"/>
    <tableColumn id="7" xr3:uid="{00000000-0010-0000-C600-000007000000}" name="Column7"/>
  </tableColumns>
  <tableStyleInfo name="Feb 25-style 106" showFirstColumn="1" showLastColumn="1" showRowStripes="1" showColumnStripes="0"/>
</table>
</file>

<file path=xl/tables/table2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0" xr:uid="{00000000-000C-0000-FFFF-FFFFC7000000}" name="Table_200" displayName="Table_200" ref="K128:S135" headerRowCount="0">
  <tableColumns count="9">
    <tableColumn id="1" xr3:uid="{00000000-0010-0000-C700-000001000000}" name="Column1"/>
    <tableColumn id="2" xr3:uid="{00000000-0010-0000-C700-000002000000}" name="Column2"/>
    <tableColumn id="3" xr3:uid="{00000000-0010-0000-C700-000003000000}" name="Column3"/>
    <tableColumn id="4" xr3:uid="{00000000-0010-0000-C700-000004000000}" name="Column4"/>
    <tableColumn id="5" xr3:uid="{00000000-0010-0000-C700-000005000000}" name="Column5"/>
    <tableColumn id="6" xr3:uid="{00000000-0010-0000-C700-000006000000}" name="Column6"/>
    <tableColumn id="7" xr3:uid="{00000000-0010-0000-C700-000007000000}" name="Column7"/>
    <tableColumn id="8" xr3:uid="{00000000-0010-0000-C700-000008000000}" name="Column8"/>
    <tableColumn id="9" xr3:uid="{00000000-0010-0000-C700-000009000000}" name="Column9"/>
  </tableColumns>
  <tableStyleInfo name="Feb 25-style 107" showFirstColumn="1" showLastColumn="1" showRowStripes="1" showColumnStripes="0"/>
</table>
</file>

<file path=xl/tables/table2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1" xr:uid="{00000000-000C-0000-FFFF-FFFFC8000000}" name="Table_201" displayName="Table_201" ref="B129:D131" headerRowCount="0">
  <tableColumns count="3">
    <tableColumn id="1" xr3:uid="{00000000-0010-0000-C800-000001000000}" name="Column1"/>
    <tableColumn id="2" xr3:uid="{00000000-0010-0000-C800-000002000000}" name="Column2"/>
    <tableColumn id="3" xr3:uid="{00000000-0010-0000-C800-000003000000}" name="Column3"/>
  </tableColumns>
  <tableStyleInfo name="Feb 25-style 108" showFirstColumn="1" showLastColumn="1" showRowStripes="1" showColumnStripes="0"/>
</table>
</file>

<file path=xl/tables/table2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2" xr:uid="{00000000-000C-0000-FFFF-FFFFC9000000}" name="Table_202" displayName="Table_202" ref="J132:J135" headerRowCount="0">
  <tableColumns count="1">
    <tableColumn id="1" xr3:uid="{00000000-0010-0000-C900-000001000000}" name="Column1"/>
  </tableColumns>
  <tableStyleInfo name="Feb 25-style 109" showFirstColumn="1" showLastColumn="1" showRowStripes="1" showColumnStripes="0"/>
</table>
</file>

<file path=xl/tables/table2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3" xr:uid="{00000000-000C-0000-FFFF-FFFFCA000000}" name="Table_203" displayName="Table_203" ref="E142:H153" headerRowCount="0">
  <tableColumns count="4">
    <tableColumn id="1" xr3:uid="{00000000-0010-0000-CA00-000001000000}" name="Column1"/>
    <tableColumn id="2" xr3:uid="{00000000-0010-0000-CA00-000002000000}" name="Column2"/>
    <tableColumn id="3" xr3:uid="{00000000-0010-0000-CA00-000003000000}" name="Column3"/>
    <tableColumn id="4" xr3:uid="{00000000-0010-0000-CA00-000004000000}" name="Column4"/>
  </tableColumns>
  <tableStyleInfo name="Feb 25-style 110" showFirstColumn="1" showLastColumn="1" showRowStripes="1" showColumnStripes="0"/>
</table>
</file>

<file path=xl/tables/table2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4" xr:uid="{00000000-000C-0000-FFFF-FFFFCB000000}" name="Table_204" displayName="Table_204" ref="N142:Q142" headerRowCount="0">
  <tableColumns count="4">
    <tableColumn id="1" xr3:uid="{00000000-0010-0000-CB00-000001000000}" name="Column1"/>
    <tableColumn id="2" xr3:uid="{00000000-0010-0000-CB00-000002000000}" name="Column2"/>
    <tableColumn id="3" xr3:uid="{00000000-0010-0000-CB00-000003000000}" name="Column3"/>
    <tableColumn id="4" xr3:uid="{00000000-0010-0000-CB00-000004000000}" name="Column4"/>
  </tableColumns>
  <tableStyleInfo name="Feb 25-style 111" showFirstColumn="1" showLastColumn="1" showRowStripes="1" showColumnStripes="0"/>
</table>
</file>

<file path=xl/tables/table2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5" xr:uid="{00000000-000C-0000-FFFF-FFFFCC000000}" name="Table_205" displayName="Table_205" ref="E3:E6" headerRowCount="0">
  <tableColumns count="1">
    <tableColumn id="1" xr3:uid="{00000000-0010-0000-CC00-000001000000}" name="Column1"/>
  </tableColumns>
  <tableStyleInfo name="March 25-style" showFirstColumn="1" showLastColumn="1" showRowStripes="1" showColumnStripes="0"/>
</table>
</file>

<file path=xl/tables/table2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6" xr:uid="{00000000-000C-0000-FFFF-FFFFCD000000}" name="Table_206" displayName="Table_206" ref="F3:G6" headerRowCount="0">
  <tableColumns count="2">
    <tableColumn id="1" xr3:uid="{00000000-0010-0000-CD00-000001000000}" name="Column1"/>
    <tableColumn id="2" xr3:uid="{00000000-0010-0000-CD00-000002000000}" name="Column2"/>
  </tableColumns>
  <tableStyleInfo name="March 25-style 2" showFirstColumn="1" showLastColumn="1" showRowStripes="1" showColumnStripes="0"/>
</table>
</file>

<file path=xl/tables/table2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7" xr:uid="{00000000-000C-0000-FFFF-FFFFCE000000}" name="Table_207" displayName="Table_207" ref="K7:L9" headerRowCount="0">
  <tableColumns count="2">
    <tableColumn id="1" xr3:uid="{00000000-0010-0000-CE00-000001000000}" name="Column1"/>
    <tableColumn id="2" xr3:uid="{00000000-0010-0000-CE00-000002000000}" name="Column2"/>
  </tableColumns>
  <tableStyleInfo name="March 25-style 3" showFirstColumn="1" showLastColumn="1" showRowStripes="1" showColumnStripes="0"/>
</table>
</file>

<file path=xl/tables/table2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8" xr:uid="{00000000-000C-0000-FFFF-FFFFCF000000}" name="Table_208" displayName="Table_208" ref="Q7:T10" headerRowCount="0">
  <tableColumns count="4">
    <tableColumn id="1" xr3:uid="{00000000-0010-0000-CF00-000001000000}" name="Column1"/>
    <tableColumn id="2" xr3:uid="{00000000-0010-0000-CF00-000002000000}" name="Column2"/>
    <tableColumn id="3" xr3:uid="{00000000-0010-0000-CF00-000003000000}" name="Column3"/>
    <tableColumn id="4" xr3:uid="{00000000-0010-0000-CF00-000004000000}" name="Column4"/>
  </tableColumns>
  <tableStyleInfo name="March 25-style 4" showFirstColumn="1" showLastColumn="1" showRowStripes="1" showColumnStripes="0"/>
</table>
</file>

<file path=xl/tables/table2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9" xr:uid="{00000000-000C-0000-FFFF-FFFFD0000000}" name="Table_209" displayName="Table_209" ref="E8:E11" headerRowCount="0">
  <tableColumns count="1">
    <tableColumn id="1" xr3:uid="{00000000-0010-0000-D000-000001000000}" name="Column1"/>
  </tableColumns>
  <tableStyleInfo name="March 25-style 5" showFirstColumn="1" showLastColumn="1" showRowStripes="1" showColumnStripes="0"/>
</table>
</file>

<file path=xl/tables/table2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0" xr:uid="{00000000-000C-0000-FFFF-FFFFD1000000}" name="Table_210" displayName="Table_210" ref="F8:G11" headerRowCount="0">
  <tableColumns count="2">
    <tableColumn id="1" xr3:uid="{00000000-0010-0000-D100-000001000000}" name="Column1"/>
    <tableColumn id="2" xr3:uid="{00000000-0010-0000-D100-000002000000}" name="Column2"/>
  </tableColumns>
  <tableStyleInfo name="March 25-style 6" showFirstColumn="1" showLastColumn="1" showRowStripes="1" showColumnStripes="0"/>
</table>
</file>

<file path=xl/tables/table2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1" xr:uid="{00000000-000C-0000-FFFF-FFFFD2000000}" name="Table_211" displayName="Table_211" ref="O11:P14" headerRowCount="0">
  <tableColumns count="2">
    <tableColumn id="1" xr3:uid="{00000000-0010-0000-D200-000001000000}" name="Column1"/>
    <tableColumn id="2" xr3:uid="{00000000-0010-0000-D200-000002000000}" name="Column2"/>
  </tableColumns>
  <tableStyleInfo name="March 25-style 7" showFirstColumn="1" showLastColumn="1" showRowStripes="1" showColumnStripes="0"/>
</table>
</file>

<file path=xl/tables/table2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2" xr:uid="{00000000-000C-0000-FFFF-FFFFD3000000}" name="Table_212" displayName="Table_212" ref="Q11:S14" headerRowCount="0">
  <tableColumns count="3">
    <tableColumn id="1" xr3:uid="{00000000-0010-0000-D300-000001000000}" name="Column1"/>
    <tableColumn id="2" xr3:uid="{00000000-0010-0000-D300-000002000000}" name="Column2"/>
    <tableColumn id="3" xr3:uid="{00000000-0010-0000-D300-000003000000}" name="Column3"/>
  </tableColumns>
  <tableStyleInfo name="March 25-style 8" showFirstColumn="1" showLastColumn="1" showRowStripes="1" showColumnStripes="0"/>
</table>
</file>

<file path=xl/tables/table2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3" xr:uid="{00000000-000C-0000-FFFF-FFFFD4000000}" name="Table_213" displayName="Table_213" ref="N12:N14" headerRowCount="0">
  <tableColumns count="1">
    <tableColumn id="1" xr3:uid="{00000000-0010-0000-D400-000001000000}" name="Column1"/>
  </tableColumns>
  <tableStyleInfo name="March 25-style 9" showFirstColumn="1" showLastColumn="1" showRowStripes="1" showColumnStripes="0"/>
</table>
</file>

<file path=xl/tables/table2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4" xr:uid="{00000000-000C-0000-FFFF-FFFFD5000000}" name="Table_214" displayName="Table_214" ref="E14:E20" headerRowCount="0">
  <tableColumns count="1">
    <tableColumn id="1" xr3:uid="{00000000-0010-0000-D500-000001000000}" name="Column1"/>
  </tableColumns>
  <tableStyleInfo name="March 25-style 10" showFirstColumn="1" showLastColumn="1" showRowStripes="1" showColumnStripes="0"/>
</table>
</file>

<file path=xl/tables/table2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5" xr:uid="{00000000-000C-0000-FFFF-FFFFD6000000}" name="Table_215" displayName="Table_215" ref="F14:G20" headerRowCount="0">
  <tableColumns count="2">
    <tableColumn id="1" xr3:uid="{00000000-0010-0000-D600-000001000000}" name="Column1"/>
    <tableColumn id="2" xr3:uid="{00000000-0010-0000-D600-000002000000}" name="Column2"/>
  </tableColumns>
  <tableStyleInfo name="March 25-style 11" showFirstColumn="1" showLastColumn="1" showRowStripes="1" showColumnStripes="0"/>
</table>
</file>

<file path=xl/tables/table2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6" xr:uid="{00000000-000C-0000-FFFF-FFFFD7000000}" name="Table_216" displayName="Table_216" ref="N16:N17" headerRowCount="0">
  <tableColumns count="1">
    <tableColumn id="1" xr3:uid="{00000000-0010-0000-D700-000001000000}" name="Column1"/>
  </tableColumns>
  <tableStyleInfo name="March 25-style 12" showFirstColumn="1" showLastColumn="1" showRowStripes="1" showColumnStripes="0"/>
</table>
</file>

<file path=xl/tables/table2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7" xr:uid="{00000000-000C-0000-FFFF-FFFFD8000000}" name="Table_217" displayName="Table_217" ref="O16:P17" headerRowCount="0">
  <tableColumns count="2">
    <tableColumn id="1" xr3:uid="{00000000-0010-0000-D800-000001000000}" name="Column1"/>
    <tableColumn id="2" xr3:uid="{00000000-0010-0000-D800-000002000000}" name="Column2"/>
  </tableColumns>
  <tableStyleInfo name="March 25-style 13" showFirstColumn="1" showLastColumn="1" showRowStripes="1" showColumnStripes="0"/>
</table>
</file>

<file path=xl/tables/table2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8" xr:uid="{00000000-000C-0000-FFFF-FFFFD9000000}" name="Table_218" displayName="Table_218" ref="Q16:S17" headerRowCount="0">
  <tableColumns count="3">
    <tableColumn id="1" xr3:uid="{00000000-0010-0000-D900-000001000000}" name="Column1"/>
    <tableColumn id="2" xr3:uid="{00000000-0010-0000-D900-000002000000}" name="Column2"/>
    <tableColumn id="3" xr3:uid="{00000000-0010-0000-D900-000003000000}" name="Column3"/>
  </tableColumns>
  <tableStyleInfo name="March 25-style 14" showFirstColumn="1" showLastColumn="1" showRowStripes="1" showColumnStripes="0"/>
</table>
</file>

<file path=xl/tables/table2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9" xr:uid="{00000000-000C-0000-FFFF-FFFFDA000000}" name="Table_219" displayName="Table_219" ref="O18:P20" headerRowCount="0">
  <tableColumns count="2">
    <tableColumn id="1" xr3:uid="{00000000-0010-0000-DA00-000001000000}" name="Column1"/>
    <tableColumn id="2" xr3:uid="{00000000-0010-0000-DA00-000002000000}" name="Column2"/>
  </tableColumns>
  <tableStyleInfo name="March 25-style 15" showFirstColumn="1" showLastColumn="1" showRowStripes="1" showColumnStripes="0"/>
</table>
</file>

<file path=xl/tables/table2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0" xr:uid="{00000000-000C-0000-FFFF-FFFFDB000000}" name="Table_220" displayName="Table_220" ref="Q18:S20" headerRowCount="0">
  <tableColumns count="3">
    <tableColumn id="1" xr3:uid="{00000000-0010-0000-DB00-000001000000}" name="Column1"/>
    <tableColumn id="2" xr3:uid="{00000000-0010-0000-DB00-000002000000}" name="Column2"/>
    <tableColumn id="3" xr3:uid="{00000000-0010-0000-DB00-000003000000}" name="Column3"/>
  </tableColumns>
  <tableStyleInfo name="March 25-style 16" showFirstColumn="1" showLastColumn="1" showRowStripes="1" showColumnStripes="0"/>
</table>
</file>

<file path=xl/tables/table2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1" xr:uid="{00000000-000C-0000-FFFF-FFFFDC000000}" name="Table_221" displayName="Table_221" ref="N19:N20" headerRowCount="0">
  <tableColumns count="1">
    <tableColumn id="1" xr3:uid="{00000000-0010-0000-DC00-000001000000}" name="Column1"/>
  </tableColumns>
  <tableStyleInfo name="March 25-style 17" showFirstColumn="1" showLastColumn="1" showRowStripes="1" showColumnStripes="0"/>
</table>
</file>

<file path=xl/tables/table2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2" xr:uid="{00000000-000C-0000-FFFF-FFFFDD000000}" name="Table_222" displayName="Table_222" ref="E21:E31" headerRowCount="0">
  <tableColumns count="1">
    <tableColumn id="1" xr3:uid="{00000000-0010-0000-DD00-000001000000}" name="Column1"/>
  </tableColumns>
  <tableStyleInfo name="March 25-style 18" showFirstColumn="1" showLastColumn="1" showRowStripes="1" showColumnStripes="0"/>
</table>
</file>

<file path=xl/tables/table2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3" xr:uid="{00000000-000C-0000-FFFF-FFFFDE000000}" name="Table_223" displayName="Table_223" ref="F21:G31" headerRowCount="0">
  <tableColumns count="2">
    <tableColumn id="1" xr3:uid="{00000000-0010-0000-DE00-000001000000}" name="Column1"/>
    <tableColumn id="2" xr3:uid="{00000000-0010-0000-DE00-000002000000}" name="Column2"/>
  </tableColumns>
  <tableStyleInfo name="March 25-style 19" showFirstColumn="1" showLastColumn="1" showRowStripes="1" showColumnStripes="0"/>
</table>
</file>

<file path=xl/tables/table2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4" xr:uid="{00000000-000C-0000-FFFF-FFFFDF000000}" name="Table_224" displayName="Table_224" ref="O22:P26" headerRowCount="0">
  <tableColumns count="2">
    <tableColumn id="1" xr3:uid="{00000000-0010-0000-DF00-000001000000}" name="Column1"/>
    <tableColumn id="2" xr3:uid="{00000000-0010-0000-DF00-000002000000}" name="Column2"/>
  </tableColumns>
  <tableStyleInfo name="March 25-style 20" showFirstColumn="1" showLastColumn="1" showRowStripes="1" showColumnStripes="0"/>
</table>
</file>

<file path=xl/tables/table2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5" xr:uid="{00000000-000C-0000-FFFF-FFFFE0000000}" name="Table_225" displayName="Table_225" ref="K23:M26" headerRowCount="0">
  <tableColumns count="3">
    <tableColumn id="1" xr3:uid="{00000000-0010-0000-E000-000001000000}" name="Column1"/>
    <tableColumn id="2" xr3:uid="{00000000-0010-0000-E000-000002000000}" name="Column2"/>
    <tableColumn id="3" xr3:uid="{00000000-0010-0000-E000-000003000000}" name="Column3"/>
  </tableColumns>
  <tableStyleInfo name="March 25-style 21" showFirstColumn="1" showLastColumn="1" showRowStripes="1" showColumnStripes="0"/>
</table>
</file>

<file path=xl/tables/table2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6" xr:uid="{00000000-000C-0000-FFFF-FFFFE1000000}" name="Table_226" displayName="Table_226" ref="N23:N26" headerRowCount="0">
  <tableColumns count="1">
    <tableColumn id="1" xr3:uid="{00000000-0010-0000-E100-000001000000}" name="Column1"/>
  </tableColumns>
  <tableStyleInfo name="March 25-style 22" showFirstColumn="1" showLastColumn="1" showRowStripes="1" showColumnStripes="0"/>
</table>
</file>

<file path=xl/tables/table2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7" xr:uid="{00000000-000C-0000-FFFF-FFFFE2000000}" name="Table_227" displayName="Table_227" ref="V25:W26" headerRowCount="0">
  <tableColumns count="2">
    <tableColumn id="1" xr3:uid="{00000000-0010-0000-E200-000001000000}" name="Column1"/>
    <tableColumn id="2" xr3:uid="{00000000-0010-0000-E200-000002000000}" name="Column2"/>
  </tableColumns>
  <tableStyleInfo name="March 25-style 23" showFirstColumn="1" showLastColumn="1" showRowStripes="1" showColumnStripes="0"/>
</table>
</file>

<file path=xl/tables/table2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8" xr:uid="{00000000-000C-0000-FFFF-FFFFE3000000}" name="Table_228" displayName="Table_228" ref="K27:L38" headerRowCount="0">
  <tableColumns count="2">
    <tableColumn id="1" xr3:uid="{00000000-0010-0000-E300-000001000000}" name="Column1"/>
    <tableColumn id="2" xr3:uid="{00000000-0010-0000-E300-000002000000}" name="Column2"/>
  </tableColumns>
  <tableStyleInfo name="March 25-style 24" showFirstColumn="1" showLastColumn="1" showRowStripes="1" showColumnStripes="0"/>
</table>
</file>

<file path=xl/tables/table2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9" xr:uid="{00000000-000C-0000-FFFF-FFFFE4000000}" name="Table_229" displayName="Table_229" ref="O28:P33" headerRowCount="0">
  <tableColumns count="2">
    <tableColumn id="1" xr3:uid="{00000000-0010-0000-E400-000001000000}" name="Column1"/>
    <tableColumn id="2" xr3:uid="{00000000-0010-0000-E400-000002000000}" name="Column2"/>
  </tableColumns>
  <tableStyleInfo name="March 25-style 25" showFirstColumn="1" showLastColumn="1" showRowStripes="1" showColumnStripes="0"/>
</table>
</file>

<file path=xl/tables/table2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0" xr:uid="{00000000-000C-0000-FFFF-FFFFE5000000}" name="Table_230" displayName="Table_230" ref="Q28:S33" headerRowCount="0">
  <tableColumns count="3">
    <tableColumn id="1" xr3:uid="{00000000-0010-0000-E500-000001000000}" name="Column1"/>
    <tableColumn id="2" xr3:uid="{00000000-0010-0000-E500-000002000000}" name="Column2"/>
    <tableColumn id="3" xr3:uid="{00000000-0010-0000-E500-000003000000}" name="Column3"/>
  </tableColumns>
  <tableStyleInfo name="March 25-style 26" showFirstColumn="1" showLastColumn="1" showRowStripes="1" showColumnStripes="0"/>
</table>
</file>

<file path=xl/tables/table2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1" xr:uid="{00000000-000C-0000-FFFF-FFFFE6000000}" name="Table_231" displayName="Table_231" ref="N29:N33" headerRowCount="0">
  <tableColumns count="1">
    <tableColumn id="1" xr3:uid="{00000000-0010-0000-E600-000001000000}" name="Column1"/>
  </tableColumns>
  <tableStyleInfo name="March 25-style 27" showFirstColumn="1" showLastColumn="1" showRowStripes="1" showColumnStripes="0"/>
</table>
</file>

<file path=xl/tables/table2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2" xr:uid="{00000000-000C-0000-FFFF-FFFFE7000000}" name="Table_232" displayName="Table_232" ref="B31:C36" headerRowCount="0">
  <tableColumns count="2">
    <tableColumn id="1" xr3:uid="{00000000-0010-0000-E700-000001000000}" name="Column1"/>
    <tableColumn id="2" xr3:uid="{00000000-0010-0000-E700-000002000000}" name="Column2"/>
  </tableColumns>
  <tableStyleInfo name="March 25-style 28" showFirstColumn="1" showLastColumn="1" showRowStripes="1" showColumnStripes="0"/>
</table>
</file>

<file path=xl/tables/table2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3" xr:uid="{00000000-000C-0000-FFFF-FFFFE8000000}" name="Table_233" displayName="Table_233" ref="E33:H34" headerRowCount="0">
  <tableColumns count="4">
    <tableColumn id="1" xr3:uid="{00000000-0010-0000-E800-000001000000}" name="Column1"/>
    <tableColumn id="2" xr3:uid="{00000000-0010-0000-E800-000002000000}" name="Column2"/>
    <tableColumn id="3" xr3:uid="{00000000-0010-0000-E800-000003000000}" name="Column3"/>
    <tableColumn id="4" xr3:uid="{00000000-0010-0000-E800-000004000000}" name="Column4"/>
  </tableColumns>
  <tableStyleInfo name="March 25-style 29" showFirstColumn="1" showLastColumn="1" showRowStripes="1" showColumnStripes="0"/>
</table>
</file>

<file path=xl/tables/table2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4" xr:uid="{00000000-000C-0000-FFFF-FFFFE9000000}" name="Table_234" displayName="Table_234" ref="E38:H55" headerRowCount="0">
  <tableColumns count="4">
    <tableColumn id="1" xr3:uid="{00000000-0010-0000-E900-000001000000}" name="Column1"/>
    <tableColumn id="2" xr3:uid="{00000000-0010-0000-E900-000002000000}" name="Column2"/>
    <tableColumn id="3" xr3:uid="{00000000-0010-0000-E900-000003000000}" name="Column3"/>
    <tableColumn id="4" xr3:uid="{00000000-0010-0000-E900-000004000000}" name="Column4"/>
  </tableColumns>
  <tableStyleInfo name="March 25-style 30" showFirstColumn="1" showLastColumn="1" showRowStripes="1" showColumnStripes="0"/>
</table>
</file>

<file path=xl/tables/table2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5" xr:uid="{00000000-000C-0000-FFFF-FFFFEA000000}" name="Table_235" displayName="Table_235" ref="D58:D62" headerRowCount="0">
  <tableColumns count="1">
    <tableColumn id="1" xr3:uid="{00000000-0010-0000-EA00-000001000000}" name="Column1"/>
  </tableColumns>
  <tableStyleInfo name="March 25-style 31" showFirstColumn="1" showLastColumn="1" showRowStripes="1" showColumnStripes="0"/>
</table>
</file>

<file path=xl/tables/table2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6" xr:uid="{00000000-000C-0000-FFFF-FFFFEB000000}" name="Table_236" displayName="Table_236" ref="E58:F62" headerRowCount="0">
  <tableColumns count="2">
    <tableColumn id="1" xr3:uid="{00000000-0010-0000-EB00-000001000000}" name="Column1"/>
    <tableColumn id="2" xr3:uid="{00000000-0010-0000-EB00-000002000000}" name="Column2"/>
  </tableColumns>
  <tableStyleInfo name="March 25-style 32" showFirstColumn="1" showLastColumn="1" showRowStripes="1" showColumnStripes="0"/>
</table>
</file>

<file path=xl/tables/table2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7" xr:uid="{00000000-000C-0000-FFFF-FFFFEC000000}" name="Table_237" displayName="Table_237" ref="X58:X62" headerRowCount="0">
  <tableColumns count="1">
    <tableColumn id="1" xr3:uid="{00000000-0010-0000-EC00-000001000000}" name="Column1"/>
  </tableColumns>
  <tableStyleInfo name="March 25-style 33" showFirstColumn="1" showLastColumn="1" showRowStripes="1" showColumnStripes="0"/>
</table>
</file>

<file path=xl/tables/table2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8" xr:uid="{00000000-000C-0000-FFFF-FFFFED000000}" name="Table_238" displayName="Table_238" ref="K62:L64" headerRowCount="0">
  <tableColumns count="2">
    <tableColumn id="1" xr3:uid="{00000000-0010-0000-ED00-000001000000}" name="Column1"/>
    <tableColumn id="2" xr3:uid="{00000000-0010-0000-ED00-000002000000}" name="Column2"/>
  </tableColumns>
  <tableStyleInfo name="March 25-style 34" showFirstColumn="1" showLastColumn="1" showRowStripes="1" showColumnStripes="0"/>
</table>
</file>

<file path=xl/tables/table2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9" xr:uid="{00000000-000C-0000-FFFF-FFFFEE000000}" name="Table_239" displayName="Table_239" ref="Q62:T65" headerRowCount="0">
  <tableColumns count="4">
    <tableColumn id="1" xr3:uid="{00000000-0010-0000-EE00-000001000000}" name="Column1"/>
    <tableColumn id="2" xr3:uid="{00000000-0010-0000-EE00-000002000000}" name="Column2"/>
    <tableColumn id="3" xr3:uid="{00000000-0010-0000-EE00-000003000000}" name="Column3"/>
    <tableColumn id="4" xr3:uid="{00000000-0010-0000-EE00-000004000000}" name="Column4"/>
  </tableColumns>
  <tableStyleInfo name="March 25-style 35" showFirstColumn="1" showLastColumn="1" showRowStripes="1" showColumnStripes="0"/>
</table>
</file>

<file path=xl/tables/table2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0" xr:uid="{00000000-000C-0000-FFFF-FFFFEF000000}" name="Table_240" displayName="Table_240" ref="D63:D66" headerRowCount="0">
  <tableColumns count="1">
    <tableColumn id="1" xr3:uid="{00000000-0010-0000-EF00-000001000000}" name="Column1"/>
  </tableColumns>
  <tableStyleInfo name="March 25-style 36" showFirstColumn="1" showLastColumn="1" showRowStripes="1" showColumnStripes="0"/>
</table>
</file>

<file path=xl/tables/table2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1" xr:uid="{00000000-000C-0000-FFFF-FFFFF0000000}" name="Table_241" displayName="Table_241" ref="E63:F66" headerRowCount="0">
  <tableColumns count="2">
    <tableColumn id="1" xr3:uid="{00000000-0010-0000-F000-000001000000}" name="Column1"/>
    <tableColumn id="2" xr3:uid="{00000000-0010-0000-F000-000002000000}" name="Column2"/>
  </tableColumns>
  <tableStyleInfo name="March 25-style 37" showFirstColumn="1" showLastColumn="1" showRowStripes="1" showColumnStripes="0"/>
</table>
</file>

<file path=xl/tables/table2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2" xr:uid="{00000000-000C-0000-FFFF-FFFFF1000000}" name="Table_242" displayName="Table_242" ref="X63:X65" headerRowCount="0">
  <tableColumns count="1">
    <tableColumn id="1" xr3:uid="{00000000-0010-0000-F100-000001000000}" name="Column1"/>
  </tableColumns>
  <tableStyleInfo name="March 25-style 38" showFirstColumn="1" showLastColumn="1" showRowStripes="1" showColumnStripes="0"/>
</table>
</file>

<file path=xl/tables/table2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3" xr:uid="{00000000-000C-0000-FFFF-FFFFF2000000}" name="Table_243" displayName="Table_243" ref="N64" headerRowCount="0">
  <tableColumns count="1">
    <tableColumn id="1" xr3:uid="{00000000-0010-0000-F200-000001000000}" name="Column1"/>
  </tableColumns>
  <tableStyleInfo name="March 25-style 39" showFirstColumn="1" showLastColumn="1" showRowStripes="1" showColumnStripes="0"/>
</table>
</file>

<file path=xl/tables/table2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4" xr:uid="{00000000-000C-0000-FFFF-FFFFF3000000}" name="Table_244" displayName="Table_244" ref="O64:P65" headerRowCount="0">
  <tableColumns count="2">
    <tableColumn id="1" xr3:uid="{00000000-0010-0000-F300-000001000000}" name="Column1"/>
    <tableColumn id="2" xr3:uid="{00000000-0010-0000-F300-000002000000}" name="Column2"/>
  </tableColumns>
  <tableStyleInfo name="March 25-style 40" showFirstColumn="1" showLastColumn="1" showRowStripes="1" showColumnStripes="0"/>
</table>
</file>

<file path=xl/tables/table2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5" xr:uid="{00000000-000C-0000-FFFF-FFFFF4000000}" name="Table_245" displayName="Table_245" ref="O66:P69" headerRowCount="0">
  <tableColumns count="2">
    <tableColumn id="1" xr3:uid="{00000000-0010-0000-F400-000001000000}" name="Column1"/>
    <tableColumn id="2" xr3:uid="{00000000-0010-0000-F400-000002000000}" name="Column2"/>
  </tableColumns>
  <tableStyleInfo name="March 25-style 41" showFirstColumn="1" showLastColumn="1" showRowStripes="1" showColumnStripes="0"/>
</table>
</file>

<file path=xl/tables/table2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6" xr:uid="{00000000-000C-0000-FFFF-FFFFF5000000}" name="Table_246" displayName="Table_246" ref="Q66:S69" headerRowCount="0">
  <tableColumns count="3">
    <tableColumn id="1" xr3:uid="{00000000-0010-0000-F500-000001000000}" name="Column1"/>
    <tableColumn id="2" xr3:uid="{00000000-0010-0000-F500-000002000000}" name="Column2"/>
    <tableColumn id="3" xr3:uid="{00000000-0010-0000-F500-000003000000}" name="Column3"/>
  </tableColumns>
  <tableStyleInfo name="March 25-style 42" showFirstColumn="1" showLastColumn="1" showRowStripes="1" showColumnStripes="0"/>
</table>
</file>

<file path=xl/tables/table2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7" xr:uid="{00000000-000C-0000-FFFF-FFFFF6000000}" name="Table_247" displayName="Table_247" ref="M67" headerRowCount="0">
  <tableColumns count="1">
    <tableColumn id="1" xr3:uid="{00000000-0010-0000-F600-000001000000}" name="Column1"/>
  </tableColumns>
  <tableStyleInfo name="March 25-style 43" showFirstColumn="1" showLastColumn="1" showRowStripes="1" showColumnStripes="0"/>
</table>
</file>

<file path=xl/tables/table2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8" xr:uid="{00000000-000C-0000-FFFF-FFFFF7000000}" name="Table_248" displayName="Table_248" ref="N67" headerRowCount="0">
  <tableColumns count="1">
    <tableColumn id="1" xr3:uid="{00000000-0010-0000-F700-000001000000}" name="Column1"/>
  </tableColumns>
  <tableStyleInfo name="March 25-style 44" showFirstColumn="1" showLastColumn="1" showRowStripes="1" showColumnStripes="0"/>
</table>
</file>

<file path=xl/tables/table2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9" xr:uid="{00000000-000C-0000-FFFF-FFFFF8000000}" name="Table_249" displayName="Table_249" ref="X67:Y72" headerRowCount="0">
  <tableColumns count="2">
    <tableColumn id="1" xr3:uid="{00000000-0010-0000-F800-000001000000}" name="Column1"/>
    <tableColumn id="2" xr3:uid="{00000000-0010-0000-F800-000002000000}" name="Column2"/>
  </tableColumns>
  <tableStyleInfo name="March 25-style 45" showFirstColumn="1" showLastColumn="1" showRowStripes="1" showColumnStripes="0"/>
</table>
</file>

<file path=xl/tables/table2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0" xr:uid="{00000000-000C-0000-FFFF-FFFFF9000000}" name="Table_250" displayName="Table_250" ref="D68" headerRowCount="0">
  <tableColumns count="1">
    <tableColumn id="1" xr3:uid="{00000000-0010-0000-F900-000001000000}" name="Column1"/>
  </tableColumns>
  <tableStyleInfo name="March 25-style 46" showFirstColumn="1" showLastColumn="1" showRowStripes="1" showColumnStripes="0"/>
</table>
</file>

<file path=xl/tables/table2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1" xr:uid="{00000000-000C-0000-FFFF-FFFFFA000000}" name="Table_251" displayName="Table_251" ref="E68:E73" headerRowCount="0">
  <tableColumns count="1">
    <tableColumn id="1" xr3:uid="{00000000-0010-0000-FA00-000001000000}" name="Column1"/>
  </tableColumns>
  <tableStyleInfo name="March 25-style 47" showFirstColumn="1" showLastColumn="1" showRowStripes="1" showColumnStripes="0"/>
</table>
</file>

<file path=xl/tables/table2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2" xr:uid="{00000000-000C-0000-FFFF-FFFFFB000000}" name="Table_252" displayName="Table_252" ref="F68:G73" headerRowCount="0">
  <tableColumns count="2">
    <tableColumn id="1" xr3:uid="{00000000-0010-0000-FB00-000001000000}" name="Column1"/>
    <tableColumn id="2" xr3:uid="{00000000-0010-0000-FB00-000002000000}" name="Column2"/>
  </tableColumns>
  <tableStyleInfo name="March 25-style 48" showFirstColumn="1" showLastColumn="1" showRowStripes="1" showColumnStripes="0"/>
</table>
</file>

<file path=xl/tables/table2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3" xr:uid="{00000000-000C-0000-FFFF-FFFFFC000000}" name="Table_253" displayName="Table_253" ref="N68" headerRowCount="0">
  <tableColumns count="1">
    <tableColumn id="1" xr3:uid="{00000000-0010-0000-FC00-000001000000}" name="Column1"/>
  </tableColumns>
  <tableStyleInfo name="March 25-style 49" showFirstColumn="1" showLastColumn="1" showRowStripes="1" showColumnStripes="0"/>
</table>
</file>

<file path=xl/tables/table2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4" xr:uid="{00000000-000C-0000-FFFF-FFFFFD000000}" name="Table_254" displayName="Table_254" ref="O70:P73" headerRowCount="0">
  <tableColumns count="2">
    <tableColumn id="1" xr3:uid="{00000000-0010-0000-FD00-000001000000}" name="Column1"/>
    <tableColumn id="2" xr3:uid="{00000000-0010-0000-FD00-000002000000}" name="Column2"/>
  </tableColumns>
  <tableStyleInfo name="March 25-style 50" showFirstColumn="1" showLastColumn="1" showRowStripes="1" showColumnStripes="0"/>
</table>
</file>

<file path=xl/tables/table2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5" xr:uid="{00000000-000C-0000-FFFF-FFFFFE000000}" name="Table_255" displayName="Table_255" ref="Q70:S73" headerRowCount="0">
  <tableColumns count="3">
    <tableColumn id="1" xr3:uid="{00000000-0010-0000-FE00-000001000000}" name="Column1"/>
    <tableColumn id="2" xr3:uid="{00000000-0010-0000-FE00-000002000000}" name="Column2"/>
    <tableColumn id="3" xr3:uid="{00000000-0010-0000-FE00-000003000000}" name="Column3"/>
  </tableColumns>
  <tableStyleInfo name="March 25-style 51" showFirstColumn="1" showLastColumn="1" showRowStripes="1" showColumnStripes="0"/>
</table>
</file>

<file path=xl/tables/table2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6" xr:uid="{00000000-000C-0000-FFFF-FFFFFF000000}" name="Table_256" displayName="Table_256" ref="N71:N72" headerRowCount="0">
  <tableColumns count="1">
    <tableColumn id="1" xr3:uid="{00000000-0010-0000-FF00-000001000000}" name="Column1"/>
  </tableColumns>
  <tableStyleInfo name="March 25-style 52" showFirstColumn="1" showLastColumn="1" showRowStripes="1" showColumnStripes="0"/>
</table>
</file>

<file path=xl/tables/table2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7" xr:uid="{00000000-000C-0000-FFFF-FFFF00010000}" name="Table_257" displayName="Table_257" ref="X73:Y76" headerRowCount="0">
  <tableColumns count="2">
    <tableColumn id="1" xr3:uid="{00000000-0010-0000-0001-000001000000}" name="Column1"/>
    <tableColumn id="2" xr3:uid="{00000000-0010-0000-0001-000002000000}" name="Column2"/>
  </tableColumns>
  <tableStyleInfo name="March 25-style 53" showFirstColumn="1" showLastColumn="1" showRowStripes="1" showColumnStripes="0"/>
</table>
</file>

<file path=xl/tables/table2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8" xr:uid="{00000000-000C-0000-FFFF-FFFF01010000}" name="Table_258" displayName="Table_258" ref="E74:E77" headerRowCount="0">
  <tableColumns count="1">
    <tableColumn id="1" xr3:uid="{00000000-0010-0000-0101-000001000000}" name="Column1"/>
  </tableColumns>
  <tableStyleInfo name="March 25-style 54" showFirstColumn="1" showLastColumn="1" showRowStripes="1" showColumnStripes="0"/>
</table>
</file>

<file path=xl/tables/table2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9" xr:uid="{00000000-000C-0000-FFFF-FFFF02010000}" name="Table_259" displayName="Table_259" ref="F74:G77" headerRowCount="0">
  <tableColumns count="2">
    <tableColumn id="1" xr3:uid="{00000000-0010-0000-0201-000001000000}" name="Column1"/>
    <tableColumn id="2" xr3:uid="{00000000-0010-0000-0201-000002000000}" name="Column2"/>
  </tableColumns>
  <tableStyleInfo name="March 25-style 55" showFirstColumn="1" showLastColumn="1" showRowStripes="1" showColumnStripes="0"/>
</table>
</file>

<file path=xl/tables/table2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0" xr:uid="{00000000-000C-0000-FFFF-FFFF03010000}" name="Table_260" displayName="Table_260" ref="O74:P80" headerRowCount="0">
  <tableColumns count="2">
    <tableColumn id="1" xr3:uid="{00000000-0010-0000-0301-000001000000}" name="Column1"/>
    <tableColumn id="2" xr3:uid="{00000000-0010-0000-0301-000002000000}" name="Column2"/>
  </tableColumns>
  <tableStyleInfo name="March 25-style 56" showFirstColumn="1" showLastColumn="1" showRowStripes="1" showColumnStripes="0"/>
</table>
</file>

<file path=xl/tables/table2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1" xr:uid="{00000000-000C-0000-FFFF-FFFF04010000}" name="Table_261" displayName="Table_261" ref="Q74:T75" headerRowCount="0">
  <tableColumns count="4">
    <tableColumn id="1" xr3:uid="{00000000-0010-0000-0401-000001000000}" name="Column1"/>
    <tableColumn id="2" xr3:uid="{00000000-0010-0000-0401-000002000000}" name="Column2"/>
    <tableColumn id="3" xr3:uid="{00000000-0010-0000-0401-000003000000}" name="Column3"/>
    <tableColumn id="4" xr3:uid="{00000000-0010-0000-0401-000004000000}" name="Column4"/>
  </tableColumns>
  <tableStyleInfo name="March 25-style 57" showFirstColumn="1" showLastColumn="1" showRowStripes="1" showColumnStripes="0"/>
</table>
</file>

<file path=xl/tables/table2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2" xr:uid="{00000000-000C-0000-FFFF-FFFF05010000}" name="Table_262" displayName="Table_262" ref="K75:M79" headerRowCount="0">
  <tableColumns count="3">
    <tableColumn id="1" xr3:uid="{00000000-0010-0000-0501-000001000000}" name="Column1"/>
    <tableColumn id="2" xr3:uid="{00000000-0010-0000-0501-000002000000}" name="Column2"/>
    <tableColumn id="3" xr3:uid="{00000000-0010-0000-0501-000003000000}" name="Column3"/>
  </tableColumns>
  <tableStyleInfo name="March 25-style 58" showFirstColumn="1" showLastColumn="1" showRowStripes="1" showColumnStripes="0"/>
</table>
</file>

<file path=xl/tables/table2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3" xr:uid="{00000000-000C-0000-FFFF-FFFF06010000}" name="Table_263" displayName="Table_263" ref="N75:N79" headerRowCount="0">
  <tableColumns count="1">
    <tableColumn id="1" xr3:uid="{00000000-0010-0000-0601-000001000000}" name="Column1"/>
  </tableColumns>
  <tableStyleInfo name="March 25-style 59" showFirstColumn="1" showLastColumn="1" showRowStripes="1" showColumnStripes="0"/>
</table>
</file>

<file path=xl/tables/table2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4" xr:uid="{00000000-000C-0000-FFFF-FFFF07010000}" name="Table_264" displayName="Table_264" ref="V75:W82" headerRowCount="0">
  <tableColumns count="2">
    <tableColumn id="1" xr3:uid="{00000000-0010-0000-0701-000001000000}" name="Column1"/>
    <tableColumn id="2" xr3:uid="{00000000-0010-0000-0701-000002000000}" name="Column2"/>
  </tableColumns>
  <tableStyleInfo name="March 25-style 60" showFirstColumn="1" showLastColumn="1" showRowStripes="1" showColumnStripes="0"/>
</table>
</file>

<file path=xl/tables/table2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5" xr:uid="{00000000-000C-0000-FFFF-FFFF08010000}" name="Table_265" displayName="Table_265" ref="B76:C82" headerRowCount="0">
  <tableColumns count="2">
    <tableColumn id="1" xr3:uid="{00000000-0010-0000-0801-000001000000}" name="Column1"/>
    <tableColumn id="2" xr3:uid="{00000000-0010-0000-0801-000002000000}" name="Column2"/>
  </tableColumns>
  <tableStyleInfo name="March 25-style 61" showFirstColumn="1" showLastColumn="1" showRowStripes="1" showColumnStripes="0"/>
</table>
</file>

<file path=xl/tables/table2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6" xr:uid="{00000000-000C-0000-FFFF-FFFF09010000}" name="Table_266" displayName="Table_266" ref="X78:Y82" headerRowCount="0">
  <tableColumns count="2">
    <tableColumn id="1" xr3:uid="{00000000-0010-0000-0901-000001000000}" name="Column1"/>
    <tableColumn id="2" xr3:uid="{00000000-0010-0000-0901-000002000000}" name="Column2"/>
  </tableColumns>
  <tableStyleInfo name="March 25-style 62" showFirstColumn="1" showLastColumn="1" showRowStripes="1" showColumnStripes="0"/>
</table>
</file>

<file path=xl/tables/table2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7" xr:uid="{00000000-000C-0000-FFFF-FFFF0A010000}" name="Table_267" displayName="Table_267" ref="D80:D82" headerRowCount="0">
  <tableColumns count="1">
    <tableColumn id="1" xr3:uid="{00000000-0010-0000-0A01-000001000000}" name="Column1"/>
  </tableColumns>
  <tableStyleInfo name="March 25-style 63" showFirstColumn="1" showLastColumn="1" showRowStripes="1" showColumnStripes="0"/>
</table>
</file>

<file path=xl/tables/table2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8" xr:uid="{00000000-000C-0000-FFFF-FFFF0B010000}" name="Table_268" displayName="Table_268" ref="E80:E82" headerRowCount="0">
  <tableColumns count="1">
    <tableColumn id="1" xr3:uid="{00000000-0010-0000-0B01-000001000000}" name="Column1"/>
  </tableColumns>
  <tableStyleInfo name="March 25-style 64" showFirstColumn="1" showLastColumn="1" showRowStripes="1" showColumnStripes="0"/>
</table>
</file>

<file path=xl/tables/table2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9" xr:uid="{00000000-000C-0000-FFFF-FFFF0C010000}" name="Table_269" displayName="Table_269" ref="F80:G82" headerRowCount="0">
  <tableColumns count="2">
    <tableColumn id="1" xr3:uid="{00000000-0010-0000-0C01-000001000000}" name="Column1"/>
    <tableColumn id="2" xr3:uid="{00000000-0010-0000-0C01-000002000000}" name="Column2"/>
  </tableColumns>
  <tableStyleInfo name="March 25-style 65" showFirstColumn="1" showLastColumn="1" showRowStripes="1" showColumnStripes="0"/>
</table>
</file>

<file path=xl/tables/table2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0" xr:uid="{00000000-000C-0000-FFFF-FFFF0D010000}" name="Table_270" displayName="Table_270" ref="K80:L80" headerRowCount="0">
  <tableColumns count="2">
    <tableColumn id="1" xr3:uid="{00000000-0010-0000-0D01-000001000000}" name="Column1"/>
    <tableColumn id="2" xr3:uid="{00000000-0010-0000-0D01-000002000000}" name="Column2"/>
  </tableColumns>
  <tableStyleInfo name="March 25-style 66" showFirstColumn="1" showLastColumn="1" showRowStripes="1" showColumnStripes="0"/>
</table>
</file>

<file path=xl/tables/table2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1" xr:uid="{00000000-000C-0000-FFFF-FFFF0E010000}" name="Table_271" displayName="Table_271" ref="Q82:S85" headerRowCount="0">
  <tableColumns count="3">
    <tableColumn id="1" xr3:uid="{00000000-0010-0000-0E01-000001000000}" name="Column1"/>
    <tableColumn id="2" xr3:uid="{00000000-0010-0000-0E01-000002000000}" name="Column2"/>
    <tableColumn id="3" xr3:uid="{00000000-0010-0000-0E01-000003000000}" name="Column3"/>
  </tableColumns>
  <tableStyleInfo name="March 25-style 67" showFirstColumn="1" showLastColumn="1" showRowStripes="1" showColumnStripes="0"/>
</table>
</file>

<file path=xl/tables/table2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2" xr:uid="{00000000-000C-0000-FFFF-FFFF0F010000}" name="Table_272" displayName="Table_272" ref="E84:H117" headerRowCount="0">
  <tableColumns count="4">
    <tableColumn id="1" xr3:uid="{00000000-0010-0000-0F01-000001000000}" name="Column1"/>
    <tableColumn id="2" xr3:uid="{00000000-0010-0000-0F01-000002000000}" name="Column2"/>
    <tableColumn id="3" xr3:uid="{00000000-0010-0000-0F01-000003000000}" name="Column3"/>
    <tableColumn id="4" xr3:uid="{00000000-0010-0000-0F01-000004000000}" name="Column4"/>
  </tableColumns>
  <tableStyleInfo name="March 25-style 68" showFirstColumn="1" showLastColumn="1" showRowStripes="1" showColumnStripes="0"/>
</table>
</file>

<file path=xl/tables/table2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3" xr:uid="{00000000-000C-0000-FFFF-FFFF10010000}" name="Table_273" displayName="Table_273" ref="X84:Z109" headerRowCount="0">
  <tableColumns count="3">
    <tableColumn id="1" xr3:uid="{00000000-0010-0000-1001-000001000000}" name="Column1"/>
    <tableColumn id="2" xr3:uid="{00000000-0010-0000-1001-000002000000}" name="Column2"/>
    <tableColumn id="3" xr3:uid="{00000000-0010-0000-1001-000003000000}" name="Column3"/>
  </tableColumns>
  <tableStyleInfo name="March 25-style 69" showFirstColumn="1" showLastColumn="1" showRowStripes="1" showColumnStripes="0"/>
</table>
</file>

<file path=xl/tables/table2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4" xr:uid="{00000000-000C-0000-FFFF-FFFF11010000}" name="Table_274" displayName="Table_274" ref="K85:L85" headerRowCount="0">
  <tableColumns count="2">
    <tableColumn id="1" xr3:uid="{00000000-0010-0000-1101-000001000000}" name="Column1"/>
    <tableColumn id="2" xr3:uid="{00000000-0010-0000-1101-000002000000}" name="Column2"/>
  </tableColumns>
  <tableStyleInfo name="March 25-style 70" showFirstColumn="1" showLastColumn="1" showRowStripes="1" showColumnStripes="0"/>
</table>
</file>

<file path=xl/tables/table2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5" xr:uid="{00000000-000C-0000-FFFF-FFFF12010000}" name="Table_275" displayName="Table_275" ref="K87:L90" headerRowCount="0">
  <tableColumns count="2">
    <tableColumn id="1" xr3:uid="{00000000-0010-0000-1201-000001000000}" name="Column1"/>
    <tableColumn id="2" xr3:uid="{00000000-0010-0000-1201-000002000000}" name="Column2"/>
  </tableColumns>
  <tableStyleInfo name="March 25-style 71" showFirstColumn="1" showLastColumn="1" showRowStripes="1" showColumnStripes="0"/>
</table>
</file>

<file path=xl/tables/table2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6" xr:uid="{00000000-000C-0000-FFFF-FFFF13010000}" name="Table_276" displayName="Table_276" ref="N87:N91" headerRowCount="0">
  <tableColumns count="1">
    <tableColumn id="1" xr3:uid="{00000000-0010-0000-1301-000001000000}" name="Column1"/>
  </tableColumns>
  <tableStyleInfo name="March 25-style 72" showFirstColumn="1" showLastColumn="1" showRowStripes="1" showColumnStripes="0"/>
</table>
</file>

<file path=xl/tables/table2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7" xr:uid="{00000000-000C-0000-FFFF-FFFF14010000}" name="Table_277" displayName="Table_277" ref="O87:P91" headerRowCount="0">
  <tableColumns count="2">
    <tableColumn id="1" xr3:uid="{00000000-0010-0000-1401-000001000000}" name="Column1"/>
    <tableColumn id="2" xr3:uid="{00000000-0010-0000-1401-000002000000}" name="Column2"/>
  </tableColumns>
  <tableStyleInfo name="March 25-style 73" showFirstColumn="1" showLastColumn="1" showRowStripes="1" showColumnStripes="0"/>
</table>
</file>

<file path=xl/tables/table2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8" xr:uid="{00000000-000C-0000-FFFF-FFFF15010000}" name="Table_278" displayName="Table_278" ref="Q87:S91" headerRowCount="0">
  <tableColumns count="3">
    <tableColumn id="1" xr3:uid="{00000000-0010-0000-1501-000001000000}" name="Column1"/>
    <tableColumn id="2" xr3:uid="{00000000-0010-0000-1501-000002000000}" name="Column2"/>
    <tableColumn id="3" xr3:uid="{00000000-0010-0000-1501-000003000000}" name="Column3"/>
  </tableColumns>
  <tableStyleInfo name="March 25-style 74" showFirstColumn="1" showLastColumn="1" showRowStripes="1" showColumnStripes="0"/>
</table>
</file>

<file path=xl/tables/table2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9" xr:uid="{00000000-000C-0000-FFFF-FFFF16010000}" name="Table_279" displayName="Table_279" ref="K91:L101" headerRowCount="0">
  <tableColumns count="2">
    <tableColumn id="1" xr3:uid="{00000000-0010-0000-1601-000001000000}" name="Column1"/>
    <tableColumn id="2" xr3:uid="{00000000-0010-0000-1601-000002000000}" name="Column2"/>
  </tableColumns>
  <tableStyleInfo name="March 25-style 75" showFirstColumn="1" showLastColumn="1" showRowStripes="1" showColumnStripes="0"/>
</table>
</file>

<file path=xl/tables/table2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0" xr:uid="{00000000-000C-0000-FFFF-FFFF17010000}" name="Table_280" displayName="Table_280" ref="V97:W98" headerRowCount="0">
  <tableColumns count="2">
    <tableColumn id="1" xr3:uid="{00000000-0010-0000-1701-000001000000}" name="Column1"/>
    <tableColumn id="2" xr3:uid="{00000000-0010-0000-1701-000002000000}" name="Column2"/>
  </tableColumns>
  <tableStyleInfo name="March 25-style 76" showFirstColumn="1" showLastColumn="1" showRowStripes="1" showColumnStripes="0"/>
</table>
</file>

<file path=xl/tables/table2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1" xr:uid="{00000000-000C-0000-FFFF-FFFF18010000}" name="Table_281" displayName="Table_281" ref="V109:W176" headerRowCount="0">
  <tableColumns count="2">
    <tableColumn id="1" xr3:uid="{00000000-0010-0000-1801-000001000000}" name="Column1"/>
    <tableColumn id="2" xr3:uid="{00000000-0010-0000-1801-000002000000}" name="Column2"/>
  </tableColumns>
  <tableStyleInfo name="March 25-style 77" showFirstColumn="1" showLastColumn="1" showRowStripes="1" showColumnStripes="0"/>
</table>
</file>

<file path=xl/tables/table2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2" xr:uid="{00000000-000C-0000-FFFF-FFFF19010000}" name="Table_282" displayName="Table_282" ref="B111:C117" headerRowCount="0">
  <tableColumns count="2">
    <tableColumn id="1" xr3:uid="{00000000-0010-0000-1901-000001000000}" name="Column1"/>
    <tableColumn id="2" xr3:uid="{00000000-0010-0000-1901-000002000000}" name="Column2"/>
  </tableColumns>
  <tableStyleInfo name="March 25-style 78" showFirstColumn="1" showLastColumn="1" showRowStripes="1" showColumnStripes="0"/>
</table>
</file>

<file path=xl/tables/table2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3" xr:uid="{00000000-000C-0000-FFFF-FFFF1A010000}" name="Table_283" displayName="Table_283" ref="D111:D117" headerRowCount="0">
  <tableColumns count="1">
    <tableColumn id="1" xr3:uid="{00000000-0010-0000-1A01-000001000000}" name="Column1"/>
  </tableColumns>
  <tableStyleInfo name="March 25-style 79" showFirstColumn="1" showLastColumn="1" showRowStripes="1" showColumnStripes="0"/>
</table>
</file>

<file path=xl/tables/table2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4" xr:uid="{00000000-000C-0000-FFFF-FFFF1B010000}" name="Table_284" displayName="Table_284" ref="X117" headerRowCount="0">
  <tableColumns count="1">
    <tableColumn id="1" xr3:uid="{00000000-0010-0000-1B01-000001000000}" name="Column1"/>
  </tableColumns>
  <tableStyleInfo name="March 25-style 80" showFirstColumn="1" showLastColumn="1" showRowStripes="1" showColumnStripes="0"/>
</table>
</file>

<file path=xl/tables/table2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5" xr:uid="{00000000-000C-0000-FFFF-FFFF1C010000}" name="Table_285" displayName="Table_285" ref="Y117:AD117" headerRowCount="0">
  <tableColumns count="6">
    <tableColumn id="1" xr3:uid="{00000000-0010-0000-1C01-000001000000}" name="Column1"/>
    <tableColumn id="2" xr3:uid="{00000000-0010-0000-1C01-000002000000}" name="Column2"/>
    <tableColumn id="3" xr3:uid="{00000000-0010-0000-1C01-000003000000}" name="Column3"/>
    <tableColumn id="4" xr3:uid="{00000000-0010-0000-1C01-000004000000}" name="Column4"/>
    <tableColumn id="5" xr3:uid="{00000000-0010-0000-1C01-000005000000}" name="Column5"/>
    <tableColumn id="6" xr3:uid="{00000000-0010-0000-1C01-000006000000}" name="Column6"/>
  </tableColumns>
  <tableStyleInfo name="March 25-style 81" showFirstColumn="1" showLastColumn="1" showRowStripes="1" showColumnStripes="0"/>
</table>
</file>

<file path=xl/tables/table2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6" xr:uid="{00000000-000C-0000-FFFF-FFFF1D010000}" name="Table_286" displayName="Table_286" ref="B118:C123" headerRowCount="0">
  <tableColumns count="2">
    <tableColumn id="1" xr3:uid="{00000000-0010-0000-1D01-000001000000}" name="Column1"/>
    <tableColumn id="2" xr3:uid="{00000000-0010-0000-1D01-000002000000}" name="Column2"/>
  </tableColumns>
  <tableStyleInfo name="March 25-style 82" showFirstColumn="1" showLastColumn="1" showRowStripes="1" showColumnStripes="0"/>
</table>
</file>

<file path=xl/tables/table2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7" xr:uid="{00000000-000C-0000-FFFF-FFFF1E010000}" name="Table_287" displayName="Table_287" ref="D118:D123" headerRowCount="0">
  <tableColumns count="1">
    <tableColumn id="1" xr3:uid="{00000000-0010-0000-1E01-000001000000}" name="Column1"/>
  </tableColumns>
  <tableStyleInfo name="March 25-style 83" showFirstColumn="1" showLastColumn="1" showRowStripes="1" showColumnStripes="0"/>
</table>
</file>

<file path=xl/tables/table2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8" xr:uid="{00000000-000C-0000-FFFF-FFFF1F010000}" name="Table_288" displayName="Table_288" ref="E118:H123" headerRowCount="0">
  <tableColumns count="4">
    <tableColumn id="1" xr3:uid="{00000000-0010-0000-1F01-000001000000}" name="Column1"/>
    <tableColumn id="2" xr3:uid="{00000000-0010-0000-1F01-000002000000}" name="Column2"/>
    <tableColumn id="3" xr3:uid="{00000000-0010-0000-1F01-000003000000}" name="Column3"/>
    <tableColumn id="4" xr3:uid="{00000000-0010-0000-1F01-000004000000}" name="Column4"/>
  </tableColumns>
  <tableStyleInfo name="March 25-style 84" showFirstColumn="1" showLastColumn="1" showRowStripes="1" showColumnStripes="0"/>
</table>
</file>

<file path=xl/tables/table2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9" xr:uid="{00000000-000C-0000-FFFF-FFFF20010000}" name="Table_289" displayName="Table_289" ref="Y118:AL125" headerRowCount="0">
  <tableColumns count="14">
    <tableColumn id="1" xr3:uid="{00000000-0010-0000-2001-000001000000}" name="Column1"/>
    <tableColumn id="2" xr3:uid="{00000000-0010-0000-2001-000002000000}" name="Column2"/>
    <tableColumn id="3" xr3:uid="{00000000-0010-0000-2001-000003000000}" name="Column3"/>
    <tableColumn id="4" xr3:uid="{00000000-0010-0000-2001-000004000000}" name="Column4"/>
    <tableColumn id="5" xr3:uid="{00000000-0010-0000-2001-000005000000}" name="Column5"/>
    <tableColumn id="6" xr3:uid="{00000000-0010-0000-2001-000006000000}" name="Column6"/>
    <tableColumn id="7" xr3:uid="{00000000-0010-0000-2001-000007000000}" name="Column7"/>
    <tableColumn id="8" xr3:uid="{00000000-0010-0000-2001-000008000000}" name="Column8"/>
    <tableColumn id="9" xr3:uid="{00000000-0010-0000-2001-000009000000}" name="Column9"/>
    <tableColumn id="10" xr3:uid="{00000000-0010-0000-2001-00000A000000}" name="Column10"/>
    <tableColumn id="11" xr3:uid="{00000000-0010-0000-2001-00000B000000}" name="Column11"/>
    <tableColumn id="12" xr3:uid="{00000000-0010-0000-2001-00000C000000}" name="Column12"/>
    <tableColumn id="13" xr3:uid="{00000000-0010-0000-2001-00000D000000}" name="Column13"/>
    <tableColumn id="14" xr3:uid="{00000000-0010-0000-2001-00000E000000}" name="Column14"/>
  </tableColumns>
  <tableStyleInfo name="March 25-style 85" showFirstColumn="1" showLastColumn="1" showRowStripes="1" showColumnStripes="0"/>
</table>
</file>

<file path=xl/tables/table2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0" xr:uid="{00000000-000C-0000-FFFF-FFFF21010000}" name="Table_290" displayName="Table_290" ref="K123:L129" headerRowCount="0">
  <tableColumns count="2">
    <tableColumn id="1" xr3:uid="{00000000-0010-0000-2101-000001000000}" name="Column1"/>
    <tableColumn id="2" xr3:uid="{00000000-0010-0000-2101-000002000000}" name="Column2"/>
  </tableColumns>
  <tableStyleInfo name="March 25-style 86" showFirstColumn="1" showLastColumn="1" showRowStripes="1" showColumnStripes="0"/>
</table>
</file>

<file path=xl/tables/table2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1" xr:uid="{00000000-000C-0000-FFFF-FFFF22010000}" name="Table_291" displayName="Table_291" ref="Q123:T129" headerRowCount="0">
  <tableColumns count="4">
    <tableColumn id="1" xr3:uid="{00000000-0010-0000-2201-000001000000}" name="Column1"/>
    <tableColumn id="2" xr3:uid="{00000000-0010-0000-2201-000002000000}" name="Column2"/>
    <tableColumn id="3" xr3:uid="{00000000-0010-0000-2201-000003000000}" name="Column3"/>
    <tableColumn id="4" xr3:uid="{00000000-0010-0000-2201-000004000000}" name="Column4"/>
  </tableColumns>
  <tableStyleInfo name="March 25-style 87" showFirstColumn="1" showLastColumn="1" showRowStripes="1" showColumnStripes="0"/>
</table>
</file>

<file path=xl/tables/table2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2" xr:uid="{00000000-000C-0000-FFFF-FFFF23010000}" name="Table_292" displayName="Table_292" ref="N124" headerRowCount="0">
  <tableColumns count="1">
    <tableColumn id="1" xr3:uid="{00000000-0010-0000-2301-000001000000}" name="Column1"/>
  </tableColumns>
  <tableStyleInfo name="March 25-style 88" showFirstColumn="1" showLastColumn="1" showRowStripes="1" showColumnStripes="0"/>
</table>
</file>

<file path=xl/tables/table2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3" xr:uid="{00000000-000C-0000-FFFF-FFFF24010000}" name="Table_293" displayName="Table_293" ref="O124:P124" headerRowCount="0">
  <tableColumns count="2">
    <tableColumn id="1" xr3:uid="{00000000-0010-0000-2401-000001000000}" name="Column1"/>
    <tableColumn id="2" xr3:uid="{00000000-0010-0000-2401-000002000000}" name="Column2"/>
  </tableColumns>
  <tableStyleInfo name="March 25-style 89" showFirstColumn="1" showLastColumn="1" showRowStripes="1" showColumnStripes="0"/>
</table>
</file>

<file path=xl/tables/table2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4" xr:uid="{00000000-000C-0000-FFFF-FFFF25010000}" name="Table_294" displayName="Table_294" ref="D125:D127" headerRowCount="0">
  <tableColumns count="1">
    <tableColumn id="1" xr3:uid="{00000000-0010-0000-2501-000001000000}" name="Column1"/>
  </tableColumns>
  <tableStyleInfo name="March 25-style 90" showFirstColumn="1" showLastColumn="1" showRowStripes="1" showColumnStripes="0"/>
</table>
</file>

<file path=xl/tables/table2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5" xr:uid="{00000000-000C-0000-FFFF-FFFF26010000}" name="Table_295" displayName="Table_295" ref="E125:H127" headerRowCount="0">
  <tableColumns count="4">
    <tableColumn id="1" xr3:uid="{00000000-0010-0000-2601-000001000000}" name="Column1"/>
    <tableColumn id="2" xr3:uid="{00000000-0010-0000-2601-000002000000}" name="Column2"/>
    <tableColumn id="3" xr3:uid="{00000000-0010-0000-2601-000003000000}" name="Column3"/>
    <tableColumn id="4" xr3:uid="{00000000-0010-0000-2601-000004000000}" name="Column4"/>
  </tableColumns>
  <tableStyleInfo name="March 25-style 91" showFirstColumn="1" showLastColumn="1" showRowStripes="1" showColumnStripes="0"/>
</table>
</file>

<file path=xl/tables/table2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6" xr:uid="{00000000-000C-0000-FFFF-FFFF27010000}" name="Table_296" displayName="Table_296" ref="N125:N129" headerRowCount="0">
  <tableColumns count="1">
    <tableColumn id="1" xr3:uid="{00000000-0010-0000-2701-000001000000}" name="Column1"/>
  </tableColumns>
  <tableStyleInfo name="March 25-style 92" showFirstColumn="1" showLastColumn="1" showRowStripes="1" showColumnStripes="0"/>
</table>
</file>

<file path=xl/tables/table2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7" xr:uid="{00000000-000C-0000-FFFF-FFFF28010000}" name="Table_297" displayName="Table_297" ref="O125:P129" headerRowCount="0">
  <tableColumns count="2">
    <tableColumn id="1" xr3:uid="{00000000-0010-0000-2801-000001000000}" name="Column1"/>
    <tableColumn id="2" xr3:uid="{00000000-0010-0000-2801-000002000000}" name="Column2"/>
  </tableColumns>
  <tableStyleInfo name="March 25-style 93" showFirstColumn="1" showLastColumn="1" showRowStripes="1" showColumnStripes="0"/>
</table>
</file>

<file path=xl/tables/table2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8" xr:uid="{00000000-000C-0000-FFFF-FFFF29010000}" name="Table_298" displayName="Table_298" ref="AA127:AB127" headerRowCount="0">
  <tableColumns count="2">
    <tableColumn id="1" xr3:uid="{00000000-0010-0000-2901-000001000000}" name="Column1"/>
    <tableColumn id="2" xr3:uid="{00000000-0010-0000-2901-000002000000}" name="Column2"/>
  </tableColumns>
  <tableStyleInfo name="March 25-style 94" showFirstColumn="1" showLastColumn="1" showRowStripes="1" showColumnStripes="0"/>
</table>
</file>

<file path=xl/tables/table2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9" xr:uid="{00000000-000C-0000-FFFF-FFFF2A010000}" name="Table_299" displayName="Table_299" ref="B129:C135" headerRowCount="0">
  <tableColumns count="2">
    <tableColumn id="1" xr3:uid="{00000000-0010-0000-2A01-000001000000}" name="Column1"/>
    <tableColumn id="2" xr3:uid="{00000000-0010-0000-2A01-000002000000}" name="Column2"/>
  </tableColumns>
  <tableStyleInfo name="March 25-style 95" showFirstColumn="1" showLastColumn="1" showRowStripes="1" showColumnStripes="0"/>
</table>
</file>

<file path=xl/tables/table3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0" xr:uid="{00000000-000C-0000-FFFF-FFFF2B010000}" name="Table_300" displayName="Table_300" ref="D129:D135" headerRowCount="0">
  <tableColumns count="1">
    <tableColumn id="1" xr3:uid="{00000000-0010-0000-2B01-000001000000}" name="Column1"/>
  </tableColumns>
  <tableStyleInfo name="March 25-style 96" showFirstColumn="1" showLastColumn="1" showRowStripes="1" showColumnStripes="0"/>
</table>
</file>

<file path=xl/tables/table3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1" xr:uid="{00000000-000C-0000-FFFF-FFFF2C010000}" name="Table_301" displayName="Table_301" ref="E129:H135" headerRowCount="0">
  <tableColumns count="4">
    <tableColumn id="1" xr3:uid="{00000000-0010-0000-2C01-000001000000}" name="Column1"/>
    <tableColumn id="2" xr3:uid="{00000000-0010-0000-2C01-000002000000}" name="Column2"/>
    <tableColumn id="3" xr3:uid="{00000000-0010-0000-2C01-000003000000}" name="Column3"/>
    <tableColumn id="4" xr3:uid="{00000000-0010-0000-2C01-000004000000}" name="Column4"/>
  </tableColumns>
  <tableStyleInfo name="March 25-style 97" showFirstColumn="1" showLastColumn="1" showRowStripes="1" showColumnStripes="0"/>
</table>
</file>

<file path=xl/tables/table3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2" xr:uid="{00000000-000C-0000-FFFF-FFFF2D010000}" name="Table_302" displayName="Table_302" ref="Y129:Y132" headerRowCount="0">
  <tableColumns count="1">
    <tableColumn id="1" xr3:uid="{00000000-0010-0000-2D01-000001000000}" name="Column1"/>
  </tableColumns>
  <tableStyleInfo name="March 25-style 98" showFirstColumn="1" showLastColumn="1" showRowStripes="1" showColumnStripes="0"/>
</table>
</file>

<file path=xl/tables/table3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3" xr:uid="{00000000-000C-0000-FFFF-FFFF2E010000}" name="Table_303" displayName="Table_303" ref="Z129:AB132" headerRowCount="0">
  <tableColumns count="3">
    <tableColumn id="1" xr3:uid="{00000000-0010-0000-2E01-000001000000}" name="Column1"/>
    <tableColumn id="2" xr3:uid="{00000000-0010-0000-2E01-000002000000}" name="Column2"/>
    <tableColumn id="3" xr3:uid="{00000000-0010-0000-2E01-000003000000}" name="Column3"/>
  </tableColumns>
  <tableStyleInfo name="March 25-style 99" showFirstColumn="1" showLastColumn="1" showRowStripes="1" showColumnStripes="0"/>
</table>
</file>

<file path=xl/tables/table3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4" xr:uid="{00000000-000C-0000-FFFF-FFFF2F010000}" name="Table_304" displayName="Table_304" ref="O130:P134" headerRowCount="0">
  <tableColumns count="2">
    <tableColumn id="1" xr3:uid="{00000000-0010-0000-2F01-000001000000}" name="Column1"/>
    <tableColumn id="2" xr3:uid="{00000000-0010-0000-2F01-000002000000}" name="Column2"/>
  </tableColumns>
  <tableStyleInfo name="March 25-style 100" showFirstColumn="1" showLastColumn="1" showRowStripes="1" showColumnStripes="0"/>
</table>
</file>

<file path=xl/tables/table3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5" xr:uid="{00000000-000C-0000-FFFF-FFFF30010000}" name="Table_305" displayName="Table_305" ref="Q130:T134" headerRowCount="0">
  <tableColumns count="4">
    <tableColumn id="1" xr3:uid="{00000000-0010-0000-3001-000001000000}" name="Column1"/>
    <tableColumn id="2" xr3:uid="{00000000-0010-0000-3001-000002000000}" name="Column2"/>
    <tableColumn id="3" xr3:uid="{00000000-0010-0000-3001-000003000000}" name="Column3"/>
    <tableColumn id="4" xr3:uid="{00000000-0010-0000-3001-000004000000}" name="Column4"/>
  </tableColumns>
  <tableStyleInfo name="March 25-style 101" showFirstColumn="1" showLastColumn="1" showRowStripes="1" showColumnStripes="0"/>
</table>
</file>

<file path=xl/tables/table3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6" xr:uid="{00000000-000C-0000-FFFF-FFFF31010000}" name="Table_306" displayName="Table_306" ref="K131:M137" headerRowCount="0">
  <tableColumns count="3">
    <tableColumn id="1" xr3:uid="{00000000-0010-0000-3101-000001000000}" name="Column1"/>
    <tableColumn id="2" xr3:uid="{00000000-0010-0000-3101-000002000000}" name="Column2"/>
    <tableColumn id="3" xr3:uid="{00000000-0010-0000-3101-000003000000}" name="Column3"/>
  </tableColumns>
  <tableStyleInfo name="March 25-style 102" showFirstColumn="1" showLastColumn="1" showRowStripes="1" showColumnStripes="0"/>
</table>
</file>

<file path=xl/tables/table3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7" xr:uid="{00000000-000C-0000-FFFF-FFFF32010000}" name="Table_307" displayName="Table_307" ref="N131:N133" headerRowCount="0">
  <tableColumns count="1">
    <tableColumn id="1" xr3:uid="{00000000-0010-0000-3201-000001000000}" name="Column1"/>
  </tableColumns>
  <tableStyleInfo name="March 25-style 103" showFirstColumn="1" showLastColumn="1" showRowStripes="1" showColumnStripes="0"/>
</table>
</file>

<file path=xl/tables/table3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8" xr:uid="{00000000-000C-0000-FFFF-FFFF33010000}" name="Table_308" displayName="Table_308" ref="AH134:AL140" headerRowCount="0">
  <tableColumns count="5">
    <tableColumn id="1" xr3:uid="{00000000-0010-0000-3301-000001000000}" name="Column1"/>
    <tableColumn id="2" xr3:uid="{00000000-0010-0000-3301-000002000000}" name="Column2"/>
    <tableColumn id="3" xr3:uid="{00000000-0010-0000-3301-000003000000}" name="Column3"/>
    <tableColumn id="4" xr3:uid="{00000000-0010-0000-3301-000004000000}" name="Column4"/>
    <tableColumn id="5" xr3:uid="{00000000-0010-0000-3301-000005000000}" name="Column5"/>
  </tableColumns>
  <tableStyleInfo name="March 25-style 104" showFirstColumn="1" showLastColumn="1" showRowStripes="1" showColumnStripes="0"/>
</table>
</file>

<file path=xl/tables/table3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9" xr:uid="{00000000-000C-0000-FFFF-FFFF34010000}" name="Table_309" displayName="Table_309" ref="O135:P138" headerRowCount="0">
  <tableColumns count="2">
    <tableColumn id="1" xr3:uid="{00000000-0010-0000-3401-000001000000}" name="Column1"/>
    <tableColumn id="2" xr3:uid="{00000000-0010-0000-3401-000002000000}" name="Column2"/>
  </tableColumns>
  <tableStyleInfo name="March 25-style 105" showFirstColumn="1" showLastColumn="1" showRowStripes="1" showColumnStripes="0"/>
</table>
</file>

<file path=xl/tables/table3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0" xr:uid="{00000000-000C-0000-FFFF-FFFF35010000}" name="Table_310" displayName="Table_310" ref="Q135:S138" headerRowCount="0">
  <tableColumns count="3">
    <tableColumn id="1" xr3:uid="{00000000-0010-0000-3501-000001000000}" name="Column1"/>
    <tableColumn id="2" xr3:uid="{00000000-0010-0000-3501-000002000000}" name="Column2"/>
    <tableColumn id="3" xr3:uid="{00000000-0010-0000-3501-000003000000}" name="Column3"/>
  </tableColumns>
  <tableStyleInfo name="March 25-style 106" showFirstColumn="1" showLastColumn="1" showRowStripes="1" showColumnStripes="0"/>
</table>
</file>

<file path=xl/tables/table3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1" xr:uid="{00000000-000C-0000-FFFF-FFFF36010000}" name="Table_311" displayName="Table_311" ref="N136:N137" headerRowCount="0">
  <tableColumns count="1">
    <tableColumn id="1" xr3:uid="{00000000-0010-0000-3601-000001000000}" name="Column1"/>
  </tableColumns>
  <tableStyleInfo name="March 25-style 107" showFirstColumn="1" showLastColumn="1" showRowStripes="1" showColumnStripes="0"/>
</table>
</file>

<file path=xl/tables/table3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2" xr:uid="{00000000-000C-0000-FFFF-FFFF37010000}" name="Table_312" displayName="Table_312" ref="Y136:Z166" headerRowCount="0">
  <tableColumns count="2">
    <tableColumn id="1" xr3:uid="{00000000-0010-0000-3701-000001000000}" name="Column1"/>
    <tableColumn id="2" xr3:uid="{00000000-0010-0000-3701-000002000000}" name="Column2"/>
  </tableColumns>
  <tableStyleInfo name="March 25-style 108" showFirstColumn="1" showLastColumn="1" showRowStripes="1" showColumnStripes="0"/>
</table>
</file>

<file path=xl/tables/table3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3" xr:uid="{00000000-000C-0000-FFFF-FFFF38010000}" name="Table_313" displayName="Table_313" ref="AA136:AA166" headerRowCount="0">
  <tableColumns count="1">
    <tableColumn id="1" xr3:uid="{00000000-0010-0000-3801-000001000000}" name="Column1"/>
  </tableColumns>
  <tableStyleInfo name="March 25-style 109" showFirstColumn="1" showLastColumn="1" showRowStripes="1" showColumnStripes="0"/>
</table>
</file>

<file path=xl/tables/table3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4" xr:uid="{00000000-000C-0000-FFFF-FFFF39010000}" name="Table_314" displayName="Table_314" ref="B137:C145" headerRowCount="0">
  <tableColumns count="2">
    <tableColumn id="1" xr3:uid="{00000000-0010-0000-3901-000001000000}" name="Column1"/>
    <tableColumn id="2" xr3:uid="{00000000-0010-0000-3901-000002000000}" name="Column2"/>
  </tableColumns>
  <tableStyleInfo name="March 25-style 110" showFirstColumn="1" showLastColumn="1" showRowStripes="1" showColumnStripes="0"/>
</table>
</file>

<file path=xl/tables/table3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5" xr:uid="{00000000-000C-0000-FFFF-FFFF3A010000}" name="Table_315" displayName="Table_315" ref="AG137:AG139" headerRowCount="0">
  <tableColumns count="1">
    <tableColumn id="1" xr3:uid="{00000000-0010-0000-3A01-000001000000}" name="Column1"/>
  </tableColumns>
  <tableStyleInfo name="March 25-style 111" showFirstColumn="1" showLastColumn="1" showRowStripes="1" showColumnStripes="0"/>
</table>
</file>

<file path=xl/tables/table3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6" xr:uid="{00000000-000C-0000-FFFF-FFFF3B010000}" name="Table_316" displayName="Table_316" ref="D138:D141" headerRowCount="0">
  <tableColumns count="1">
    <tableColumn id="1" xr3:uid="{00000000-0010-0000-3B01-000001000000}" name="Column1"/>
  </tableColumns>
  <tableStyleInfo name="March 25-style 112" showFirstColumn="1" showLastColumn="1" showRowStripes="1" showColumnStripes="0"/>
</table>
</file>

<file path=xl/tables/table3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7" xr:uid="{00000000-000C-0000-FFFF-FFFF3C010000}" name="Table_317" displayName="Table_317" ref="E138:E141" headerRowCount="0">
  <tableColumns count="1">
    <tableColumn id="1" xr3:uid="{00000000-0010-0000-3C01-000001000000}" name="Column1"/>
  </tableColumns>
  <tableStyleInfo name="March 25-style 113" showFirstColumn="1" showLastColumn="1" showRowStripes="1" showColumnStripes="0"/>
</table>
</file>

<file path=xl/tables/table3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8" xr:uid="{00000000-000C-0000-FFFF-FFFF3D010000}" name="Table_318" displayName="Table_318" ref="F138:G141" headerRowCount="0">
  <tableColumns count="2">
    <tableColumn id="1" xr3:uid="{00000000-0010-0000-3D01-000001000000}" name="Column1"/>
    <tableColumn id="2" xr3:uid="{00000000-0010-0000-3D01-000002000000}" name="Column2"/>
  </tableColumns>
  <tableStyleInfo name="March 25-style 114" showFirstColumn="1" showLastColumn="1" showRowStripes="1" showColumnStripes="0"/>
</table>
</file>

<file path=xl/tables/table3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9" xr:uid="{00000000-000C-0000-FFFF-FFFF3E010000}" name="Table_319" displayName="Table_319" ref="M140" headerRowCount="0">
  <tableColumns count="1">
    <tableColumn id="1" xr3:uid="{00000000-0010-0000-3E01-000001000000}" name="Column1"/>
  </tableColumns>
  <tableStyleInfo name="March 25-style 115" showFirstColumn="1" showLastColumn="1" showRowStripes="1" showColumnStripes="0"/>
</table>
</file>

<file path=xl/tables/table3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0" xr:uid="{00000000-000C-0000-FFFF-FFFF3F010000}" name="Table_320" displayName="Table_320" ref="N140:N144" headerRowCount="0">
  <tableColumns count="1">
    <tableColumn id="1" xr3:uid="{00000000-0010-0000-3F01-000001000000}" name="Column1"/>
  </tableColumns>
  <tableStyleInfo name="March 25-style 116" showFirstColumn="1" showLastColumn="1" showRowStripes="1" showColumnStripes="0"/>
</table>
</file>

<file path=xl/tables/table3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1" xr:uid="{00000000-000C-0000-FFFF-FFFF40010000}" name="Table_321" displayName="Table_321" ref="O140:P148" headerRowCount="0">
  <tableColumns count="2">
    <tableColumn id="1" xr3:uid="{00000000-0010-0000-4001-000001000000}" name="Column1"/>
    <tableColumn id="2" xr3:uid="{00000000-0010-0000-4001-000002000000}" name="Column2"/>
  </tableColumns>
  <tableStyleInfo name="March 25-style 117" showFirstColumn="1" showLastColumn="1" showRowStripes="1" showColumnStripes="0"/>
</table>
</file>

<file path=xl/tables/table3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2" xr:uid="{00000000-000C-0000-FFFF-FFFF41010000}" name="Table_322" displayName="Table_322" ref="Q140:T142" headerRowCount="0">
  <tableColumns count="4">
    <tableColumn id="1" xr3:uid="{00000000-0010-0000-4101-000001000000}" name="Column1"/>
    <tableColumn id="2" xr3:uid="{00000000-0010-0000-4101-000002000000}" name="Column2"/>
    <tableColumn id="3" xr3:uid="{00000000-0010-0000-4101-000003000000}" name="Column3"/>
    <tableColumn id="4" xr3:uid="{00000000-0010-0000-4101-000004000000}" name="Column4"/>
  </tableColumns>
  <tableStyleInfo name="March 25-style 118" showFirstColumn="1" showLastColumn="1" showRowStripes="1" showColumnStripes="0"/>
</table>
</file>

<file path=xl/tables/table3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3" xr:uid="{00000000-000C-0000-FFFF-FFFF42010000}" name="Table_323" displayName="Table_323" ref="AG140" headerRowCount="0">
  <tableColumns count="1">
    <tableColumn id="1" xr3:uid="{00000000-0010-0000-4201-000001000000}" name="Column1"/>
  </tableColumns>
  <tableStyleInfo name="March 25-style 119" showFirstColumn="1" showLastColumn="1" showRowStripes="1" showColumnStripes="0"/>
</table>
</file>

<file path=xl/tables/table3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4" xr:uid="{00000000-000C-0000-FFFF-FFFF43010000}" name="Table_324" displayName="Table_324" ref="AI142:AI150" headerRowCount="0">
  <tableColumns count="1">
    <tableColumn id="1" xr3:uid="{00000000-0010-0000-4301-000001000000}" name="Column1"/>
  </tableColumns>
  <tableStyleInfo name="March 25-style 120" showFirstColumn="1" showLastColumn="1" showRowStripes="1" showColumnStripes="0"/>
</table>
</file>

<file path=xl/tables/table3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5" xr:uid="{00000000-000C-0000-FFFF-FFFF44010000}" name="Table_325" displayName="Table_325" ref="D143:D145" headerRowCount="0">
  <tableColumns count="1">
    <tableColumn id="1" xr3:uid="{00000000-0010-0000-4401-000001000000}" name="Column1"/>
  </tableColumns>
  <tableStyleInfo name="March 25-style 121" showFirstColumn="1" showLastColumn="1" showRowStripes="1" showColumnStripes="0"/>
</table>
</file>

<file path=xl/tables/table3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6" xr:uid="{00000000-000C-0000-FFFF-FFFF45010000}" name="Table_326" displayName="Table_326" ref="E143:H145" headerRowCount="0">
  <tableColumns count="4">
    <tableColumn id="1" xr3:uid="{00000000-0010-0000-4501-000001000000}" name="Column1"/>
    <tableColumn id="2" xr3:uid="{00000000-0010-0000-4501-000002000000}" name="Column2"/>
    <tableColumn id="3" xr3:uid="{00000000-0010-0000-4501-000003000000}" name="Column3"/>
    <tableColumn id="4" xr3:uid="{00000000-0010-0000-4501-000004000000}" name="Column4"/>
  </tableColumns>
  <tableStyleInfo name="March 25-style 122" showFirstColumn="1" showLastColumn="1" showRowStripes="1" showColumnStripes="0"/>
</table>
</file>

<file path=xl/tables/table3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7" xr:uid="{00000000-000C-0000-FFFF-FFFF46010000}" name="Table_327" displayName="Table_327" ref="Q144:S148" headerRowCount="0">
  <tableColumns count="3">
    <tableColumn id="1" xr3:uid="{00000000-0010-0000-4601-000001000000}" name="Column1"/>
    <tableColumn id="2" xr3:uid="{00000000-0010-0000-4601-000002000000}" name="Column2"/>
    <tableColumn id="3" xr3:uid="{00000000-0010-0000-4601-000003000000}" name="Column3"/>
  </tableColumns>
  <tableStyleInfo name="March 25-style 123" showFirstColumn="1" showLastColumn="1" showRowStripes="1" showColumnStripes="0"/>
</table>
</file>

<file path=xl/tables/table3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8" xr:uid="{00000000-000C-0000-FFFF-FFFF47010000}" name="Table_328" displayName="Table_328" ref="N145:N148" headerRowCount="0">
  <tableColumns count="1">
    <tableColumn id="1" xr3:uid="{00000000-0010-0000-4701-000001000000}" name="Column1"/>
  </tableColumns>
  <tableStyleInfo name="March 25-style 124" showFirstColumn="1" showLastColumn="1" showRowStripes="1" showColumnStripes="0"/>
</table>
</file>

<file path=xl/tables/table3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9" xr:uid="{00000000-000C-0000-FFFF-FFFF48010000}" name="Table_329" displayName="Table_329" ref="E147:H171" headerRowCount="0">
  <tableColumns count="4">
    <tableColumn id="1" xr3:uid="{00000000-0010-0000-4801-000001000000}" name="Column1"/>
    <tableColumn id="2" xr3:uid="{00000000-0010-0000-4801-000002000000}" name="Column2"/>
    <tableColumn id="3" xr3:uid="{00000000-0010-0000-4801-000003000000}" name="Column3"/>
    <tableColumn id="4" xr3:uid="{00000000-0010-0000-4801-000004000000}" name="Column4"/>
  </tableColumns>
  <tableStyleInfo name="March 25-style 125" showFirstColumn="1" showLastColumn="1" showRowStripes="1" showColumnStripes="0"/>
</table>
</file>

<file path=xl/tables/table3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0" xr:uid="{00000000-000C-0000-FFFF-FFFF49010000}" name="Table_330" displayName="Table_330" ref="O149:P151" headerRowCount="0">
  <tableColumns count="2">
    <tableColumn id="1" xr3:uid="{00000000-0010-0000-4901-000001000000}" name="Column1"/>
    <tableColumn id="2" xr3:uid="{00000000-0010-0000-4901-000002000000}" name="Column2"/>
  </tableColumns>
  <tableStyleInfo name="March 25-style 126" showFirstColumn="1" showLastColumn="1" showRowStripes="1" showColumnStripes="0"/>
</table>
</file>

<file path=xl/tables/table3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1" xr:uid="{00000000-000C-0000-FFFF-FFFF4A010000}" name="Table_331" displayName="Table_331" ref="Q150:T152" headerRowCount="0">
  <tableColumns count="4">
    <tableColumn id="1" xr3:uid="{00000000-0010-0000-4A01-000001000000}" name="Column1"/>
    <tableColumn id="2" xr3:uid="{00000000-0010-0000-4A01-000002000000}" name="Column2"/>
    <tableColumn id="3" xr3:uid="{00000000-0010-0000-4A01-000003000000}" name="Column3"/>
    <tableColumn id="4" xr3:uid="{00000000-0010-0000-4A01-000004000000}" name="Column4"/>
  </tableColumns>
  <tableStyleInfo name="March 25-style 127" showFirstColumn="1" showLastColumn="1" showRowStripes="1" showColumnStripes="0"/>
</table>
</file>

<file path=xl/tables/table3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2" xr:uid="{00000000-000C-0000-FFFF-FFFF4B010000}" name="Table_332" displayName="Table_332" ref="N151" headerRowCount="0">
  <tableColumns count="1">
    <tableColumn id="1" xr3:uid="{00000000-0010-0000-4B01-000001000000}" name="Column1"/>
  </tableColumns>
  <tableStyleInfo name="March 25-style 128" showFirstColumn="1" showLastColumn="1" showRowStripes="1" showColumnStripes="0"/>
</table>
</file>

<file path=xl/tables/table3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3" xr:uid="{00000000-000C-0000-FFFF-FFFF4C010000}" name="Table_333" displayName="Table_333" ref="M154" headerRowCount="0">
  <tableColumns count="1">
    <tableColumn id="1" xr3:uid="{00000000-0010-0000-4C01-000001000000}" name="Column1"/>
  </tableColumns>
  <tableStyleInfo name="March 25-style 129" showFirstColumn="1" showLastColumn="1" showRowStripes="1" showColumnStripes="0"/>
</table>
</file>

<file path=xl/tables/table3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4" xr:uid="{00000000-000C-0000-FFFF-FFFF4D010000}" name="Table_334" displayName="Table_334" ref="N154" headerRowCount="0">
  <tableColumns count="1">
    <tableColumn id="1" xr3:uid="{00000000-0010-0000-4D01-000001000000}" name="Column1"/>
  </tableColumns>
  <tableStyleInfo name="March 25-style 130" showFirstColumn="1" showLastColumn="1" showRowStripes="1" showColumnStripes="0"/>
</table>
</file>

<file path=xl/tables/table3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5" xr:uid="{00000000-000C-0000-FFFF-FFFF4E010000}" name="Table_335" displayName="Table_335" ref="O154:P155" headerRowCount="0">
  <tableColumns count="2">
    <tableColumn id="1" xr3:uid="{00000000-0010-0000-4E01-000001000000}" name="Column1"/>
    <tableColumn id="2" xr3:uid="{00000000-0010-0000-4E01-000002000000}" name="Column2"/>
  </tableColumns>
  <tableStyleInfo name="March 25-style 131" showFirstColumn="1" showLastColumn="1" showRowStripes="1" showColumnStripes="0"/>
</table>
</file>

<file path=xl/tables/table3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6" xr:uid="{00000000-000C-0000-FFFF-FFFF4F010000}" name="Table_336" displayName="Table_336" ref="Q154" headerRowCount="0">
  <tableColumns count="1">
    <tableColumn id="1" xr3:uid="{00000000-0010-0000-4F01-000001000000}" name="Column1"/>
  </tableColumns>
  <tableStyleInfo name="March 25-style 132" showFirstColumn="1" showLastColumn="1" showRowStripes="1" showColumnStripes="0"/>
</table>
</file>

<file path=xl/tables/table3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7" xr:uid="{00000000-000C-0000-FFFF-FFFF50010000}" name="Table_337" displayName="Table_337" ref="B173:C176" headerRowCount="0">
  <tableColumns count="2">
    <tableColumn id="1" xr3:uid="{00000000-0010-0000-5001-000001000000}" name="Column1"/>
    <tableColumn id="2" xr3:uid="{00000000-0010-0000-5001-000002000000}" name="Column2"/>
  </tableColumns>
  <tableStyleInfo name="March 25-style 133" showFirstColumn="1" showLastColumn="1" showRowStripes="1" showColumnStripes="0"/>
</table>
</file>

<file path=xl/tables/table3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8" xr:uid="{00000000-000C-0000-FFFF-FFFF51010000}" name="Table_338" displayName="Table_338" ref="D173:D176" headerRowCount="0">
  <tableColumns count="1">
    <tableColumn id="1" xr3:uid="{00000000-0010-0000-5101-000001000000}" name="Column1"/>
  </tableColumns>
  <tableStyleInfo name="March 25-style 134" showFirstColumn="1" showLastColumn="1" showRowStripes="1" showColumnStripes="0"/>
</table>
</file>

<file path=xl/tables/table3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9" xr:uid="{00000000-000C-0000-FFFF-FFFF52010000}" name="Table_339" displayName="Table_339" ref="E173:H176" headerRowCount="0">
  <tableColumns count="4">
    <tableColumn id="1" xr3:uid="{00000000-0010-0000-5201-000001000000}" name="Column1"/>
    <tableColumn id="2" xr3:uid="{00000000-0010-0000-5201-000002000000}" name="Column2"/>
    <tableColumn id="3" xr3:uid="{00000000-0010-0000-5201-000003000000}" name="Column3"/>
    <tableColumn id="4" xr3:uid="{00000000-0010-0000-5201-000004000000}" name="Column4"/>
  </tableColumns>
  <tableStyleInfo name="March 25-style 135" showFirstColumn="1" showLastColumn="1" showRowStripes="1" showColumnStripes="0"/>
</table>
</file>

<file path=xl/tables/table3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0" xr:uid="{00000000-000C-0000-FFFF-FFFF53010000}" name="Table_340" displayName="Table_340" ref="B177:C182" headerRowCount="0">
  <tableColumns count="2">
    <tableColumn id="1" xr3:uid="{00000000-0010-0000-5301-000001000000}" name="Column1"/>
    <tableColumn id="2" xr3:uid="{00000000-0010-0000-5301-000002000000}" name="Column2"/>
  </tableColumns>
  <tableStyleInfo name="March 25-style 136" showFirstColumn="1" showLastColumn="1" showRowStripes="1" showColumnStripes="0"/>
</table>
</file>

<file path=xl/tables/table3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1" xr:uid="{00000000-000C-0000-FFFF-FFFF54010000}" name="Table_341" displayName="Table_341" ref="D177:D182" headerRowCount="0">
  <tableColumns count="1">
    <tableColumn id="1" xr3:uid="{00000000-0010-0000-5401-000001000000}" name="Column1"/>
  </tableColumns>
  <tableStyleInfo name="March 25-style 137" showFirstColumn="1" showLastColumn="1" showRowStripes="1" showColumnStripes="0"/>
</table>
</file>

<file path=xl/tables/table3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2" xr:uid="{00000000-000C-0000-FFFF-FFFF55010000}" name="Table_342" displayName="Table_342" ref="E177:H182" headerRowCount="0">
  <tableColumns count="4">
    <tableColumn id="1" xr3:uid="{00000000-0010-0000-5501-000001000000}" name="Column1"/>
    <tableColumn id="2" xr3:uid="{00000000-0010-0000-5501-000002000000}" name="Column2"/>
    <tableColumn id="3" xr3:uid="{00000000-0010-0000-5501-000003000000}" name="Column3"/>
    <tableColumn id="4" xr3:uid="{00000000-0010-0000-5501-000004000000}" name="Column4"/>
  </tableColumns>
  <tableStyleInfo name="March 25-style 138" showFirstColumn="1" showLastColumn="1" showRowStripes="1" showColumnStripes="0"/>
</table>
</file>

<file path=xl/tables/table3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3" xr:uid="{00000000-000C-0000-FFFF-FFFF56010000}" name="Table_343" displayName="Table_343" ref="V177:W225" headerRowCount="0">
  <tableColumns count="2">
    <tableColumn id="1" xr3:uid="{00000000-0010-0000-5601-000001000000}" name="Column1"/>
    <tableColumn id="2" xr3:uid="{00000000-0010-0000-5601-000002000000}" name="Column2"/>
  </tableColumns>
  <tableStyleInfo name="March 25-style 139" showFirstColumn="1" showLastColumn="1" showRowStripes="1" showColumnStripes="0"/>
</table>
</file>

<file path=xl/tables/table3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4" xr:uid="{00000000-000C-0000-FFFF-FFFF57010000}" name="Table_344" displayName="Table_344" ref="X177:Y244" headerRowCount="0">
  <tableColumns count="2">
    <tableColumn id="1" xr3:uid="{00000000-0010-0000-5701-000001000000}" name="Column1"/>
    <tableColumn id="2" xr3:uid="{00000000-0010-0000-5701-000002000000}" name="Column2"/>
  </tableColumns>
  <tableStyleInfo name="March 25-style 140" showFirstColumn="1" showLastColumn="1" showRowStripes="1" showColumnStripes="0"/>
</table>
</file>

<file path=xl/tables/table3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5" xr:uid="{00000000-000C-0000-FFFF-FFFF58010000}" name="Table_345" displayName="Table_345" ref="Z177:Z244" headerRowCount="0">
  <tableColumns count="1">
    <tableColumn id="1" xr3:uid="{00000000-0010-0000-5801-000001000000}" name="Column1"/>
  </tableColumns>
  <tableStyleInfo name="March 25-style 141" showFirstColumn="1" showLastColumn="1" showRowStripes="1" showColumnStripes="0"/>
</table>
</file>

<file path=xl/tables/table3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6" xr:uid="{00000000-000C-0000-FFFF-FFFF59010000}" name="Table_346" displayName="Table_346" ref="AA177:AA244" headerRowCount="0">
  <tableColumns count="1">
    <tableColumn id="1" xr3:uid="{00000000-0010-0000-5901-000001000000}" name="Column1"/>
  </tableColumns>
  <tableStyleInfo name="March 25-style 142" showFirstColumn="1" showLastColumn="1" showRowStripes="1" showColumnStripes="0"/>
</table>
</file>

<file path=xl/tables/table3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7" xr:uid="{00000000-000C-0000-FFFF-FFFF5A010000}" name="Table_347" displayName="Table_347" ref="AB177:AC244" headerRowCount="0">
  <tableColumns count="2">
    <tableColumn id="1" xr3:uid="{00000000-0010-0000-5A01-000001000000}" name="Column1"/>
    <tableColumn id="2" xr3:uid="{00000000-0010-0000-5A01-000002000000}" name="Column2"/>
  </tableColumns>
  <tableStyleInfo name="March 25-style 143" showFirstColumn="1" showLastColumn="1" showRowStripes="1" showColumnStripes="0"/>
</table>
</file>

<file path=xl/tables/table3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8" xr:uid="{00000000-000C-0000-FFFF-FFFF5B010000}" name="Table_348" displayName="Table_348" ref="AD177:AI244" headerRowCount="0">
  <tableColumns count="6">
    <tableColumn id="1" xr3:uid="{00000000-0010-0000-5B01-000001000000}" name="Column1"/>
    <tableColumn id="2" xr3:uid="{00000000-0010-0000-5B01-000002000000}" name="Column2"/>
    <tableColumn id="3" xr3:uid="{00000000-0010-0000-5B01-000003000000}" name="Column3"/>
    <tableColumn id="4" xr3:uid="{00000000-0010-0000-5B01-000004000000}" name="Column4"/>
    <tableColumn id="5" xr3:uid="{00000000-0010-0000-5B01-000005000000}" name="Column5"/>
    <tableColumn id="6" xr3:uid="{00000000-0010-0000-5B01-000006000000}" name="Column6"/>
  </tableColumns>
  <tableStyleInfo name="March 25-style 144" showFirstColumn="1" showLastColumn="1" showRowStripes="1" showColumnStripes="0"/>
</table>
</file>

<file path=xl/tables/table3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9" xr:uid="{00000000-000C-0000-FFFF-FFFF5C010000}" name="Table_349" displayName="Table_349" ref="K180:L180" headerRowCount="0">
  <tableColumns count="2">
    <tableColumn id="1" xr3:uid="{00000000-0010-0000-5C01-000001000000}" name="Column1"/>
    <tableColumn id="2" xr3:uid="{00000000-0010-0000-5C01-000002000000}" name="Column2"/>
  </tableColumns>
  <tableStyleInfo name="March 25-style 145" showFirstColumn="1" showLastColumn="1" showRowStripes="1" showColumnStripes="0"/>
</table>
</file>

<file path=xl/tables/table3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0" xr:uid="{00000000-000C-0000-FFFF-FFFF5D010000}" name="Table_350" displayName="Table_350" ref="M180" headerRowCount="0">
  <tableColumns count="1">
    <tableColumn id="1" xr3:uid="{00000000-0010-0000-5D01-000001000000}" name="Column1"/>
  </tableColumns>
  <tableStyleInfo name="March 25-style 146" showFirstColumn="1" showLastColumn="1" showRowStripes="1" showColumnStripes="0"/>
</table>
</file>

<file path=xl/tables/table3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1" xr:uid="{00000000-000C-0000-FFFF-FFFF5E010000}" name="Table_351" displayName="Table_351" ref="N180:S180" headerRowCount="0">
  <tableColumns count="6">
    <tableColumn id="1" xr3:uid="{00000000-0010-0000-5E01-000001000000}" name="Column1"/>
    <tableColumn id="2" xr3:uid="{00000000-0010-0000-5E01-000002000000}" name="Column2"/>
    <tableColumn id="3" xr3:uid="{00000000-0010-0000-5E01-000003000000}" name="Column3"/>
    <tableColumn id="4" xr3:uid="{00000000-0010-0000-5E01-000004000000}" name="Column4"/>
    <tableColumn id="5" xr3:uid="{00000000-0010-0000-5E01-000005000000}" name="Column5"/>
    <tableColumn id="6" xr3:uid="{00000000-0010-0000-5E01-000006000000}" name="Column6"/>
  </tableColumns>
  <tableStyleInfo name="March 25-style 147" showFirstColumn="1" showLastColumn="1" showRowStripes="1" showColumnStripes="0"/>
</table>
</file>

<file path=xl/tables/table3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2" xr:uid="{00000000-000C-0000-FFFF-FFFF5F010000}" name="Table_352" displayName="Table_352" ref="K181:L181" headerRowCount="0">
  <tableColumns count="2">
    <tableColumn id="1" xr3:uid="{00000000-0010-0000-5F01-000001000000}" name="Column1"/>
    <tableColumn id="2" xr3:uid="{00000000-0010-0000-5F01-000002000000}" name="Column2"/>
  </tableColumns>
  <tableStyleInfo name="March 25-style 148" showFirstColumn="1" showLastColumn="1" showRowStripes="1" showColumnStripes="0"/>
</table>
</file>

<file path=xl/tables/table3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3" xr:uid="{00000000-000C-0000-FFFF-FFFF60010000}" name="Table_353" displayName="Table_353" ref="M181" headerRowCount="0">
  <tableColumns count="1">
    <tableColumn id="1" xr3:uid="{00000000-0010-0000-6001-000001000000}" name="Column1"/>
  </tableColumns>
  <tableStyleInfo name="March 25-style 149" showFirstColumn="1" showLastColumn="1" showRowStripes="1" showColumnStripes="0"/>
</table>
</file>

<file path=xl/tables/table3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4" xr:uid="{00000000-000C-0000-FFFF-FFFF61010000}" name="Table_354" displayName="Table_354" ref="N181:S181" headerRowCount="0">
  <tableColumns count="6">
    <tableColumn id="1" xr3:uid="{00000000-0010-0000-6101-000001000000}" name="Column1"/>
    <tableColumn id="2" xr3:uid="{00000000-0010-0000-6101-000002000000}" name="Column2"/>
    <tableColumn id="3" xr3:uid="{00000000-0010-0000-6101-000003000000}" name="Column3"/>
    <tableColumn id="4" xr3:uid="{00000000-0010-0000-6101-000004000000}" name="Column4"/>
    <tableColumn id="5" xr3:uid="{00000000-0010-0000-6101-000005000000}" name="Column5"/>
    <tableColumn id="6" xr3:uid="{00000000-0010-0000-6101-000006000000}" name="Column6"/>
  </tableColumns>
  <tableStyleInfo name="March 25-style 150" showFirstColumn="1" showLastColumn="1" showRowStripes="1" showColumnStripes="0"/>
</table>
</file>

<file path=xl/tables/table3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5" xr:uid="{00000000-000C-0000-FFFF-FFFF62010000}" name="Table_355" displayName="Table_355" ref="K182:L185" headerRowCount="0">
  <tableColumns count="2">
    <tableColumn id="1" xr3:uid="{00000000-0010-0000-6201-000001000000}" name="Column1"/>
    <tableColumn id="2" xr3:uid="{00000000-0010-0000-6201-000002000000}" name="Column2"/>
  </tableColumns>
  <tableStyleInfo name="March 25-style 151" showFirstColumn="1" showLastColumn="1" showRowStripes="1" showColumnStripes="0"/>
</table>
</file>

<file path=xl/tables/table3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6" xr:uid="{00000000-000C-0000-FFFF-FFFF63010000}" name="Table_356" displayName="Table_356" ref="N182:N197" headerRowCount="0">
  <tableColumns count="1">
    <tableColumn id="1" xr3:uid="{00000000-0010-0000-6301-000001000000}" name="Column1"/>
  </tableColumns>
  <tableStyleInfo name="March 25-style 152" showFirstColumn="1" showLastColumn="1" showRowStripes="1" showColumnStripes="0"/>
</table>
</file>

<file path=xl/tables/table3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7" xr:uid="{00000000-000C-0000-FFFF-FFFF64010000}" name="Table_357" displayName="Table_357" ref="O182:P186" headerRowCount="0">
  <tableColumns count="2">
    <tableColumn id="1" xr3:uid="{00000000-0010-0000-6401-000001000000}" name="Column1"/>
    <tableColumn id="2" xr3:uid="{00000000-0010-0000-6401-000002000000}" name="Column2"/>
  </tableColumns>
  <tableStyleInfo name="March 25-style 153" showFirstColumn="1" showLastColumn="1" showRowStripes="1" showColumnStripes="0"/>
</table>
</file>

<file path=xl/tables/table3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8" xr:uid="{00000000-000C-0000-FFFF-FFFF65010000}" name="Table_358" displayName="Table_358" ref="Q182:T186" headerRowCount="0">
  <tableColumns count="4">
    <tableColumn id="1" xr3:uid="{00000000-0010-0000-6501-000001000000}" name="Column1"/>
    <tableColumn id="2" xr3:uid="{00000000-0010-0000-6501-000002000000}" name="Column2"/>
    <tableColumn id="3" xr3:uid="{00000000-0010-0000-6501-000003000000}" name="Column3"/>
    <tableColumn id="4" xr3:uid="{00000000-0010-0000-6501-000004000000}" name="Column4"/>
  </tableColumns>
  <tableStyleInfo name="March 25-style 154" showFirstColumn="1" showLastColumn="1" showRowStripes="1" showColumnStripes="0"/>
</table>
</file>

<file path=xl/tables/table3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9" xr:uid="{00000000-000C-0000-FFFF-FFFF66010000}" name="Table_359" displayName="Table_359" ref="B183:C183" headerRowCount="0">
  <tableColumns count="2">
    <tableColumn id="1" xr3:uid="{00000000-0010-0000-6601-000001000000}" name="Column1"/>
    <tableColumn id="2" xr3:uid="{00000000-0010-0000-6601-000002000000}" name="Column2"/>
  </tableColumns>
  <tableStyleInfo name="March 25-style 155" showFirstColumn="1" showLastColumn="1" showRowStripes="1" showColumnStripes="0"/>
</table>
</file>

<file path=xl/tables/table3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0" xr:uid="{00000000-000C-0000-FFFF-FFFF67010000}" name="Table_360" displayName="Table_360" ref="D183:D185" headerRowCount="0">
  <tableColumns count="1">
    <tableColumn id="1" xr3:uid="{00000000-0010-0000-6701-000001000000}" name="Column1"/>
  </tableColumns>
  <tableStyleInfo name="March 25-style 156" showFirstColumn="1" showLastColumn="1" showRowStripes="1" showColumnStripes="0"/>
</table>
</file>

<file path=xl/tables/table3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1" xr:uid="{00000000-000C-0000-FFFF-FFFF68010000}" name="Table_361" displayName="Table_361" ref="E183:H185" headerRowCount="0">
  <tableColumns count="4">
    <tableColumn id="1" xr3:uid="{00000000-0010-0000-6801-000001000000}" name="Column1"/>
    <tableColumn id="2" xr3:uid="{00000000-0010-0000-6801-000002000000}" name="Column2"/>
    <tableColumn id="3" xr3:uid="{00000000-0010-0000-6801-000003000000}" name="Column3"/>
    <tableColumn id="4" xr3:uid="{00000000-0010-0000-6801-000004000000}" name="Column4"/>
  </tableColumns>
  <tableStyleInfo name="March 25-style 157" showFirstColumn="1" showLastColumn="1" showRowStripes="1" showColumnStripes="0"/>
</table>
</file>

<file path=xl/tables/table3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2" xr:uid="{00000000-000C-0000-FFFF-FFFF69010000}" name="Table_362" displayName="Table_362" ref="B184:C185" headerRowCount="0">
  <tableColumns count="2">
    <tableColumn id="1" xr3:uid="{00000000-0010-0000-6901-000001000000}" name="Column1"/>
    <tableColumn id="2" xr3:uid="{00000000-0010-0000-6901-000002000000}" name="Column2"/>
  </tableColumns>
  <tableStyleInfo name="March 25-style 158" showFirstColumn="1" showLastColumn="1" showRowStripes="1" showColumnStripes="0"/>
</table>
</file>

<file path=xl/tables/table3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3" xr:uid="{00000000-000C-0000-FFFF-FFFF6A010000}" name="Table_363" displayName="Table_363" ref="B186:C218" headerRowCount="0">
  <tableColumns count="2">
    <tableColumn id="1" xr3:uid="{00000000-0010-0000-6A01-000001000000}" name="Column1"/>
    <tableColumn id="2" xr3:uid="{00000000-0010-0000-6A01-000002000000}" name="Column2"/>
  </tableColumns>
  <tableStyleInfo name="March 25-style 159" showFirstColumn="1" showLastColumn="1" showRowStripes="1" showColumnStripes="0"/>
</table>
</file>

<file path=xl/tables/table3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4" xr:uid="{00000000-000C-0000-FFFF-FFFF6B010000}" name="Table_364" displayName="Table_364" ref="D186:D218" headerRowCount="0">
  <tableColumns count="1">
    <tableColumn id="1" xr3:uid="{00000000-0010-0000-6B01-000001000000}" name="Column1"/>
  </tableColumns>
  <tableStyleInfo name="March 25-style 160" showFirstColumn="1" showLastColumn="1" showRowStripes="1" showColumnStripes="0"/>
</table>
</file>

<file path=xl/tables/table3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5" xr:uid="{00000000-000C-0000-FFFF-FFFF6C010000}" name="Table_365" displayName="Table_365" ref="E186:H219" headerRowCount="0">
  <tableColumns count="4">
    <tableColumn id="1" xr3:uid="{00000000-0010-0000-6C01-000001000000}" name="Column1"/>
    <tableColumn id="2" xr3:uid="{00000000-0010-0000-6C01-000002000000}" name="Column2"/>
    <tableColumn id="3" xr3:uid="{00000000-0010-0000-6C01-000003000000}" name="Column3"/>
    <tableColumn id="4" xr3:uid="{00000000-0010-0000-6C01-000004000000}" name="Column4"/>
  </tableColumns>
  <tableStyleInfo name="March 25-style 161" showFirstColumn="1" showLastColumn="1" showRowStripes="1" showColumnStripes="0"/>
</table>
</file>

<file path=xl/tables/table3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6" xr:uid="{00000000-000C-0000-FFFF-FFFF6D010000}" name="Table_366" displayName="Table_366" ref="O187:P197" headerRowCount="0">
  <tableColumns count="2">
    <tableColumn id="1" xr3:uid="{00000000-0010-0000-6D01-000001000000}" name="Column1"/>
    <tableColumn id="2" xr3:uid="{00000000-0010-0000-6D01-000002000000}" name="Column2"/>
  </tableColumns>
  <tableStyleInfo name="March 25-style 162" showFirstColumn="1" showLastColumn="1" showRowStripes="1" showColumnStripes="0"/>
</table>
</file>

<file path=xl/tables/table3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7" xr:uid="{00000000-000C-0000-FFFF-FFFF6E010000}" name="Table_367" displayName="Table_367" ref="Q187:T197" headerRowCount="0">
  <tableColumns count="4">
    <tableColumn id="1" xr3:uid="{00000000-0010-0000-6E01-000001000000}" name="Column1"/>
    <tableColumn id="2" xr3:uid="{00000000-0010-0000-6E01-000002000000}" name="Column2"/>
    <tableColumn id="3" xr3:uid="{00000000-0010-0000-6E01-000003000000}" name="Column3"/>
    <tableColumn id="4" xr3:uid="{00000000-0010-0000-6E01-000004000000}" name="Column4"/>
  </tableColumns>
  <tableStyleInfo name="March 25-style 163" showFirstColumn="1" showLastColumn="1" showRowStripes="1" showColumnStripes="0"/>
</table>
</file>

<file path=xl/tables/table3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8" xr:uid="{00000000-000C-0000-FFFF-FFFF6F010000}" name="Table_368" displayName="Table_368" ref="K189:M197" headerRowCount="0">
  <tableColumns count="3">
    <tableColumn id="1" xr3:uid="{00000000-0010-0000-6F01-000001000000}" name="Column1"/>
    <tableColumn id="2" xr3:uid="{00000000-0010-0000-6F01-000002000000}" name="Column2"/>
    <tableColumn id="3" xr3:uid="{00000000-0010-0000-6F01-000003000000}" name="Column3"/>
  </tableColumns>
  <tableStyleInfo name="March 25-style 164" showFirstColumn="1" showLastColumn="1" showRowStripes="1" showColumnStripes="0"/>
</table>
</file>

<file path=xl/tables/table3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9" xr:uid="{00000000-000C-0000-FFFF-FFFF70010000}" name="Table_369" displayName="Table_369" ref="K199:M199" headerRowCount="0">
  <tableColumns count="3">
    <tableColumn id="1" xr3:uid="{00000000-0010-0000-7001-000001000000}" name="Column1"/>
    <tableColumn id="2" xr3:uid="{00000000-0010-0000-7001-000002000000}" name="Column2"/>
    <tableColumn id="3" xr3:uid="{00000000-0010-0000-7001-000003000000}" name="Column3"/>
  </tableColumns>
  <tableStyleInfo name="March 25-style 165" showFirstColumn="1" showLastColumn="1" showRowStripes="1" showColumnStripes="0"/>
</table>
</file>

<file path=xl/tables/table3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0" xr:uid="{00000000-000C-0000-FFFF-FFFF71010000}" name="Table_370" displayName="Table_370" ref="N199" headerRowCount="0">
  <tableColumns count="1">
    <tableColumn id="1" xr3:uid="{00000000-0010-0000-7101-000001000000}" name="Column1"/>
  </tableColumns>
  <tableStyleInfo name="March 25-style 166" showFirstColumn="1" showLastColumn="1" showRowStripes="1" showColumnStripes="0"/>
</table>
</file>

<file path=xl/tables/table3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1" xr:uid="{00000000-000C-0000-FFFF-FFFF72010000}" name="Table_371" displayName="Table_371" ref="O199:P199" headerRowCount="0">
  <tableColumns count="2">
    <tableColumn id="1" xr3:uid="{00000000-0010-0000-7201-000001000000}" name="Column1"/>
    <tableColumn id="2" xr3:uid="{00000000-0010-0000-7201-000002000000}" name="Column2"/>
  </tableColumns>
  <tableStyleInfo name="March 25-style 167" showFirstColumn="1" showLastColumn="1" showRowStripes="1" showColumnStripes="0"/>
</table>
</file>

<file path=xl/tables/table3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2" xr:uid="{00000000-000C-0000-FFFF-FFFF73010000}" name="Table_372" displayName="Table_372" ref="Q199:S199" headerRowCount="0">
  <tableColumns count="3">
    <tableColumn id="1" xr3:uid="{00000000-0010-0000-7301-000001000000}" name="Column1"/>
    <tableColumn id="2" xr3:uid="{00000000-0010-0000-7301-000002000000}" name="Column2"/>
    <tableColumn id="3" xr3:uid="{00000000-0010-0000-7301-000003000000}" name="Column3"/>
  </tableColumns>
  <tableStyleInfo name="March 25-style 168" showFirstColumn="1" showLastColumn="1" showRowStripes="1" showColumnStripes="0"/>
</table>
</file>

<file path=xl/tables/table3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3" xr:uid="{00000000-000C-0000-FFFF-FFFF74010000}" name="Table_373" displayName="Table_373" ref="N216:O219" headerRowCount="0">
  <tableColumns count="2">
    <tableColumn id="1" xr3:uid="{00000000-0010-0000-7401-000001000000}" name="Column1"/>
    <tableColumn id="2" xr3:uid="{00000000-0010-0000-7401-000002000000}" name="Column2"/>
  </tableColumns>
  <tableStyleInfo name="March 25-style 169" showFirstColumn="1" showLastColumn="1" showRowStripes="1" showColumnStripes="0"/>
</table>
</file>

<file path=xl/tables/table3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4" xr:uid="{00000000-000C-0000-FFFF-FFFF75010000}" name="Table_374" displayName="Table_374" ref="P216:P218" headerRowCount="0">
  <tableColumns count="1">
    <tableColumn id="1" xr3:uid="{00000000-0010-0000-7501-000001000000}" name="Column1"/>
  </tableColumns>
  <tableStyleInfo name="March 25-style 170" showFirstColumn="1" showLastColumn="1" showRowStripes="1" showColumnStripes="0"/>
</table>
</file>

<file path=xl/tables/table3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5" xr:uid="{00000000-000C-0000-FFFF-FFFF76010000}" name="Table_375" displayName="Table_375" ref="Q216:Q218" headerRowCount="0">
  <tableColumns count="1">
    <tableColumn id="1" xr3:uid="{00000000-0010-0000-7601-000001000000}" name="Column1"/>
  </tableColumns>
  <tableStyleInfo name="March 25-style 171" showFirstColumn="1" showLastColumn="1" showRowStripes="1" showColumnStripes="0"/>
</table>
</file>

<file path=xl/tables/table3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6" xr:uid="{00000000-000C-0000-FFFF-FFFF77010000}" name="Table_376" displayName="Table_376" ref="B2:C5" headerRowCount="0">
  <tableColumns count="2">
    <tableColumn id="1" xr3:uid="{00000000-0010-0000-7701-000001000000}" name="Column1"/>
    <tableColumn id="2" xr3:uid="{00000000-0010-0000-7701-000002000000}" name="Column2"/>
  </tableColumns>
  <tableStyleInfo name="April 25-style" showFirstColumn="1" showLastColumn="1" showRowStripes="1" showColumnStripes="0"/>
</table>
</file>

<file path=xl/tables/table3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7" xr:uid="{00000000-000C-0000-FFFF-FFFF78010000}" name="Table_377" displayName="Table_377" ref="D2:D5" headerRowCount="0">
  <tableColumns count="1">
    <tableColumn id="1" xr3:uid="{00000000-0010-0000-7801-000001000000}" name="Column1"/>
  </tableColumns>
  <tableStyleInfo name="April 25-style 2" showFirstColumn="1" showLastColumn="1" showRowStripes="1" showColumnStripes="0"/>
</table>
</file>

<file path=xl/tables/table3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8" xr:uid="{00000000-000C-0000-FFFF-FFFF79010000}" name="Table_378" displayName="Table_378" ref="E2:H5" headerRowCount="0">
  <tableColumns count="4">
    <tableColumn id="1" xr3:uid="{00000000-0010-0000-7901-000001000000}" name="Column1"/>
    <tableColumn id="2" xr3:uid="{00000000-0010-0000-7901-000002000000}" name="Column2"/>
    <tableColumn id="3" xr3:uid="{00000000-0010-0000-7901-000003000000}" name="Column3"/>
    <tableColumn id="4" xr3:uid="{00000000-0010-0000-7901-000004000000}" name="Column4"/>
  </tableColumns>
  <tableStyleInfo name="April 25-style 3" showFirstColumn="1" showLastColumn="1" showRowStripes="1" showColumnStripes="0"/>
</table>
</file>

<file path=xl/tables/table3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9" xr:uid="{00000000-000C-0000-FFFF-FFFF7A010000}" name="Table_379" displayName="Table_379" ref="V2:AC2" headerRowCount="0">
  <tableColumns count="8">
    <tableColumn id="1" xr3:uid="{00000000-0010-0000-7A01-000001000000}" name="Column1"/>
    <tableColumn id="2" xr3:uid="{00000000-0010-0000-7A01-000002000000}" name="Column2"/>
    <tableColumn id="3" xr3:uid="{00000000-0010-0000-7A01-000003000000}" name="Column3"/>
    <tableColumn id="4" xr3:uid="{00000000-0010-0000-7A01-000004000000}" name="Column4"/>
    <tableColumn id="5" xr3:uid="{00000000-0010-0000-7A01-000005000000}" name="Column5"/>
    <tableColumn id="6" xr3:uid="{00000000-0010-0000-7A01-000006000000}" name="Column6"/>
    <tableColumn id="7" xr3:uid="{00000000-0010-0000-7A01-000007000000}" name="Column7"/>
    <tableColumn id="8" xr3:uid="{00000000-0010-0000-7A01-000008000000}" name="Column8"/>
  </tableColumns>
  <tableStyleInfo name="April 25-style 4" showFirstColumn="1" showLastColumn="1" showRowStripes="1" showColumnStripes="0"/>
</table>
</file>

<file path=xl/tables/table3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0" xr:uid="{00000000-000C-0000-FFFF-FFFF7B010000}" name="Table_380" displayName="Table_380" ref="X4:Y7" headerRowCount="0">
  <tableColumns count="2">
    <tableColumn id="1" xr3:uid="{00000000-0010-0000-7B01-000001000000}" name="Column1"/>
    <tableColumn id="2" xr3:uid="{00000000-0010-0000-7B01-000002000000}" name="Column2"/>
  </tableColumns>
  <tableStyleInfo name="April 25-style 5" showFirstColumn="1" showLastColumn="1" showRowStripes="1" showColumnStripes="0"/>
</table>
</file>

<file path=xl/tables/table3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1" xr:uid="{00000000-000C-0000-FFFF-FFFF7C010000}" name="Table_381" displayName="Table_381" ref="Z4:AD7" headerRowCount="0">
  <tableColumns count="5">
    <tableColumn id="1" xr3:uid="{00000000-0010-0000-7C01-000001000000}" name="Column1"/>
    <tableColumn id="2" xr3:uid="{00000000-0010-0000-7C01-000002000000}" name="Column2"/>
    <tableColumn id="3" xr3:uid="{00000000-0010-0000-7C01-000003000000}" name="Column3"/>
    <tableColumn id="4" xr3:uid="{00000000-0010-0000-7C01-000004000000}" name="Column4"/>
    <tableColumn id="5" xr3:uid="{00000000-0010-0000-7C01-000005000000}" name="Column5"/>
  </tableColumns>
  <tableStyleInfo name="April 25-style 6" showFirstColumn="1" showLastColumn="1" showRowStripes="1" showColumnStripes="0"/>
</table>
</file>

<file path=xl/tables/table3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2" xr:uid="{00000000-000C-0000-FFFF-FFFF7D010000}" name="Table_382" displayName="Table_382" ref="D6:D9" headerRowCount="0">
  <tableColumns count="1">
    <tableColumn id="1" xr3:uid="{00000000-0010-0000-7D01-000001000000}" name="Column1"/>
  </tableColumns>
  <tableStyleInfo name="April 25-style 7" showFirstColumn="1" showLastColumn="1" showRowStripes="1" showColumnStripes="0"/>
</table>
</file>

<file path=xl/tables/table3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3" xr:uid="{00000000-000C-0000-FFFF-FFFF7E010000}" name="Table_383" displayName="Table_383" ref="E6:H9" headerRowCount="0">
  <tableColumns count="4">
    <tableColumn id="1" xr3:uid="{00000000-0010-0000-7E01-000001000000}" name="Column1"/>
    <tableColumn id="2" xr3:uid="{00000000-0010-0000-7E01-000002000000}" name="Column2"/>
    <tableColumn id="3" xr3:uid="{00000000-0010-0000-7E01-000003000000}" name="Column3"/>
    <tableColumn id="4" xr3:uid="{00000000-0010-0000-7E01-000004000000}" name="Column4"/>
  </tableColumns>
  <tableStyleInfo name="April 25-style 8" showFirstColumn="1" showLastColumn="1" showRowStripes="1" showColumnStripes="0"/>
</table>
</file>

<file path=xl/tables/table3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4" xr:uid="{00000000-000C-0000-FFFF-FFFF7F010000}" name="Table_384" displayName="Table_384" ref="N7:N15" headerRowCount="0">
  <tableColumns count="1">
    <tableColumn id="1" xr3:uid="{00000000-0010-0000-7F01-000001000000}" name="Column1"/>
  </tableColumns>
  <tableStyleInfo name="April 25-style 9" showFirstColumn="1" showLastColumn="1" showRowStripes="1" showColumnStripes="0"/>
</table>
</file>

<file path=xl/tables/table3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5" xr:uid="{00000000-000C-0000-FFFF-FFFF80010000}" name="Table_385" displayName="Table_385" ref="O7:P15" headerRowCount="0">
  <tableColumns count="2">
    <tableColumn id="1" xr3:uid="{00000000-0010-0000-8001-000001000000}" name="Column1"/>
    <tableColumn id="2" xr3:uid="{00000000-0010-0000-8001-000002000000}" name="Column2"/>
  </tableColumns>
  <tableStyleInfo name="April 25-style 10" showFirstColumn="1" showLastColumn="1" showRowStripes="1" showColumnStripes="0"/>
</table>
</file>

<file path=xl/tables/table3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6" xr:uid="{00000000-000C-0000-FFFF-FFFF81010000}" name="Table_386" displayName="Table_386" ref="Q7:T19" headerRowCount="0">
  <tableColumns count="4">
    <tableColumn id="1" xr3:uid="{00000000-0010-0000-8101-000001000000}" name="Column1"/>
    <tableColumn id="2" xr3:uid="{00000000-0010-0000-8101-000002000000}" name="Column2"/>
    <tableColumn id="3" xr3:uid="{00000000-0010-0000-8101-000003000000}" name="Column3"/>
    <tableColumn id="4" xr3:uid="{00000000-0010-0000-8101-000004000000}" name="Column4"/>
  </tableColumns>
  <tableStyleInfo name="April 25-style 11" showFirstColumn="1" showLastColumn="1" showRowStripes="1" showColumnStripes="0"/>
</table>
</file>

<file path=xl/tables/table3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7" xr:uid="{00000000-000C-0000-FFFF-FFFF82010000}" name="Table_387" displayName="Table_387" ref="K8:M8" headerRowCount="0">
  <tableColumns count="3">
    <tableColumn id="1" xr3:uid="{00000000-0010-0000-8201-000001000000}" name="Column1"/>
    <tableColumn id="2" xr3:uid="{00000000-0010-0000-8201-000002000000}" name="Column2"/>
    <tableColumn id="3" xr3:uid="{00000000-0010-0000-8201-000003000000}" name="Column3"/>
  </tableColumns>
  <tableStyleInfo name="April 25-style 12" showFirstColumn="1" showLastColumn="1" showRowStripes="1" showColumnStripes="0"/>
</table>
</file>

<file path=xl/tables/table3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8" xr:uid="{00000000-000C-0000-FFFF-FFFF83010000}" name="Table_388" displayName="Table_388" ref="Z8:AD11" headerRowCount="0">
  <tableColumns count="5">
    <tableColumn id="1" xr3:uid="{00000000-0010-0000-8301-000001000000}" name="Column1"/>
    <tableColumn id="2" xr3:uid="{00000000-0010-0000-8301-000002000000}" name="Column2"/>
    <tableColumn id="3" xr3:uid="{00000000-0010-0000-8301-000003000000}" name="Column3"/>
    <tableColumn id="4" xr3:uid="{00000000-0010-0000-8301-000004000000}" name="Column4"/>
    <tableColumn id="5" xr3:uid="{00000000-0010-0000-8301-000005000000}" name="Column5"/>
  </tableColumns>
  <tableStyleInfo name="April 25-style 13" showFirstColumn="1" showLastColumn="1" showRowStripes="1" showColumnStripes="0"/>
</table>
</file>

<file path=xl/tables/table3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9" xr:uid="{00000000-000C-0000-FFFF-FFFF84010000}" name="Table_389" displayName="Table_389" ref="K9:M15" headerRowCount="0">
  <tableColumns count="3">
    <tableColumn id="1" xr3:uid="{00000000-0010-0000-8401-000001000000}" name="Column1"/>
    <tableColumn id="2" xr3:uid="{00000000-0010-0000-8401-000002000000}" name="Column2"/>
    <tableColumn id="3" xr3:uid="{00000000-0010-0000-8401-000003000000}" name="Column3"/>
  </tableColumns>
  <tableStyleInfo name="April 25-style 14" showFirstColumn="1" showLastColumn="1" showRowStripes="1" showColumnStripes="0"/>
</table>
</file>

<file path=xl/tables/table3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0" xr:uid="{00000000-000C-0000-FFFF-FFFF85010000}" name="Table_390" displayName="Table_390" ref="D10:D17" headerRowCount="0">
  <tableColumns count="1">
    <tableColumn id="1" xr3:uid="{00000000-0010-0000-8501-000001000000}" name="Column1"/>
  </tableColumns>
  <tableStyleInfo name="April 25-style 15" showFirstColumn="1" showLastColumn="1" showRowStripes="1" showColumnStripes="0"/>
</table>
</file>

<file path=xl/tables/table3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1" xr:uid="{00000000-000C-0000-FFFF-FFFF86010000}" name="Table_391" displayName="Table_391" ref="E10:H17" headerRowCount="0">
  <tableColumns count="4">
    <tableColumn id="1" xr3:uid="{00000000-0010-0000-8601-000001000000}" name="Column1"/>
    <tableColumn id="2" xr3:uid="{00000000-0010-0000-8601-000002000000}" name="Column2"/>
    <tableColumn id="3" xr3:uid="{00000000-0010-0000-8601-000003000000}" name="Column3"/>
    <tableColumn id="4" xr3:uid="{00000000-0010-0000-8601-000004000000}" name="Column4"/>
  </tableColumns>
  <tableStyleInfo name="April 25-style 16" showFirstColumn="1" showLastColumn="1" showRowStripes="1" showColumnStripes="0"/>
</table>
</file>

<file path=xl/tables/table3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2" xr:uid="{00000000-000C-0000-FFFF-FFFF87010000}" name="Table_392" displayName="Table_392" ref="Z12:AD19" headerRowCount="0">
  <tableColumns count="5">
    <tableColumn id="1" xr3:uid="{00000000-0010-0000-8701-000001000000}" name="Column1"/>
    <tableColumn id="2" xr3:uid="{00000000-0010-0000-8701-000002000000}" name="Column2"/>
    <tableColumn id="3" xr3:uid="{00000000-0010-0000-8701-000003000000}" name="Column3"/>
    <tableColumn id="4" xr3:uid="{00000000-0010-0000-8701-000004000000}" name="Column4"/>
    <tableColumn id="5" xr3:uid="{00000000-0010-0000-8701-000005000000}" name="Column5"/>
  </tableColumns>
  <tableStyleInfo name="April 25-style 17" showFirstColumn="1" showLastColumn="1" showRowStripes="1" showColumnStripes="0"/>
</table>
</file>

<file path=xl/tables/table3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3" xr:uid="{00000000-000C-0000-FFFF-FFFF88010000}" name="Table_393" displayName="Table_393" ref="B13:C17" headerRowCount="0">
  <tableColumns count="2">
    <tableColumn id="1" xr3:uid="{00000000-0010-0000-8801-000001000000}" name="Column1"/>
    <tableColumn id="2" xr3:uid="{00000000-0010-0000-8801-000002000000}" name="Column2"/>
  </tableColumns>
  <tableStyleInfo name="April 25-style 18" showFirstColumn="1" showLastColumn="1" showRowStripes="1" showColumnStripes="0"/>
</table>
</file>

<file path=xl/tables/table3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4" xr:uid="{00000000-000C-0000-FFFF-FFFF89010000}" name="Table_394" displayName="Table_394" ref="W15:W58" headerRowCount="0">
  <tableColumns count="1">
    <tableColumn id="1" xr3:uid="{00000000-0010-0000-8901-000001000000}" name="Column1"/>
  </tableColumns>
  <tableStyleInfo name="April 25-style 19" showFirstColumn="1" showLastColumn="1" showRowStripes="1" showColumnStripes="0"/>
</table>
</file>

<file path=xl/tables/table3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5" xr:uid="{00000000-000C-0000-FFFF-FFFF8A010000}" name="Table_395" displayName="Table_395" ref="X15:Y19" headerRowCount="0">
  <tableColumns count="2">
    <tableColumn id="1" xr3:uid="{00000000-0010-0000-8A01-000001000000}" name="Column1"/>
    <tableColumn id="2" xr3:uid="{00000000-0010-0000-8A01-000002000000}" name="Column2"/>
  </tableColumns>
  <tableStyleInfo name="April 25-style 20" showFirstColumn="1" showLastColumn="1" showRowStripes="1" showColumnStripes="0"/>
</table>
</file>

<file path=xl/tables/table3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6" xr:uid="{00000000-000C-0000-FFFF-FFFF8B010000}" name="Table_396" displayName="Table_396" ref="K16:M18" headerRowCount="0">
  <tableColumns count="3">
    <tableColumn id="1" xr3:uid="{00000000-0010-0000-8B01-000001000000}" name="Column1"/>
    <tableColumn id="2" xr3:uid="{00000000-0010-0000-8B01-000002000000}" name="Column2"/>
    <tableColumn id="3" xr3:uid="{00000000-0010-0000-8B01-000003000000}" name="Column3"/>
  </tableColumns>
  <tableStyleInfo name="April 25-style 21" showFirstColumn="1" showLastColumn="1" showRowStripes="1" showColumnStripes="0"/>
</table>
</file>

<file path=xl/tables/table3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7" xr:uid="{00000000-000C-0000-FFFF-FFFF8C010000}" name="Table_397" displayName="Table_397" ref="N16:N18" headerRowCount="0">
  <tableColumns count="1">
    <tableColumn id="1" xr3:uid="{00000000-0010-0000-8C01-000001000000}" name="Column1"/>
  </tableColumns>
  <tableStyleInfo name="April 25-style 22" showFirstColumn="1" showLastColumn="1" showRowStripes="1" showColumnStripes="0"/>
</table>
</file>

<file path=xl/tables/table3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8" xr:uid="{00000000-000C-0000-FFFF-FFFF8D010000}" name="Table_398" displayName="Table_398" ref="O16:P19" headerRowCount="0">
  <tableColumns count="2">
    <tableColumn id="1" xr3:uid="{00000000-0010-0000-8D01-000001000000}" name="Column1"/>
    <tableColumn id="2" xr3:uid="{00000000-0010-0000-8D01-000002000000}" name="Column2"/>
  </tableColumns>
  <tableStyleInfo name="April 25-style 23" showFirstColumn="1" showLastColumn="1" showRowStripes="1" showColumnStripes="0"/>
</table>
</file>

<file path=xl/tables/table3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9" xr:uid="{00000000-000C-0000-FFFF-FFFF8E010000}" name="Table_399" displayName="Table_399" ref="B18:C21" headerRowCount="0">
  <tableColumns count="2">
    <tableColumn id="1" xr3:uid="{00000000-0010-0000-8E01-000001000000}" name="Column1"/>
    <tableColumn id="2" xr3:uid="{00000000-0010-0000-8E01-000002000000}" name="Column2"/>
  </tableColumns>
  <tableStyleInfo name="April 25-style 24" showFirstColumn="1" showLastColumn="1" showRowStripes="1" showColumnStripes="0"/>
</table>
</file>

<file path=xl/tables/table4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0" xr:uid="{00000000-000C-0000-FFFF-FFFF8F010000}" name="Table_400" displayName="Table_400" ref="D18:D30" headerRowCount="0">
  <tableColumns count="1">
    <tableColumn id="1" xr3:uid="{00000000-0010-0000-8F01-000001000000}" name="Column1"/>
  </tableColumns>
  <tableStyleInfo name="April 25-style 25" showFirstColumn="1" showLastColumn="1" showRowStripes="1" showColumnStripes="0"/>
</table>
</file>

<file path=xl/tables/table4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1" xr:uid="{00000000-000C-0000-FFFF-FFFF90010000}" name="Table_401" displayName="Table_401" ref="E18:H21" headerRowCount="0">
  <tableColumns count="4">
    <tableColumn id="1" xr3:uid="{00000000-0010-0000-9001-000001000000}" name="Column1"/>
    <tableColumn id="2" xr3:uid="{00000000-0010-0000-9001-000002000000}" name="Column2"/>
    <tableColumn id="3" xr3:uid="{00000000-0010-0000-9001-000003000000}" name="Column3"/>
    <tableColumn id="4" xr3:uid="{00000000-0010-0000-9001-000004000000}" name="Column4"/>
  </tableColumns>
  <tableStyleInfo name="April 25-style 26" showFirstColumn="1" showLastColumn="1" showRowStripes="1" showColumnStripes="0"/>
</table>
</file>

<file path=xl/tables/table4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2" xr:uid="{00000000-000C-0000-FFFF-FFFF91010000}" name="Table_402" displayName="Table_402" ref="K20:M22" headerRowCount="0">
  <tableColumns count="3">
    <tableColumn id="1" xr3:uid="{00000000-0010-0000-9101-000001000000}" name="Column1"/>
    <tableColumn id="2" xr3:uid="{00000000-0010-0000-9101-000002000000}" name="Column2"/>
    <tableColumn id="3" xr3:uid="{00000000-0010-0000-9101-000003000000}" name="Column3"/>
  </tableColumns>
  <tableStyleInfo name="April 25-style 27" showFirstColumn="1" showLastColumn="1" showRowStripes="1" showColumnStripes="0"/>
</table>
</file>

<file path=xl/tables/table4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3" xr:uid="{00000000-000C-0000-FFFF-FFFF92010000}" name="Table_403" displayName="Table_403" ref="N20:N22" headerRowCount="0">
  <tableColumns count="1">
    <tableColumn id="1" xr3:uid="{00000000-0010-0000-9201-000001000000}" name="Column1"/>
  </tableColumns>
  <tableStyleInfo name="April 25-style 28" showFirstColumn="1" showLastColumn="1" showRowStripes="1" showColumnStripes="0"/>
</table>
</file>

<file path=xl/tables/table4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4" xr:uid="{00000000-000C-0000-FFFF-FFFF93010000}" name="Table_404" displayName="Table_404" ref="O20:P22" headerRowCount="0">
  <tableColumns count="2">
    <tableColumn id="1" xr3:uid="{00000000-0010-0000-9301-000001000000}" name="Column1"/>
    <tableColumn id="2" xr3:uid="{00000000-0010-0000-9301-000002000000}" name="Column2"/>
  </tableColumns>
  <tableStyleInfo name="April 25-style 29" showFirstColumn="1" showLastColumn="1" showRowStripes="1" showColumnStripes="0"/>
</table>
</file>

<file path=xl/tables/table4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5" xr:uid="{00000000-000C-0000-FFFF-FFFF94010000}" name="Table_405" displayName="Table_405" ref="Q20:S22" headerRowCount="0">
  <tableColumns count="3">
    <tableColumn id="1" xr3:uid="{00000000-0010-0000-9401-000001000000}" name="Column1"/>
    <tableColumn id="2" xr3:uid="{00000000-0010-0000-9401-000002000000}" name="Column2"/>
    <tableColumn id="3" xr3:uid="{00000000-0010-0000-9401-000003000000}" name="Column3"/>
  </tableColumns>
  <tableStyleInfo name="April 25-style 30" showFirstColumn="1" showLastColumn="1" showRowStripes="1" showColumnStripes="0"/>
</table>
</file>

<file path=xl/tables/table4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6" xr:uid="{00000000-000C-0000-FFFF-FFFF95010000}" name="Table_406" displayName="Table_406" ref="B22:C25" headerRowCount="0">
  <tableColumns count="2">
    <tableColumn id="1" xr3:uid="{00000000-0010-0000-9501-000001000000}" name="Column1"/>
    <tableColumn id="2" xr3:uid="{00000000-0010-0000-9501-000002000000}" name="Column2"/>
  </tableColumns>
  <tableStyleInfo name="April 25-style 31" showFirstColumn="1" showLastColumn="1" showRowStripes="1" showColumnStripes="0"/>
</table>
</file>

<file path=xl/tables/table4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7" xr:uid="{00000000-000C-0000-FFFF-FFFF96010000}" name="Table_407" displayName="Table_407" ref="Q23:S26" headerRowCount="0">
  <tableColumns count="3">
    <tableColumn id="1" xr3:uid="{00000000-0010-0000-9601-000001000000}" name="Column1"/>
    <tableColumn id="2" xr3:uid="{00000000-0010-0000-9601-000002000000}" name="Column2"/>
    <tableColumn id="3" xr3:uid="{00000000-0010-0000-9601-000003000000}" name="Column3"/>
  </tableColumns>
  <tableStyleInfo name="April 25-style 32" showFirstColumn="1" showLastColumn="1" showRowStripes="1" showColumnStripes="0"/>
</table>
</file>

<file path=xl/tables/table4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8" xr:uid="{00000000-000C-0000-FFFF-FFFF97010000}" name="Table_408" displayName="Table_408" ref="E24:H25" headerRowCount="0">
  <tableColumns count="4">
    <tableColumn id="1" xr3:uid="{00000000-0010-0000-9701-000001000000}" name="Column1"/>
    <tableColumn id="2" xr3:uid="{00000000-0010-0000-9701-000002000000}" name="Column2"/>
    <tableColumn id="3" xr3:uid="{00000000-0010-0000-9701-000003000000}" name="Column3"/>
    <tableColumn id="4" xr3:uid="{00000000-0010-0000-9701-000004000000}" name="Column4"/>
  </tableColumns>
  <tableStyleInfo name="April 25-style 33" showFirstColumn="1" showLastColumn="1" showRowStripes="1" showColumnStripes="0"/>
</table>
</file>

<file path=xl/tables/table4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9" xr:uid="{00000000-000C-0000-FFFF-FFFF98010000}" name="Table_409" displayName="Table_409" ref="K24:M25" headerRowCount="0">
  <tableColumns count="3">
    <tableColumn id="1" xr3:uid="{00000000-0010-0000-9801-000001000000}" name="Column1"/>
    <tableColumn id="2" xr3:uid="{00000000-0010-0000-9801-000002000000}" name="Column2"/>
    <tableColumn id="3" xr3:uid="{00000000-0010-0000-9801-000003000000}" name="Column3"/>
  </tableColumns>
  <tableStyleInfo name="April 25-style 34" showFirstColumn="1" showLastColumn="1" showRowStripes="1" showColumnStripes="0"/>
</table>
</file>

<file path=xl/tables/table4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0" xr:uid="{00000000-000C-0000-FFFF-FFFF99010000}" name="Table_410" displayName="Table_410" ref="N24:N25" headerRowCount="0">
  <tableColumns count="1">
    <tableColumn id="1" xr3:uid="{00000000-0010-0000-9901-000001000000}" name="Column1"/>
  </tableColumns>
  <tableStyleInfo name="April 25-style 35" showFirstColumn="1" showLastColumn="1" showRowStripes="1" showColumnStripes="0"/>
</table>
</file>

<file path=xl/tables/table4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1" xr:uid="{00000000-000C-0000-FFFF-FFFF9A010000}" name="Table_411" displayName="Table_411" ref="O24:P25" headerRowCount="0">
  <tableColumns count="2">
    <tableColumn id="1" xr3:uid="{00000000-0010-0000-9A01-000001000000}" name="Column1"/>
    <tableColumn id="2" xr3:uid="{00000000-0010-0000-9A01-000002000000}" name="Column2"/>
  </tableColumns>
  <tableStyleInfo name="April 25-style 36" showFirstColumn="1" showLastColumn="1" showRowStripes="1" showColumnStripes="0"/>
</table>
</file>

<file path=xl/tables/table4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2" xr:uid="{00000000-000C-0000-FFFF-FFFF9B010000}" name="Table_412" displayName="Table_412" ref="B26:C30" headerRowCount="0">
  <tableColumns count="2">
    <tableColumn id="1" xr3:uid="{00000000-0010-0000-9B01-000001000000}" name="Column1"/>
    <tableColumn id="2" xr3:uid="{00000000-0010-0000-9B01-000002000000}" name="Column2"/>
  </tableColumns>
  <tableStyleInfo name="April 25-style 37" showFirstColumn="1" showLastColumn="1" showRowStripes="1" showColumnStripes="0"/>
</table>
</file>

<file path=xl/tables/table4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3" xr:uid="{00000000-000C-0000-FFFF-FFFF9C010000}" name="Table_413" displayName="Table_413" ref="X26:Y65" headerRowCount="0">
  <tableColumns count="2">
    <tableColumn id="1" xr3:uid="{00000000-0010-0000-9C01-000001000000}" name="Column1"/>
    <tableColumn id="2" xr3:uid="{00000000-0010-0000-9C01-000002000000}" name="Column2"/>
  </tableColumns>
  <tableStyleInfo name="April 25-style 38" showFirstColumn="1" showLastColumn="1" showRowStripes="1" showColumnStripes="0"/>
</table>
</file>

<file path=xl/tables/table4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4" xr:uid="{00000000-000C-0000-FFFF-FFFF9D010000}" name="Table_414" displayName="Table_414" ref="Z26:AF85" headerRowCount="0">
  <tableColumns count="7">
    <tableColumn id="1" xr3:uid="{00000000-0010-0000-9D01-000001000000}" name="Column1"/>
    <tableColumn id="2" xr3:uid="{00000000-0010-0000-9D01-000002000000}" name="Column2"/>
    <tableColumn id="3" xr3:uid="{00000000-0010-0000-9D01-000003000000}" name="Column3"/>
    <tableColumn id="4" xr3:uid="{00000000-0010-0000-9D01-000004000000}" name="Column4"/>
    <tableColumn id="5" xr3:uid="{00000000-0010-0000-9D01-000005000000}" name="Column5"/>
    <tableColumn id="6" xr3:uid="{00000000-0010-0000-9D01-000006000000}" name="Column6"/>
    <tableColumn id="7" xr3:uid="{00000000-0010-0000-9D01-000007000000}" name="Column7"/>
  </tableColumns>
  <tableStyleInfo name="April 25-style 39" showFirstColumn="1" showLastColumn="1" showRowStripes="1" showColumnStripes="0"/>
</table>
</file>

<file path=xl/tables/table4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5" xr:uid="{00000000-000C-0000-FFFF-FFFF9E010000}" name="Table_415" displayName="Table_415" ref="E28:H30" headerRowCount="0">
  <tableColumns count="4">
    <tableColumn id="1" xr3:uid="{00000000-0010-0000-9E01-000001000000}" name="Column1"/>
    <tableColumn id="2" xr3:uid="{00000000-0010-0000-9E01-000002000000}" name="Column2"/>
    <tableColumn id="3" xr3:uid="{00000000-0010-0000-9E01-000003000000}" name="Column3"/>
    <tableColumn id="4" xr3:uid="{00000000-0010-0000-9E01-000004000000}" name="Column4"/>
  </tableColumns>
  <tableStyleInfo name="April 25-style 40" showFirstColumn="1" showLastColumn="1" showRowStripes="1" showColumnStripes="0"/>
</table>
</file>

<file path=xl/tables/table4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6" xr:uid="{00000000-000C-0000-FFFF-FFFF9F010000}" name="Table_416" displayName="Table_416" ref="B31:C70" headerRowCount="0">
  <tableColumns count="2">
    <tableColumn id="1" xr3:uid="{00000000-0010-0000-9F01-000001000000}" name="Column1"/>
    <tableColumn id="2" xr3:uid="{00000000-0010-0000-9F01-000002000000}" name="Column2"/>
  </tableColumns>
  <tableStyleInfo name="April 25-style 41" showFirstColumn="1" showLastColumn="1" showRowStripes="1" showColumnStripes="0"/>
</table>
</file>

<file path=xl/tables/table4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7" xr:uid="{00000000-000C-0000-FFFF-FFFFA0010000}" name="Table_417" displayName="Table_417" ref="D31:D70" headerRowCount="0">
  <tableColumns count="1">
    <tableColumn id="1" xr3:uid="{00000000-0010-0000-A001-000001000000}" name="Column1"/>
  </tableColumns>
  <tableStyleInfo name="April 25-style 42" showFirstColumn="1" showLastColumn="1" showRowStripes="1" showColumnStripes="0"/>
</table>
</file>

<file path=xl/tables/table4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8" xr:uid="{00000000-000C-0000-FFFF-FFFFA1010000}" name="Table_418" displayName="Table_418" ref="E31:H65" headerRowCount="0">
  <tableColumns count="4">
    <tableColumn id="1" xr3:uid="{00000000-0010-0000-A101-000001000000}" name="Column1"/>
    <tableColumn id="2" xr3:uid="{00000000-0010-0000-A101-000002000000}" name="Column2"/>
    <tableColumn id="3" xr3:uid="{00000000-0010-0000-A101-000003000000}" name="Column3"/>
    <tableColumn id="4" xr3:uid="{00000000-0010-0000-A101-000004000000}" name="Column4"/>
  </tableColumns>
  <tableStyleInfo name="April 25-style 43" showFirstColumn="1" showLastColumn="1" showRowStripes="1" showColumnStripes="0"/>
</table>
</file>

<file path=xl/tables/table4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9" xr:uid="{00000000-000C-0000-FFFF-FFFFA2010000}" name="Table_419" displayName="Table_419" ref="AG56:AG61" headerRowCount="0">
  <tableColumns count="1">
    <tableColumn id="1" xr3:uid="{00000000-0010-0000-A201-000001000000}" name="Column1"/>
  </tableColumns>
  <tableStyleInfo name="April 25-style 44" showFirstColumn="1" showLastColumn="1" showRowStripes="1" showColumnStripes="0"/>
</table>
</file>

<file path=xl/tables/table4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0" xr:uid="{00000000-000C-0000-FFFF-FFFFA3010000}" name="Table_420" displayName="Table_420" ref="AG62:AH73" headerRowCount="0">
  <tableColumns count="2">
    <tableColumn id="1" xr3:uid="{00000000-0010-0000-A301-000001000000}" name="Column1"/>
    <tableColumn id="2" xr3:uid="{00000000-0010-0000-A301-000002000000}" name="Column2"/>
  </tableColumns>
  <tableStyleInfo name="April 25-style 45" showFirstColumn="1" showLastColumn="1" showRowStripes="1" showColumnStripes="0"/>
</table>
</file>

<file path=xl/tables/table4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1" xr:uid="{00000000-000C-0000-FFFF-FFFFA4010000}" name="Table_421" displayName="Table_421" ref="M63:M64" headerRowCount="0">
  <tableColumns count="1">
    <tableColumn id="1" xr3:uid="{00000000-0010-0000-A401-000001000000}" name="Column1"/>
  </tableColumns>
  <tableStyleInfo name="April 25-style 46" showFirstColumn="1" showLastColumn="1" showRowStripes="1" showColumnStripes="0"/>
</table>
</file>

<file path=xl/tables/table4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2" xr:uid="{00000000-000C-0000-FFFF-FFFFA5010000}" name="Table_422" displayName="Table_422" ref="N63:N64" headerRowCount="0">
  <tableColumns count="1">
    <tableColumn id="1" xr3:uid="{00000000-0010-0000-A501-000001000000}" name="Column1"/>
  </tableColumns>
  <tableStyleInfo name="April 25-style 47" showFirstColumn="1" showLastColumn="1" showRowStripes="1" showColumnStripes="0"/>
</table>
</file>

<file path=xl/tables/table4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3" xr:uid="{00000000-000C-0000-FFFF-FFFFA6010000}" name="Table_423" displayName="Table_423" ref="O63:P65" headerRowCount="0">
  <tableColumns count="2">
    <tableColumn id="1" xr3:uid="{00000000-0010-0000-A601-000001000000}" name="Column1"/>
    <tableColumn id="2" xr3:uid="{00000000-0010-0000-A601-000002000000}" name="Column2"/>
  </tableColumns>
  <tableStyleInfo name="April 25-style 48" showFirstColumn="1" showLastColumn="1" showRowStripes="1" showColumnStripes="0"/>
</table>
</file>

<file path=xl/tables/table4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4" xr:uid="{00000000-000C-0000-FFFF-FFFFA7010000}" name="Table_424" displayName="Table_424" ref="Q63:T65" headerRowCount="0">
  <tableColumns count="4">
    <tableColumn id="1" xr3:uid="{00000000-0010-0000-A701-000001000000}" name="Column1"/>
    <tableColumn id="2" xr3:uid="{00000000-0010-0000-A701-000002000000}" name="Column2"/>
    <tableColumn id="3" xr3:uid="{00000000-0010-0000-A701-000003000000}" name="Column3"/>
    <tableColumn id="4" xr3:uid="{00000000-0010-0000-A701-000004000000}" name="Column4"/>
  </tableColumns>
  <tableStyleInfo name="April 25-style 49" showFirstColumn="1" showLastColumn="1" showRowStripes="1" showColumnStripes="0"/>
</table>
</file>

<file path=xl/tables/table4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5" xr:uid="{00000000-000C-0000-FFFF-FFFFA8010000}" name="Table_425" displayName="Table_425" ref="E66:F70" headerRowCount="0">
  <tableColumns count="2">
    <tableColumn id="1" xr3:uid="{00000000-0010-0000-A801-000001000000}" name="Column1"/>
    <tableColumn id="2" xr3:uid="{00000000-0010-0000-A801-000002000000}" name="Column2"/>
  </tableColumns>
  <tableStyleInfo name="April 25-style 50" showFirstColumn="1" showLastColumn="1" showRowStripes="1" showColumnStripes="0"/>
</table>
</file>

<file path=xl/tables/table4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6" xr:uid="{00000000-000C-0000-FFFF-FFFFA9010000}" name="Table_426" displayName="Table_426" ref="K66:M74" headerRowCount="0">
  <tableColumns count="3">
    <tableColumn id="1" xr3:uid="{00000000-0010-0000-A901-000001000000}" name="Column1"/>
    <tableColumn id="2" xr3:uid="{00000000-0010-0000-A901-000002000000}" name="Column2"/>
    <tableColumn id="3" xr3:uid="{00000000-0010-0000-A901-000003000000}" name="Column3"/>
  </tableColumns>
  <tableStyleInfo name="April 25-style 51" showFirstColumn="1" showLastColumn="1" showRowStripes="1" showColumnStripes="0"/>
</table>
</file>

<file path=xl/tables/table4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7" xr:uid="{00000000-000C-0000-FFFF-FFFFAA010000}" name="Table_427" displayName="Table_427" ref="N66:N74" headerRowCount="0">
  <tableColumns count="1">
    <tableColumn id="1" xr3:uid="{00000000-0010-0000-AA01-000001000000}" name="Column1"/>
  </tableColumns>
  <tableStyleInfo name="April 25-style 52" showFirstColumn="1" showLastColumn="1" showRowStripes="1" showColumnStripes="0"/>
</table>
</file>

<file path=xl/tables/table4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8" xr:uid="{00000000-000C-0000-FFFF-FFFFAB010000}" name="Table_428" displayName="Table_428" ref="O66:P75" headerRowCount="0">
  <tableColumns count="2">
    <tableColumn id="1" xr3:uid="{00000000-0010-0000-AB01-000001000000}" name="Column1"/>
    <tableColumn id="2" xr3:uid="{00000000-0010-0000-AB01-000002000000}" name="Column2"/>
  </tableColumns>
  <tableStyleInfo name="April 25-style 53" showFirstColumn="1" showLastColumn="1" showRowStripes="1" showColumnStripes="0"/>
</table>
</file>

<file path=xl/tables/table4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9" xr:uid="{00000000-000C-0000-FFFF-FFFFAC010000}" name="Table_429" displayName="Table_429" ref="Q66:S68" headerRowCount="0">
  <tableColumns count="3">
    <tableColumn id="1" xr3:uid="{00000000-0010-0000-AC01-000001000000}" name="Column1"/>
    <tableColumn id="2" xr3:uid="{00000000-0010-0000-AC01-000002000000}" name="Column2"/>
    <tableColumn id="3" xr3:uid="{00000000-0010-0000-AC01-000003000000}" name="Column3"/>
  </tableColumns>
  <tableStyleInfo name="April 25-style 54" showFirstColumn="1" showLastColumn="1" showRowStripes="1" showColumnStripes="0"/>
</table>
</file>

<file path=xl/tables/table4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0" xr:uid="{00000000-000C-0000-FFFF-FFFFAD010000}" name="Table_430" displayName="Table_430" ref="Q69:T75" headerRowCount="0">
  <tableColumns count="4">
    <tableColumn id="1" xr3:uid="{00000000-0010-0000-AD01-000001000000}" name="Column1"/>
    <tableColumn id="2" xr3:uid="{00000000-0010-0000-AD01-000002000000}" name="Column2"/>
    <tableColumn id="3" xr3:uid="{00000000-0010-0000-AD01-000003000000}" name="Column3"/>
    <tableColumn id="4" xr3:uid="{00000000-0010-0000-AD01-000004000000}" name="Column4"/>
  </tableColumns>
  <tableStyleInfo name="April 25-style 55" showFirstColumn="1" showLastColumn="1" showRowStripes="1" showColumnStripes="0"/>
</table>
</file>

<file path=xl/tables/table4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1" xr:uid="{00000000-000C-0000-FFFF-FFFFAE010000}" name="Table_431" displayName="Table_431" ref="B71:C73" headerRowCount="0">
  <tableColumns count="2">
    <tableColumn id="1" xr3:uid="{00000000-0010-0000-AE01-000001000000}" name="Column1"/>
    <tableColumn id="2" xr3:uid="{00000000-0010-0000-AE01-000002000000}" name="Column2"/>
  </tableColumns>
  <tableStyleInfo name="April 25-style 56" showFirstColumn="1" showLastColumn="1" showRowStripes="1" showColumnStripes="0"/>
</table>
</file>

<file path=xl/tables/table4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2" xr:uid="{00000000-000C-0000-FFFF-FFFFAF010000}" name="Table_432" displayName="Table_432" ref="D71:D73" headerRowCount="0">
  <tableColumns count="1">
    <tableColumn id="1" xr3:uid="{00000000-0010-0000-AF01-000001000000}" name="Column1"/>
  </tableColumns>
  <tableStyleInfo name="April 25-style 57" showFirstColumn="1" showLastColumn="1" showRowStripes="1" showColumnStripes="0"/>
</table>
</file>

<file path=xl/tables/table4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3" xr:uid="{00000000-000C-0000-FFFF-FFFFB0010000}" name="Table_433" displayName="Table_433" ref="E71:H73" headerRowCount="0">
  <tableColumns count="4">
    <tableColumn id="1" xr3:uid="{00000000-0010-0000-B001-000001000000}" name="Column1"/>
    <tableColumn id="2" xr3:uid="{00000000-0010-0000-B001-000002000000}" name="Column2"/>
    <tableColumn id="3" xr3:uid="{00000000-0010-0000-B001-000003000000}" name="Column3"/>
    <tableColumn id="4" xr3:uid="{00000000-0010-0000-B001-000004000000}" name="Column4"/>
  </tableColumns>
  <tableStyleInfo name="April 25-style 58" showFirstColumn="1" showLastColumn="1" showRowStripes="1" showColumnStripes="0"/>
</table>
</file>

<file path=xl/tables/table4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4" xr:uid="{00000000-000C-0000-FFFF-FFFFB1010000}" name="Table_434" displayName="Table_434" ref="B74:C102" headerRowCount="0">
  <tableColumns count="2">
    <tableColumn id="1" xr3:uid="{00000000-0010-0000-B101-000001000000}" name="Column1"/>
    <tableColumn id="2" xr3:uid="{00000000-0010-0000-B101-000002000000}" name="Column2"/>
  </tableColumns>
  <tableStyleInfo name="April 25-style 59" showFirstColumn="1" showLastColumn="1" showRowStripes="1" showColumnStripes="0"/>
</table>
</file>

<file path=xl/tables/table4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5" xr:uid="{00000000-000C-0000-FFFF-FFFFB2010000}" name="Table_435" displayName="Table_435" ref="D74:D102" headerRowCount="0">
  <tableColumns count="1">
    <tableColumn id="1" xr3:uid="{00000000-0010-0000-B201-000001000000}" name="Column1"/>
  </tableColumns>
  <tableStyleInfo name="April 25-style 60" showFirstColumn="1" showLastColumn="1" showRowStripes="1" showColumnStripes="0"/>
</table>
</file>

<file path=xl/tables/table4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6" xr:uid="{00000000-000C-0000-FFFF-FFFFB3010000}" name="Table_436" displayName="Table_436" ref="E74:H102" headerRowCount="0">
  <tableColumns count="4">
    <tableColumn id="1" xr3:uid="{00000000-0010-0000-B301-000001000000}" name="Column1"/>
    <tableColumn id="2" xr3:uid="{00000000-0010-0000-B301-000002000000}" name="Column2"/>
    <tableColumn id="3" xr3:uid="{00000000-0010-0000-B301-000003000000}" name="Column3"/>
    <tableColumn id="4" xr3:uid="{00000000-0010-0000-B301-000004000000}" name="Column4"/>
  </tableColumns>
  <tableStyleInfo name="April 25-style 61" showFirstColumn="1" showLastColumn="1" showRowStripes="1" showColumnStripes="0"/>
</table>
</file>

<file path=xl/tables/table4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7" xr:uid="{00000000-000C-0000-FFFF-FFFFB4010000}" name="Table_437" displayName="Table_437" ref="K77:M79" headerRowCount="0">
  <tableColumns count="3">
    <tableColumn id="1" xr3:uid="{00000000-0010-0000-B401-000001000000}" name="Column1"/>
    <tableColumn id="2" xr3:uid="{00000000-0010-0000-B401-000002000000}" name="Column2"/>
    <tableColumn id="3" xr3:uid="{00000000-0010-0000-B401-000003000000}" name="Column3"/>
  </tableColumns>
  <tableStyleInfo name="April 25-style 62" showFirstColumn="1" showLastColumn="1" showRowStripes="1" showColumnStripes="0"/>
</table>
</file>

<file path=xl/tables/table4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8" xr:uid="{00000000-000C-0000-FFFF-FFFFB5010000}" name="Table_438" displayName="Table_438" ref="N77:N79" headerRowCount="0">
  <tableColumns count="1">
    <tableColumn id="1" xr3:uid="{00000000-0010-0000-B501-000001000000}" name="Column1"/>
  </tableColumns>
  <tableStyleInfo name="April 25-style 63" showFirstColumn="1" showLastColumn="1" showRowStripes="1" showColumnStripes="0"/>
</table>
</file>

<file path=xl/tables/table4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9" xr:uid="{00000000-000C-0000-FFFF-FFFFB6010000}" name="Table_439" displayName="Table_439" ref="O77:P79" headerRowCount="0">
  <tableColumns count="2">
    <tableColumn id="1" xr3:uid="{00000000-0010-0000-B601-000001000000}" name="Column1"/>
    <tableColumn id="2" xr3:uid="{00000000-0010-0000-B601-000002000000}" name="Column2"/>
  </tableColumns>
  <tableStyleInfo name="April 25-style 64" showFirstColumn="1" showLastColumn="1" showRowStripes="1" showColumnStripes="0"/>
</table>
</file>

<file path=xl/tables/table4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0" xr:uid="{00000000-000C-0000-FFFF-FFFFB7010000}" name="Table_440" displayName="Table_440" ref="Q77:S79" headerRowCount="0">
  <tableColumns count="3">
    <tableColumn id="1" xr3:uid="{00000000-0010-0000-B701-000001000000}" name="Column1"/>
    <tableColumn id="2" xr3:uid="{00000000-0010-0000-B701-000002000000}" name="Column2"/>
    <tableColumn id="3" xr3:uid="{00000000-0010-0000-B701-000003000000}" name="Column3"/>
  </tableColumns>
  <tableStyleInfo name="April 25-style 65" showFirstColumn="1" showLastColumn="1" showRowStripes="1" showColumnStripes="0"/>
</table>
</file>

<file path=xl/tables/table4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1" xr:uid="{00000000-000C-0000-FFFF-FFFFB8010000}" name="Table_441" displayName="Table_441" ref="K83:T83" headerRowCount="0">
  <tableColumns count="10">
    <tableColumn id="1" xr3:uid="{00000000-0010-0000-B801-000001000000}" name="Column1"/>
    <tableColumn id="2" xr3:uid="{00000000-0010-0000-B801-000002000000}" name="Column2"/>
    <tableColumn id="3" xr3:uid="{00000000-0010-0000-B801-000003000000}" name="Column3"/>
    <tableColumn id="4" xr3:uid="{00000000-0010-0000-B801-000004000000}" name="Column4"/>
    <tableColumn id="5" xr3:uid="{00000000-0010-0000-B801-000005000000}" name="Column5"/>
    <tableColumn id="6" xr3:uid="{00000000-0010-0000-B801-000006000000}" name="Column6"/>
    <tableColumn id="7" xr3:uid="{00000000-0010-0000-B801-000007000000}" name="Column7"/>
    <tableColumn id="8" xr3:uid="{00000000-0010-0000-B801-000008000000}" name="Column8"/>
    <tableColumn id="9" xr3:uid="{00000000-0010-0000-B801-000009000000}" name="Column9"/>
    <tableColumn id="10" xr3:uid="{00000000-0010-0000-B801-00000A000000}" name="Column10"/>
  </tableColumns>
  <tableStyleInfo name="April 25-style 66" showFirstColumn="1" showLastColumn="1" showRowStripes="1" showColumnStripes="0"/>
</table>
</file>

<file path=xl/tables/table4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2" xr:uid="{00000000-000C-0000-FFFF-FFFFB9010000}" name="Table_442" displayName="Table_442" ref="K86:M88" headerRowCount="0">
  <tableColumns count="3">
    <tableColumn id="1" xr3:uid="{00000000-0010-0000-B901-000001000000}" name="Column1"/>
    <tableColumn id="2" xr3:uid="{00000000-0010-0000-B901-000002000000}" name="Column2"/>
    <tableColumn id="3" xr3:uid="{00000000-0010-0000-B901-000003000000}" name="Column3"/>
  </tableColumns>
  <tableStyleInfo name="April 25-style 67" showFirstColumn="1" showLastColumn="1" showRowStripes="1" showColumnStripes="0"/>
</table>
</file>

<file path=xl/tables/table4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3" xr:uid="{00000000-000C-0000-FFFF-FFFFBA010000}" name="Table_443" displayName="Table_443" ref="N86:N88" headerRowCount="0">
  <tableColumns count="1">
    <tableColumn id="1" xr3:uid="{00000000-0010-0000-BA01-000001000000}" name="Column1"/>
  </tableColumns>
  <tableStyleInfo name="April 25-style 68" showFirstColumn="1" showLastColumn="1" showRowStripes="1" showColumnStripes="0"/>
</table>
</file>

<file path=xl/tables/table4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4" xr:uid="{00000000-000C-0000-FFFF-FFFFBB010000}" name="Table_444" displayName="Table_444" ref="O86:P88" headerRowCount="0">
  <tableColumns count="2">
    <tableColumn id="1" xr3:uid="{00000000-0010-0000-BB01-000001000000}" name="Column1"/>
    <tableColumn id="2" xr3:uid="{00000000-0010-0000-BB01-000002000000}" name="Column2"/>
  </tableColumns>
  <tableStyleInfo name="April 25-style 69" showFirstColumn="1" showLastColumn="1" showRowStripes="1" showColumnStripes="0"/>
</table>
</file>

<file path=xl/tables/table4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5" xr:uid="{00000000-000C-0000-FFFF-FFFFBC010000}" name="Table_445" displayName="Table_445" ref="Q86:S88" headerRowCount="0">
  <tableColumns count="3">
    <tableColumn id="1" xr3:uid="{00000000-0010-0000-BC01-000001000000}" name="Column1"/>
    <tableColumn id="2" xr3:uid="{00000000-0010-0000-BC01-000002000000}" name="Column2"/>
    <tableColumn id="3" xr3:uid="{00000000-0010-0000-BC01-000003000000}" name="Column3"/>
  </tableColumns>
  <tableStyleInfo name="April 25-style 70" showFirstColumn="1" showLastColumn="1" showRowStripes="1" showColumnStripes="0"/>
</table>
</file>

<file path=xl/tables/table4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6" xr:uid="{00000000-000C-0000-FFFF-FFFFBD010000}" name="Table_446" displayName="Table_446" ref="B105:C105" headerRowCount="0">
  <tableColumns count="2">
    <tableColumn id="1" xr3:uid="{00000000-0010-0000-BD01-000001000000}" name="Column1"/>
    <tableColumn id="2" xr3:uid="{00000000-0010-0000-BD01-000002000000}" name="Column2"/>
  </tableColumns>
  <tableStyleInfo name="April 25-style 71" showFirstColumn="1" showLastColumn="1" showRowStripes="1" showColumnStripes="0"/>
</table>
</file>

<file path=xl/tables/table4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7" xr:uid="{00000000-000C-0000-FFFF-FFFFBE010000}" name="Table_447" displayName="Table_447" ref="D105:D109" headerRowCount="0">
  <tableColumns count="1">
    <tableColumn id="1" xr3:uid="{00000000-0010-0000-BE01-000001000000}" name="Column1"/>
  </tableColumns>
  <tableStyleInfo name="April 25-style 72" showFirstColumn="1" showLastColumn="1" showRowStripes="1" showColumnStripes="0"/>
</table>
</file>

<file path=xl/tables/table4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8" xr:uid="{00000000-000C-0000-FFFF-FFFFBF010000}" name="Table_448" displayName="Table_448" ref="E105:H109" headerRowCount="0">
  <tableColumns count="4">
    <tableColumn id="1" xr3:uid="{00000000-0010-0000-BF01-000001000000}" name="Column1"/>
    <tableColumn id="2" xr3:uid="{00000000-0010-0000-BF01-000002000000}" name="Column2"/>
    <tableColumn id="3" xr3:uid="{00000000-0010-0000-BF01-000003000000}" name="Column3"/>
    <tableColumn id="4" xr3:uid="{00000000-0010-0000-BF01-000004000000}" name="Column4"/>
  </tableColumns>
  <tableStyleInfo name="April 25-style 73" showFirstColumn="1" showLastColumn="1" showRowStripes="1" showColumnStripes="0"/>
</table>
</file>

<file path=xl/tables/table4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9" xr:uid="{00000000-000C-0000-FFFF-FFFFC0010000}" name="Table_449" displayName="Table_449" ref="B107:C114" headerRowCount="0">
  <tableColumns count="2">
    <tableColumn id="1" xr3:uid="{00000000-0010-0000-C001-000001000000}" name="Column1"/>
    <tableColumn id="2" xr3:uid="{00000000-0010-0000-C001-000002000000}" name="Column2"/>
  </tableColumns>
  <tableStyleInfo name="April 25-style 74" showFirstColumn="1" showLastColumn="1" showRowStripes="1" showColumnStripes="0"/>
</table>
</file>

<file path=xl/tables/table4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0" xr:uid="{00000000-000C-0000-FFFF-FFFFC1010000}" name="Table_450" displayName="Table_450" ref="M108:M124" headerRowCount="0">
  <tableColumns count="1">
    <tableColumn id="1" xr3:uid="{00000000-0010-0000-C101-000001000000}" name="Column1"/>
  </tableColumns>
  <tableStyleInfo name="April 25-style 75" showFirstColumn="1" showLastColumn="1" showRowStripes="1" showColumnStripes="0"/>
</table>
</file>

<file path=xl/tables/table4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1" xr:uid="{00000000-000C-0000-FFFF-FFFFC2010000}" name="Table_451" displayName="Table_451" ref="N108:N124" headerRowCount="0">
  <tableColumns count="1">
    <tableColumn id="1" xr3:uid="{00000000-0010-0000-C201-000001000000}" name="Column1"/>
  </tableColumns>
  <tableStyleInfo name="April 25-style 76" showFirstColumn="1" showLastColumn="1" showRowStripes="1" showColumnStripes="0"/>
</table>
</file>

<file path=xl/tables/table4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2" xr:uid="{00000000-000C-0000-FFFF-FFFFC3010000}" name="Table_452" displayName="Table_452" ref="O108:P144" headerRowCount="0">
  <tableColumns count="2">
    <tableColumn id="1" xr3:uid="{00000000-0010-0000-C301-000001000000}" name="Column1"/>
    <tableColumn id="2" xr3:uid="{00000000-0010-0000-C301-000002000000}" name="Column2"/>
  </tableColumns>
  <tableStyleInfo name="April 25-style 77" showFirstColumn="1" showLastColumn="1" showRowStripes="1" showColumnStripes="0"/>
</table>
</file>

<file path=xl/tables/table4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3" xr:uid="{00000000-000C-0000-FFFF-FFFFC4010000}" name="Table_453" displayName="Table_453" ref="Q108:X130" headerRowCount="0">
  <tableColumns count="8">
    <tableColumn id="1" xr3:uid="{00000000-0010-0000-C401-000001000000}" name="Column1"/>
    <tableColumn id="2" xr3:uid="{00000000-0010-0000-C401-000002000000}" name="Column2"/>
    <tableColumn id="3" xr3:uid="{00000000-0010-0000-C401-000003000000}" name="Column3"/>
    <tableColumn id="4" xr3:uid="{00000000-0010-0000-C401-000004000000}" name="Column4"/>
    <tableColumn id="5" xr3:uid="{00000000-0010-0000-C401-000005000000}" name="Column5"/>
    <tableColumn id="6" xr3:uid="{00000000-0010-0000-C401-000006000000}" name="Column6"/>
    <tableColumn id="7" xr3:uid="{00000000-0010-0000-C401-000007000000}" name="Column7"/>
    <tableColumn id="8" xr3:uid="{00000000-0010-0000-C401-000008000000}" name="Column8"/>
  </tableColumns>
  <tableStyleInfo name="April 25-style 78" showFirstColumn="1" showLastColumn="1" showRowStripes="1" showColumnStripes="0"/>
</table>
</file>

<file path=xl/tables/table4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4" xr:uid="{00000000-000C-0000-FFFF-FFFFC5010000}" name="Table_454" displayName="Table_454" ref="D113:D114" headerRowCount="0">
  <tableColumns count="1">
    <tableColumn id="1" xr3:uid="{00000000-0010-0000-C501-000001000000}" name="Column1"/>
  </tableColumns>
  <tableStyleInfo name="April 25-style 79" showFirstColumn="1" showLastColumn="1" showRowStripes="1" showColumnStripes="0"/>
</table>
</file>

<file path=xl/tables/table4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5" xr:uid="{00000000-000C-0000-FFFF-FFFFC6010000}" name="Table_455" displayName="Table_455" ref="E113:E114" headerRowCount="0">
  <tableColumns count="1">
    <tableColumn id="1" xr3:uid="{00000000-0010-0000-C601-000001000000}" name="Column1"/>
  </tableColumns>
  <tableStyleInfo name="April 25-style 80" showFirstColumn="1" showLastColumn="1" showRowStripes="1" showColumnStripes="0"/>
</table>
</file>

<file path=xl/tables/table4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6" xr:uid="{00000000-000C-0000-FFFF-FFFFC7010000}" name="Table_456" displayName="Table_456" ref="B115:C118" headerRowCount="0">
  <tableColumns count="2">
    <tableColumn id="1" xr3:uid="{00000000-0010-0000-C701-000001000000}" name="Column1"/>
    <tableColumn id="2" xr3:uid="{00000000-0010-0000-C701-000002000000}" name="Column2"/>
  </tableColumns>
  <tableStyleInfo name="April 25-style 81" showFirstColumn="1" showLastColumn="1" showRowStripes="1" showColumnStripes="0"/>
</table>
</file>

<file path=xl/tables/table4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7" xr:uid="{00000000-000C-0000-FFFF-FFFFC8010000}" name="Table_457" displayName="Table_457" ref="D115:D118" headerRowCount="0">
  <tableColumns count="1">
    <tableColumn id="1" xr3:uid="{00000000-0010-0000-C801-000001000000}" name="Column1"/>
  </tableColumns>
  <tableStyleInfo name="April 25-style 82" showFirstColumn="1" showLastColumn="1" showRowStripes="1" showColumnStripes="0"/>
</table>
</file>

<file path=xl/tables/table4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8" xr:uid="{00000000-000C-0000-FFFF-FFFFC9010000}" name="Table_458" displayName="Table_458" ref="E115:H118" headerRowCount="0">
  <tableColumns count="4">
    <tableColumn id="1" xr3:uid="{00000000-0010-0000-C901-000001000000}" name="Column1"/>
    <tableColumn id="2" xr3:uid="{00000000-0010-0000-C901-000002000000}" name="Column2"/>
    <tableColumn id="3" xr3:uid="{00000000-0010-0000-C901-000003000000}" name="Column3"/>
    <tableColumn id="4" xr3:uid="{00000000-0010-0000-C901-000004000000}" name="Column4"/>
  </tableColumns>
  <tableStyleInfo name="April 25-style 83" showFirstColumn="1" showLastColumn="1" showRowStripes="1" showColumnStripes="0"/>
</table>
</file>

<file path=xl/tables/table4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9" xr:uid="{00000000-000C-0000-FFFF-FFFFCA010000}" name="Table_459" displayName="Table_459" ref="B124:C126" headerRowCount="0">
  <tableColumns count="2">
    <tableColumn id="1" xr3:uid="{00000000-0010-0000-CA01-000001000000}" name="Column1"/>
    <tableColumn id="2" xr3:uid="{00000000-0010-0000-CA01-000002000000}" name="Column2"/>
  </tableColumns>
  <tableStyleInfo name="April 25-style 84" showFirstColumn="1" showLastColumn="1" showRowStripes="1" showColumnStripes="0"/>
</table>
</file>

<file path=xl/tables/table4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0" xr:uid="{00000000-000C-0000-FFFF-FFFFCB010000}" name="Table_460" displayName="Table_460" ref="D124:D126" headerRowCount="0">
  <tableColumns count="1">
    <tableColumn id="1" xr3:uid="{00000000-0010-0000-CB01-000001000000}" name="Column1"/>
  </tableColumns>
  <tableStyleInfo name="April 25-style 85" showFirstColumn="1" showLastColumn="1" showRowStripes="1" showColumnStripes="0"/>
</table>
</file>

<file path=xl/tables/table4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1" xr:uid="{00000000-000C-0000-FFFF-FFFFCC010000}" name="Table_461" displayName="Table_461" ref="E124:H126" headerRowCount="0">
  <tableColumns count="4">
    <tableColumn id="1" xr3:uid="{00000000-0010-0000-CC01-000001000000}" name="Column1"/>
    <tableColumn id="2" xr3:uid="{00000000-0010-0000-CC01-000002000000}" name="Column2"/>
    <tableColumn id="3" xr3:uid="{00000000-0010-0000-CC01-000003000000}" name="Column3"/>
    <tableColumn id="4" xr3:uid="{00000000-0010-0000-CC01-000004000000}" name="Column4"/>
  </tableColumns>
  <tableStyleInfo name="April 25-style 86" showFirstColumn="1" showLastColumn="1" showRowStripes="1" showColumnStripes="0"/>
</table>
</file>

<file path=xl/tables/table4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2" xr:uid="{00000000-000C-0000-FFFF-FFFFCD010000}" name="Table_462" displayName="Table_462" ref="K124:L124" headerRowCount="0">
  <tableColumns count="2">
    <tableColumn id="1" xr3:uid="{00000000-0010-0000-CD01-000001000000}" name="Column1"/>
    <tableColumn id="2" xr3:uid="{00000000-0010-0000-CD01-000002000000}" name="Column2"/>
  </tableColumns>
  <tableStyleInfo name="April 25-style 87" showFirstColumn="1" showLastColumn="1" showRowStripes="1" showColumnStripes="0"/>
</table>
</file>

<file path=xl/tables/table4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3" xr:uid="{00000000-000C-0000-FFFF-FFFFCE010000}" name="Table_463" displayName="Table_463" ref="B127:C129" headerRowCount="0">
  <tableColumns count="2">
    <tableColumn id="1" xr3:uid="{00000000-0010-0000-CE01-000001000000}" name="Column1"/>
    <tableColumn id="2" xr3:uid="{00000000-0010-0000-CE01-000002000000}" name="Column2"/>
  </tableColumns>
  <tableStyleInfo name="April 25-style 88" showFirstColumn="1" showLastColumn="1" showRowStripes="1" showColumnStripes="0"/>
</table>
</file>

<file path=xl/tables/table4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4" xr:uid="{00000000-000C-0000-FFFF-FFFFCF010000}" name="Table_464" displayName="Table_464" ref="D127:D129" headerRowCount="0">
  <tableColumns count="1">
    <tableColumn id="1" xr3:uid="{00000000-0010-0000-CF01-000001000000}" name="Column1"/>
  </tableColumns>
  <tableStyleInfo name="April 25-style 89" showFirstColumn="1" showLastColumn="1" showRowStripes="1" showColumnStripes="0"/>
</table>
</file>

<file path=xl/tables/table4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5" xr:uid="{00000000-000C-0000-FFFF-FFFFD0010000}" name="Table_465" displayName="Table_465" ref="E127:H129" headerRowCount="0">
  <tableColumns count="4">
    <tableColumn id="1" xr3:uid="{00000000-0010-0000-D001-000001000000}" name="Column1"/>
    <tableColumn id="2" xr3:uid="{00000000-0010-0000-D001-000002000000}" name="Column2"/>
    <tableColumn id="3" xr3:uid="{00000000-0010-0000-D001-000003000000}" name="Column3"/>
    <tableColumn id="4" xr3:uid="{00000000-0010-0000-D001-000004000000}" name="Column4"/>
  </tableColumns>
  <tableStyleInfo name="April 25-style 90" showFirstColumn="1" showLastColumn="1" showRowStripes="1" showColumnStripes="0"/>
</table>
</file>

<file path=xl/tables/table4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6" xr:uid="{00000000-000C-0000-FFFF-FFFFD1010000}" name="Table_466" displayName="Table_466" ref="M127:M134" headerRowCount="0">
  <tableColumns count="1">
    <tableColumn id="1" xr3:uid="{00000000-0010-0000-D101-000001000000}" name="Column1"/>
  </tableColumns>
  <tableStyleInfo name="April 25-style 91" showFirstColumn="1" showLastColumn="1" showRowStripes="1" showColumnStripes="0"/>
</table>
</file>

<file path=xl/tables/table4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7" xr:uid="{00000000-000C-0000-FFFF-FFFFD2010000}" name="Table_467" displayName="Table_467" ref="N127:N134" headerRowCount="0">
  <tableColumns count="1">
    <tableColumn id="1" xr3:uid="{00000000-0010-0000-D201-000001000000}" name="Column1"/>
  </tableColumns>
  <tableStyleInfo name="April 25-style 92" showFirstColumn="1" showLastColumn="1" showRowStripes="1" showColumnStripes="0"/>
</table>
</file>

<file path=xl/tables/table4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8" xr:uid="{00000000-000C-0000-FFFF-FFFFD3010000}" name="Table_468" displayName="Table_468" ref="D130:D133" headerRowCount="0">
  <tableColumns count="1">
    <tableColumn id="1" xr3:uid="{00000000-0010-0000-D301-000001000000}" name="Column1"/>
  </tableColumns>
  <tableStyleInfo name="April 25-style 93" showFirstColumn="1" showLastColumn="1" showRowStripes="1" showColumnStripes="0"/>
</table>
</file>

<file path=xl/tables/table4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9" xr:uid="{00000000-000C-0000-FFFF-FFFFD4010000}" name="Table_469" displayName="Table_469" ref="E130:H133" headerRowCount="0">
  <tableColumns count="4">
    <tableColumn id="1" xr3:uid="{00000000-0010-0000-D401-000001000000}" name="Column1"/>
    <tableColumn id="2" xr3:uid="{00000000-0010-0000-D401-000002000000}" name="Column2"/>
    <tableColumn id="3" xr3:uid="{00000000-0010-0000-D401-000003000000}" name="Column3"/>
    <tableColumn id="4" xr3:uid="{00000000-0010-0000-D401-000004000000}" name="Column4"/>
  </tableColumns>
  <tableStyleInfo name="April 25-style 94" showFirstColumn="1" showLastColumn="1" showRowStripes="1" showColumnStripes="0"/>
</table>
</file>

<file path=xl/tables/table4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0" xr:uid="{00000000-000C-0000-FFFF-FFFFD5010000}" name="Table_470" displayName="Table_470" ref="B131:C133" headerRowCount="0">
  <tableColumns count="2">
    <tableColumn id="1" xr3:uid="{00000000-0010-0000-D501-000001000000}" name="Column1"/>
    <tableColumn id="2" xr3:uid="{00000000-0010-0000-D501-000002000000}" name="Column2"/>
  </tableColumns>
  <tableStyleInfo name="April 25-style 95" showFirstColumn="1" showLastColumn="1" showRowStripes="1" showColumnStripes="0"/>
</table>
</file>

<file path=xl/tables/table4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1" xr:uid="{00000000-000C-0000-FFFF-FFFFD6010000}" name="Table_471" displayName="Table_471" ref="Q131:W131" headerRowCount="0">
  <tableColumns count="7">
    <tableColumn id="1" xr3:uid="{00000000-0010-0000-D601-000001000000}" name="Column1"/>
    <tableColumn id="2" xr3:uid="{00000000-0010-0000-D601-000002000000}" name="Column2"/>
    <tableColumn id="3" xr3:uid="{00000000-0010-0000-D601-000003000000}" name="Column3"/>
    <tableColumn id="4" xr3:uid="{00000000-0010-0000-D601-000004000000}" name="Column4"/>
    <tableColumn id="5" xr3:uid="{00000000-0010-0000-D601-000005000000}" name="Column5"/>
    <tableColumn id="6" xr3:uid="{00000000-0010-0000-D601-000006000000}" name="Column6"/>
    <tableColumn id="7" xr3:uid="{00000000-0010-0000-D601-000007000000}" name="Column7"/>
  </tableColumns>
  <tableStyleInfo name="April 25-style 96" showFirstColumn="1" showLastColumn="1" showRowStripes="1" showColumnStripes="0"/>
</table>
</file>

<file path=xl/tables/table4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2" xr:uid="{00000000-000C-0000-FFFF-FFFFD7010000}" name="Table_472" displayName="Table_472" ref="T132:V135" headerRowCount="0">
  <tableColumns count="3">
    <tableColumn id="1" xr3:uid="{00000000-0010-0000-D701-000001000000}" name="Column1"/>
    <tableColumn id="2" xr3:uid="{00000000-0010-0000-D701-000002000000}" name="Column2"/>
    <tableColumn id="3" xr3:uid="{00000000-0010-0000-D701-000003000000}" name="Column3"/>
  </tableColumns>
  <tableStyleInfo name="April 25-style 97" showFirstColumn="1" showLastColumn="1" showRowStripes="1" showColumnStripes="0"/>
</table>
</file>

<file path=xl/tables/table4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3" xr:uid="{00000000-000C-0000-FFFF-FFFFD8010000}" name="Table_473" displayName="Table_473" ref="B134:C150" headerRowCount="0">
  <tableColumns count="2">
    <tableColumn id="1" xr3:uid="{00000000-0010-0000-D801-000001000000}" name="Column1"/>
    <tableColumn id="2" xr3:uid="{00000000-0010-0000-D801-000002000000}" name="Column2"/>
  </tableColumns>
  <tableStyleInfo name="April 25-style 98" showFirstColumn="1" showLastColumn="1" showRowStripes="1" showColumnStripes="0"/>
</table>
</file>

<file path=xl/tables/table4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4" xr:uid="{00000000-000C-0000-FFFF-FFFFD9010000}" name="Table_474" displayName="Table_474" ref="D134:D150" headerRowCount="0">
  <tableColumns count="1">
    <tableColumn id="1" xr3:uid="{00000000-0010-0000-D901-000001000000}" name="Column1"/>
  </tableColumns>
  <tableStyleInfo name="April 25-style 99" showFirstColumn="1" showLastColumn="1" showRowStripes="1" showColumnStripes="0"/>
</table>
</file>

<file path=xl/tables/table4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5" xr:uid="{00000000-000C-0000-FFFF-FFFFDA010000}" name="Table_475" displayName="Table_475" ref="E134:E150" headerRowCount="0">
  <tableColumns count="1">
    <tableColumn id="1" xr3:uid="{00000000-0010-0000-DA01-000001000000}" name="Column1"/>
  </tableColumns>
  <tableStyleInfo name="April 25-style 100" showFirstColumn="1" showLastColumn="1" showRowStripes="1" showColumnStripes="0"/>
</table>
</file>

<file path=xl/tables/table4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6" xr:uid="{00000000-000C-0000-FFFF-FFFFDB010000}" name="Table_476" displayName="Table_476" ref="K137:M143" headerRowCount="0">
  <tableColumns count="3">
    <tableColumn id="1" xr3:uid="{00000000-0010-0000-DB01-000001000000}" name="Column1"/>
    <tableColumn id="2" xr3:uid="{00000000-0010-0000-DB01-000002000000}" name="Column2"/>
    <tableColumn id="3" xr3:uid="{00000000-0010-0000-DB01-000003000000}" name="Column3"/>
  </tableColumns>
  <tableStyleInfo name="April 25-style 101" showFirstColumn="1" showLastColumn="1" showRowStripes="1" showColumnStripes="0"/>
</table>
</file>

<file path=xl/tables/table4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7" xr:uid="{00000000-000C-0000-FFFF-FFFFDC010000}" name="Table_477" displayName="Table_477" ref="N137:N143" headerRowCount="0">
  <tableColumns count="1">
    <tableColumn id="1" xr3:uid="{00000000-0010-0000-DC01-000001000000}" name="Column1"/>
  </tableColumns>
  <tableStyleInfo name="April 25-style 102" showFirstColumn="1" showLastColumn="1" showRowStripes="1" showColumnStripes="0"/>
</table>
</file>

<file path=xl/tables/table4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8" xr:uid="{00000000-000C-0000-FFFF-FFFFDD010000}" name="Table_478" displayName="Table_478" ref="Q137:T144" headerRowCount="0">
  <tableColumns count="4">
    <tableColumn id="1" xr3:uid="{00000000-0010-0000-DD01-000001000000}" name="Column1"/>
    <tableColumn id="2" xr3:uid="{00000000-0010-0000-DD01-000002000000}" name="Column2"/>
    <tableColumn id="3" xr3:uid="{00000000-0010-0000-DD01-000003000000}" name="Column3"/>
    <tableColumn id="4" xr3:uid="{00000000-0010-0000-DD01-000004000000}" name="Column4"/>
  </tableColumns>
  <tableStyleInfo name="April 25-style 103" showFirstColumn="1" showLastColumn="1" showRowStripes="1" showColumnStripes="0"/>
</table>
</file>

<file path=xl/tables/table4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9" xr:uid="{00000000-000C-0000-FFFF-FFFFDE010000}" name="Table_479" displayName="Table_479" ref="Q146:S146" headerRowCount="0">
  <tableColumns count="3">
    <tableColumn id="1" xr3:uid="{00000000-0010-0000-DE01-000001000000}" name="Column1"/>
    <tableColumn id="2" xr3:uid="{00000000-0010-0000-DE01-000002000000}" name="Column2"/>
    <tableColumn id="3" xr3:uid="{00000000-0010-0000-DE01-000003000000}" name="Column3"/>
  </tableColumns>
  <tableStyleInfo name="April 25-style 104" showFirstColumn="1" showLastColumn="1" showRowStripes="1" showColumnStripes="0"/>
</table>
</file>

<file path=xl/tables/table4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0" xr:uid="{00000000-000C-0000-FFFF-FFFFDF010000}" name="Table_480" displayName="Table_480" ref="K148:M152" headerRowCount="0">
  <tableColumns count="3">
    <tableColumn id="1" xr3:uid="{00000000-0010-0000-DF01-000001000000}" name="Column1"/>
    <tableColumn id="2" xr3:uid="{00000000-0010-0000-DF01-000002000000}" name="Column2"/>
    <tableColumn id="3" xr3:uid="{00000000-0010-0000-DF01-000003000000}" name="Column3"/>
  </tableColumns>
  <tableStyleInfo name="April 25-style 105" showFirstColumn="1" showLastColumn="1" showRowStripes="1" showColumnStripes="0"/>
</table>
</file>

<file path=xl/tables/table4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1" xr:uid="{00000000-000C-0000-FFFF-FFFFE0010000}" name="Table_481" displayName="Table_481" ref="N148:N152" headerRowCount="0">
  <tableColumns count="1">
    <tableColumn id="1" xr3:uid="{00000000-0010-0000-E001-000001000000}" name="Column1"/>
  </tableColumns>
  <tableStyleInfo name="April 25-style 106" showFirstColumn="1" showLastColumn="1" showRowStripes="1" showColumnStripes="0"/>
</table>
</file>

<file path=xl/tables/table4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2" xr:uid="{00000000-000C-0000-FFFF-FFFFE1010000}" name="Table_482" displayName="Table_482" ref="O148:P150" headerRowCount="0">
  <tableColumns count="2">
    <tableColumn id="1" xr3:uid="{00000000-0010-0000-E101-000001000000}" name="Column1"/>
    <tableColumn id="2" xr3:uid="{00000000-0010-0000-E101-000002000000}" name="Column2"/>
  </tableColumns>
  <tableStyleInfo name="April 25-style 107" showFirstColumn="1" showLastColumn="1" showRowStripes="1" showColumnStripes="0"/>
</table>
</file>

<file path=xl/tables/table4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3" xr:uid="{00000000-000C-0000-FFFF-FFFFE2010000}" name="Table_483" displayName="Table_483" ref="Q148:S150" headerRowCount="0">
  <tableColumns count="3">
    <tableColumn id="1" xr3:uid="{00000000-0010-0000-E201-000001000000}" name="Column1"/>
    <tableColumn id="2" xr3:uid="{00000000-0010-0000-E201-000002000000}" name="Column2"/>
    <tableColumn id="3" xr3:uid="{00000000-0010-0000-E201-000003000000}" name="Column3"/>
  </tableColumns>
  <tableStyleInfo name="April 25-style 108" showFirstColumn="1" showLastColumn="1" showRowStripes="1" showColumnStripes="0"/>
</table>
</file>

<file path=xl/tables/table4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4" xr:uid="{00000000-000C-0000-FFFF-FFFFE3010000}" name="Table_484" displayName="Table_484" ref="O151:P153" headerRowCount="0">
  <tableColumns count="2">
    <tableColumn id="1" xr3:uid="{00000000-0010-0000-E301-000001000000}" name="Column1"/>
    <tableColumn id="2" xr3:uid="{00000000-0010-0000-E301-000002000000}" name="Column2"/>
  </tableColumns>
  <tableStyleInfo name="April 25-style 109" showFirstColumn="1" showLastColumn="1" showRowStripes="1" showColumnStripes="0"/>
</table>
</file>

<file path=xl/tables/table4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5" xr:uid="{00000000-000C-0000-FFFF-FFFFE4010000}" name="Table_485" displayName="Table_485" ref="Q151:S153" headerRowCount="0">
  <tableColumns count="3">
    <tableColumn id="1" xr3:uid="{00000000-0010-0000-E401-000001000000}" name="Column1"/>
    <tableColumn id="2" xr3:uid="{00000000-0010-0000-E401-000002000000}" name="Column2"/>
    <tableColumn id="3" xr3:uid="{00000000-0010-0000-E401-000003000000}" name="Column3"/>
  </tableColumns>
  <tableStyleInfo name="April 25-style 110" showFirstColumn="1" showLastColumn="1" showRowStripes="1" showColumnStripes="0"/>
</table>
</file>

<file path=xl/tables/table4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6" xr:uid="{00000000-000C-0000-FFFF-FFFFE5010000}" name="Table_486" displayName="Table_486" ref="B153:C170" headerRowCount="0">
  <tableColumns count="2">
    <tableColumn id="1" xr3:uid="{00000000-0010-0000-E501-000001000000}" name="Column1"/>
    <tableColumn id="2" xr3:uid="{00000000-0010-0000-E501-000002000000}" name="Column2"/>
  </tableColumns>
  <tableStyleInfo name="April 25-style 111" showFirstColumn="1" showLastColumn="1" showRowStripes="1" showColumnStripes="0"/>
</table>
</file>

<file path=xl/tables/table4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7" xr:uid="{00000000-000C-0000-FFFF-FFFFE6010000}" name="Table_487" displayName="Table_487" ref="D153:D170" headerRowCount="0">
  <tableColumns count="1">
    <tableColumn id="1" xr3:uid="{00000000-0010-0000-E601-000001000000}" name="Column1"/>
  </tableColumns>
  <tableStyleInfo name="April 25-style 112" showFirstColumn="1" showLastColumn="1" showRowStripes="1" showColumnStripes="0"/>
</table>
</file>

<file path=xl/tables/table4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8" xr:uid="{00000000-000C-0000-FFFF-FFFFE7010000}" name="Table_488" displayName="Table_488" ref="E153:H170" headerRowCount="0">
  <tableColumns count="4">
    <tableColumn id="1" xr3:uid="{00000000-0010-0000-E701-000001000000}" name="Column1"/>
    <tableColumn id="2" xr3:uid="{00000000-0010-0000-E701-000002000000}" name="Column2"/>
    <tableColumn id="3" xr3:uid="{00000000-0010-0000-E701-000003000000}" name="Column3"/>
    <tableColumn id="4" xr3:uid="{00000000-0010-0000-E701-000004000000}" name="Column4"/>
  </tableColumns>
  <tableStyleInfo name="April 25-style 113" showFirstColumn="1" showLastColumn="1" showRowStripes="1" showColumnStripes="0"/>
</table>
</file>

<file path=xl/tables/table4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9" xr:uid="{00000000-000C-0000-FFFF-FFFFE8010000}" name="Table_489" displayName="Table_489" ref="K155:T155" headerRowCount="0">
  <tableColumns count="10">
    <tableColumn id="1" xr3:uid="{00000000-0010-0000-E801-000001000000}" name="Column1"/>
    <tableColumn id="2" xr3:uid="{00000000-0010-0000-E801-000002000000}" name="Column2"/>
    <tableColumn id="3" xr3:uid="{00000000-0010-0000-E801-000003000000}" name="Column3"/>
    <tableColumn id="4" xr3:uid="{00000000-0010-0000-E801-000004000000}" name="Column4"/>
    <tableColumn id="5" xr3:uid="{00000000-0010-0000-E801-000005000000}" name="Column5"/>
    <tableColumn id="6" xr3:uid="{00000000-0010-0000-E801-000006000000}" name="Column6"/>
    <tableColumn id="7" xr3:uid="{00000000-0010-0000-E801-000007000000}" name="Column7"/>
    <tableColumn id="8" xr3:uid="{00000000-0010-0000-E801-000008000000}" name="Column8"/>
    <tableColumn id="9" xr3:uid="{00000000-0010-0000-E801-000009000000}" name="Column9"/>
    <tableColumn id="10" xr3:uid="{00000000-0010-0000-E801-00000A000000}" name="Column10"/>
  </tableColumns>
  <tableStyleInfo name="April 25-style 114" showFirstColumn="1" showLastColumn="1" showRowStripes="1" showColumnStripes="0"/>
</table>
</file>

<file path=xl/tables/table4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0" xr:uid="{00000000-000C-0000-FFFF-FFFFE9010000}" name="Table_490" displayName="Table_490" ref="M160" headerRowCount="0">
  <tableColumns count="1">
    <tableColumn id="1" xr3:uid="{00000000-0010-0000-E901-000001000000}" name="Column1"/>
  </tableColumns>
  <tableStyleInfo name="April 25-style 115" showFirstColumn="1" showLastColumn="1" showRowStripes="1" showColumnStripes="0"/>
</table>
</file>

<file path=xl/tables/table4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1" xr:uid="{00000000-000C-0000-FFFF-FFFFEA010000}" name="Table_491" displayName="Table_491" ref="N160" headerRowCount="0">
  <tableColumns count="1">
    <tableColumn id="1" xr3:uid="{00000000-0010-0000-EA01-000001000000}" name="Column1"/>
  </tableColumns>
  <tableStyleInfo name="April 25-style 116" showFirstColumn="1" showLastColumn="1" showRowStripes="1" showColumnStripes="0"/>
</table>
</file>

<file path=xl/tables/table4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2" xr:uid="{00000000-000C-0000-FFFF-FFFFEB010000}" name="Table_492" displayName="Table_492" ref="O160:P160" headerRowCount="0">
  <tableColumns count="2">
    <tableColumn id="1" xr3:uid="{00000000-0010-0000-EB01-000001000000}" name="Column1"/>
    <tableColumn id="2" xr3:uid="{00000000-0010-0000-EB01-000002000000}" name="Column2"/>
  </tableColumns>
  <tableStyleInfo name="April 25-style 117" showFirstColumn="1" showLastColumn="1" showRowStripes="1" showColumnStripes="0"/>
</table>
</file>

<file path=xl/tables/table4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3" xr:uid="{00000000-000C-0000-FFFF-FFFFEC010000}" name="Table_493" displayName="Table_493" ref="V164:X166" headerRowCount="0">
  <tableColumns count="3">
    <tableColumn id="1" xr3:uid="{00000000-0010-0000-EC01-000001000000}" name="Column1"/>
    <tableColumn id="2" xr3:uid="{00000000-0010-0000-EC01-000002000000}" name="Column2"/>
    <tableColumn id="3" xr3:uid="{00000000-0010-0000-EC01-000003000000}" name="Column3"/>
  </tableColumns>
  <tableStyleInfo name="April 25-style 118" showFirstColumn="1" showLastColumn="1" showRowStripes="1" showColumnStripes="0"/>
</table>
</file>

<file path=xl/tables/table4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4" xr:uid="{00000000-000C-0000-FFFF-FFFFED010000}" name="Table_494" displayName="Table_494" ref="J165:P172" headerRowCount="0">
  <tableColumns count="7">
    <tableColumn id="1" xr3:uid="{00000000-0010-0000-ED01-000001000000}" name="Column1"/>
    <tableColumn id="2" xr3:uid="{00000000-0010-0000-ED01-000002000000}" name="Column2"/>
    <tableColumn id="3" xr3:uid="{00000000-0010-0000-ED01-000003000000}" name="Column3"/>
    <tableColumn id="4" xr3:uid="{00000000-0010-0000-ED01-000004000000}" name="Column4"/>
    <tableColumn id="5" xr3:uid="{00000000-0010-0000-ED01-000005000000}" name="Column5"/>
    <tableColumn id="6" xr3:uid="{00000000-0010-0000-ED01-000006000000}" name="Column6"/>
    <tableColumn id="7" xr3:uid="{00000000-0010-0000-ED01-000007000000}" name="Column7"/>
  </tableColumns>
  <tableStyleInfo name="April 25-style 119" showFirstColumn="1" showLastColumn="1" showRowStripes="1" showColumnStripes="0"/>
</table>
</file>

<file path=xl/tables/table4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5" xr:uid="{00000000-000C-0000-FFFF-FFFFEE010000}" name="Table_495" displayName="Table_495" ref="D172:D174" headerRowCount="0">
  <tableColumns count="1">
    <tableColumn id="1" xr3:uid="{00000000-0010-0000-EE01-000001000000}" name="Column1"/>
  </tableColumns>
  <tableStyleInfo name="April 25-style 120" showFirstColumn="1" showLastColumn="1" showRowStripes="1" showColumnStripes="0"/>
</table>
</file>

<file path=xl/tables/table4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6" xr:uid="{00000000-000C-0000-FFFF-FFFFEF010000}" name="Table_496" displayName="Table_496" ref="E172:H174" headerRowCount="0">
  <tableColumns count="4">
    <tableColumn id="1" xr3:uid="{00000000-0010-0000-EF01-000001000000}" name="Column1"/>
    <tableColumn id="2" xr3:uid="{00000000-0010-0000-EF01-000002000000}" name="Column2"/>
    <tableColumn id="3" xr3:uid="{00000000-0010-0000-EF01-000003000000}" name="Column3"/>
    <tableColumn id="4" xr3:uid="{00000000-0010-0000-EF01-000004000000}" name="Column4"/>
  </tableColumns>
  <tableStyleInfo name="April 25-style 121" showFirstColumn="1" showLastColumn="1" showRowStripes="1" showColumnStripes="0"/>
</table>
</file>

<file path=xl/tables/table4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7" xr:uid="{00000000-000C-0000-FFFF-FFFFF0010000}" name="Table_497" displayName="Table_497" ref="M173:M178" headerRowCount="0">
  <tableColumns count="1">
    <tableColumn id="1" xr3:uid="{00000000-0010-0000-F001-000001000000}" name="Column1"/>
  </tableColumns>
  <tableStyleInfo name="April 25-style 122" showFirstColumn="1" showLastColumn="1" showRowStripes="1" showColumnStripes="0"/>
</table>
</file>

<file path=xl/tables/table4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8" xr:uid="{00000000-000C-0000-FFFF-FFFFF1010000}" name="Table_498" displayName="Table_498" ref="N173:T178" headerRowCount="0">
  <tableColumns count="7">
    <tableColumn id="1" xr3:uid="{00000000-0010-0000-F101-000001000000}" name="Column1"/>
    <tableColumn id="2" xr3:uid="{00000000-0010-0000-F101-000002000000}" name="Column2"/>
    <tableColumn id="3" xr3:uid="{00000000-0010-0000-F101-000003000000}" name="Column3"/>
    <tableColumn id="4" xr3:uid="{00000000-0010-0000-F101-000004000000}" name="Column4"/>
    <tableColumn id="5" xr3:uid="{00000000-0010-0000-F101-000005000000}" name="Column5"/>
    <tableColumn id="6" xr3:uid="{00000000-0010-0000-F101-000006000000}" name="Column6"/>
    <tableColumn id="7" xr3:uid="{00000000-0010-0000-F101-000007000000}" name="Column7"/>
  </tableColumns>
  <tableStyleInfo name="April 25-style 123" showFirstColumn="1" showLastColumn="1" showRowStripes="1" showColumnStripes="0"/>
</table>
</file>

<file path=xl/tables/table4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9" xr:uid="{00000000-000C-0000-FFFF-FFFFF2010000}" name="Table_499" displayName="Table_499" ref="D176" headerRowCount="0">
  <tableColumns count="1">
    <tableColumn id="1" xr3:uid="{00000000-0010-0000-F201-000001000000}" name="Column1"/>
  </tableColumns>
  <tableStyleInfo name="April 25-style 124" showFirstColumn="1" showLastColumn="1" showRowStripes="1" showColumnStripes="0"/>
</table>
</file>

<file path=xl/tables/table5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0" xr:uid="{00000000-000C-0000-FFFF-FFFFF3010000}" name="Table_500" displayName="Table_500" ref="E176:H176" headerRowCount="0">
  <tableColumns count="4">
    <tableColumn id="1" xr3:uid="{00000000-0010-0000-F301-000001000000}" name="Column1"/>
    <tableColumn id="2" xr3:uid="{00000000-0010-0000-F301-000002000000}" name="Column2"/>
    <tableColumn id="3" xr3:uid="{00000000-0010-0000-F301-000003000000}" name="Column3"/>
    <tableColumn id="4" xr3:uid="{00000000-0010-0000-F301-000004000000}" name="Column4"/>
  </tableColumns>
  <tableStyleInfo name="April 25-style 125" showFirstColumn="1" showLastColumn="1" showRowStripes="1" showColumnStripes="0"/>
</table>
</file>

<file path=xl/tables/table5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1" xr:uid="{00000000-000C-0000-FFFF-FFFFF4010000}" name="Table_501" displayName="Table_501" ref="M179:M201" headerRowCount="0">
  <tableColumns count="1">
    <tableColumn id="1" xr3:uid="{00000000-0010-0000-F401-000001000000}" name="Column1"/>
  </tableColumns>
  <tableStyleInfo name="April 25-style 126" showFirstColumn="1" showLastColumn="1" showRowStripes="1" showColumnStripes="0"/>
</table>
</file>

<file path=xl/tables/table5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2" xr:uid="{00000000-000C-0000-FFFF-FFFFF5010000}" name="Table_502" displayName="Table_502" ref="N179:N201" headerRowCount="0">
  <tableColumns count="1">
    <tableColumn id="1" xr3:uid="{00000000-0010-0000-F501-000001000000}" name="Column1"/>
  </tableColumns>
  <tableStyleInfo name="April 25-style 127" showFirstColumn="1" showLastColumn="1" showRowStripes="1" showColumnStripes="0"/>
</table>
</file>

<file path=xl/tables/table5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3" xr:uid="{00000000-000C-0000-FFFF-FFFFF6010000}" name="Table_503" displayName="Table_503" ref="O179:P201" headerRowCount="0">
  <tableColumns count="2">
    <tableColumn id="1" xr3:uid="{00000000-0010-0000-F601-000001000000}" name="Column1"/>
    <tableColumn id="2" xr3:uid="{00000000-0010-0000-F601-000002000000}" name="Column2"/>
  </tableColumns>
  <tableStyleInfo name="April 25-style 128" showFirstColumn="1" showLastColumn="1" showRowStripes="1" showColumnStripes="0"/>
</table>
</file>

<file path=xl/tables/table5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4" xr:uid="{00000000-000C-0000-FFFF-FFFFF7010000}" name="Table_504" displayName="Table_504" ref="Q179:X205" headerRowCount="0">
  <tableColumns count="8">
    <tableColumn id="1" xr3:uid="{00000000-0010-0000-F701-000001000000}" name="Column1"/>
    <tableColumn id="2" xr3:uid="{00000000-0010-0000-F701-000002000000}" name="Column2"/>
    <tableColumn id="3" xr3:uid="{00000000-0010-0000-F701-000003000000}" name="Column3"/>
    <tableColumn id="4" xr3:uid="{00000000-0010-0000-F701-000004000000}" name="Column4"/>
    <tableColumn id="5" xr3:uid="{00000000-0010-0000-F701-000005000000}" name="Column5"/>
    <tableColumn id="6" xr3:uid="{00000000-0010-0000-F701-000006000000}" name="Column6"/>
    <tableColumn id="7" xr3:uid="{00000000-0010-0000-F701-000007000000}" name="Column7"/>
    <tableColumn id="8" xr3:uid="{00000000-0010-0000-F701-000008000000}" name="Column8"/>
  </tableColumns>
  <tableStyleInfo name="April 25-style 129" showFirstColumn="1" showLastColumn="1" showRowStripes="1" showColumnStripes="0"/>
</table>
</file>

<file path=xl/tables/table5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5" xr:uid="{00000000-000C-0000-FFFF-FFFFF8010000}" name="Table_505" displayName="Table_505" ref="B180:C183" headerRowCount="0">
  <tableColumns count="2">
    <tableColumn id="1" xr3:uid="{00000000-0010-0000-F801-000001000000}" name="Column1"/>
    <tableColumn id="2" xr3:uid="{00000000-0010-0000-F801-000002000000}" name="Column2"/>
  </tableColumns>
  <tableStyleInfo name="April 25-style 130" showFirstColumn="1" showLastColumn="1" showRowStripes="1" showColumnStripes="0"/>
</table>
</file>

<file path=xl/tables/table5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6" xr:uid="{00000000-000C-0000-FFFF-FFFFF9010000}" name="Table_506" displayName="Table_506" ref="D180:D183" headerRowCount="0">
  <tableColumns count="1">
    <tableColumn id="1" xr3:uid="{00000000-0010-0000-F901-000001000000}" name="Column1"/>
  </tableColumns>
  <tableStyleInfo name="April 25-style 131" showFirstColumn="1" showLastColumn="1" showRowStripes="1" showColumnStripes="0"/>
</table>
</file>

<file path=xl/tables/table5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7" xr:uid="{00000000-000C-0000-FFFF-FFFFFA010000}" name="Table_507" displayName="Table_507" ref="E180:H183" headerRowCount="0">
  <tableColumns count="4">
    <tableColumn id="1" xr3:uid="{00000000-0010-0000-FA01-000001000000}" name="Column1"/>
    <tableColumn id="2" xr3:uid="{00000000-0010-0000-FA01-000002000000}" name="Column2"/>
    <tableColumn id="3" xr3:uid="{00000000-0010-0000-FA01-000003000000}" name="Column3"/>
    <tableColumn id="4" xr3:uid="{00000000-0010-0000-FA01-000004000000}" name="Column4"/>
  </tableColumns>
  <tableStyleInfo name="April 25-style 132" showFirstColumn="1" showLastColumn="1" showRowStripes="1" showColumnStripes="0"/>
</table>
</file>

<file path=xl/tables/table5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8" xr:uid="{00000000-000C-0000-FFFF-FFFFFB010000}" name="Table_508" displayName="Table_508" ref="K180:L180" headerRowCount="0">
  <tableColumns count="2">
    <tableColumn id="1" xr3:uid="{00000000-0010-0000-FB01-000001000000}" name="Column1"/>
    <tableColumn id="2" xr3:uid="{00000000-0010-0000-FB01-000002000000}" name="Column2"/>
  </tableColumns>
  <tableStyleInfo name="April 25-style 133" showFirstColumn="1" showLastColumn="1" showRowStripes="1" showColumnStripes="0"/>
</table>
</file>

<file path=xl/tables/table5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9" xr:uid="{00000000-000C-0000-FFFF-FFFFFC010000}" name="Table_509" displayName="Table_509" ref="D184:D188" headerRowCount="0">
  <tableColumns count="1">
    <tableColumn id="1" xr3:uid="{00000000-0010-0000-FC01-000001000000}" name="Column1"/>
  </tableColumns>
  <tableStyleInfo name="April 25-style 134" showFirstColumn="1" showLastColumn="1" showRowStripes="1" showColumnStripes="0"/>
</table>
</file>

<file path=xl/tables/table5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0" xr:uid="{00000000-000C-0000-FFFF-FFFFFD010000}" name="Table_510" displayName="Table_510" ref="E184:H188" headerRowCount="0">
  <tableColumns count="4">
    <tableColumn id="1" xr3:uid="{00000000-0010-0000-FD01-000001000000}" name="Column1"/>
    <tableColumn id="2" xr3:uid="{00000000-0010-0000-FD01-000002000000}" name="Column2"/>
    <tableColumn id="3" xr3:uid="{00000000-0010-0000-FD01-000003000000}" name="Column3"/>
    <tableColumn id="4" xr3:uid="{00000000-0010-0000-FD01-000004000000}" name="Column4"/>
  </tableColumns>
  <tableStyleInfo name="April 25-style 135" showFirstColumn="1" showLastColumn="1" showRowStripes="1" showColumnStripes="0"/>
</table>
</file>

<file path=xl/tables/table5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1" xr:uid="{00000000-000C-0000-FFFF-FFFFFE010000}" name="Table_511" displayName="Table_511" ref="B186:C188" headerRowCount="0">
  <tableColumns count="2">
    <tableColumn id="1" xr3:uid="{00000000-0010-0000-FE01-000001000000}" name="Column1"/>
    <tableColumn id="2" xr3:uid="{00000000-0010-0000-FE01-000002000000}" name="Column2"/>
  </tableColumns>
  <tableStyleInfo name="April 25-style 136" showFirstColumn="1" showLastColumn="1" showRowStripes="1" showColumnStripes="0"/>
</table>
</file>

<file path=xl/tables/table5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2" xr:uid="{00000000-000C-0000-FFFF-FFFFFF010000}" name="Table_512" displayName="Table_512" ref="D189:D195" headerRowCount="0">
  <tableColumns count="1">
    <tableColumn id="1" xr3:uid="{00000000-0010-0000-FF01-000001000000}" name="Column1"/>
  </tableColumns>
  <tableStyleInfo name="April 25-style 137" showFirstColumn="1" showLastColumn="1" showRowStripes="1" showColumnStripes="0"/>
</table>
</file>

<file path=xl/tables/table5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3" xr:uid="{00000000-000C-0000-FFFF-FFFF00020000}" name="Table_513" displayName="Table_513" ref="E189:H195" headerRowCount="0">
  <tableColumns count="4">
    <tableColumn id="1" xr3:uid="{00000000-0010-0000-0002-000001000000}" name="Column1"/>
    <tableColumn id="2" xr3:uid="{00000000-0010-0000-0002-000002000000}" name="Column2"/>
    <tableColumn id="3" xr3:uid="{00000000-0010-0000-0002-000003000000}" name="Column3"/>
    <tableColumn id="4" xr3:uid="{00000000-0010-0000-0002-000004000000}" name="Column4"/>
  </tableColumns>
  <tableStyleInfo name="April 25-style 138" showFirstColumn="1" showLastColumn="1" showRowStripes="1" showColumnStripes="0"/>
</table>
</file>

<file path=xl/tables/table5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4" xr:uid="{00000000-000C-0000-FFFF-FFFF01020000}" name="Table_514" displayName="Table_514" ref="B190:C195" headerRowCount="0">
  <tableColumns count="2">
    <tableColumn id="1" xr3:uid="{00000000-0010-0000-0102-000001000000}" name="Column1"/>
    <tableColumn id="2" xr3:uid="{00000000-0010-0000-0102-000002000000}" name="Column2"/>
  </tableColumns>
  <tableStyleInfo name="April 25-style 139" showFirstColumn="1" showLastColumn="1" showRowStripes="1" showColumnStripes="0"/>
</table>
</file>

<file path=xl/tables/table5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5" xr:uid="{00000000-000C-0000-FFFF-FFFF02020000}" name="Table_515" displayName="Table_515" ref="B196:H199" headerRowCount="0">
  <tableColumns count="7">
    <tableColumn id="1" xr3:uid="{00000000-0010-0000-0202-000001000000}" name="Column1"/>
    <tableColumn id="2" xr3:uid="{00000000-0010-0000-0202-000002000000}" name="Column2"/>
    <tableColumn id="3" xr3:uid="{00000000-0010-0000-0202-000003000000}" name="Column3"/>
    <tableColumn id="4" xr3:uid="{00000000-0010-0000-0202-000004000000}" name="Column4"/>
    <tableColumn id="5" xr3:uid="{00000000-0010-0000-0202-000005000000}" name="Column5"/>
    <tableColumn id="6" xr3:uid="{00000000-0010-0000-0202-000006000000}" name="Column6"/>
    <tableColumn id="7" xr3:uid="{00000000-0010-0000-0202-000007000000}" name="Column7"/>
  </tableColumns>
  <tableStyleInfo name="April 25-style 140" showFirstColumn="1" showLastColumn="1" showRowStripes="1" showColumnStripes="0"/>
</table>
</file>

<file path=xl/tables/table5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6" xr:uid="{00000000-000C-0000-FFFF-FFFF03020000}" name="Table_516" displayName="Table_516" ref="B200:C213" headerRowCount="0">
  <tableColumns count="2">
    <tableColumn id="1" xr3:uid="{00000000-0010-0000-0302-000001000000}" name="Column1"/>
    <tableColumn id="2" xr3:uid="{00000000-0010-0000-0302-000002000000}" name="Column2"/>
  </tableColumns>
  <tableStyleInfo name="April 25-style 141" showFirstColumn="1" showLastColumn="1" showRowStripes="1" showColumnStripes="0"/>
</table>
</file>

<file path=xl/tables/table5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7" xr:uid="{00000000-000C-0000-FFFF-FFFF04020000}" name="Table_517" displayName="Table_517" ref="D200:D213" headerRowCount="0">
  <tableColumns count="1">
    <tableColumn id="1" xr3:uid="{00000000-0010-0000-0402-000001000000}" name="Column1"/>
  </tableColumns>
  <tableStyleInfo name="April 25-style 142" showFirstColumn="1" showLastColumn="1" showRowStripes="1" showColumnStripes="0"/>
</table>
</file>

<file path=xl/tables/table5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8" xr:uid="{00000000-000C-0000-FFFF-FFFF05020000}" name="Table_518" displayName="Table_518" ref="E200:E213" headerRowCount="0">
  <tableColumns count="1">
    <tableColumn id="1" xr3:uid="{00000000-0010-0000-0502-000001000000}" name="Column1"/>
  </tableColumns>
  <tableStyleInfo name="April 25-style 143" showFirstColumn="1" showLastColumn="1" showRowStripes="1" showColumnStripes="0"/>
</table>
</file>

<file path=xl/tables/table5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9" xr:uid="{00000000-000C-0000-FFFF-FFFF06020000}" name="Table_519" displayName="Table_519" ref="M204:M205" headerRowCount="0">
  <tableColumns count="1">
    <tableColumn id="1" xr3:uid="{00000000-0010-0000-0602-000001000000}" name="Column1"/>
  </tableColumns>
  <tableStyleInfo name="April 25-style 144" showFirstColumn="1" showLastColumn="1" showRowStripes="1" showColumnStripes="0"/>
</table>
</file>

<file path=xl/tables/table5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0" xr:uid="{00000000-000C-0000-FFFF-FFFF07020000}" name="Table_520" displayName="Table_520" ref="N204:N205" headerRowCount="0">
  <tableColumns count="1">
    <tableColumn id="1" xr3:uid="{00000000-0010-0000-0702-000001000000}" name="Column1"/>
  </tableColumns>
  <tableStyleInfo name="April 25-style 145" showFirstColumn="1" showLastColumn="1" showRowStripes="1" showColumnStripes="0"/>
</table>
</file>

<file path=xl/tables/table5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1" xr:uid="{00000000-000C-0000-FFFF-FFFF08020000}" name="Table_521" displayName="Table_521" ref="O204:P205" headerRowCount="0">
  <tableColumns count="2">
    <tableColumn id="1" xr3:uid="{00000000-0010-0000-0802-000001000000}" name="Column1"/>
    <tableColumn id="2" xr3:uid="{00000000-0010-0000-0802-000002000000}" name="Column2"/>
  </tableColumns>
  <tableStyleInfo name="April 25-style 146" showFirstColumn="1" showLastColumn="1" showRowStripes="1" showColumnStripes="0"/>
</table>
</file>

<file path=xl/tables/table5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2" xr:uid="{00000000-000C-0000-FFFF-FFFF09020000}" name="Table_522" displayName="Table_522" ref="M207" headerRowCount="0">
  <tableColumns count="1">
    <tableColumn id="1" xr3:uid="{00000000-0010-0000-0902-000001000000}" name="Column1"/>
  </tableColumns>
  <tableStyleInfo name="April 25-style 147" showFirstColumn="1" showLastColumn="1" showRowStripes="1" showColumnStripes="0"/>
</table>
</file>

<file path=xl/tables/table5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3" xr:uid="{00000000-000C-0000-FFFF-FFFF0A020000}" name="Table_523" displayName="Table_523" ref="N207:N209" headerRowCount="0">
  <tableColumns count="1">
    <tableColumn id="1" xr3:uid="{00000000-0010-0000-0A02-000001000000}" name="Column1"/>
  </tableColumns>
  <tableStyleInfo name="April 25-style 148" showFirstColumn="1" showLastColumn="1" showRowStripes="1" showColumnStripes="0"/>
</table>
</file>

<file path=xl/tables/table5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4" xr:uid="{00000000-000C-0000-FFFF-FFFF0B020000}" name="Table_524" displayName="Table_524" ref="O207:P207" headerRowCount="0">
  <tableColumns count="2">
    <tableColumn id="1" xr3:uid="{00000000-0010-0000-0B02-000001000000}" name="Column1"/>
    <tableColumn id="2" xr3:uid="{00000000-0010-0000-0B02-000002000000}" name="Column2"/>
  </tableColumns>
  <tableStyleInfo name="April 25-style 149" showFirstColumn="1" showLastColumn="1" showRowStripes="1" showColumnStripes="0"/>
</table>
</file>

<file path=xl/tables/table5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5" xr:uid="{00000000-000C-0000-FFFF-FFFF0C020000}" name="Table_525" displayName="Table_525" ref="Q207:S207" headerRowCount="0">
  <tableColumns count="3">
    <tableColumn id="1" xr3:uid="{00000000-0010-0000-0C02-000001000000}" name="Column1"/>
    <tableColumn id="2" xr3:uid="{00000000-0010-0000-0C02-000002000000}" name="Column2"/>
    <tableColumn id="3" xr3:uid="{00000000-0010-0000-0C02-000003000000}" name="Column3"/>
  </tableColumns>
  <tableStyleInfo name="April 25-style 150" showFirstColumn="1" showLastColumn="1" showRowStripes="1" showColumnStripes="0"/>
</table>
</file>

<file path=xl/tables/table5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6" xr:uid="{00000000-000C-0000-FFFF-FFFF0D020000}" name="Table_526" displayName="Table_526" ref="T208" headerRowCount="0">
  <tableColumns count="1">
    <tableColumn id="1" xr3:uid="{00000000-0010-0000-0D02-000001000000}" name="Column1"/>
  </tableColumns>
  <tableStyleInfo name="April 25-style 151" showFirstColumn="1" showLastColumn="1" showRowStripes="1" showColumnStripes="0"/>
</table>
</file>

<file path=xl/tables/table5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7" xr:uid="{00000000-000C-0000-FFFF-FFFF0E020000}" name="Table_527" displayName="Table_527" ref="M209" headerRowCount="0">
  <tableColumns count="1">
    <tableColumn id="1" xr3:uid="{00000000-0010-0000-0E02-000001000000}" name="Column1"/>
  </tableColumns>
  <tableStyleInfo name="April 25-style 152" showFirstColumn="1" showLastColumn="1" showRowStripes="1" showColumnStripes="0"/>
</table>
</file>

<file path=xl/tables/table5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8" xr:uid="{00000000-000C-0000-FFFF-FFFF0F020000}" name="Table_528" displayName="Table_528" ref="O209:P209" headerRowCount="0">
  <tableColumns count="2">
    <tableColumn id="1" xr3:uid="{00000000-0010-0000-0F02-000001000000}" name="Column1"/>
    <tableColumn id="2" xr3:uid="{00000000-0010-0000-0F02-000002000000}" name="Column2"/>
  </tableColumns>
  <tableStyleInfo name="April 25-style 153" showFirstColumn="1" showLastColumn="1" showRowStripes="1" showColumnStripes="0"/>
</table>
</file>

<file path=xl/tables/table5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9" xr:uid="{00000000-000C-0000-FFFF-FFFF10020000}" name="Table_529" displayName="Table_529" ref="Q209:S209" headerRowCount="0">
  <tableColumns count="3">
    <tableColumn id="1" xr3:uid="{00000000-0010-0000-1002-000001000000}" name="Column1"/>
    <tableColumn id="2" xr3:uid="{00000000-0010-0000-1002-000002000000}" name="Column2"/>
    <tableColumn id="3" xr3:uid="{00000000-0010-0000-1002-000003000000}" name="Column3"/>
  </tableColumns>
  <tableStyleInfo name="April 25-style 154" showFirstColumn="1" showLastColumn="1" showRowStripes="1" showColumnStripes="0"/>
</table>
</file>

<file path=xl/tables/table5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0" xr:uid="{00000000-000C-0000-FFFF-FFFF11020000}" name="Table_530" displayName="Table_530" ref="B216:C232" headerRowCount="0">
  <tableColumns count="2">
    <tableColumn id="1" xr3:uid="{00000000-0010-0000-1102-000001000000}" name="Column1"/>
    <tableColumn id="2" xr3:uid="{00000000-0010-0000-1102-000002000000}" name="Column2"/>
  </tableColumns>
  <tableStyleInfo name="April 25-style 155" showFirstColumn="1" showLastColumn="1" showRowStripes="1" showColumnStripes="0"/>
</table>
</file>

<file path=xl/tables/table5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1" xr:uid="{00000000-000C-0000-FFFF-FFFF12020000}" name="Table_531" displayName="Table_531" ref="D216:D232" headerRowCount="0">
  <tableColumns count="1">
    <tableColumn id="1" xr3:uid="{00000000-0010-0000-1202-000001000000}" name="Column1"/>
  </tableColumns>
  <tableStyleInfo name="April 25-style 156" showFirstColumn="1" showLastColumn="1" showRowStripes="1" showColumnStripes="0"/>
</table>
</file>

<file path=xl/tables/table5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2" xr:uid="{00000000-000C-0000-FFFF-FFFF13020000}" name="Table_532" displayName="Table_532" ref="E216:H232" headerRowCount="0">
  <tableColumns count="4">
    <tableColumn id="1" xr3:uid="{00000000-0010-0000-1302-000001000000}" name="Column1"/>
    <tableColumn id="2" xr3:uid="{00000000-0010-0000-1302-000002000000}" name="Column2"/>
    <tableColumn id="3" xr3:uid="{00000000-0010-0000-1302-000003000000}" name="Column3"/>
    <tableColumn id="4" xr3:uid="{00000000-0010-0000-1302-000004000000}" name="Column4"/>
  </tableColumns>
  <tableStyleInfo name="April 25-style 157" showFirstColumn="1" showLastColumn="1" showRowStripes="1" showColumnStripes="0"/>
</table>
</file>

<file path=xl/tables/table5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3" xr:uid="{00000000-000C-0000-FFFF-FFFF14020000}" name="Table_533" displayName="Table_533" ref="M216" headerRowCount="0">
  <tableColumns count="1">
    <tableColumn id="1" xr3:uid="{00000000-0010-0000-1402-000001000000}" name="Column1"/>
  </tableColumns>
  <tableStyleInfo name="April 25-style 158" showFirstColumn="1" showLastColumn="1" showRowStripes="1" showColumnStripes="0"/>
</table>
</file>

<file path=xl/tables/table5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4" xr:uid="{00000000-000C-0000-FFFF-FFFF15020000}" name="Table_534" displayName="Table_534" ref="N216" headerRowCount="0">
  <tableColumns count="1">
    <tableColumn id="1" xr3:uid="{00000000-0010-0000-1502-000001000000}" name="Column1"/>
  </tableColumns>
  <tableStyleInfo name="April 25-style 159" showFirstColumn="1" showLastColumn="1" showRowStripes="1" showColumnStripes="0"/>
</table>
</file>

<file path=xl/tables/table5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5" xr:uid="{00000000-000C-0000-FFFF-FFFF16020000}" name="Table_535" displayName="Table_535" ref="O216:P216" headerRowCount="0">
  <tableColumns count="2">
    <tableColumn id="1" xr3:uid="{00000000-0010-0000-1602-000001000000}" name="Column1"/>
    <tableColumn id="2" xr3:uid="{00000000-0010-0000-1602-000002000000}" name="Column2"/>
  </tableColumns>
  <tableStyleInfo name="April 25-style 160" showFirstColumn="1" showLastColumn="1" showRowStripes="1" showColumnStripes="0"/>
</table>
</file>

<file path=xl/tables/table5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6" xr:uid="{00000000-000C-0000-FFFF-FFFF17020000}" name="Table_536" displayName="Table_536" ref="Q216:T216" headerRowCount="0">
  <tableColumns count="4">
    <tableColumn id="1" xr3:uid="{00000000-0010-0000-1702-000001000000}" name="Column1"/>
    <tableColumn id="2" xr3:uid="{00000000-0010-0000-1702-000002000000}" name="Column2"/>
    <tableColumn id="3" xr3:uid="{00000000-0010-0000-1702-000003000000}" name="Column3"/>
    <tableColumn id="4" xr3:uid="{00000000-0010-0000-1702-000004000000}" name="Column4"/>
  </tableColumns>
  <tableStyleInfo name="April 25-style 161" showFirstColumn="1" showLastColumn="1" showRowStripes="1" showColumnStripes="0"/>
</table>
</file>

<file path=xl/tables/table5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7" xr:uid="{00000000-000C-0000-FFFF-FFFF18020000}" name="Table_537" displayName="Table_537" ref="B234:C242" headerRowCount="0">
  <tableColumns count="2">
    <tableColumn id="1" xr3:uid="{00000000-0010-0000-1802-000001000000}" name="Column1"/>
    <tableColumn id="2" xr3:uid="{00000000-0010-0000-1802-000002000000}" name="Column2"/>
  </tableColumns>
  <tableStyleInfo name="April 25-style 162" showFirstColumn="1" showLastColumn="1" showRowStripes="1" showColumnStripes="0"/>
</table>
</file>

<file path=xl/tables/table5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8" xr:uid="{00000000-000C-0000-FFFF-FFFF19020000}" name="Table_538" displayName="Table_538" ref="D234:D242" headerRowCount="0">
  <tableColumns count="1">
    <tableColumn id="1" xr3:uid="{00000000-0010-0000-1902-000001000000}" name="Column1"/>
  </tableColumns>
  <tableStyleInfo name="April 25-style 163" showFirstColumn="1" showLastColumn="1" showRowStripes="1" showColumnStripes="0"/>
</table>
</file>

<file path=xl/tables/table5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9" xr:uid="{00000000-000C-0000-FFFF-FFFF1A020000}" name="Table_539" displayName="Table_539" ref="E234:H242" headerRowCount="0">
  <tableColumns count="4">
    <tableColumn id="1" xr3:uid="{00000000-0010-0000-1A02-000001000000}" name="Column1"/>
    <tableColumn id="2" xr3:uid="{00000000-0010-0000-1A02-000002000000}" name="Column2"/>
    <tableColumn id="3" xr3:uid="{00000000-0010-0000-1A02-000003000000}" name="Column3"/>
    <tableColumn id="4" xr3:uid="{00000000-0010-0000-1A02-000004000000}" name="Column4"/>
  </tableColumns>
  <tableStyleInfo name="April 25-style 164" showFirstColumn="1" showLastColumn="1" showRowStripes="1" showColumnStripes="0"/>
</table>
</file>

<file path=xl/tables/table5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0" xr:uid="{00000000-000C-0000-FFFF-FFFF1B020000}" name="Table_540" displayName="Table_540" ref="B245:C245" headerRowCount="0">
  <tableColumns count="2">
    <tableColumn id="1" xr3:uid="{00000000-0010-0000-1B02-000001000000}" name="Column1"/>
    <tableColumn id="2" xr3:uid="{00000000-0010-0000-1B02-000002000000}" name="Column2"/>
  </tableColumns>
  <tableStyleInfo name="April 25-style 165" showFirstColumn="1" showLastColumn="1" showRowStripes="1" showColumnStripes="0"/>
</table>
</file>

<file path=xl/tables/table5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1" xr:uid="{00000000-000C-0000-FFFF-FFFF1C020000}" name="Table_541" displayName="Table_541" ref="D245" headerRowCount="0">
  <tableColumns count="1">
    <tableColumn id="1" xr3:uid="{00000000-0010-0000-1C02-000001000000}" name="Column1"/>
  </tableColumns>
  <tableStyleInfo name="April 25-style 166" showFirstColumn="1" showLastColumn="1" showRowStripes="1" showColumnStripes="0"/>
</table>
</file>

<file path=xl/tables/table5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2" xr:uid="{00000000-000C-0000-FFFF-FFFF1D020000}" name="Table_542" displayName="Table_542" ref="E245:H245" headerRowCount="0">
  <tableColumns count="4">
    <tableColumn id="1" xr3:uid="{00000000-0010-0000-1D02-000001000000}" name="Column1"/>
    <tableColumn id="2" xr3:uid="{00000000-0010-0000-1D02-000002000000}" name="Column2"/>
    <tableColumn id="3" xr3:uid="{00000000-0010-0000-1D02-000003000000}" name="Column3"/>
    <tableColumn id="4" xr3:uid="{00000000-0010-0000-1D02-000004000000}" name="Column4"/>
  </tableColumns>
  <tableStyleInfo name="April 25-style 167" showFirstColumn="1" showLastColumn="1" showRowStripes="1" showColumnStripes="0"/>
</table>
</file>

<file path=xl/tables/table5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3" xr:uid="{00000000-000C-0000-FFFF-FFFF1E020000}" name="Table_543" displayName="Table_543" ref="B2:C5" headerRowCount="0">
  <tableColumns count="2">
    <tableColumn id="1" xr3:uid="{00000000-0010-0000-1E02-000001000000}" name="Column1"/>
    <tableColumn id="2" xr3:uid="{00000000-0010-0000-1E02-000002000000}" name="Column2"/>
  </tableColumns>
  <tableStyleInfo name="May 25-style" showFirstColumn="1" showLastColumn="1" showRowStripes="1" showColumnStripes="0"/>
</table>
</file>

<file path=xl/tables/table5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4" xr:uid="{00000000-000C-0000-FFFF-FFFF1F020000}" name="Table_544" displayName="Table_544" ref="D2:D5" headerRowCount="0">
  <tableColumns count="1">
    <tableColumn id="1" xr3:uid="{00000000-0010-0000-1F02-000001000000}" name="Column1"/>
  </tableColumns>
  <tableStyleInfo name="May 25-style 2" showFirstColumn="1" showLastColumn="1" showRowStripes="1" showColumnStripes="0"/>
</table>
</file>

<file path=xl/tables/table5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5" xr:uid="{00000000-000C-0000-FFFF-FFFF20020000}" name="Table_545" displayName="Table_545" ref="E2:H5" headerRowCount="0">
  <tableColumns count="4">
    <tableColumn id="1" xr3:uid="{00000000-0010-0000-2002-000001000000}" name="Column1"/>
    <tableColumn id="2" xr3:uid="{00000000-0010-0000-2002-000002000000}" name="Column2"/>
    <tableColumn id="3" xr3:uid="{00000000-0010-0000-2002-000003000000}" name="Column3"/>
    <tableColumn id="4" xr3:uid="{00000000-0010-0000-2002-000004000000}" name="Column4"/>
  </tableColumns>
  <tableStyleInfo name="May 25-style 3" showFirstColumn="1" showLastColumn="1" showRowStripes="1" showColumnStripes="0"/>
</table>
</file>

<file path=xl/tables/table5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6" xr:uid="{00000000-000C-0000-FFFF-FFFF21020000}" name="Table_546" displayName="Table_546" ref="M3:M12" headerRowCount="0">
  <tableColumns count="1">
    <tableColumn id="1" xr3:uid="{00000000-0010-0000-2102-000001000000}" name="Column1"/>
  </tableColumns>
  <tableStyleInfo name="May 25-style 4" showFirstColumn="1" showLastColumn="1" showRowStripes="1" showColumnStripes="0"/>
</table>
</file>

<file path=xl/tables/table5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7" xr:uid="{00000000-000C-0000-FFFF-FFFF22020000}" name="Table_547" displayName="Table_547" ref="N3:N12" headerRowCount="0">
  <tableColumns count="1">
    <tableColumn id="1" xr3:uid="{00000000-0010-0000-2202-000001000000}" name="Column1"/>
  </tableColumns>
  <tableStyleInfo name="May 25-style 5" showFirstColumn="1" showLastColumn="1" showRowStripes="1" showColumnStripes="0"/>
</table>
</file>

<file path=xl/tables/table5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8" xr:uid="{00000000-000C-0000-FFFF-FFFF23020000}" name="Table_548" displayName="Table_548" ref="O3:P12" headerRowCount="0">
  <tableColumns count="2">
    <tableColumn id="1" xr3:uid="{00000000-0010-0000-2302-000001000000}" name="Column1"/>
    <tableColumn id="2" xr3:uid="{00000000-0010-0000-2302-000002000000}" name="Column2"/>
  </tableColumns>
  <tableStyleInfo name="May 25-style 6" showFirstColumn="1" showLastColumn="1" showRowStripes="1" showColumnStripes="0"/>
</table>
</file>

<file path=xl/tables/table5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9" xr:uid="{00000000-000C-0000-FFFF-FFFF24020000}" name="Table_549" displayName="Table_549" ref="D6:D7" headerRowCount="0">
  <tableColumns count="1">
    <tableColumn id="1" xr3:uid="{00000000-0010-0000-2402-000001000000}" name="Column1"/>
  </tableColumns>
  <tableStyleInfo name="May 25-style 7" showFirstColumn="1" showLastColumn="1" showRowStripes="1" showColumnStripes="0"/>
</table>
</file>

<file path=xl/tables/table5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0" xr:uid="{00000000-000C-0000-FFFF-FFFF25020000}" name="Table_550" displayName="Table_550" ref="E6:H7" headerRowCount="0">
  <tableColumns count="4">
    <tableColumn id="1" xr3:uid="{00000000-0010-0000-2502-000001000000}" name="Column1"/>
    <tableColumn id="2" xr3:uid="{00000000-0010-0000-2502-000002000000}" name="Column2"/>
    <tableColumn id="3" xr3:uid="{00000000-0010-0000-2502-000003000000}" name="Column3"/>
    <tableColumn id="4" xr3:uid="{00000000-0010-0000-2502-000004000000}" name="Column4"/>
  </tableColumns>
  <tableStyleInfo name="May 25-style 8" showFirstColumn="1" showLastColumn="1" showRowStripes="1" showColumnStripes="0"/>
</table>
</file>

<file path=xl/tables/table5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1" xr:uid="{00000000-000C-0000-FFFF-FFFF26020000}" name="Table_551" displayName="Table_551" ref="K6:L12" headerRowCount="0">
  <tableColumns count="2">
    <tableColumn id="1" xr3:uid="{00000000-0010-0000-2602-000001000000}" name="Column1"/>
    <tableColumn id="2" xr3:uid="{00000000-0010-0000-2602-000002000000}" name="Column2"/>
  </tableColumns>
  <tableStyleInfo name="May 25-style 9" showFirstColumn="1" showLastColumn="1" showRowStripes="1" showColumnStripes="0"/>
</table>
</file>

<file path=xl/tables/table5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2" xr:uid="{00000000-000C-0000-FFFF-FFFF27020000}" name="Table_552" displayName="Table_552" ref="Q6:S6" headerRowCount="0">
  <tableColumns count="3">
    <tableColumn id="1" xr3:uid="{00000000-0010-0000-2702-000001000000}" name="Column1"/>
    <tableColumn id="2" xr3:uid="{00000000-0010-0000-2702-000002000000}" name="Column2"/>
    <tableColumn id="3" xr3:uid="{00000000-0010-0000-2702-000003000000}" name="Column3"/>
  </tableColumns>
  <tableStyleInfo name="May 25-style 10" showFirstColumn="1" showLastColumn="1" showRowStripes="1" showColumnStripes="0"/>
</table>
</file>

<file path=xl/tables/table5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3" xr:uid="{00000000-000C-0000-FFFF-FFFF28020000}" name="Table_553" displayName="Table_553" ref="B7:C8" headerRowCount="0">
  <tableColumns count="2">
    <tableColumn id="1" xr3:uid="{00000000-0010-0000-2802-000001000000}" name="Column1"/>
    <tableColumn id="2" xr3:uid="{00000000-0010-0000-2802-000002000000}" name="Column2"/>
  </tableColumns>
  <tableStyleInfo name="May 25-style 11" showFirstColumn="1" showLastColumn="1" showRowStripes="1" showColumnStripes="0"/>
</table>
</file>

<file path=xl/tables/table5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4" xr:uid="{00000000-000C-0000-FFFF-FFFF29020000}" name="Table_554" displayName="Table_554" ref="D8" headerRowCount="0">
  <tableColumns count="1">
    <tableColumn id="1" xr3:uid="{00000000-0010-0000-2902-000001000000}" name="Column1"/>
  </tableColumns>
  <tableStyleInfo name="May 25-style 12" showFirstColumn="1" showLastColumn="1" showRowStripes="1" showColumnStripes="0"/>
</table>
</file>

<file path=xl/tables/table5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5" xr:uid="{00000000-000C-0000-FFFF-FFFF2A020000}" name="Table_555" displayName="Table_555" ref="E8:H8" headerRowCount="0">
  <tableColumns count="4">
    <tableColumn id="1" xr3:uid="{00000000-0010-0000-2A02-000001000000}" name="Column1"/>
    <tableColumn id="2" xr3:uid="{00000000-0010-0000-2A02-000002000000}" name="Column2"/>
    <tableColumn id="3" xr3:uid="{00000000-0010-0000-2A02-000003000000}" name="Column3"/>
    <tableColumn id="4" xr3:uid="{00000000-0010-0000-2A02-000004000000}" name="Column4"/>
  </tableColumns>
  <tableStyleInfo name="May 25-style 13" showFirstColumn="1" showLastColumn="1" showRowStripes="1" showColumnStripes="0"/>
</table>
</file>

<file path=xl/tables/table5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6" xr:uid="{00000000-000C-0000-FFFF-FFFF2B020000}" name="Table_556" displayName="Table_556" ref="B9:C10" headerRowCount="0">
  <tableColumns count="2">
    <tableColumn id="1" xr3:uid="{00000000-0010-0000-2B02-000001000000}" name="Column1"/>
    <tableColumn id="2" xr3:uid="{00000000-0010-0000-2B02-000002000000}" name="Column2"/>
  </tableColumns>
  <tableStyleInfo name="May 25-style 14" showFirstColumn="1" showLastColumn="1" showRowStripes="1" showColumnStripes="0"/>
</table>
</file>

<file path=xl/tables/table5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7" xr:uid="{00000000-000C-0000-FFFF-FFFF2C020000}" name="Table_557" displayName="Table_557" ref="D9:D10" headerRowCount="0">
  <tableColumns count="1">
    <tableColumn id="1" xr3:uid="{00000000-0010-0000-2C02-000001000000}" name="Column1"/>
  </tableColumns>
  <tableStyleInfo name="May 25-style 15" showFirstColumn="1" showLastColumn="1" showRowStripes="1" showColumnStripes="0"/>
</table>
</file>

<file path=xl/tables/table5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8" xr:uid="{00000000-000C-0000-FFFF-FFFF2D020000}" name="Table_558" displayName="Table_558" ref="E9:H10" headerRowCount="0">
  <tableColumns count="4">
    <tableColumn id="1" xr3:uid="{00000000-0010-0000-2D02-000001000000}" name="Column1"/>
    <tableColumn id="2" xr3:uid="{00000000-0010-0000-2D02-000002000000}" name="Column2"/>
    <tableColumn id="3" xr3:uid="{00000000-0010-0000-2D02-000003000000}" name="Column3"/>
    <tableColumn id="4" xr3:uid="{00000000-0010-0000-2D02-000004000000}" name="Column4"/>
  </tableColumns>
  <tableStyleInfo name="May 25-style 16" showFirstColumn="1" showLastColumn="1" showRowStripes="1" showColumnStripes="0"/>
</table>
</file>

<file path=xl/tables/table5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9" xr:uid="{00000000-000C-0000-FFFF-FFFF2E020000}" name="Table_559" displayName="Table_559" ref="Q9:T9" headerRowCount="0">
  <tableColumns count="4">
    <tableColumn id="1" xr3:uid="{00000000-0010-0000-2E02-000001000000}" name="Column1"/>
    <tableColumn id="2" xr3:uid="{00000000-0010-0000-2E02-000002000000}" name="Column2"/>
    <tableColumn id="3" xr3:uid="{00000000-0010-0000-2E02-000003000000}" name="Column3"/>
    <tableColumn id="4" xr3:uid="{00000000-0010-0000-2E02-000004000000}" name="Column4"/>
  </tableColumns>
  <tableStyleInfo name="May 25-style 17" showFirstColumn="1" showLastColumn="1" showRowStripes="1" showColumnStripes="0"/>
</table>
</file>

<file path=xl/tables/table5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0" xr:uid="{00000000-000C-0000-FFFF-FFFF2F020000}" name="Table_560" displayName="Table_560" ref="Q10:T13" headerRowCount="0">
  <tableColumns count="4">
    <tableColumn id="1" xr3:uid="{00000000-0010-0000-2F02-000001000000}" name="Column1"/>
    <tableColumn id="2" xr3:uid="{00000000-0010-0000-2F02-000002000000}" name="Column2"/>
    <tableColumn id="3" xr3:uid="{00000000-0010-0000-2F02-000003000000}" name="Column3"/>
    <tableColumn id="4" xr3:uid="{00000000-0010-0000-2F02-000004000000}" name="Column4"/>
  </tableColumns>
  <tableStyleInfo name="May 25-style 18" showFirstColumn="1" showLastColumn="1" showRowStripes="1" showColumnStripes="0"/>
</table>
</file>

<file path=xl/tables/table5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1" xr:uid="{00000000-000C-0000-FFFF-FFFF30020000}" name="Table_561" displayName="Table_561" ref="B11:C20" headerRowCount="0">
  <tableColumns count="2">
    <tableColumn id="1" xr3:uid="{00000000-0010-0000-3002-000001000000}" name="Column1"/>
    <tableColumn id="2" xr3:uid="{00000000-0010-0000-3002-000002000000}" name="Column2"/>
  </tableColumns>
  <tableStyleInfo name="May 25-style 19" showFirstColumn="1" showLastColumn="1" showRowStripes="1" showColumnStripes="0"/>
</table>
</file>

<file path=xl/tables/table5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2" xr:uid="{00000000-000C-0000-FFFF-FFFF31020000}" name="Table_562" displayName="Table_562" ref="D11:D20" headerRowCount="0">
  <tableColumns count="1">
    <tableColumn id="1" xr3:uid="{00000000-0010-0000-3102-000001000000}" name="Column1"/>
  </tableColumns>
  <tableStyleInfo name="May 25-style 20" showFirstColumn="1" showLastColumn="1" showRowStripes="1" showColumnStripes="0"/>
</table>
</file>

<file path=xl/tables/table5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3" xr:uid="{00000000-000C-0000-FFFF-FFFF32020000}" name="Table_563" displayName="Table_563" ref="E11:H20" headerRowCount="0">
  <tableColumns count="4">
    <tableColumn id="1" xr3:uid="{00000000-0010-0000-3202-000001000000}" name="Column1"/>
    <tableColumn id="2" xr3:uid="{00000000-0010-0000-3202-000002000000}" name="Column2"/>
    <tableColumn id="3" xr3:uid="{00000000-0010-0000-3202-000003000000}" name="Column3"/>
    <tableColumn id="4" xr3:uid="{00000000-0010-0000-3202-000004000000}" name="Column4"/>
  </tableColumns>
  <tableStyleInfo name="May 25-style 21" showFirstColumn="1" showLastColumn="1" showRowStripes="1" showColumnStripes="0"/>
</table>
</file>

<file path=xl/tables/table5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4" xr:uid="{00000000-000C-0000-FFFF-FFFF33020000}" name="Table_564" displayName="Table_564" ref="O14:P18" headerRowCount="0">
  <tableColumns count="2">
    <tableColumn id="1" xr3:uid="{00000000-0010-0000-3302-000001000000}" name="Column1"/>
    <tableColumn id="2" xr3:uid="{00000000-0010-0000-3302-000002000000}" name="Column2"/>
  </tableColumns>
  <tableStyleInfo name="May 25-style 22" showFirstColumn="1" showLastColumn="1" showRowStripes="1" showColumnStripes="0"/>
</table>
</file>

<file path=xl/tables/table5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5" xr:uid="{00000000-000C-0000-FFFF-FFFF34020000}" name="Table_565" displayName="Table_565" ref="Q14:T18" headerRowCount="0">
  <tableColumns count="4">
    <tableColumn id="1" xr3:uid="{00000000-0010-0000-3402-000001000000}" name="Column1"/>
    <tableColumn id="2" xr3:uid="{00000000-0010-0000-3402-000002000000}" name="Column2"/>
    <tableColumn id="3" xr3:uid="{00000000-0010-0000-3402-000003000000}" name="Column3"/>
    <tableColumn id="4" xr3:uid="{00000000-0010-0000-3402-000004000000}" name="Column4"/>
  </tableColumns>
  <tableStyleInfo name="May 25-style 23" showFirstColumn="1" showLastColumn="1" showRowStripes="1" showColumnStripes="0"/>
</table>
</file>

<file path=xl/tables/table5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6" xr:uid="{00000000-000C-0000-FFFF-FFFF35020000}" name="Table_566" displayName="Table_566" ref="M15:M18" headerRowCount="0">
  <tableColumns count="1">
    <tableColumn id="1" xr3:uid="{00000000-0010-0000-3502-000001000000}" name="Column1"/>
  </tableColumns>
  <tableStyleInfo name="May 25-style 24" showFirstColumn="1" showLastColumn="1" showRowStripes="1" showColumnStripes="0"/>
</table>
</file>

<file path=xl/tables/table5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7" xr:uid="{00000000-000C-0000-FFFF-FFFF36020000}" name="Table_567" displayName="Table_567" ref="N15:N18" headerRowCount="0">
  <tableColumns count="1">
    <tableColumn id="1" xr3:uid="{00000000-0010-0000-3602-000001000000}" name="Column1"/>
  </tableColumns>
  <tableStyleInfo name="May 25-style 25" showFirstColumn="1" showLastColumn="1" showRowStripes="1" showColumnStripes="0"/>
</table>
</file>

<file path=xl/tables/table5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8" xr:uid="{00000000-000C-0000-FFFF-FFFF37020000}" name="Table_568" displayName="Table_568" ref="O21:P21" headerRowCount="0">
  <tableColumns count="2">
    <tableColumn id="1" xr3:uid="{00000000-0010-0000-3702-000001000000}" name="Column1"/>
    <tableColumn id="2" xr3:uid="{00000000-0010-0000-3702-000002000000}" name="Column2"/>
  </tableColumns>
  <tableStyleInfo name="May 25-style 26" showFirstColumn="1" showLastColumn="1" showRowStripes="1" showColumnStripes="0"/>
</table>
</file>

<file path=xl/tables/table5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9" xr:uid="{00000000-000C-0000-FFFF-FFFF38020000}" name="Table_569" displayName="Table_569" ref="Q21:S21" headerRowCount="0">
  <tableColumns count="3">
    <tableColumn id="1" xr3:uid="{00000000-0010-0000-3802-000001000000}" name="Column1"/>
    <tableColumn id="2" xr3:uid="{00000000-0010-0000-3802-000002000000}" name="Column2"/>
    <tableColumn id="3" xr3:uid="{00000000-0010-0000-3802-000003000000}" name="Column3"/>
  </tableColumns>
  <tableStyleInfo name="May 25-style 27" showFirstColumn="1" showLastColumn="1" showRowStripes="1" showColumnStripes="0"/>
</table>
</file>

<file path=xl/tables/table5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0" xr:uid="{00000000-000C-0000-FFFF-FFFF39020000}" name="Table_570" displayName="Table_570" ref="B22:C38" headerRowCount="0">
  <tableColumns count="2">
    <tableColumn id="1" xr3:uid="{00000000-0010-0000-3902-000001000000}" name="Column1"/>
    <tableColumn id="2" xr3:uid="{00000000-0010-0000-3902-000002000000}" name="Column2"/>
  </tableColumns>
  <tableStyleInfo name="May 25-style 28" showFirstColumn="1" showLastColumn="1" showRowStripes="1" showColumnStripes="0"/>
</table>
</file>

<file path=xl/tables/table5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1" xr:uid="{00000000-000C-0000-FFFF-FFFF3A020000}" name="Table_571" displayName="Table_571" ref="D22:D38" headerRowCount="0">
  <tableColumns count="1">
    <tableColumn id="1" xr3:uid="{00000000-0010-0000-3A02-000001000000}" name="Column1"/>
  </tableColumns>
  <tableStyleInfo name="May 25-style 29" showFirstColumn="1" showLastColumn="1" showRowStripes="1" showColumnStripes="0"/>
</table>
</file>

<file path=xl/tables/table5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2" xr:uid="{00000000-000C-0000-FFFF-FFFF3B020000}" name="Table_572" displayName="Table_572" ref="E22:E38" headerRowCount="0">
  <tableColumns count="1">
    <tableColumn id="1" xr3:uid="{00000000-0010-0000-3B02-000001000000}" name="Column1"/>
  </tableColumns>
  <tableStyleInfo name="May 25-style 30" showFirstColumn="1" showLastColumn="1" showRowStripes="1" showColumnStripes="0"/>
</table>
</file>

<file path=xl/tables/table5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3" xr:uid="{00000000-000C-0000-FFFF-FFFF3C020000}" name="Table_573" displayName="Table_573" ref="K23:S24" headerRowCount="0">
  <tableColumns count="9">
    <tableColumn id="1" xr3:uid="{00000000-0010-0000-3C02-000001000000}" name="Column1"/>
    <tableColumn id="2" xr3:uid="{00000000-0010-0000-3C02-000002000000}" name="Column2"/>
    <tableColumn id="3" xr3:uid="{00000000-0010-0000-3C02-000003000000}" name="Column3"/>
    <tableColumn id="4" xr3:uid="{00000000-0010-0000-3C02-000004000000}" name="Column4"/>
    <tableColumn id="5" xr3:uid="{00000000-0010-0000-3C02-000005000000}" name="Column5"/>
    <tableColumn id="6" xr3:uid="{00000000-0010-0000-3C02-000006000000}" name="Column6"/>
    <tableColumn id="7" xr3:uid="{00000000-0010-0000-3C02-000007000000}" name="Column7"/>
    <tableColumn id="8" xr3:uid="{00000000-0010-0000-3C02-000008000000}" name="Column8"/>
    <tableColumn id="9" xr3:uid="{00000000-0010-0000-3C02-000009000000}" name="Column9"/>
  </tableColumns>
  <tableStyleInfo name="May 25-style 31" showFirstColumn="1" showLastColumn="1" showRowStripes="1" showColumnStripes="0"/>
</table>
</file>

<file path=xl/tables/table5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4" xr:uid="{00000000-000C-0000-FFFF-FFFF3D020000}" name="Table_574" displayName="Table_574" ref="M25:M29" headerRowCount="0">
  <tableColumns count="1">
    <tableColumn id="1" xr3:uid="{00000000-0010-0000-3D02-000001000000}" name="Column1"/>
  </tableColumns>
  <tableStyleInfo name="May 25-style 32" showFirstColumn="1" showLastColumn="1" showRowStripes="1" showColumnStripes="0"/>
</table>
</file>

<file path=xl/tables/table5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5" xr:uid="{00000000-000C-0000-FFFF-FFFF3E020000}" name="Table_575" displayName="Table_575" ref="N25:N29" headerRowCount="0">
  <tableColumns count="1">
    <tableColumn id="1" xr3:uid="{00000000-0010-0000-3E02-000001000000}" name="Column1"/>
  </tableColumns>
  <tableStyleInfo name="May 25-style 33" showFirstColumn="1" showLastColumn="1" showRowStripes="1" showColumnStripes="0"/>
</table>
</file>

<file path=xl/tables/table5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6" xr:uid="{00000000-000C-0000-FFFF-FFFF3F020000}" name="Table_576" displayName="Table_576" ref="O27:P29" headerRowCount="0">
  <tableColumns count="2">
    <tableColumn id="1" xr3:uid="{00000000-0010-0000-3F02-000001000000}" name="Column1"/>
    <tableColumn id="2" xr3:uid="{00000000-0010-0000-3F02-000002000000}" name="Column2"/>
  </tableColumns>
  <tableStyleInfo name="May 25-style 34" showFirstColumn="1" showLastColumn="1" showRowStripes="1" showColumnStripes="0"/>
</table>
</file>

<file path=xl/tables/table5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7" xr:uid="{00000000-000C-0000-FFFF-FFFF40020000}" name="Table_577" displayName="Table_577" ref="Q27:S29" headerRowCount="0">
  <tableColumns count="3">
    <tableColumn id="1" xr3:uid="{00000000-0010-0000-4002-000001000000}" name="Column1"/>
    <tableColumn id="2" xr3:uid="{00000000-0010-0000-4002-000002000000}" name="Column2"/>
    <tableColumn id="3" xr3:uid="{00000000-0010-0000-4002-000003000000}" name="Column3"/>
  </tableColumns>
  <tableStyleInfo name="May 25-style 35" showFirstColumn="1" showLastColumn="1" showRowStripes="1" showColumnStripes="0"/>
</table>
</file>

<file path=xl/tables/table5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8" xr:uid="{00000000-000C-0000-FFFF-FFFF41020000}" name="Table_578" displayName="Table_578" ref="M32:M35" headerRowCount="0">
  <tableColumns count="1">
    <tableColumn id="1" xr3:uid="{00000000-0010-0000-4102-000001000000}" name="Column1"/>
  </tableColumns>
  <tableStyleInfo name="May 25-style 36" showFirstColumn="1" showLastColumn="1" showRowStripes="1" showColumnStripes="0"/>
</table>
</file>

<file path=xl/tables/table5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9" xr:uid="{00000000-000C-0000-FFFF-FFFF42020000}" name="Table_579" displayName="Table_579" ref="N32:N35" headerRowCount="0">
  <tableColumns count="1">
    <tableColumn id="1" xr3:uid="{00000000-0010-0000-4202-000001000000}" name="Column1"/>
  </tableColumns>
  <tableStyleInfo name="May 25-style 37" showFirstColumn="1" showLastColumn="1" showRowStripes="1" showColumnStripes="0"/>
</table>
</file>

<file path=xl/tables/table5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0" xr:uid="{00000000-000C-0000-FFFF-FFFF43020000}" name="Table_580" displayName="Table_580" ref="O32:P36" headerRowCount="0">
  <tableColumns count="2">
    <tableColumn id="1" xr3:uid="{00000000-0010-0000-4302-000001000000}" name="Column1"/>
    <tableColumn id="2" xr3:uid="{00000000-0010-0000-4302-000002000000}" name="Column2"/>
  </tableColumns>
  <tableStyleInfo name="May 25-style 38" showFirstColumn="1" showLastColumn="1" showRowStripes="1" showColumnStripes="0"/>
</table>
</file>

<file path=xl/tables/table5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1" xr:uid="{00000000-000C-0000-FFFF-FFFF44020000}" name="Table_581" displayName="Table_581" ref="Q32:T35" headerRowCount="0">
  <tableColumns count="4">
    <tableColumn id="1" xr3:uid="{00000000-0010-0000-4402-000001000000}" name="Column1"/>
    <tableColumn id="2" xr3:uid="{00000000-0010-0000-4402-000002000000}" name="Column2"/>
    <tableColumn id="3" xr3:uid="{00000000-0010-0000-4402-000003000000}" name="Column3"/>
    <tableColumn id="4" xr3:uid="{00000000-0010-0000-4402-000004000000}" name="Column4"/>
  </tableColumns>
  <tableStyleInfo name="May 25-style 39" showFirstColumn="1" showLastColumn="1" showRowStripes="1" showColumnStripes="0"/>
</table>
</file>

<file path=xl/tables/table5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2" xr:uid="{00000000-000C-0000-FFFF-FFFF45020000}" name="Table_582" displayName="Table_582" ref="M38:M39" headerRowCount="0">
  <tableColumns count="1">
    <tableColumn id="1" xr3:uid="{00000000-0010-0000-4502-000001000000}" name="Column1"/>
  </tableColumns>
  <tableStyleInfo name="May 25-style 40" showFirstColumn="1" showLastColumn="1" showRowStripes="1" showColumnStripes="0"/>
</table>
</file>

<file path=xl/tables/table5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3" xr:uid="{00000000-000C-0000-FFFF-FFFF46020000}" name="Table_583" displayName="Table_583" ref="N38:N39" headerRowCount="0">
  <tableColumns count="1">
    <tableColumn id="1" xr3:uid="{00000000-0010-0000-4602-000001000000}" name="Column1"/>
  </tableColumns>
  <tableStyleInfo name="May 25-style 41" showFirstColumn="1" showLastColumn="1" showRowStripes="1" showColumnStripes="0"/>
</table>
</file>

<file path=xl/tables/table5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4" xr:uid="{00000000-000C-0000-FFFF-FFFF47020000}" name="Table_584" displayName="Table_584" ref="O38:P39" headerRowCount="0">
  <tableColumns count="2">
    <tableColumn id="1" xr3:uid="{00000000-0010-0000-4702-000001000000}" name="Column1"/>
    <tableColumn id="2" xr3:uid="{00000000-0010-0000-4702-000002000000}" name="Column2"/>
  </tableColumns>
  <tableStyleInfo name="May 25-style 42" showFirstColumn="1" showLastColumn="1" showRowStripes="1" showColumnStripes="0"/>
</table>
</file>

<file path=xl/tables/table5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5" xr:uid="{00000000-000C-0000-FFFF-FFFF48020000}" name="Table_585" displayName="Table_585" ref="Q38:T39" headerRowCount="0">
  <tableColumns count="4">
    <tableColumn id="1" xr3:uid="{00000000-0010-0000-4802-000001000000}" name="Column1"/>
    <tableColumn id="2" xr3:uid="{00000000-0010-0000-4802-000002000000}" name="Column2"/>
    <tableColumn id="3" xr3:uid="{00000000-0010-0000-4802-000003000000}" name="Column3"/>
    <tableColumn id="4" xr3:uid="{00000000-0010-0000-4802-000004000000}" name="Column4"/>
  </tableColumns>
  <tableStyleInfo name="May 25-style 43" showFirstColumn="1" showLastColumn="1" showRowStripes="1" showColumnStripes="0"/>
</table>
</file>

<file path=xl/tables/table5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6" xr:uid="{00000000-000C-0000-FFFF-FFFF49020000}" name="Table_586" displayName="Table_586" ref="B39:C58" headerRowCount="0">
  <tableColumns count="2">
    <tableColumn id="1" xr3:uid="{00000000-0010-0000-4902-000001000000}" name="Column1"/>
    <tableColumn id="2" xr3:uid="{00000000-0010-0000-4902-000002000000}" name="Column2"/>
  </tableColumns>
  <tableStyleInfo name="May 25-style 44" showFirstColumn="1" showLastColumn="1" showRowStripes="1" showColumnStripes="0"/>
</table>
</file>

<file path=xl/tables/table5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7" xr:uid="{00000000-000C-0000-FFFF-FFFF4A020000}" name="Table_587" displayName="Table_587" ref="D39:D58" headerRowCount="0">
  <tableColumns count="1">
    <tableColumn id="1" xr3:uid="{00000000-0010-0000-4A02-000001000000}" name="Column1"/>
  </tableColumns>
  <tableStyleInfo name="May 25-style 45" showFirstColumn="1" showLastColumn="1" showRowStripes="1" showColumnStripes="0"/>
</table>
</file>

<file path=xl/tables/table5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8" xr:uid="{00000000-000C-0000-FFFF-FFFF4B020000}" name="Table_588" displayName="Table_588" ref="E39:H58" headerRowCount="0">
  <tableColumns count="4">
    <tableColumn id="1" xr3:uid="{00000000-0010-0000-4B02-000001000000}" name="Column1"/>
    <tableColumn id="2" xr3:uid="{00000000-0010-0000-4B02-000002000000}" name="Column2"/>
    <tableColumn id="3" xr3:uid="{00000000-0010-0000-4B02-000003000000}" name="Column3"/>
    <tableColumn id="4" xr3:uid="{00000000-0010-0000-4B02-000004000000}" name="Column4"/>
  </tableColumns>
  <tableStyleInfo name="May 25-style 46" showFirstColumn="1" showLastColumn="1" showRowStripes="1" showColumnStripes="0"/>
</table>
</file>

<file path=xl/tables/table5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9" xr:uid="{00000000-000C-0000-FFFF-FFFF4C020000}" name="Table_589" displayName="Table_589" ref="M42" headerRowCount="0">
  <tableColumns count="1">
    <tableColumn id="1" xr3:uid="{00000000-0010-0000-4C02-000001000000}" name="Column1"/>
  </tableColumns>
  <tableStyleInfo name="May 25-style 47" showFirstColumn="1" showLastColumn="1" showRowStripes="1" showColumnStripes="0"/>
</table>
</file>

<file path=xl/tables/table5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0" xr:uid="{00000000-000C-0000-FFFF-FFFF4D020000}" name="Table_590" displayName="Table_590" ref="N42" headerRowCount="0">
  <tableColumns count="1">
    <tableColumn id="1" xr3:uid="{00000000-0010-0000-4D02-000001000000}" name="Column1"/>
  </tableColumns>
  <tableStyleInfo name="May 25-style 48" showFirstColumn="1" showLastColumn="1" showRowStripes="1" showColumnStripes="0"/>
</table>
</file>

<file path=xl/tables/table5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1" xr:uid="{00000000-000C-0000-FFFF-FFFF4E020000}" name="Table_591" displayName="Table_591" ref="O42:P42" headerRowCount="0">
  <tableColumns count="2">
    <tableColumn id="1" xr3:uid="{00000000-0010-0000-4E02-000001000000}" name="Column1"/>
    <tableColumn id="2" xr3:uid="{00000000-0010-0000-4E02-000002000000}" name="Column2"/>
  </tableColumns>
  <tableStyleInfo name="May 25-style 49" showFirstColumn="1" showLastColumn="1" showRowStripes="1" showColumnStripes="0"/>
</table>
</file>

<file path=xl/tables/table5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2" xr:uid="{00000000-000C-0000-FFFF-FFFF4F020000}" name="Table_592" displayName="Table_592" ref="Q42:T42" headerRowCount="0">
  <tableColumns count="4">
    <tableColumn id="1" xr3:uid="{00000000-0010-0000-4F02-000001000000}" name="Column1"/>
    <tableColumn id="2" xr3:uid="{00000000-0010-0000-4F02-000002000000}" name="Column2"/>
    <tableColumn id="3" xr3:uid="{00000000-0010-0000-4F02-000003000000}" name="Column3"/>
    <tableColumn id="4" xr3:uid="{00000000-0010-0000-4F02-000004000000}" name="Column4"/>
  </tableColumns>
  <tableStyleInfo name="May 25-style 50" showFirstColumn="1" showLastColumn="1" showRowStripes="1" showColumnStripes="0"/>
</table>
</file>

<file path=xl/tables/table5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3" xr:uid="{00000000-000C-0000-FFFF-FFFF50020000}" name="Table_593" displayName="Table_593" ref="M52:M70" headerRowCount="0">
  <tableColumns count="1">
    <tableColumn id="1" xr3:uid="{00000000-0010-0000-5002-000001000000}" name="Column1"/>
  </tableColumns>
  <tableStyleInfo name="May 25-style 51" showFirstColumn="1" showLastColumn="1" showRowStripes="1" showColumnStripes="0"/>
</table>
</file>

<file path=xl/tables/table5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4" xr:uid="{00000000-000C-0000-FFFF-FFFF51020000}" name="Table_594" displayName="Table_594" ref="N53" headerRowCount="0">
  <tableColumns count="1">
    <tableColumn id="1" xr3:uid="{00000000-0010-0000-5102-000001000000}" name="Column1"/>
  </tableColumns>
  <tableStyleInfo name="May 25-style 52" showFirstColumn="1" showLastColumn="1" showRowStripes="1" showColumnStripes="0"/>
</table>
</file>

<file path=xl/tables/table5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5" xr:uid="{00000000-000C-0000-FFFF-FFFF52020000}" name="Table_595" displayName="Table_595" ref="O53:P53" headerRowCount="0">
  <tableColumns count="2">
    <tableColumn id="1" xr3:uid="{00000000-0010-0000-5202-000001000000}" name="Column1"/>
    <tableColumn id="2" xr3:uid="{00000000-0010-0000-5202-000002000000}" name="Column2"/>
  </tableColumns>
  <tableStyleInfo name="May 25-style 53" showFirstColumn="1" showLastColumn="1" showRowStripes="1" showColumnStripes="0"/>
</table>
</file>

<file path=xl/tables/table5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6" xr:uid="{00000000-000C-0000-FFFF-FFFF53020000}" name="Table_596" displayName="Table_596" ref="Q53:T53" headerRowCount="0">
  <tableColumns count="4">
    <tableColumn id="1" xr3:uid="{00000000-0010-0000-5302-000001000000}" name="Column1"/>
    <tableColumn id="2" xr3:uid="{00000000-0010-0000-5302-000002000000}" name="Column2"/>
    <tableColumn id="3" xr3:uid="{00000000-0010-0000-5302-000003000000}" name="Column3"/>
    <tableColumn id="4" xr3:uid="{00000000-0010-0000-5302-000004000000}" name="Column4"/>
  </tableColumns>
  <tableStyleInfo name="May 25-style 54" showFirstColumn="1" showLastColumn="1" showRowStripes="1" showColumnStripes="0"/>
</table>
</file>

<file path=xl/tables/table5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7" xr:uid="{00000000-000C-0000-FFFF-FFFF54020000}" name="Table_597" displayName="Table_597" ref="K55:L70" headerRowCount="0">
  <tableColumns count="2">
    <tableColumn id="1" xr3:uid="{00000000-0010-0000-5402-000001000000}" name="Column1"/>
    <tableColumn id="2" xr3:uid="{00000000-0010-0000-5402-000002000000}" name="Column2"/>
  </tableColumns>
  <tableStyleInfo name="May 25-style 55" showFirstColumn="1" showLastColumn="1" showRowStripes="1" showColumnStripes="0"/>
</table>
</file>

<file path=xl/tables/table5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8" xr:uid="{00000000-000C-0000-FFFF-FFFF55020000}" name="Table_598" displayName="Table_598" ref="Q55:S55" headerRowCount="0">
  <tableColumns count="3">
    <tableColumn id="1" xr3:uid="{00000000-0010-0000-5502-000001000000}" name="Column1"/>
    <tableColumn id="2" xr3:uid="{00000000-0010-0000-5502-000002000000}" name="Column2"/>
    <tableColumn id="3" xr3:uid="{00000000-0010-0000-5502-000003000000}" name="Column3"/>
  </tableColumns>
  <tableStyleInfo name="May 25-style 56" showFirstColumn="1" showLastColumn="1" showRowStripes="1" showColumnStripes="0"/>
</table>
</file>

<file path=xl/tables/table5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9" xr:uid="{00000000-000C-0000-FFFF-FFFF56020000}" name="Table_599" displayName="Table_599" ref="B59:C63" headerRowCount="0">
  <tableColumns count="2">
    <tableColumn id="1" xr3:uid="{00000000-0010-0000-5602-000001000000}" name="Column1"/>
    <tableColumn id="2" xr3:uid="{00000000-0010-0000-5602-000002000000}" name="Column2"/>
  </tableColumns>
  <tableStyleInfo name="May 25-style 57" showFirstColumn="1" showLastColumn="1" showRowStripes="1" showColumnStripes="0"/>
</table>
</file>

<file path=xl/tables/table6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0" xr:uid="{00000000-000C-0000-FFFF-FFFF57020000}" name="Table_600" displayName="Table_600" ref="D59:D63" headerRowCount="0">
  <tableColumns count="1">
    <tableColumn id="1" xr3:uid="{00000000-0010-0000-5702-000001000000}" name="Column1"/>
  </tableColumns>
  <tableStyleInfo name="May 25-style 58" showFirstColumn="1" showLastColumn="1" showRowStripes="1" showColumnStripes="0"/>
</table>
</file>

<file path=xl/tables/table6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1" xr:uid="{00000000-000C-0000-FFFF-FFFF58020000}" name="Table_601" displayName="Table_601" ref="E59:H66" headerRowCount="0">
  <tableColumns count="4">
    <tableColumn id="1" xr3:uid="{00000000-0010-0000-5802-000001000000}" name="Column1"/>
    <tableColumn id="2" xr3:uid="{00000000-0010-0000-5802-000002000000}" name="Column2"/>
    <tableColumn id="3" xr3:uid="{00000000-0010-0000-5802-000003000000}" name="Column3"/>
    <tableColumn id="4" xr3:uid="{00000000-0010-0000-5802-000004000000}" name="Column4"/>
  </tableColumns>
  <tableStyleInfo name="May 25-style 59" showFirstColumn="1" showLastColumn="1" showRowStripes="1" showColumnStripes="0"/>
</table>
</file>

<file path=xl/tables/table6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2" xr:uid="{00000000-000C-0000-FFFF-FFFF59020000}" name="Table_602" displayName="Table_602" ref="Q61:V72" headerRowCount="0">
  <tableColumns count="6">
    <tableColumn id="1" xr3:uid="{00000000-0010-0000-5902-000001000000}" name="Column1"/>
    <tableColumn id="2" xr3:uid="{00000000-0010-0000-5902-000002000000}" name="Column2"/>
    <tableColumn id="3" xr3:uid="{00000000-0010-0000-5902-000003000000}" name="Column3"/>
    <tableColumn id="4" xr3:uid="{00000000-0010-0000-5902-000004000000}" name="Column4"/>
    <tableColumn id="5" xr3:uid="{00000000-0010-0000-5902-000005000000}" name="Column5"/>
    <tableColumn id="6" xr3:uid="{00000000-0010-0000-5902-000006000000}" name="Column6"/>
  </tableColumns>
  <tableStyleInfo name="May 25-style 60" showFirstColumn="1" showLastColumn="1" showRowStripes="1" showColumnStripes="0"/>
</table>
</file>

<file path=xl/tables/table6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3" xr:uid="{00000000-000C-0000-FFFF-FFFF5A020000}" name="Table_603" displayName="Table_603" ref="B64:C66" headerRowCount="0">
  <tableColumns count="2">
    <tableColumn id="1" xr3:uid="{00000000-0010-0000-5A02-000001000000}" name="Column1"/>
    <tableColumn id="2" xr3:uid="{00000000-0010-0000-5A02-000002000000}" name="Column2"/>
  </tableColumns>
  <tableStyleInfo name="May 25-style 61" showFirstColumn="1" showLastColumn="1" showRowStripes="1" showColumnStripes="0"/>
</table>
</file>

<file path=xl/tables/table6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4" xr:uid="{00000000-000C-0000-FFFF-FFFF5B020000}" name="Table_604" displayName="Table_604" ref="D64:D66" headerRowCount="0">
  <tableColumns count="1">
    <tableColumn id="1" xr3:uid="{00000000-0010-0000-5B02-000001000000}" name="Column1"/>
  </tableColumns>
  <tableStyleInfo name="May 25-style 62" showFirstColumn="1" showLastColumn="1" showRowStripes="1" showColumnStripes="0"/>
</table>
</file>

<file path=xl/tables/table6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5" xr:uid="{00000000-000C-0000-FFFF-FFFF5C020000}" name="Table_605" displayName="Table_605" ref="O64:P70" headerRowCount="0">
  <tableColumns count="2">
    <tableColumn id="1" xr3:uid="{00000000-0010-0000-5C02-000001000000}" name="Column1"/>
    <tableColumn id="2" xr3:uid="{00000000-0010-0000-5C02-000002000000}" name="Column2"/>
  </tableColumns>
  <tableStyleInfo name="May 25-style 63" showFirstColumn="1" showLastColumn="1" showRowStripes="1" showColumnStripes="0"/>
</table>
</file>

<file path=xl/tables/table6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6" xr:uid="{00000000-000C-0000-FFFF-FFFF5D020000}" name="Table_606" displayName="Table_606" ref="N65:N70" headerRowCount="0">
  <tableColumns count="1">
    <tableColumn id="1" xr3:uid="{00000000-0010-0000-5D02-000001000000}" name="Column1"/>
  </tableColumns>
  <tableStyleInfo name="May 25-style 64" showFirstColumn="1" showLastColumn="1" showRowStripes="1" showColumnStripes="0"/>
</table>
</file>

<file path=xl/tables/table6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7" xr:uid="{00000000-000C-0000-FFFF-FFFF5E020000}" name="Table_607" displayName="Table_607" ref="B67:C85" headerRowCount="0">
  <tableColumns count="2">
    <tableColumn id="1" xr3:uid="{00000000-0010-0000-5E02-000001000000}" name="Column1"/>
    <tableColumn id="2" xr3:uid="{00000000-0010-0000-5E02-000002000000}" name="Column2"/>
  </tableColumns>
  <tableStyleInfo name="May 25-style 65" showFirstColumn="1" showLastColumn="1" showRowStripes="1" showColumnStripes="0"/>
</table>
</file>

<file path=xl/tables/table6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8" xr:uid="{00000000-000C-0000-FFFF-FFFF5F020000}" name="Table_608" displayName="Table_608" ref="D67:D85" headerRowCount="0">
  <tableColumns count="1">
    <tableColumn id="1" xr3:uid="{00000000-0010-0000-5F02-000001000000}" name="Column1"/>
  </tableColumns>
  <tableStyleInfo name="May 25-style 66" showFirstColumn="1" showLastColumn="1" showRowStripes="1" showColumnStripes="0"/>
</table>
</file>

<file path=xl/tables/table6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9" xr:uid="{00000000-000C-0000-FFFF-FFFF60020000}" name="Table_609" displayName="Table_609" ref="E67:E85" headerRowCount="0">
  <tableColumns count="1">
    <tableColumn id="1" xr3:uid="{00000000-0010-0000-6002-000001000000}" name="Column1"/>
  </tableColumns>
  <tableStyleInfo name="May 25-style 67" showFirstColumn="1" showLastColumn="1" showRowStripes="1" showColumnStripes="0"/>
</table>
</file>

<file path=xl/tables/table6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0" xr:uid="{00000000-000C-0000-FFFF-FFFF61020000}" name="Table_610" displayName="Table_610" ref="M73:M77" headerRowCount="0">
  <tableColumns count="1">
    <tableColumn id="1" xr3:uid="{00000000-0010-0000-6102-000001000000}" name="Column1"/>
  </tableColumns>
  <tableStyleInfo name="May 25-style 68" showFirstColumn="1" showLastColumn="1" showRowStripes="1" showColumnStripes="0"/>
</table>
</file>

<file path=xl/tables/table6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1" xr:uid="{00000000-000C-0000-FFFF-FFFF62020000}" name="Table_611" displayName="Table_611" ref="N73:N77" headerRowCount="0">
  <tableColumns count="1">
    <tableColumn id="1" xr3:uid="{00000000-0010-0000-6202-000001000000}" name="Column1"/>
  </tableColumns>
  <tableStyleInfo name="May 25-style 69" showFirstColumn="1" showLastColumn="1" showRowStripes="1" showColumnStripes="0"/>
</table>
</file>

<file path=xl/tables/table6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2" xr:uid="{00000000-000C-0000-FFFF-FFFF63020000}" name="Table_612" displayName="Table_612" ref="O75:P77" headerRowCount="0">
  <tableColumns count="2">
    <tableColumn id="1" xr3:uid="{00000000-0010-0000-6302-000001000000}" name="Column1"/>
    <tableColumn id="2" xr3:uid="{00000000-0010-0000-6302-000002000000}" name="Column2"/>
  </tableColumns>
  <tableStyleInfo name="May 25-style 70" showFirstColumn="1" showLastColumn="1" showRowStripes="1" showColumnStripes="0"/>
</table>
</file>

<file path=xl/tables/table6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3" xr:uid="{00000000-000C-0000-FFFF-FFFF64020000}" name="Table_613" displayName="Table_613" ref="Q75:S77" headerRowCount="0">
  <tableColumns count="3">
    <tableColumn id="1" xr3:uid="{00000000-0010-0000-6402-000001000000}" name="Column1"/>
    <tableColumn id="2" xr3:uid="{00000000-0010-0000-6402-000002000000}" name="Column2"/>
    <tableColumn id="3" xr3:uid="{00000000-0010-0000-6402-000003000000}" name="Column3"/>
  </tableColumns>
  <tableStyleInfo name="May 25-style 71" showFirstColumn="1" showLastColumn="1" showRowStripes="1" showColumnStripes="0"/>
</table>
</file>

<file path=xl/tables/table6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4" xr:uid="{00000000-000C-0000-FFFF-FFFF65020000}" name="Table_614" displayName="Table_614" ref="M80" headerRowCount="0">
  <tableColumns count="1">
    <tableColumn id="1" xr3:uid="{00000000-0010-0000-6502-000001000000}" name="Column1"/>
  </tableColumns>
  <tableStyleInfo name="May 25-style 72" showFirstColumn="1" showLastColumn="1" showRowStripes="1" showColumnStripes="0"/>
</table>
</file>

<file path=xl/tables/table6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5" xr:uid="{00000000-000C-0000-FFFF-FFFF66020000}" name="Table_615" displayName="Table_615" ref="N80:N81" headerRowCount="0">
  <tableColumns count="1">
    <tableColumn id="1" xr3:uid="{00000000-0010-0000-6602-000001000000}" name="Column1"/>
  </tableColumns>
  <tableStyleInfo name="May 25-style 73" showFirstColumn="1" showLastColumn="1" showRowStripes="1" showColumnStripes="0"/>
</table>
</file>

<file path=xl/tables/table6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6" xr:uid="{00000000-000C-0000-FFFF-FFFF67020000}" name="Table_616" displayName="Table_616" ref="O80:P82" headerRowCount="0">
  <tableColumns count="2">
    <tableColumn id="1" xr3:uid="{00000000-0010-0000-6702-000001000000}" name="Column1"/>
    <tableColumn id="2" xr3:uid="{00000000-0010-0000-6702-000002000000}" name="Column2"/>
  </tableColumns>
  <tableStyleInfo name="May 25-style 74" showFirstColumn="1" showLastColumn="1" showRowStripes="1" showColumnStripes="0"/>
</table>
</file>

<file path=xl/tables/table6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7" xr:uid="{00000000-000C-0000-FFFF-FFFF68020000}" name="Table_617" displayName="Table_617" ref="Q80:T82" headerRowCount="0">
  <tableColumns count="4">
    <tableColumn id="1" xr3:uid="{00000000-0010-0000-6802-000001000000}" name="Column1"/>
    <tableColumn id="2" xr3:uid="{00000000-0010-0000-6802-000002000000}" name="Column2"/>
    <tableColumn id="3" xr3:uid="{00000000-0010-0000-6802-000003000000}" name="Column3"/>
    <tableColumn id="4" xr3:uid="{00000000-0010-0000-6802-000004000000}" name="Column4"/>
  </tableColumns>
  <tableStyleInfo name="May 25-style 75" showFirstColumn="1" showLastColumn="1" showRowStripes="1" showColumnStripes="0"/>
</table>
</file>

<file path=xl/tables/table6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8" xr:uid="{00000000-000C-0000-FFFF-FFFF69020000}" name="Table_618" displayName="Table_618" ref="K81:L81" headerRowCount="0">
  <tableColumns count="2">
    <tableColumn id="1" xr3:uid="{00000000-0010-0000-6902-000001000000}" name="Column1"/>
    <tableColumn id="2" xr3:uid="{00000000-0010-0000-6902-000002000000}" name="Column2"/>
  </tableColumns>
  <tableStyleInfo name="May 25-style 76" showFirstColumn="1" showLastColumn="1" showRowStripes="1" showColumnStripes="0"/>
</table>
</file>

<file path=xl/tables/table6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9" xr:uid="{00000000-000C-0000-FFFF-FFFF6A020000}" name="Table_619" displayName="Table_619" ref="M81" headerRowCount="0">
  <tableColumns count="1">
    <tableColumn id="1" xr3:uid="{00000000-0010-0000-6A02-000001000000}" name="Column1"/>
  </tableColumns>
  <tableStyleInfo name="May 25-style 77" showFirstColumn="1" showLastColumn="1" showRowStripes="1" showColumnStripes="0"/>
</table>
</file>

<file path=xl/tables/table6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0" xr:uid="{00000000-000C-0000-FFFF-FFFF6B020000}" name="Table_620" displayName="Table_620" ref="B86:C92" headerRowCount="0">
  <tableColumns count="2">
    <tableColumn id="1" xr3:uid="{00000000-0010-0000-6B02-000001000000}" name="Column1"/>
    <tableColumn id="2" xr3:uid="{00000000-0010-0000-6B02-000002000000}" name="Column2"/>
  </tableColumns>
  <tableStyleInfo name="May 25-style 78" showFirstColumn="1" showLastColumn="1" showRowStripes="1" showColumnStripes="0"/>
</table>
</file>

<file path=xl/tables/table6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1" xr:uid="{00000000-000C-0000-FFFF-FFFF6C020000}" name="Table_621" displayName="Table_621" ref="D86:D92" headerRowCount="0">
  <tableColumns count="1">
    <tableColumn id="1" xr3:uid="{00000000-0010-0000-6C02-000001000000}" name="Column1"/>
  </tableColumns>
  <tableStyleInfo name="May 25-style 79" showFirstColumn="1" showLastColumn="1" showRowStripes="1" showColumnStripes="0"/>
</table>
</file>

<file path=xl/tables/table6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2" xr:uid="{00000000-000C-0000-FFFF-FFFF6D020000}" name="Table_622" displayName="Table_622" ref="E86:H92" headerRowCount="0">
  <tableColumns count="4">
    <tableColumn id="1" xr3:uid="{00000000-0010-0000-6D02-000001000000}" name="Column1"/>
    <tableColumn id="2" xr3:uid="{00000000-0010-0000-6D02-000002000000}" name="Column2"/>
    <tableColumn id="3" xr3:uid="{00000000-0010-0000-6D02-000003000000}" name="Column3"/>
    <tableColumn id="4" xr3:uid="{00000000-0010-0000-6D02-000004000000}" name="Column4"/>
  </tableColumns>
  <tableStyleInfo name="May 25-style 80" showFirstColumn="1" showLastColumn="1" showRowStripes="1" showColumnStripes="0"/>
</table>
</file>

<file path=xl/tables/table6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3" xr:uid="{00000000-000C-0000-FFFF-FFFF6E020000}" name="Table_623" displayName="Table_623" ref="D93:D101" headerRowCount="0">
  <tableColumns count="1">
    <tableColumn id="1" xr3:uid="{00000000-0010-0000-6E02-000001000000}" name="Column1"/>
  </tableColumns>
  <tableStyleInfo name="May 25-style 81" showFirstColumn="1" showLastColumn="1" showRowStripes="1" showColumnStripes="0"/>
</table>
</file>

<file path=xl/tables/table6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4" xr:uid="{00000000-000C-0000-FFFF-FFFF6F020000}" name="Table_624" displayName="Table_624" ref="E93:E101" headerRowCount="0">
  <tableColumns count="1">
    <tableColumn id="1" xr3:uid="{00000000-0010-0000-6F02-000001000000}" name="Column1"/>
  </tableColumns>
  <tableStyleInfo name="May 25-style 82" showFirstColumn="1" showLastColumn="1" showRowStripes="1" showColumnStripes="0"/>
</table>
</file>

<file path=xl/tables/table6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5" xr:uid="{00000000-000C-0000-FFFF-FFFF70020000}" name="Table_625" displayName="Table_625" ref="F93:F101" headerRowCount="0">
  <tableColumns count="1">
    <tableColumn id="1" xr3:uid="{00000000-0010-0000-7002-000001000000}" name="Column1"/>
  </tableColumns>
  <tableStyleInfo name="May 25-style 83" showFirstColumn="1" showLastColumn="1" showRowStripes="1" showColumnStripes="0"/>
</table>
</file>

<file path=xl/tables/table6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6" xr:uid="{00000000-000C-0000-FFFF-FFFF71020000}" name="Table_626" displayName="Table_626" ref="B95:C101" headerRowCount="0">
  <tableColumns count="2">
    <tableColumn id="1" xr3:uid="{00000000-0010-0000-7102-000001000000}" name="Column1"/>
    <tableColumn id="2" xr3:uid="{00000000-0010-0000-7102-000002000000}" name="Column2"/>
  </tableColumns>
  <tableStyleInfo name="May 25-style 84" showFirstColumn="1" showLastColumn="1" showRowStripes="1" showColumnStripes="0"/>
</table>
</file>

<file path=xl/tables/table6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7" xr:uid="{00000000-000C-0000-FFFF-FFFF72020000}" name="Table_627" displayName="Table_627" ref="B103:C106" headerRowCount="0">
  <tableColumns count="2">
    <tableColumn id="1" xr3:uid="{00000000-0010-0000-7202-000001000000}" name="Column1"/>
    <tableColumn id="2" xr3:uid="{00000000-0010-0000-7202-000002000000}" name="Column2"/>
  </tableColumns>
  <tableStyleInfo name="May 25-style 85" showFirstColumn="1" showLastColumn="1" showRowStripes="1" showColumnStripes="0"/>
</table>
</file>

<file path=xl/tables/table6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8" xr:uid="{00000000-000C-0000-FFFF-FFFF73020000}" name="Table_628" displayName="Table_628" ref="D103:D106" headerRowCount="0">
  <tableColumns count="1">
    <tableColumn id="1" xr3:uid="{00000000-0010-0000-7302-000001000000}" name="Column1"/>
  </tableColumns>
  <tableStyleInfo name="May 25-style 86" showFirstColumn="1" showLastColumn="1" showRowStripes="1" showColumnStripes="0"/>
</table>
</file>

<file path=xl/tables/table6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9" xr:uid="{00000000-000C-0000-FFFF-FFFF74020000}" name="Table_629" displayName="Table_629" ref="E103:H106" headerRowCount="0">
  <tableColumns count="4">
    <tableColumn id="1" xr3:uid="{00000000-0010-0000-7402-000001000000}" name="Column1"/>
    <tableColumn id="2" xr3:uid="{00000000-0010-0000-7402-000002000000}" name="Column2"/>
    <tableColumn id="3" xr3:uid="{00000000-0010-0000-7402-000003000000}" name="Column3"/>
    <tableColumn id="4" xr3:uid="{00000000-0010-0000-7402-000004000000}" name="Column4"/>
  </tableColumns>
  <tableStyleInfo name="May 25-style 87" showFirstColumn="1" showLastColumn="1" showRowStripes="1" showColumnStripes="0"/>
</table>
</file>

<file path=xl/tables/table6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0" xr:uid="{00000000-000C-0000-FFFF-FFFF75020000}" name="Table_630" displayName="Table_630" ref="M104:M135" headerRowCount="0">
  <tableColumns count="1">
    <tableColumn id="1" xr3:uid="{00000000-0010-0000-7502-000001000000}" name="Column1"/>
  </tableColumns>
  <tableStyleInfo name="May 25-style 88" showFirstColumn="1" showLastColumn="1" showRowStripes="1" showColumnStripes="0"/>
</table>
</file>

<file path=xl/tables/table6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1" xr:uid="{00000000-000C-0000-FFFF-FFFF76020000}" name="Table_631" displayName="Table_631" ref="N106" headerRowCount="0">
  <tableColumns count="1">
    <tableColumn id="1" xr3:uid="{00000000-0010-0000-7602-000001000000}" name="Column1"/>
  </tableColumns>
  <tableStyleInfo name="May 25-style 89" showFirstColumn="1" showLastColumn="1" showRowStripes="1" showColumnStripes="0"/>
</table>
</file>

<file path=xl/tables/table6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2" xr:uid="{00000000-000C-0000-FFFF-FFFF77020000}" name="Table_632" displayName="Table_632" ref="O106:P106" headerRowCount="0">
  <tableColumns count="2">
    <tableColumn id="1" xr3:uid="{00000000-0010-0000-7702-000001000000}" name="Column1"/>
    <tableColumn id="2" xr3:uid="{00000000-0010-0000-7702-000002000000}" name="Column2"/>
  </tableColumns>
  <tableStyleInfo name="May 25-style 90" showFirstColumn="1" showLastColumn="1" showRowStripes="1" showColumnStripes="0"/>
</table>
</file>

<file path=xl/tables/table6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3" xr:uid="{00000000-000C-0000-FFFF-FFFF78020000}" name="Table_633" displayName="Table_633" ref="Q106:T106" headerRowCount="0">
  <tableColumns count="4">
    <tableColumn id="1" xr3:uid="{00000000-0010-0000-7802-000001000000}" name="Column1"/>
    <tableColumn id="2" xr3:uid="{00000000-0010-0000-7802-000002000000}" name="Column2"/>
    <tableColumn id="3" xr3:uid="{00000000-0010-0000-7802-000003000000}" name="Column3"/>
    <tableColumn id="4" xr3:uid="{00000000-0010-0000-7802-000004000000}" name="Column4"/>
  </tableColumns>
  <tableStyleInfo name="May 25-style 91" showFirstColumn="1" showLastColumn="1" showRowStripes="1" showColumnStripes="0"/>
</table>
</file>

<file path=xl/tables/table6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4" xr:uid="{00000000-000C-0000-FFFF-FFFF79020000}" name="Table_634" displayName="Table_634" ref="B107:C116" headerRowCount="0">
  <tableColumns count="2">
    <tableColumn id="1" xr3:uid="{00000000-0010-0000-7902-000001000000}" name="Column1"/>
    <tableColumn id="2" xr3:uid="{00000000-0010-0000-7902-000002000000}" name="Column2"/>
  </tableColumns>
  <tableStyleInfo name="May 25-style 92" showFirstColumn="1" showLastColumn="1" showRowStripes="1" showColumnStripes="0"/>
</table>
</file>

<file path=xl/tables/table6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5" xr:uid="{00000000-000C-0000-FFFF-FFFF7A020000}" name="Table_635" displayName="Table_635" ref="D107:D116" headerRowCount="0">
  <tableColumns count="1">
    <tableColumn id="1" xr3:uid="{00000000-0010-0000-7A02-000001000000}" name="Column1"/>
  </tableColumns>
  <tableStyleInfo name="May 25-style 93" showFirstColumn="1" showLastColumn="1" showRowStripes="1" showColumnStripes="0"/>
</table>
</file>

<file path=xl/tables/table6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6" xr:uid="{00000000-000C-0000-FFFF-FFFF7B020000}" name="Table_636" displayName="Table_636" ref="E107:H116" headerRowCount="0">
  <tableColumns count="4">
    <tableColumn id="1" xr3:uid="{00000000-0010-0000-7B02-000001000000}" name="Column1"/>
    <tableColumn id="2" xr3:uid="{00000000-0010-0000-7B02-000002000000}" name="Column2"/>
    <tableColumn id="3" xr3:uid="{00000000-0010-0000-7B02-000003000000}" name="Column3"/>
    <tableColumn id="4" xr3:uid="{00000000-0010-0000-7B02-000004000000}" name="Column4"/>
  </tableColumns>
  <tableStyleInfo name="May 25-style 94" showFirstColumn="1" showLastColumn="1" showRowStripes="1" showColumnStripes="0"/>
</table>
</file>

<file path=xl/tables/table6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7" xr:uid="{00000000-000C-0000-FFFF-FFFF7C020000}" name="Table_637" displayName="Table_637" ref="K107:L135" headerRowCount="0">
  <tableColumns count="2">
    <tableColumn id="1" xr3:uid="{00000000-0010-0000-7C02-000001000000}" name="Column1"/>
    <tableColumn id="2" xr3:uid="{00000000-0010-0000-7C02-000002000000}" name="Column2"/>
  </tableColumns>
  <tableStyleInfo name="May 25-style 95" showFirstColumn="1" showLastColumn="1" showRowStripes="1" showColumnStripes="0"/>
</table>
</file>

<file path=xl/tables/table6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8" xr:uid="{00000000-000C-0000-FFFF-FFFF7D020000}" name="Table_638" displayName="Table_638" ref="Q107:S107" headerRowCount="0">
  <tableColumns count="3">
    <tableColumn id="1" xr3:uid="{00000000-0010-0000-7D02-000001000000}" name="Column1"/>
    <tableColumn id="2" xr3:uid="{00000000-0010-0000-7D02-000002000000}" name="Column2"/>
    <tableColumn id="3" xr3:uid="{00000000-0010-0000-7D02-000003000000}" name="Column3"/>
  </tableColumns>
  <tableStyleInfo name="May 25-style 96" showFirstColumn="1" showLastColumn="1" showRowStripes="1" showColumnStripes="0"/>
</table>
</file>

<file path=xl/tables/table6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9" xr:uid="{00000000-000C-0000-FFFF-FFFF7E020000}" name="Table_639" displayName="Table_639" ref="Q112:T113" headerRowCount="0">
  <tableColumns count="4">
    <tableColumn id="1" xr3:uid="{00000000-0010-0000-7E02-000001000000}" name="Column1"/>
    <tableColumn id="2" xr3:uid="{00000000-0010-0000-7E02-000002000000}" name="Column2"/>
    <tableColumn id="3" xr3:uid="{00000000-0010-0000-7E02-000003000000}" name="Column3"/>
    <tableColumn id="4" xr3:uid="{00000000-0010-0000-7E02-000004000000}" name="Column4"/>
  </tableColumns>
  <tableStyleInfo name="May 25-style 97" showFirstColumn="1" showLastColumn="1" showRowStripes="1" showColumnStripes="0"/>
</table>
</file>

<file path=xl/tables/table6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0" xr:uid="{00000000-000C-0000-FFFF-FFFF7F020000}" name="Table_640" displayName="Table_640" ref="N116" headerRowCount="0">
  <tableColumns count="1">
    <tableColumn id="1" xr3:uid="{00000000-0010-0000-7F02-000001000000}" name="Column1"/>
  </tableColumns>
  <tableStyleInfo name="May 25-style 98" showFirstColumn="1" showLastColumn="1" showRowStripes="1" showColumnStripes="0"/>
</table>
</file>

<file path=xl/tables/table6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1" xr:uid="{00000000-000C-0000-FFFF-FFFF80020000}" name="Table_641" displayName="Table_641" ref="O116:P116" headerRowCount="0">
  <tableColumns count="2">
    <tableColumn id="1" xr3:uid="{00000000-0010-0000-8002-000001000000}" name="Column1"/>
    <tableColumn id="2" xr3:uid="{00000000-0010-0000-8002-000002000000}" name="Column2"/>
  </tableColumns>
  <tableStyleInfo name="May 25-style 99" showFirstColumn="1" showLastColumn="1" showRowStripes="1" showColumnStripes="0"/>
</table>
</file>

<file path=xl/tables/table6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2" xr:uid="{00000000-000C-0000-FFFF-FFFF81020000}" name="Table_642" displayName="Table_642" ref="Q116:S116" headerRowCount="0">
  <tableColumns count="3">
    <tableColumn id="1" xr3:uid="{00000000-0010-0000-8102-000001000000}" name="Column1"/>
    <tableColumn id="2" xr3:uid="{00000000-0010-0000-8102-000002000000}" name="Column2"/>
    <tableColumn id="3" xr3:uid="{00000000-0010-0000-8102-000003000000}" name="Column3"/>
  </tableColumns>
  <tableStyleInfo name="May 25-style 100" showFirstColumn="1" showLastColumn="1" showRowStripes="1" showColumnStripes="0"/>
</table>
</file>

<file path=xl/tables/table6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3" xr:uid="{00000000-000C-0000-FFFF-FFFF82020000}" name="Table_643" displayName="Table_643" ref="Q117:S117" headerRowCount="0">
  <tableColumns count="3">
    <tableColumn id="1" xr3:uid="{00000000-0010-0000-8202-000001000000}" name="Column1"/>
    <tableColumn id="2" xr3:uid="{00000000-0010-0000-8202-000002000000}" name="Column2"/>
    <tableColumn id="3" xr3:uid="{00000000-0010-0000-8202-000003000000}" name="Column3"/>
  </tableColumns>
  <tableStyleInfo name="May 25-style 101" showFirstColumn="1" showLastColumn="1" showRowStripes="1" showColumnStripes="0"/>
</table>
</file>

<file path=xl/tables/table6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4" xr:uid="{00000000-000C-0000-FFFF-FFFF83020000}" name="Table_644" displayName="Table_644" ref="B118:C118" headerRowCount="0">
  <tableColumns count="2">
    <tableColumn id="1" xr3:uid="{00000000-0010-0000-8302-000001000000}" name="Column1"/>
    <tableColumn id="2" xr3:uid="{00000000-0010-0000-8302-000002000000}" name="Column2"/>
  </tableColumns>
  <tableStyleInfo name="May 25-style 102" showFirstColumn="1" showLastColumn="1" showRowStripes="1" showColumnStripes="0"/>
</table>
</file>

<file path=xl/tables/table6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5" xr:uid="{00000000-000C-0000-FFFF-FFFF84020000}" name="Table_645" displayName="Table_645" ref="D118" headerRowCount="0">
  <tableColumns count="1">
    <tableColumn id="1" xr3:uid="{00000000-0010-0000-8402-000001000000}" name="Column1"/>
  </tableColumns>
  <tableStyleInfo name="May 25-style 103" showFirstColumn="1" showLastColumn="1" showRowStripes="1" showColumnStripes="0"/>
</table>
</file>

<file path=xl/tables/table6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6" xr:uid="{00000000-000C-0000-FFFF-FFFF85020000}" name="Table_646" displayName="Table_646" ref="E118:H118" headerRowCount="0">
  <tableColumns count="4">
    <tableColumn id="1" xr3:uid="{00000000-0010-0000-8502-000001000000}" name="Column1"/>
    <tableColumn id="2" xr3:uid="{00000000-0010-0000-8502-000002000000}" name="Column2"/>
    <tableColumn id="3" xr3:uid="{00000000-0010-0000-8502-000003000000}" name="Column3"/>
    <tableColumn id="4" xr3:uid="{00000000-0010-0000-8502-000004000000}" name="Column4"/>
  </tableColumns>
  <tableStyleInfo name="May 25-style 104" showFirstColumn="1" showLastColumn="1" showRowStripes="1" showColumnStripes="0"/>
</table>
</file>

<file path=xl/tables/table6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7" xr:uid="{00000000-000C-0000-FFFF-FFFF86020000}" name="Table_647" displayName="Table_647" ref="B120:C138" headerRowCount="0">
  <tableColumns count="2">
    <tableColumn id="1" xr3:uid="{00000000-0010-0000-8602-000001000000}" name="Column1"/>
    <tableColumn id="2" xr3:uid="{00000000-0010-0000-8602-000002000000}" name="Column2"/>
  </tableColumns>
  <tableStyleInfo name="May 25-style 105" showFirstColumn="1" showLastColumn="1" showRowStripes="1" showColumnStripes="0"/>
</table>
</file>

<file path=xl/tables/table6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8" xr:uid="{00000000-000C-0000-FFFF-FFFF87020000}" name="Table_648" displayName="Table_648" ref="D120:D138" headerRowCount="0">
  <tableColumns count="1">
    <tableColumn id="1" xr3:uid="{00000000-0010-0000-8702-000001000000}" name="Column1"/>
  </tableColumns>
  <tableStyleInfo name="May 25-style 106" showFirstColumn="1" showLastColumn="1" showRowStripes="1" showColumnStripes="0"/>
</table>
</file>

<file path=xl/tables/table6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9" xr:uid="{00000000-000C-0000-FFFF-FFFF88020000}" name="Table_649" displayName="Table_649" ref="E120:E138" headerRowCount="0">
  <tableColumns count="1">
    <tableColumn id="1" xr3:uid="{00000000-0010-0000-8802-000001000000}" name="Column1"/>
  </tableColumns>
  <tableStyleInfo name="May 25-style 107" showFirstColumn="1" showLastColumn="1" showRowStripes="1" showColumnStripes="0"/>
</table>
</file>

<file path=xl/tables/table6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0" xr:uid="{00000000-000C-0000-FFFF-FFFF89020000}" name="Table_650" displayName="Table_650" ref="Q124:T135" headerRowCount="0">
  <tableColumns count="4">
    <tableColumn id="1" xr3:uid="{00000000-0010-0000-8902-000001000000}" name="Column1"/>
    <tableColumn id="2" xr3:uid="{00000000-0010-0000-8902-000002000000}" name="Column2"/>
    <tableColumn id="3" xr3:uid="{00000000-0010-0000-8902-000003000000}" name="Column3"/>
    <tableColumn id="4" xr3:uid="{00000000-0010-0000-8902-000004000000}" name="Column4"/>
  </tableColumns>
  <tableStyleInfo name="May 25-style 108" showFirstColumn="1" showLastColumn="1" showRowStripes="1" showColumnStripes="0"/>
</table>
</file>

<file path=xl/tables/table6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1" xr:uid="{00000000-000C-0000-FFFF-FFFF8A020000}" name="Table_651" displayName="Table_651" ref="N126:N127" headerRowCount="0">
  <tableColumns count="1">
    <tableColumn id="1" xr3:uid="{00000000-0010-0000-8A02-000001000000}" name="Column1"/>
  </tableColumns>
  <tableStyleInfo name="May 25-style 109" showFirstColumn="1" showLastColumn="1" showRowStripes="1" showColumnStripes="0"/>
</table>
</file>

<file path=xl/tables/table6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2" xr:uid="{00000000-000C-0000-FFFF-FFFF8B020000}" name="Table_652" displayName="Table_652" ref="O126:P127" headerRowCount="0">
  <tableColumns count="2">
    <tableColumn id="1" xr3:uid="{00000000-0010-0000-8B02-000001000000}" name="Column1"/>
    <tableColumn id="2" xr3:uid="{00000000-0010-0000-8B02-000002000000}" name="Column2"/>
  </tableColumns>
  <tableStyleInfo name="May 25-style 110" showFirstColumn="1" showLastColumn="1" showRowStripes="1" showColumnStripes="0"/>
</table>
</file>

<file path=xl/tables/table6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3" xr:uid="{00000000-000C-0000-FFFF-FFFF8C020000}" name="Table_653" displayName="Table_653" ref="N129:N132" headerRowCount="0">
  <tableColumns count="1">
    <tableColumn id="1" xr3:uid="{00000000-0010-0000-8C02-000001000000}" name="Column1"/>
  </tableColumns>
  <tableStyleInfo name="May 25-style 111" showFirstColumn="1" showLastColumn="1" showRowStripes="1" showColumnStripes="0"/>
</table>
</file>

<file path=xl/tables/table6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4" xr:uid="{00000000-000C-0000-FFFF-FFFF8D020000}" name="Table_654" displayName="Table_654" ref="O129:P135" headerRowCount="0">
  <tableColumns count="2">
    <tableColumn id="1" xr3:uid="{00000000-0010-0000-8D02-000001000000}" name="Column1"/>
    <tableColumn id="2" xr3:uid="{00000000-0010-0000-8D02-000002000000}" name="Column2"/>
  </tableColumns>
  <tableStyleInfo name="May 25-style 112" showFirstColumn="1" showLastColumn="1" showRowStripes="1" showColumnStripes="0"/>
</table>
</file>

<file path=xl/tables/table6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5" xr:uid="{00000000-000C-0000-FFFF-FFFF8E020000}" name="Table_655" displayName="Table_655" ref="K138:L138" headerRowCount="0">
  <tableColumns count="2">
    <tableColumn id="1" xr3:uid="{00000000-0010-0000-8E02-000001000000}" name="Column1"/>
    <tableColumn id="2" xr3:uid="{00000000-0010-0000-8E02-000002000000}" name="Column2"/>
  </tableColumns>
  <tableStyleInfo name="May 25-style 113" showFirstColumn="1" showLastColumn="1" showRowStripes="1" showColumnStripes="0"/>
</table>
</file>

<file path=xl/tables/table6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6" xr:uid="{00000000-000C-0000-FFFF-FFFF8F020000}" name="Table_656" displayName="Table_656" ref="M138" headerRowCount="0">
  <tableColumns count="1">
    <tableColumn id="1" xr3:uid="{00000000-0010-0000-8F02-000001000000}" name="Column1"/>
  </tableColumns>
  <tableStyleInfo name="May 25-style 114" showFirstColumn="1" showLastColumn="1" showRowStripes="1" showColumnStripes="0"/>
</table>
</file>

<file path=xl/tables/table6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7" xr:uid="{00000000-000C-0000-FFFF-FFFF90020000}" name="Table_657" displayName="Table_657" ref="Q138:S138" headerRowCount="0">
  <tableColumns count="3">
    <tableColumn id="1" xr3:uid="{00000000-0010-0000-9002-000001000000}" name="Column1"/>
    <tableColumn id="2" xr3:uid="{00000000-0010-0000-9002-000002000000}" name="Column2"/>
    <tableColumn id="3" xr3:uid="{00000000-0010-0000-9002-000003000000}" name="Column3"/>
  </tableColumns>
  <tableStyleInfo name="May 25-style 115" showFirstColumn="1" showLastColumn="1" showRowStripes="1" showColumnStripes="0"/>
</table>
</file>

<file path=xl/tables/table6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8" xr:uid="{00000000-000C-0000-FFFF-FFFF91020000}" name="Table_658" displayName="Table_658" ref="B139:C145" headerRowCount="0">
  <tableColumns count="2">
    <tableColumn id="1" xr3:uid="{00000000-0010-0000-9102-000001000000}" name="Column1"/>
    <tableColumn id="2" xr3:uid="{00000000-0010-0000-9102-000002000000}" name="Column2"/>
  </tableColumns>
  <tableStyleInfo name="May 25-style 116" showFirstColumn="1" showLastColumn="1" showRowStripes="1" showColumnStripes="0"/>
</table>
</file>

<file path=xl/tables/table6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9" xr:uid="{00000000-000C-0000-FFFF-FFFF92020000}" name="Table_659" displayName="Table_659" ref="D139:D145" headerRowCount="0">
  <tableColumns count="1">
    <tableColumn id="1" xr3:uid="{00000000-0010-0000-9202-000001000000}" name="Column1"/>
  </tableColumns>
  <tableStyleInfo name="May 25-style 117" showFirstColumn="1" showLastColumn="1" showRowStripes="1" showColumnStripes="0"/>
</table>
</file>

<file path=xl/tables/table6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0" xr:uid="{00000000-000C-0000-FFFF-FFFF93020000}" name="Table_660" displayName="Table_660" ref="E139:H145" headerRowCount="0">
  <tableColumns count="4">
    <tableColumn id="1" xr3:uid="{00000000-0010-0000-9302-000001000000}" name="Column1"/>
    <tableColumn id="2" xr3:uid="{00000000-0010-0000-9302-000002000000}" name="Column2"/>
    <tableColumn id="3" xr3:uid="{00000000-0010-0000-9302-000003000000}" name="Column3"/>
    <tableColumn id="4" xr3:uid="{00000000-0010-0000-9302-000004000000}" name="Column4"/>
  </tableColumns>
  <tableStyleInfo name="May 25-style 118" showFirstColumn="1" showLastColumn="1" showRowStripes="1" showColumnStripes="0"/>
</table>
</file>

<file path=xl/tables/table6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1" xr:uid="{00000000-000C-0000-FFFF-FFFF94020000}" name="Table_661" displayName="Table_661" ref="K139:L140" headerRowCount="0">
  <tableColumns count="2">
    <tableColumn id="1" xr3:uid="{00000000-0010-0000-9402-000001000000}" name="Column1"/>
    <tableColumn id="2" xr3:uid="{00000000-0010-0000-9402-000002000000}" name="Column2"/>
  </tableColumns>
  <tableStyleInfo name="May 25-style 119" showFirstColumn="1" showLastColumn="1" showRowStripes="1" showColumnStripes="0"/>
</table>
</file>

<file path=xl/tables/table6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2" xr:uid="{00000000-000C-0000-FFFF-FFFF95020000}" name="Table_662" displayName="Table_662" ref="M139:M140" headerRowCount="0">
  <tableColumns count="1">
    <tableColumn id="1" xr3:uid="{00000000-0010-0000-9502-000001000000}" name="Column1"/>
  </tableColumns>
  <tableStyleInfo name="May 25-style 120" showFirstColumn="1" showLastColumn="1" showRowStripes="1" showColumnStripes="0"/>
</table>
</file>

<file path=xl/tables/table6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3" xr:uid="{00000000-000C-0000-FFFF-FFFF96020000}" name="Table_663" displayName="Table_663" ref="N139:N140" headerRowCount="0">
  <tableColumns count="1">
    <tableColumn id="1" xr3:uid="{00000000-0010-0000-9602-000001000000}" name="Column1"/>
  </tableColumns>
  <tableStyleInfo name="May 25-style 121" showFirstColumn="1" showLastColumn="1" showRowStripes="1" showColumnStripes="0"/>
</table>
</file>

<file path=xl/tables/table6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4" xr:uid="{00000000-000C-0000-FFFF-FFFF97020000}" name="Table_664" displayName="Table_664" ref="O139:P140" headerRowCount="0">
  <tableColumns count="2">
    <tableColumn id="1" xr3:uid="{00000000-0010-0000-9702-000001000000}" name="Column1"/>
    <tableColumn id="2" xr3:uid="{00000000-0010-0000-9702-000002000000}" name="Column2"/>
  </tableColumns>
  <tableStyleInfo name="May 25-style 122" showFirstColumn="1" showLastColumn="1" showRowStripes="1" showColumnStripes="0"/>
</table>
</file>

<file path=xl/tables/table6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5" xr:uid="{00000000-000C-0000-FFFF-FFFF98020000}" name="Table_665" displayName="Table_665" ref="Q139:T143" headerRowCount="0">
  <tableColumns count="4">
    <tableColumn id="1" xr3:uid="{00000000-0010-0000-9802-000001000000}" name="Column1"/>
    <tableColumn id="2" xr3:uid="{00000000-0010-0000-9802-000002000000}" name="Column2"/>
    <tableColumn id="3" xr3:uid="{00000000-0010-0000-9802-000003000000}" name="Column3"/>
    <tableColumn id="4" xr3:uid="{00000000-0010-0000-9802-000004000000}" name="Column4"/>
  </tableColumns>
  <tableStyleInfo name="May 25-style 123" showFirstColumn="1" showLastColumn="1" showRowStripes="1" showColumnStripes="0"/>
</table>
</file>

<file path=xl/tables/table6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6" xr:uid="{00000000-000C-0000-FFFF-FFFF99020000}" name="Table_666" displayName="Table_666" ref="M142:M143" headerRowCount="0">
  <tableColumns count="1">
    <tableColumn id="1" xr3:uid="{00000000-0010-0000-9902-000001000000}" name="Column1"/>
  </tableColumns>
  <tableStyleInfo name="May 25-style 124" showFirstColumn="1" showLastColumn="1" showRowStripes="1" showColumnStripes="0"/>
</table>
</file>

<file path=xl/tables/table6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7" xr:uid="{00000000-000C-0000-FFFF-FFFF9A020000}" name="Table_667" displayName="Table_667" ref="N142:N143" headerRowCount="0">
  <tableColumns count="1">
    <tableColumn id="1" xr3:uid="{00000000-0010-0000-9A02-000001000000}" name="Column1"/>
  </tableColumns>
  <tableStyleInfo name="May 25-style 125" showFirstColumn="1" showLastColumn="1" showRowStripes="1" showColumnStripes="0"/>
</table>
</file>

<file path=xl/tables/table6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8" xr:uid="{00000000-000C-0000-FFFF-FFFF9B020000}" name="Table_668" displayName="Table_668" ref="K145:L149" headerRowCount="0">
  <tableColumns count="2">
    <tableColumn id="1" xr3:uid="{00000000-0010-0000-9B02-000001000000}" name="Column1"/>
    <tableColumn id="2" xr3:uid="{00000000-0010-0000-9B02-000002000000}" name="Column2"/>
  </tableColumns>
  <tableStyleInfo name="May 25-style 126" showFirstColumn="1" showLastColumn="1" showRowStripes="1" showColumnStripes="0"/>
</table>
</file>

<file path=xl/tables/table6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9" xr:uid="{00000000-000C-0000-FFFF-FFFF9C020000}" name="Table_669" displayName="Table_669" ref="M145:M149" headerRowCount="0">
  <tableColumns count="1">
    <tableColumn id="1" xr3:uid="{00000000-0010-0000-9C02-000001000000}" name="Column1"/>
  </tableColumns>
  <tableStyleInfo name="May 25-style 127" showFirstColumn="1" showLastColumn="1" showRowStripes="1" showColumnStripes="0"/>
</table>
</file>

<file path=xl/tables/table6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0" xr:uid="{00000000-000C-0000-FFFF-FFFF9D020000}" name="Table_670" displayName="Table_670" ref="O145:P149" headerRowCount="0">
  <tableColumns count="2">
    <tableColumn id="1" xr3:uid="{00000000-0010-0000-9D02-000001000000}" name="Column1"/>
    <tableColumn id="2" xr3:uid="{00000000-0010-0000-9D02-000002000000}" name="Column2"/>
  </tableColumns>
  <tableStyleInfo name="May 25-style 128" showFirstColumn="1" showLastColumn="1" showRowStripes="1" showColumnStripes="0"/>
</table>
</file>

<file path=xl/tables/table6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1" xr:uid="{00000000-000C-0000-FFFF-FFFF9E020000}" name="Table_671" displayName="Table_671" ref="Q145:T149" headerRowCount="0">
  <tableColumns count="4">
    <tableColumn id="1" xr3:uid="{00000000-0010-0000-9E02-000001000000}" name="Column1"/>
    <tableColumn id="2" xr3:uid="{00000000-0010-0000-9E02-000002000000}" name="Column2"/>
    <tableColumn id="3" xr3:uid="{00000000-0010-0000-9E02-000003000000}" name="Column3"/>
    <tableColumn id="4" xr3:uid="{00000000-0010-0000-9E02-000004000000}" name="Column4"/>
  </tableColumns>
  <tableStyleInfo name="May 25-style 129" showFirstColumn="1" showLastColumn="1" showRowStripes="1" showColumnStripes="0"/>
</table>
</file>

<file path=xl/tables/table6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2" xr:uid="{00000000-000C-0000-FFFF-FFFF9F020000}" name="Table_672" displayName="Table_672" ref="N146:N149" headerRowCount="0">
  <tableColumns count="1">
    <tableColumn id="1" xr3:uid="{00000000-0010-0000-9F02-000001000000}" name="Column1"/>
  </tableColumns>
  <tableStyleInfo name="May 25-style 130" showFirstColumn="1" showLastColumn="1" showRowStripes="1" showColumnStripes="0"/>
</table>
</file>

<file path=xl/tables/table6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3" xr:uid="{00000000-000C-0000-FFFF-FFFFA0020000}" name="Table_673" displayName="Table_673" ref="D147:D152" headerRowCount="0">
  <tableColumns count="1">
    <tableColumn id="1" xr3:uid="{00000000-0010-0000-A002-000001000000}" name="Column1"/>
  </tableColumns>
  <tableStyleInfo name="May 25-style 131" showFirstColumn="1" showLastColumn="1" showRowStripes="1" showColumnStripes="0"/>
</table>
</file>

<file path=xl/tables/table6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4" xr:uid="{00000000-000C-0000-FFFF-FFFFA1020000}" name="Table_674" displayName="Table_674" ref="E147:H152" headerRowCount="0">
  <tableColumns count="4">
    <tableColumn id="1" xr3:uid="{00000000-0010-0000-A102-000001000000}" name="Column1"/>
    <tableColumn id="2" xr3:uid="{00000000-0010-0000-A102-000002000000}" name="Column2"/>
    <tableColumn id="3" xr3:uid="{00000000-0010-0000-A102-000003000000}" name="Column3"/>
    <tableColumn id="4" xr3:uid="{00000000-0010-0000-A102-000004000000}" name="Column4"/>
  </tableColumns>
  <tableStyleInfo name="May 25-style 132" showFirstColumn="1" showLastColumn="1" showRowStripes="1" showColumnStripes="0"/>
</table>
</file>

<file path=xl/tables/table6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5" xr:uid="{00000000-000C-0000-FFFF-FFFFA2020000}" name="Table_675" displayName="Table_675" ref="D153:D170" headerRowCount="0">
  <tableColumns count="1">
    <tableColumn id="1" xr3:uid="{00000000-0010-0000-A202-000001000000}" name="Column1"/>
  </tableColumns>
  <tableStyleInfo name="May 25-style 133" showFirstColumn="1" showLastColumn="1" showRowStripes="1" showColumnStripes="0"/>
</table>
</file>

<file path=xl/tables/table6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6" xr:uid="{00000000-000C-0000-FFFF-FFFFA3020000}" name="Table_676" displayName="Table_676" ref="E153:E170" headerRowCount="0">
  <tableColumns count="1">
    <tableColumn id="1" xr3:uid="{00000000-0010-0000-A302-000001000000}" name="Column1"/>
  </tableColumns>
  <tableStyleInfo name="May 25-style 134" showFirstColumn="1" showLastColumn="1" showRowStripes="1" showColumnStripes="0"/>
</table>
</file>

<file path=xl/tables/table6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7" xr:uid="{00000000-000C-0000-FFFF-FFFFA4020000}" name="Table_677" displayName="Table_677" ref="F153:F170" headerRowCount="0">
  <tableColumns count="1">
    <tableColumn id="1" xr3:uid="{00000000-0010-0000-A402-000001000000}" name="Column1"/>
  </tableColumns>
  <tableStyleInfo name="May 25-style 135" showFirstColumn="1" showLastColumn="1" showRowStripes="1" showColumnStripes="0"/>
</table>
</file>

<file path=xl/tables/table6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8" xr:uid="{00000000-000C-0000-FFFF-FFFFA5020000}" name="Table_678" displayName="Table_678" ref="B155:C156" headerRowCount="0">
  <tableColumns count="2">
    <tableColumn id="1" xr3:uid="{00000000-0010-0000-A502-000001000000}" name="Column1"/>
    <tableColumn id="2" xr3:uid="{00000000-0010-0000-A502-000002000000}" name="Column2"/>
  </tableColumns>
  <tableStyleInfo name="May 25-style 136" showFirstColumn="1" showLastColumn="1" showRowStripes="1" showColumnStripes="0"/>
</table>
</file>

<file path=xl/tables/table6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9" xr:uid="{00000000-000C-0000-FFFF-FFFFA6020000}" name="Table_679" displayName="Table_679" ref="K155:L161" headerRowCount="0">
  <tableColumns count="2">
    <tableColumn id="1" xr3:uid="{00000000-0010-0000-A602-000001000000}" name="Column1"/>
    <tableColumn id="2" xr3:uid="{00000000-0010-0000-A602-000002000000}" name="Column2"/>
  </tableColumns>
  <tableStyleInfo name="May 25-style 137" showFirstColumn="1" showLastColumn="1" showRowStripes="1" showColumnStripes="0"/>
</table>
</file>

<file path=xl/tables/table6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0" xr:uid="{00000000-000C-0000-FFFF-FFFFA7020000}" name="Table_680" displayName="Table_680" ref="M155:M161" headerRowCount="0">
  <tableColumns count="1">
    <tableColumn id="1" xr3:uid="{00000000-0010-0000-A702-000001000000}" name="Column1"/>
  </tableColumns>
  <tableStyleInfo name="May 25-style 138" showFirstColumn="1" showLastColumn="1" showRowStripes="1" showColumnStripes="0"/>
</table>
</file>

<file path=xl/tables/table6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1" xr:uid="{00000000-000C-0000-FFFF-FFFFA8020000}" name="Table_681" displayName="Table_681" ref="B157:C159" headerRowCount="0">
  <tableColumns count="2">
    <tableColumn id="1" xr3:uid="{00000000-0010-0000-A802-000001000000}" name="Column1"/>
    <tableColumn id="2" xr3:uid="{00000000-0010-0000-A802-000002000000}" name="Column2"/>
  </tableColumns>
  <tableStyleInfo name="May 25-style 139" showFirstColumn="1" showLastColumn="1" showRowStripes="1" showColumnStripes="0"/>
</table>
</file>

<file path=xl/tables/table6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2" xr:uid="{00000000-000C-0000-FFFF-FFFFA9020000}" name="Table_682" displayName="Table_682" ref="N157" headerRowCount="0">
  <tableColumns count="1">
    <tableColumn id="1" xr3:uid="{00000000-0010-0000-A902-000001000000}" name="Column1"/>
  </tableColumns>
  <tableStyleInfo name="May 25-style 140" showFirstColumn="1" showLastColumn="1" showRowStripes="1" showColumnStripes="0"/>
</table>
</file>

<file path=xl/tables/table6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3" xr:uid="{00000000-000C-0000-FFFF-FFFFAA020000}" name="Table_683" displayName="Table_683" ref="O157:P157" headerRowCount="0">
  <tableColumns count="2">
    <tableColumn id="1" xr3:uid="{00000000-0010-0000-AA02-000001000000}" name="Column1"/>
    <tableColumn id="2" xr3:uid="{00000000-0010-0000-AA02-000002000000}" name="Column2"/>
  </tableColumns>
  <tableStyleInfo name="May 25-style 141" showFirstColumn="1" showLastColumn="1" showRowStripes="1" showColumnStripes="0"/>
</table>
</file>

<file path=xl/tables/table6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4" xr:uid="{00000000-000C-0000-FFFF-FFFFAB020000}" name="Table_684" displayName="Table_684" ref="Q157:S157" headerRowCount="0">
  <tableColumns count="3">
    <tableColumn id="1" xr3:uid="{00000000-0010-0000-AB02-000001000000}" name="Column1"/>
    <tableColumn id="2" xr3:uid="{00000000-0010-0000-AB02-000002000000}" name="Column2"/>
    <tableColumn id="3" xr3:uid="{00000000-0010-0000-AB02-000003000000}" name="Column3"/>
  </tableColumns>
  <tableStyleInfo name="May 25-style 142" showFirstColumn="1" showLastColumn="1" showRowStripes="1" showColumnStripes="0"/>
</table>
</file>

<file path=xl/tables/table6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5" xr:uid="{00000000-000C-0000-FFFF-FFFFAC020000}" name="Table_685" displayName="Table_685" ref="Q158:S158" headerRowCount="0">
  <tableColumns count="3">
    <tableColumn id="1" xr3:uid="{00000000-0010-0000-AC02-000001000000}" name="Column1"/>
    <tableColumn id="2" xr3:uid="{00000000-0010-0000-AC02-000002000000}" name="Column2"/>
    <tableColumn id="3" xr3:uid="{00000000-0010-0000-AC02-000003000000}" name="Column3"/>
  </tableColumns>
  <tableStyleInfo name="May 25-style 143" showFirstColumn="1" showLastColumn="1" showRowStripes="1" showColumnStripes="0"/>
</table>
</file>

<file path=xl/tables/table6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6" xr:uid="{00000000-000C-0000-FFFF-FFFFAD020000}" name="Table_686" displayName="Table_686" ref="B160:C170" headerRowCount="0">
  <tableColumns count="2">
    <tableColumn id="1" xr3:uid="{00000000-0010-0000-AD02-000001000000}" name="Column1"/>
    <tableColumn id="2" xr3:uid="{00000000-0010-0000-AD02-000002000000}" name="Column2"/>
  </tableColumns>
  <tableStyleInfo name="May 25-style 144" showFirstColumn="1" showLastColumn="1" showRowStripes="1" showColumnStripes="0"/>
</table>
</file>

<file path=xl/tables/table6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7" xr:uid="{00000000-000C-0000-FFFF-FFFFAE020000}" name="Table_687" displayName="Table_687" ref="K164:L175" headerRowCount="0">
  <tableColumns count="2">
    <tableColumn id="1" xr3:uid="{00000000-0010-0000-AE02-000001000000}" name="Column1"/>
    <tableColumn id="2" xr3:uid="{00000000-0010-0000-AE02-000002000000}" name="Column2"/>
  </tableColumns>
  <tableStyleInfo name="May 25-style 145" showFirstColumn="1" showLastColumn="1" showRowStripes="1" showColumnStripes="0"/>
</table>
</file>

<file path=xl/tables/table6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8" xr:uid="{00000000-000C-0000-FFFF-FFFFAF020000}" name="Table_688" displayName="Table_688" ref="M164:M175" headerRowCount="0">
  <tableColumns count="1">
    <tableColumn id="1" xr3:uid="{00000000-0010-0000-AF02-000001000000}" name="Column1"/>
  </tableColumns>
  <tableStyleInfo name="May 25-style 146" showFirstColumn="1" showLastColumn="1" showRowStripes="1" showColumnStripes="0"/>
</table>
</file>

<file path=xl/tables/table6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9" xr:uid="{00000000-000C-0000-FFFF-FFFFB0020000}" name="Table_689" displayName="Table_689" ref="N164:N166" headerRowCount="0">
  <tableColumns count="1">
    <tableColumn id="1" xr3:uid="{00000000-0010-0000-B002-000001000000}" name="Column1"/>
  </tableColumns>
  <tableStyleInfo name="May 25-style 147" showFirstColumn="1" showLastColumn="1" showRowStripes="1" showColumnStripes="0"/>
</table>
</file>

<file path=xl/tables/table6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0" xr:uid="{00000000-000C-0000-FFFF-FFFFB1020000}" name="Table_690" displayName="Table_690" ref="O164:P166" headerRowCount="0">
  <tableColumns count="2">
    <tableColumn id="1" xr3:uid="{00000000-0010-0000-B102-000001000000}" name="Column1"/>
    <tableColumn id="2" xr3:uid="{00000000-0010-0000-B102-000002000000}" name="Column2"/>
  </tableColumns>
  <tableStyleInfo name="May 25-style 148" showFirstColumn="1" showLastColumn="1" showRowStripes="1" showColumnStripes="0"/>
</table>
</file>

<file path=xl/tables/table6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1" xr:uid="{00000000-000C-0000-FFFF-FFFFB2020000}" name="Table_691" displayName="Table_691" ref="Q164:T178" headerRowCount="0">
  <tableColumns count="4">
    <tableColumn id="1" xr3:uid="{00000000-0010-0000-B202-000001000000}" name="Column1"/>
    <tableColumn id="2" xr3:uid="{00000000-0010-0000-B202-000002000000}" name="Column2"/>
    <tableColumn id="3" xr3:uid="{00000000-0010-0000-B202-000003000000}" name="Column3"/>
    <tableColumn id="4" xr3:uid="{00000000-0010-0000-B202-000004000000}" name="Column4"/>
  </tableColumns>
  <tableStyleInfo name="May 25-style 149" showFirstColumn="1" showLastColumn="1" showRowStripes="1" showColumnStripes="0"/>
</table>
</file>

<file path=xl/tables/table6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2" xr:uid="{00000000-000C-0000-FFFF-FFFFB3020000}" name="Table_692" displayName="Table_692" ref="N167:N169" headerRowCount="0">
  <tableColumns count="1">
    <tableColumn id="1" xr3:uid="{00000000-0010-0000-B302-000001000000}" name="Column1"/>
  </tableColumns>
  <tableStyleInfo name="May 25-style 150" showFirstColumn="1" showLastColumn="1" showRowStripes="1" showColumnStripes="0"/>
</table>
</file>

<file path=xl/tables/table6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3" xr:uid="{00000000-000C-0000-FFFF-FFFFB4020000}" name="Table_693" displayName="Table_693" ref="O167:P175" headerRowCount="0">
  <tableColumns count="2">
    <tableColumn id="1" xr3:uid="{00000000-0010-0000-B402-000001000000}" name="Column1"/>
    <tableColumn id="2" xr3:uid="{00000000-0010-0000-B402-000002000000}" name="Column2"/>
  </tableColumns>
  <tableStyleInfo name="May 25-style 151" showFirstColumn="1" showLastColumn="1" showRowStripes="1" showColumnStripes="0"/>
</table>
</file>

<file path=xl/tables/table6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4" xr:uid="{00000000-000C-0000-FFFF-FFFFB5020000}" name="Table_694" displayName="Table_694" ref="B171:C174" headerRowCount="0">
  <tableColumns count="2">
    <tableColumn id="1" xr3:uid="{00000000-0010-0000-B502-000001000000}" name="Column1"/>
    <tableColumn id="2" xr3:uid="{00000000-0010-0000-B502-000002000000}" name="Column2"/>
  </tableColumns>
  <tableStyleInfo name="May 25-style 152" showFirstColumn="1" showLastColumn="1" showRowStripes="1" showColumnStripes="0"/>
</table>
</file>

<file path=xl/tables/table6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5" xr:uid="{00000000-000C-0000-FFFF-FFFFB6020000}" name="Table_695" displayName="Table_695" ref="D171:D174" headerRowCount="0">
  <tableColumns count="1">
    <tableColumn id="1" xr3:uid="{00000000-0010-0000-B602-000001000000}" name="Column1"/>
  </tableColumns>
  <tableStyleInfo name="May 25-style 153" showFirstColumn="1" showLastColumn="1" showRowStripes="1" showColumnStripes="0"/>
</table>
</file>

<file path=xl/tables/table6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6" xr:uid="{00000000-000C-0000-FFFF-FFFFB7020000}" name="Table_696" displayName="Table_696" ref="E171:H174" headerRowCount="0">
  <tableColumns count="4">
    <tableColumn id="1" xr3:uid="{00000000-0010-0000-B702-000001000000}" name="Column1"/>
    <tableColumn id="2" xr3:uid="{00000000-0010-0000-B702-000002000000}" name="Column2"/>
    <tableColumn id="3" xr3:uid="{00000000-0010-0000-B702-000003000000}" name="Column3"/>
    <tableColumn id="4" xr3:uid="{00000000-0010-0000-B702-000004000000}" name="Column4"/>
  </tableColumns>
  <tableStyleInfo name="May 25-style 154" showFirstColumn="1" showLastColumn="1" showRowStripes="1" showColumnStripes="0"/>
</table>
</file>

<file path=xl/tables/table6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7" xr:uid="{00000000-000C-0000-FFFF-FFFFB8020000}" name="Table_697" displayName="Table_697" ref="B176:C197" headerRowCount="0">
  <tableColumns count="2">
    <tableColumn id="1" xr3:uid="{00000000-0010-0000-B802-000001000000}" name="Column1"/>
    <tableColumn id="2" xr3:uid="{00000000-0010-0000-B802-000002000000}" name="Column2"/>
  </tableColumns>
  <tableStyleInfo name="May 25-style 155" showFirstColumn="1" showLastColumn="1" showRowStripes="1" showColumnStripes="0"/>
</table>
</file>

<file path=xl/tables/table6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8" xr:uid="{00000000-000C-0000-FFFF-FFFFB9020000}" name="Table_698" displayName="Table_698" ref="D176:D197" headerRowCount="0">
  <tableColumns count="1">
    <tableColumn id="1" xr3:uid="{00000000-0010-0000-B902-000001000000}" name="Column1"/>
  </tableColumns>
  <tableStyleInfo name="May 25-style 156" showFirstColumn="1" showLastColumn="1" showRowStripes="1" showColumnStripes="0"/>
</table>
</file>

<file path=xl/tables/table6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9" xr:uid="{00000000-000C-0000-FFFF-FFFFBA020000}" name="Table_699" displayName="Table_699" ref="E176:E197" headerRowCount="0">
  <tableColumns count="1">
    <tableColumn id="1" xr3:uid="{00000000-0010-0000-BA02-000001000000}" name="Column1"/>
  </tableColumns>
  <tableStyleInfo name="May 25-style 157" showFirstColumn="1" showLastColumn="1" showRowStripes="1" showColumnStripes="0"/>
</table>
</file>

<file path=xl/tables/table7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0" xr:uid="{00000000-000C-0000-FFFF-FFFFBB020000}" name="Table_700" displayName="Table_700" ref="K176:L186" headerRowCount="0">
  <tableColumns count="2">
    <tableColumn id="1" xr3:uid="{00000000-0010-0000-BB02-000001000000}" name="Column1"/>
    <tableColumn id="2" xr3:uid="{00000000-0010-0000-BB02-000002000000}" name="Column2"/>
  </tableColumns>
  <tableStyleInfo name="May 25-style 158" showFirstColumn="1" showLastColumn="1" showRowStripes="1" showColumnStripes="0"/>
</table>
</file>

<file path=xl/tables/table7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1" xr:uid="{00000000-000C-0000-FFFF-FFFFBC020000}" name="Table_701" displayName="Table_701" ref="M176:M186" headerRowCount="0">
  <tableColumns count="1">
    <tableColumn id="1" xr3:uid="{00000000-0010-0000-BC02-000001000000}" name="Column1"/>
  </tableColumns>
  <tableStyleInfo name="May 25-style 159" showFirstColumn="1" showLastColumn="1" showRowStripes="1" showColumnStripes="0"/>
</table>
</file>

<file path=xl/tables/table7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2" xr:uid="{00000000-000C-0000-FFFF-FFFFBD020000}" name="Table_702" displayName="Table_702" ref="N177:N178" headerRowCount="0">
  <tableColumns count="1">
    <tableColumn id="1" xr3:uid="{00000000-0010-0000-BD02-000001000000}" name="Column1"/>
  </tableColumns>
  <tableStyleInfo name="May 25-style 160" showFirstColumn="1" showLastColumn="1" showRowStripes="1" showColumnStripes="0"/>
</table>
</file>

<file path=xl/tables/table7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3" xr:uid="{00000000-000C-0000-FFFF-FFFFBE020000}" name="Table_703" displayName="Table_703" ref="O177:P183" headerRowCount="0">
  <tableColumns count="2">
    <tableColumn id="1" xr3:uid="{00000000-0010-0000-BE02-000001000000}" name="Column1"/>
    <tableColumn id="2" xr3:uid="{00000000-0010-0000-BE02-000002000000}" name="Column2"/>
  </tableColumns>
  <tableStyleInfo name="May 25-style 161" showFirstColumn="1" showLastColumn="1" showRowStripes="1" showColumnStripes="0"/>
</table>
</file>

<file path=xl/tables/table7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4" xr:uid="{00000000-000C-0000-FFFF-FFFFBF020000}" name="Table_704" displayName="Table_704" ref="Q179:S185" headerRowCount="0">
  <tableColumns count="3">
    <tableColumn id="1" xr3:uid="{00000000-0010-0000-BF02-000001000000}" name="Column1"/>
    <tableColumn id="2" xr3:uid="{00000000-0010-0000-BF02-000002000000}" name="Column2"/>
    <tableColumn id="3" xr3:uid="{00000000-0010-0000-BF02-000003000000}" name="Column3"/>
  </tableColumns>
  <tableStyleInfo name="May 25-style 162" showFirstColumn="1" showLastColumn="1" showRowStripes="1" showColumnStripes="0"/>
</table>
</file>

<file path=xl/tables/table7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5" xr:uid="{00000000-000C-0000-FFFF-FFFFC0020000}" name="Table_705" displayName="Table_705" ref="N180:N185" headerRowCount="0">
  <tableColumns count="1">
    <tableColumn id="1" xr3:uid="{00000000-0010-0000-C002-000001000000}" name="Column1"/>
  </tableColumns>
  <tableStyleInfo name="May 25-style 163" showFirstColumn="1" showLastColumn="1" showRowStripes="1" showColumnStripes="0"/>
</table>
</file>

<file path=xl/tables/table7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6" xr:uid="{00000000-000C-0000-FFFF-FFFFC1020000}" name="Table_706" displayName="Table_706" ref="O184:P186" headerRowCount="0">
  <tableColumns count="2">
    <tableColumn id="1" xr3:uid="{00000000-0010-0000-C102-000001000000}" name="Column1"/>
    <tableColumn id="2" xr3:uid="{00000000-0010-0000-C102-000002000000}" name="Column2"/>
  </tableColumns>
  <tableStyleInfo name="May 25-style 164" showFirstColumn="1" showLastColumn="1" showRowStripes="1" showColumnStripes="0"/>
</table>
</file>

<file path=xl/tables/table7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7" xr:uid="{00000000-000C-0000-FFFF-FFFFC2020000}" name="Table_707" displayName="Table_707" ref="Q189:U198" headerRowCount="0">
  <tableColumns count="5">
    <tableColumn id="1" xr3:uid="{00000000-0010-0000-C202-000001000000}" name="Column1"/>
    <tableColumn id="2" xr3:uid="{00000000-0010-0000-C202-000002000000}" name="Column2"/>
    <tableColumn id="3" xr3:uid="{00000000-0010-0000-C202-000003000000}" name="Column3"/>
    <tableColumn id="4" xr3:uid="{00000000-0010-0000-C202-000004000000}" name="Column4"/>
    <tableColumn id="5" xr3:uid="{00000000-0010-0000-C202-000005000000}" name="Column5"/>
  </tableColumns>
  <tableStyleInfo name="May 25-style 165" showFirstColumn="1" showLastColumn="1" showRowStripes="1" showColumnStripes="0"/>
</table>
</file>

<file path=xl/tables/table7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8" xr:uid="{00000000-000C-0000-FFFF-FFFFC3020000}" name="Table_708" displayName="Table_708" ref="J190:J198" headerRowCount="0">
  <tableColumns count="1">
    <tableColumn id="1" xr3:uid="{00000000-0010-0000-C302-000001000000}" name="Column1"/>
  </tableColumns>
  <tableStyleInfo name="May 25-style 166" showFirstColumn="1" showLastColumn="1" showRowStripes="1" showColumnStripes="0"/>
</table>
</file>

<file path=xl/tables/table7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9" xr:uid="{00000000-000C-0000-FFFF-FFFFC4020000}" name="Table_709" displayName="Table_709" ref="K190:L195" headerRowCount="0">
  <tableColumns count="2">
    <tableColumn id="1" xr3:uid="{00000000-0010-0000-C402-000001000000}" name="Column1"/>
    <tableColumn id="2" xr3:uid="{00000000-0010-0000-C402-000002000000}" name="Column2"/>
  </tableColumns>
  <tableStyleInfo name="May 25-style 167" showFirstColumn="1" showLastColumn="1" showRowStripes="1" showColumnStripes="0"/>
</table>
</file>

<file path=xl/tables/table7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0" xr:uid="{00000000-000C-0000-FFFF-FFFFC5020000}" name="Table_710" displayName="Table_710" ref="M190:M195" headerRowCount="0">
  <tableColumns count="1">
    <tableColumn id="1" xr3:uid="{00000000-0010-0000-C502-000001000000}" name="Column1"/>
  </tableColumns>
  <tableStyleInfo name="May 25-style 168" showFirstColumn="1" showLastColumn="1" showRowStripes="1" showColumnStripes="0"/>
</table>
</file>

<file path=xl/tables/table7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1" xr:uid="{00000000-000C-0000-FFFF-FFFFC6020000}" name="Table_711" displayName="Table_711" ref="N190" headerRowCount="0">
  <tableColumns count="1">
    <tableColumn id="1" xr3:uid="{00000000-0010-0000-C602-000001000000}" name="Column1"/>
  </tableColumns>
  <tableStyleInfo name="May 25-style 169" showFirstColumn="1" showLastColumn="1" showRowStripes="1" showColumnStripes="0"/>
</table>
</file>

<file path=xl/tables/table7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2" xr:uid="{00000000-000C-0000-FFFF-FFFFC7020000}" name="Table_712" displayName="Table_712" ref="O190:P195" headerRowCount="0">
  <tableColumns count="2">
    <tableColumn id="1" xr3:uid="{00000000-0010-0000-C702-000001000000}" name="Column1"/>
    <tableColumn id="2" xr3:uid="{00000000-0010-0000-C702-000002000000}" name="Column2"/>
  </tableColumns>
  <tableStyleInfo name="May 25-style 170" showFirstColumn="1" showLastColumn="1" showRowStripes="1" showColumnStripes="0"/>
</table>
</file>

<file path=xl/tables/table7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3" xr:uid="{00000000-000C-0000-FFFF-FFFFC8020000}" name="Table_713" displayName="Table_713" ref="K197:L198" headerRowCount="0">
  <tableColumns count="2">
    <tableColumn id="1" xr3:uid="{00000000-0010-0000-C802-000001000000}" name="Column1"/>
    <tableColumn id="2" xr3:uid="{00000000-0010-0000-C802-000002000000}" name="Column2"/>
  </tableColumns>
  <tableStyleInfo name="May 25-style 171" showFirstColumn="1" showLastColumn="1" showRowStripes="1" showColumnStripes="0"/>
</table>
</file>

<file path=xl/tables/table7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4" xr:uid="{00000000-000C-0000-FFFF-FFFFC9020000}" name="Table_714" displayName="Table_714" ref="M197:M198" headerRowCount="0">
  <tableColumns count="1">
    <tableColumn id="1" xr3:uid="{00000000-0010-0000-C902-000001000000}" name="Column1"/>
  </tableColumns>
  <tableStyleInfo name="May 25-style 172" showFirstColumn="1" showLastColumn="1" showRowStripes="1" showColumnStripes="0"/>
</table>
</file>

<file path=xl/tables/table7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5" xr:uid="{00000000-000C-0000-FFFF-FFFFCA020000}" name="Table_715" displayName="Table_715" ref="O197:P198" headerRowCount="0">
  <tableColumns count="2">
    <tableColumn id="1" xr3:uid="{00000000-0010-0000-CA02-000001000000}" name="Column1"/>
    <tableColumn id="2" xr3:uid="{00000000-0010-0000-CA02-000002000000}" name="Column2"/>
  </tableColumns>
  <tableStyleInfo name="May 25-style 173" showFirstColumn="1" showLastColumn="1" showRowStripes="1" showColumnStripes="0"/>
</table>
</file>

<file path=xl/tables/table7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6" xr:uid="{00000000-000C-0000-FFFF-FFFFCB020000}" name="Table_716" displayName="Table_716" ref="B198:C208" headerRowCount="0">
  <tableColumns count="2">
    <tableColumn id="1" xr3:uid="{00000000-0010-0000-CB02-000001000000}" name="Column1"/>
    <tableColumn id="2" xr3:uid="{00000000-0010-0000-CB02-000002000000}" name="Column2"/>
  </tableColumns>
  <tableStyleInfo name="May 25-style 174" showFirstColumn="1" showLastColumn="1" showRowStripes="1" showColumnStripes="0"/>
</table>
</file>

<file path=xl/tables/table7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7" xr:uid="{00000000-000C-0000-FFFF-FFFFCC020000}" name="Table_717" displayName="Table_717" ref="D198:D208" headerRowCount="0">
  <tableColumns count="1">
    <tableColumn id="1" xr3:uid="{00000000-0010-0000-CC02-000001000000}" name="Column1"/>
  </tableColumns>
  <tableStyleInfo name="May 25-style 175" showFirstColumn="1" showLastColumn="1" showRowStripes="1" showColumnStripes="0"/>
</table>
</file>

<file path=xl/tables/table7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8" xr:uid="{00000000-000C-0000-FFFF-FFFFCD020000}" name="Table_718" displayName="Table_718" ref="E198:H207" headerRowCount="0">
  <tableColumns count="4">
    <tableColumn id="1" xr3:uid="{00000000-0010-0000-CD02-000001000000}" name="Column1"/>
    <tableColumn id="2" xr3:uid="{00000000-0010-0000-CD02-000002000000}" name="Column2"/>
    <tableColumn id="3" xr3:uid="{00000000-0010-0000-CD02-000003000000}" name="Column3"/>
    <tableColumn id="4" xr3:uid="{00000000-0010-0000-CD02-000004000000}" name="Column4"/>
  </tableColumns>
  <tableStyleInfo name="May 25-style 176" showFirstColumn="1" showLastColumn="1" showRowStripes="1" showColumnStripes="0"/>
</table>
</file>

<file path=xl/tables/table7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9" xr:uid="{00000000-000C-0000-FFFF-FFFFCE020000}" name="Table_719" displayName="Table_719" ref="B210:C210" headerRowCount="0">
  <tableColumns count="2">
    <tableColumn id="1" xr3:uid="{00000000-0010-0000-CE02-000001000000}" name="Column1"/>
    <tableColumn id="2" xr3:uid="{00000000-0010-0000-CE02-000002000000}" name="Column2"/>
  </tableColumns>
  <tableStyleInfo name="May 25-style 177" showFirstColumn="1" showLastColumn="1" showRowStripes="1" showColumnStripes="0"/>
</table>
</file>

<file path=xl/tables/table7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0" xr:uid="{00000000-000C-0000-FFFF-FFFFCF020000}" name="Table_720" displayName="Table_720" ref="D210" headerRowCount="0">
  <tableColumns count="1">
    <tableColumn id="1" xr3:uid="{00000000-0010-0000-CF02-000001000000}" name="Column1"/>
  </tableColumns>
  <tableStyleInfo name="May 25-style 178" showFirstColumn="1" showLastColumn="1" showRowStripes="1" showColumnStripes="0"/>
</table>
</file>

<file path=xl/tables/table7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1" xr:uid="{00000000-000C-0000-FFFF-FFFFD0020000}" name="Table_721" displayName="Table_721" ref="E210:H210" headerRowCount="0">
  <tableColumns count="4">
    <tableColumn id="1" xr3:uid="{00000000-0010-0000-D002-000001000000}" name="Column1"/>
    <tableColumn id="2" xr3:uid="{00000000-0010-0000-D002-000002000000}" name="Column2"/>
    <tableColumn id="3" xr3:uid="{00000000-0010-0000-D002-000003000000}" name="Column3"/>
    <tableColumn id="4" xr3:uid="{00000000-0010-0000-D002-000004000000}" name="Column4"/>
  </tableColumns>
  <tableStyleInfo name="May 25-style 179" showFirstColumn="1" showLastColumn="1" showRowStripes="1" showColumnStripes="0"/>
</table>
</file>

<file path=xl/tables/table7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2" xr:uid="{2E1FE37E-918E-4AA8-BB78-EC92856F99F4}" name="Table_763793" displayName="Table_763793" ref="B1:C23" headerRowCount="0">
  <tableColumns count="2">
    <tableColumn id="1" xr3:uid="{3ED099D0-58A4-44D6-968F-2FC9D1AA59E7}" name="Column1"/>
    <tableColumn id="2" xr3:uid="{C86F886C-F93A-4A5D-92A5-759E35BA224C}" name="Column2"/>
  </tableColumns>
  <tableStyleInfo name="June 25-style 42" showFirstColumn="1" showLastColumn="1" showRowStripes="1" showColumnStripes="0"/>
</table>
</file>

<file path=xl/tables/table7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3" xr:uid="{92AF724B-8539-4A6C-9E0F-E1F43A551AE8}" name="Table_764794" displayName="Table_764794" ref="D1:D23" headerRowCount="0">
  <tableColumns count="1">
    <tableColumn id="1" xr3:uid="{19A3D303-5167-422D-B362-8ED5DFC0E60C}" name="Column1"/>
  </tableColumns>
  <tableStyleInfo name="June 25-style 43" showFirstColumn="1" showLastColumn="1" showRowStripes="1" showColumnStripes="0"/>
</table>
</file>

<file path=xl/tables/table7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4" xr:uid="{8AACD588-F0F7-4FA8-9610-80AAE3411790}" name="Table_766795" displayName="Table_766795" ref="B24:C28" headerRowCount="0">
  <tableColumns count="2">
    <tableColumn id="1" xr3:uid="{DD1D6B01-6416-4D2A-9423-5767386912FD}" name="Column1"/>
    <tableColumn id="2" xr3:uid="{DC6F24CC-2BC4-4BA7-B869-040E0F106BB1}" name="Column2"/>
  </tableColumns>
  <tableStyleInfo name="June 25-style 45" showFirstColumn="1" showLastColumn="1" showRowStripes="1" showColumnStripes="0"/>
</table>
</file>

<file path=xl/tables/table7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5" xr:uid="{16EDABF1-2DC9-4E19-AB47-36FE79AD9DA0}" name="Table_767796" displayName="Table_767796" ref="D24:D28" headerRowCount="0">
  <tableColumns count="1">
    <tableColumn id="1" xr3:uid="{B5695542-1904-47ED-ABA4-F909802CD818}" name="Column1"/>
  </tableColumns>
  <tableStyleInfo name="June 25-style 46" showFirstColumn="1" showLastColumn="1" showRowStripes="1" showColumnStripes="0"/>
</table>
</file>

<file path=xl/tables/table7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2" xr:uid="{00000000-000C-0000-FFFF-FFFFD1020000}" name="Table_722" displayName="Table_722" ref="B3:C5" headerRowCount="0">
  <tableColumns count="2">
    <tableColumn id="1" xr3:uid="{00000000-0010-0000-D102-000001000000}" name="Column1"/>
    <tableColumn id="2" xr3:uid="{00000000-0010-0000-D102-000002000000}" name="Column2"/>
  </tableColumns>
  <tableStyleInfo name="June 25-style" showFirstColumn="1" showLastColumn="1" showRowStripes="1" showColumnStripes="0"/>
</table>
</file>

<file path=xl/tables/table7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3" xr:uid="{00000000-000C-0000-FFFF-FFFFD2020000}" name="Table_723" displayName="Table_723" ref="D3:D5" headerRowCount="0">
  <tableColumns count="1">
    <tableColumn id="1" xr3:uid="{00000000-0010-0000-D202-000001000000}" name="Column1"/>
  </tableColumns>
  <tableStyleInfo name="June 25-style 2" showFirstColumn="1" showLastColumn="1" showRowStripes="1" showColumnStripes="0"/>
</table>
</file>

<file path=xl/tables/table7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4" xr:uid="{00000000-000C-0000-FFFF-FFFFD3020000}" name="Table_724" displayName="Table_724" ref="M3:M9" headerRowCount="0">
  <tableColumns count="1">
    <tableColumn id="1" xr3:uid="{00000000-0010-0000-D302-000001000000}" name="Column1"/>
  </tableColumns>
  <tableStyleInfo name="June 25-style 3" showFirstColumn="1" showLastColumn="1" showRowStripes="1" showColumnStripes="0"/>
</table>
</file>

<file path=xl/tables/table7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5" xr:uid="{00000000-000C-0000-FFFF-FFFFD4020000}" name="Table_725" displayName="Table_725" ref="N5" headerRowCount="0">
  <tableColumns count="1">
    <tableColumn id="1" xr3:uid="{00000000-0010-0000-D402-000001000000}" name="Column1"/>
  </tableColumns>
  <tableStyleInfo name="June 25-style 4" showFirstColumn="1" showLastColumn="1" showRowStripes="1" showColumnStripes="0"/>
</table>
</file>

<file path=xl/tables/table7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6" xr:uid="{00000000-000C-0000-FFFF-FFFFD5020000}" name="Table_726" displayName="Table_726" ref="O5:P5" headerRowCount="0">
  <tableColumns count="2">
    <tableColumn id="1" xr3:uid="{00000000-0010-0000-D502-000001000000}" name="Column1"/>
    <tableColumn id="2" xr3:uid="{00000000-0010-0000-D502-000002000000}" name="Column2"/>
  </tableColumns>
  <tableStyleInfo name="June 25-style 5" showFirstColumn="1" showLastColumn="1" showRowStripes="1" showColumnStripes="0"/>
</table>
</file>

<file path=xl/tables/table7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7" xr:uid="{00000000-000C-0000-FFFF-FFFFD6020000}" name="Table_727" displayName="Table_727" ref="Q5:S5" headerRowCount="0">
  <tableColumns count="3">
    <tableColumn id="1" xr3:uid="{00000000-0010-0000-D602-000001000000}" name="Column1"/>
    <tableColumn id="2" xr3:uid="{00000000-0010-0000-D602-000002000000}" name="Column2"/>
    <tableColumn id="3" xr3:uid="{00000000-0010-0000-D602-000003000000}" name="Column3"/>
  </tableColumns>
  <tableStyleInfo name="June 25-style 6" showFirstColumn="1" showLastColumn="1" showRowStripes="1" showColumnStripes="0"/>
</table>
</file>

<file path=xl/tables/table7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8" xr:uid="{00000000-000C-0000-FFFF-FFFFD7020000}" name="Table_728" displayName="Table_728" ref="Q6:S6" headerRowCount="0">
  <tableColumns count="3">
    <tableColumn id="1" xr3:uid="{00000000-0010-0000-D702-000001000000}" name="Column1"/>
    <tableColumn id="2" xr3:uid="{00000000-0010-0000-D702-000002000000}" name="Column2"/>
    <tableColumn id="3" xr3:uid="{00000000-0010-0000-D702-000003000000}" name="Column3"/>
  </tableColumns>
  <tableStyleInfo name="June 25-style 7" showFirstColumn="1" showLastColumn="1" showRowStripes="1" showColumnStripes="0"/>
</table>
</file>

<file path=xl/tables/table7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9" xr:uid="{00000000-000C-0000-FFFF-FFFFD8020000}" name="Table_729" displayName="Table_729" ref="E7" headerRowCount="0">
  <tableColumns count="1">
    <tableColumn id="1" xr3:uid="{00000000-0010-0000-D802-000001000000}" name="Column1"/>
  </tableColumns>
  <tableStyleInfo name="June 25-style 8" showFirstColumn="1" showLastColumn="1" showRowStripes="1" showColumnStripes="0"/>
</table>
</file>

<file path=xl/tables/table7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0" xr:uid="{00000000-000C-0000-FFFF-FFFFD9020000}" name="Table_730" displayName="Table_730" ref="F7:G7" headerRowCount="0">
  <tableColumns count="2">
    <tableColumn id="1" xr3:uid="{00000000-0010-0000-D902-000001000000}" name="Column1"/>
    <tableColumn id="2" xr3:uid="{00000000-0010-0000-D902-000002000000}" name="Column2"/>
  </tableColumns>
  <tableStyleInfo name="June 25-style 9" showFirstColumn="1" showLastColumn="1" showRowStripes="1" showColumnStripes="0"/>
</table>
</file>

<file path=xl/tables/table7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1" xr:uid="{00000000-000C-0000-FFFF-FFFFDA020000}" name="Table_731" displayName="Table_731" ref="K7:L8" headerRowCount="0">
  <tableColumns count="2">
    <tableColumn id="1" xr3:uid="{00000000-0010-0000-DA02-000001000000}" name="Column1"/>
    <tableColumn id="2" xr3:uid="{00000000-0010-0000-DA02-000002000000}" name="Column2"/>
  </tableColumns>
  <tableStyleInfo name="June 25-style 10" showFirstColumn="1" showLastColumn="1" showRowStripes="1" showColumnStripes="0"/>
</table>
</file>

<file path=xl/tables/table7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2" xr:uid="{00000000-000C-0000-FFFF-FFFFDB020000}" name="Table_732" displayName="Table_732" ref="Q7:S7" headerRowCount="0">
  <tableColumns count="3">
    <tableColumn id="1" xr3:uid="{00000000-0010-0000-DB02-000001000000}" name="Column1"/>
    <tableColumn id="2" xr3:uid="{00000000-0010-0000-DB02-000002000000}" name="Column2"/>
    <tableColumn id="3" xr3:uid="{00000000-0010-0000-DB02-000003000000}" name="Column3"/>
  </tableColumns>
  <tableStyleInfo name="June 25-style 11" showFirstColumn="1" showLastColumn="1" showRowStripes="1" showColumnStripes="0"/>
</table>
</file>

<file path=xl/tables/table7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3" xr:uid="{00000000-000C-0000-FFFF-FFFFDC020000}" name="Table_733" displayName="Table_733" ref="B8:C10" headerRowCount="0">
  <tableColumns count="2">
    <tableColumn id="1" xr3:uid="{00000000-0010-0000-DC02-000001000000}" name="Column1"/>
    <tableColumn id="2" xr3:uid="{00000000-0010-0000-DC02-000002000000}" name="Column2"/>
  </tableColumns>
  <tableStyleInfo name="June 25-style 12" showFirstColumn="1" showLastColumn="1" showRowStripes="1" showColumnStripes="0"/>
</table>
</file>

<file path=xl/tables/table7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4" xr:uid="{00000000-000C-0000-FFFF-FFFFDD020000}" name="Table_734" displayName="Table_734" ref="D8:D10" headerRowCount="0">
  <tableColumns count="1">
    <tableColumn id="1" xr3:uid="{00000000-0010-0000-DD02-000001000000}" name="Column1"/>
  </tableColumns>
  <tableStyleInfo name="June 25-style 13" showFirstColumn="1" showLastColumn="1" showRowStripes="1" showColumnStripes="0"/>
</table>
</file>

<file path=xl/tables/table7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5" xr:uid="{00000000-000C-0000-FFFF-FFFFDE020000}" name="Table_735" displayName="Table_735" ref="E8:H10" headerRowCount="0">
  <tableColumns count="4">
    <tableColumn id="1" xr3:uid="{00000000-0010-0000-DE02-000001000000}" name="Column1"/>
    <tableColumn id="2" xr3:uid="{00000000-0010-0000-DE02-000002000000}" name="Column2"/>
    <tableColumn id="3" xr3:uid="{00000000-0010-0000-DE02-000003000000}" name="Column3"/>
    <tableColumn id="4" xr3:uid="{00000000-0010-0000-DE02-000004000000}" name="Column4"/>
  </tableColumns>
  <tableStyleInfo name="June 25-style 14" showFirstColumn="1" showLastColumn="1" showRowStripes="1" showColumnStripes="0"/>
</table>
</file>

<file path=xl/tables/table7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6" xr:uid="{00000000-000C-0000-FFFF-FFFFDF020000}" name="Table_736" displayName="Table_736" ref="K11:L43" headerRowCount="0">
  <tableColumns count="2">
    <tableColumn id="1" xr3:uid="{00000000-0010-0000-DF02-000001000000}" name="Column1"/>
    <tableColumn id="2" xr3:uid="{00000000-0010-0000-DF02-000002000000}" name="Column2"/>
  </tableColumns>
  <tableStyleInfo name="June 25-style 15" showFirstColumn="1" showLastColumn="1" showRowStripes="1" showColumnStripes="0"/>
</table>
</file>

<file path=xl/tables/table7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7" xr:uid="{00000000-000C-0000-FFFF-FFFFE0020000}" name="Table_737" displayName="Table_737" ref="M11:M43" headerRowCount="0">
  <tableColumns count="1">
    <tableColumn id="1" xr3:uid="{00000000-0010-0000-E002-000001000000}" name="Column1"/>
  </tableColumns>
  <tableStyleInfo name="June 25-style 16" showFirstColumn="1" showLastColumn="1" showRowStripes="1" showColumnStripes="0"/>
</table>
</file>

<file path=xl/tables/table7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8" xr:uid="{00000000-000C-0000-FFFF-FFFFE1020000}" name="Table_738" displayName="Table_738" ref="O11:P12" headerRowCount="0">
  <tableColumns count="2">
    <tableColumn id="1" xr3:uid="{00000000-0010-0000-E102-000001000000}" name="Column1"/>
    <tableColumn id="2" xr3:uid="{00000000-0010-0000-E102-000002000000}" name="Column2"/>
  </tableColumns>
  <tableStyleInfo name="June 25-style 17" showFirstColumn="1" showLastColumn="1" showRowStripes="1" showColumnStripes="0"/>
</table>
</file>

<file path=xl/tables/table7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9" xr:uid="{00000000-000C-0000-FFFF-FFFFE2020000}" name="Table_739" displayName="Table_739" ref="Q11:S12" headerRowCount="0">
  <tableColumns count="3">
    <tableColumn id="1" xr3:uid="{00000000-0010-0000-E202-000001000000}" name="Column1"/>
    <tableColumn id="2" xr3:uid="{00000000-0010-0000-E202-000002000000}" name="Column2"/>
    <tableColumn id="3" xr3:uid="{00000000-0010-0000-E202-000003000000}" name="Column3"/>
  </tableColumns>
  <tableStyleInfo name="June 25-style 18" showFirstColumn="1" showLastColumn="1" showRowStripes="1" showColumnStripes="0"/>
</table>
</file>

<file path=xl/tables/table7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0" xr:uid="{00000000-000C-0000-FFFF-FFFFE3020000}" name="Table_740" displayName="Table_740" ref="B12:C17" headerRowCount="0">
  <tableColumns count="2">
    <tableColumn id="1" xr3:uid="{00000000-0010-0000-E302-000001000000}" name="Column1"/>
    <tableColumn id="2" xr3:uid="{00000000-0010-0000-E302-000002000000}" name="Column2"/>
  </tableColumns>
  <tableStyleInfo name="June 25-style 19" showFirstColumn="1" showLastColumn="1" showRowStripes="1" showColumnStripes="0"/>
</table>
</file>

<file path=xl/tables/table7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1" xr:uid="{00000000-000C-0000-FFFF-FFFFE4020000}" name="Table_741" displayName="Table_741" ref="D12:D17" headerRowCount="0">
  <tableColumns count="1">
    <tableColumn id="1" xr3:uid="{00000000-0010-0000-E402-000001000000}" name="Column1"/>
  </tableColumns>
  <tableStyleInfo name="June 25-style 20" showFirstColumn="1" showLastColumn="1" showRowStripes="1" showColumnStripes="0"/>
</table>
</file>

<file path=xl/tables/table7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2" xr:uid="{00000000-000C-0000-FFFF-FFFFE5020000}" name="Table_742" displayName="Table_742" ref="E12:E17" headerRowCount="0">
  <tableColumns count="1">
    <tableColumn id="1" xr3:uid="{00000000-0010-0000-E502-000001000000}" name="Column1"/>
  </tableColumns>
  <tableStyleInfo name="June 25-style 21" showFirstColumn="1" showLastColumn="1" showRowStripes="1" showColumnStripes="0"/>
</table>
</file>

<file path=xl/tables/table7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3" xr:uid="{00000000-000C-0000-FFFF-FFFFE6020000}" name="Table_743" displayName="Table_743" ref="F12:F17" headerRowCount="0">
  <tableColumns count="1">
    <tableColumn id="1" xr3:uid="{00000000-0010-0000-E602-000001000000}" name="Column1"/>
  </tableColumns>
  <tableStyleInfo name="June 25-style 22" showFirstColumn="1" showLastColumn="1" showRowStripes="1" showColumnStripes="0"/>
</table>
</file>

<file path=xl/tables/table7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4" xr:uid="{00000000-000C-0000-FFFF-FFFFE7020000}" name="Table_744" displayName="Table_744" ref="N12" headerRowCount="0">
  <tableColumns count="1">
    <tableColumn id="1" xr3:uid="{00000000-0010-0000-E702-000001000000}" name="Column1"/>
  </tableColumns>
  <tableStyleInfo name="June 25-style 23" showFirstColumn="1" showLastColumn="1" showRowStripes="1" showColumnStripes="0"/>
</table>
</file>

<file path=xl/tables/table7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5" xr:uid="{00000000-000C-0000-FFFF-FFFFE8020000}" name="Table_745" displayName="Table_745" ref="N13" headerRowCount="0">
  <tableColumns count="1">
    <tableColumn id="1" xr3:uid="{00000000-0010-0000-E802-000001000000}" name="Column1"/>
  </tableColumns>
  <tableStyleInfo name="June 25-style 24" showFirstColumn="1" showLastColumn="1" showRowStripes="1" showColumnStripes="0"/>
</table>
</file>

<file path=xl/tables/table7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6" xr:uid="{00000000-000C-0000-FFFF-FFFFE9020000}" name="Table_746" displayName="Table_746" ref="O13:P13" headerRowCount="0">
  <tableColumns count="2">
    <tableColumn id="1" xr3:uid="{00000000-0010-0000-E902-000001000000}" name="Column1"/>
    <tableColumn id="2" xr3:uid="{00000000-0010-0000-E902-000002000000}" name="Column2"/>
  </tableColumns>
  <tableStyleInfo name="June 25-style 25" showFirstColumn="1" showLastColumn="1" showRowStripes="1" showColumnStripes="0"/>
</table>
</file>

<file path=xl/tables/table7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7" xr:uid="{00000000-000C-0000-FFFF-FFFFEA020000}" name="Table_747" displayName="Table_747" ref="B19:C21" headerRowCount="0">
  <tableColumns count="2">
    <tableColumn id="1" xr3:uid="{00000000-0010-0000-EA02-000001000000}" name="Column1"/>
    <tableColumn id="2" xr3:uid="{00000000-0010-0000-EA02-000002000000}" name="Column2"/>
  </tableColumns>
  <tableStyleInfo name="June 25-style 26" showFirstColumn="1" showLastColumn="1" showRowStripes="1" showColumnStripes="0"/>
</table>
</file>

<file path=xl/tables/table7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8" xr:uid="{00000000-000C-0000-FFFF-FFFFEB020000}" name="Table_748" displayName="Table_748" ref="D19:D21" headerRowCount="0">
  <tableColumns count="1">
    <tableColumn id="1" xr3:uid="{00000000-0010-0000-EB02-000001000000}" name="Column1"/>
  </tableColumns>
  <tableStyleInfo name="June 25-style 27" showFirstColumn="1" showLastColumn="1" showRowStripes="1" showColumnStripes="0"/>
</table>
</file>

<file path=xl/tables/table7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9" xr:uid="{00000000-000C-0000-FFFF-FFFFEC020000}" name="Table_749" displayName="Table_749" ref="E19:E21" headerRowCount="0">
  <tableColumns count="1">
    <tableColumn id="1" xr3:uid="{00000000-0010-0000-EC02-000001000000}" name="Column1"/>
  </tableColumns>
  <tableStyleInfo name="June 25-style 28" showFirstColumn="1" showLastColumn="1" showRowStripes="1" showColumnStripes="0"/>
</table>
</file>

<file path=xl/tables/table7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0" xr:uid="{00000000-000C-0000-FFFF-FFFFED020000}" name="Table_750" displayName="Table_750" ref="F19:F21" headerRowCount="0">
  <tableColumns count="1">
    <tableColumn id="1" xr3:uid="{00000000-0010-0000-ED02-000001000000}" name="Column1"/>
  </tableColumns>
  <tableStyleInfo name="June 25-style 29" showFirstColumn="1" showLastColumn="1" showRowStripes="1" showColumnStripes="0"/>
</table>
</file>

<file path=xl/tables/table7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1" xr:uid="{00000000-000C-0000-FFFF-FFFFEE020000}" name="Table_751" displayName="Table_751" ref="N21" headerRowCount="0">
  <tableColumns count="1">
    <tableColumn id="1" xr3:uid="{00000000-0010-0000-EE02-000001000000}" name="Column1"/>
  </tableColumns>
  <tableStyleInfo name="June 25-style 30" showFirstColumn="1" showLastColumn="1" showRowStripes="1" showColumnStripes="0"/>
</table>
</file>

<file path=xl/tables/table7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2" xr:uid="{00000000-000C-0000-FFFF-FFFFEF020000}" name="Table_752" displayName="Table_752" ref="O21" headerRowCount="0">
  <tableColumns count="1">
    <tableColumn id="1" xr3:uid="{00000000-0010-0000-EF02-000001000000}" name="Column1"/>
  </tableColumns>
  <tableStyleInfo name="June 25-style 31" showFirstColumn="1" showLastColumn="1" showRowStripes="1" showColumnStripes="0"/>
</table>
</file>

<file path=xl/tables/table7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3" xr:uid="{00000000-000C-0000-FFFF-FFFFF0020000}" name="Table_753" displayName="Table_753" ref="O22:P24" headerRowCount="0">
  <tableColumns count="2">
    <tableColumn id="1" xr3:uid="{00000000-0010-0000-F002-000001000000}" name="Column1"/>
    <tableColumn id="2" xr3:uid="{00000000-0010-0000-F002-000002000000}" name="Column2"/>
  </tableColumns>
  <tableStyleInfo name="June 25-style 32" showFirstColumn="1" showLastColumn="1" showRowStripes="1" showColumnStripes="0"/>
</table>
</file>

<file path=xl/tables/table7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4" xr:uid="{00000000-000C-0000-FFFF-FFFFF1020000}" name="Table_754" displayName="Table_754" ref="Q22:T25" headerRowCount="0">
  <tableColumns count="4">
    <tableColumn id="1" xr3:uid="{00000000-0010-0000-F102-000001000000}" name="Column1"/>
    <tableColumn id="2" xr3:uid="{00000000-0010-0000-F102-000002000000}" name="Column2"/>
    <tableColumn id="3" xr3:uid="{00000000-0010-0000-F102-000003000000}" name="Column3"/>
    <tableColumn id="4" xr3:uid="{00000000-0010-0000-F102-000004000000}" name="Column4"/>
  </tableColumns>
  <tableStyleInfo name="June 25-style 33" showFirstColumn="1" showLastColumn="1" showRowStripes="1" showColumnStripes="0"/>
</table>
</file>

<file path=xl/tables/table7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5" xr:uid="{00000000-000C-0000-FFFF-FFFFF2020000}" name="Table_755" displayName="Table_755" ref="B23:C32" headerRowCount="0">
  <tableColumns count="2">
    <tableColumn id="1" xr3:uid="{00000000-0010-0000-F202-000001000000}" name="Column1"/>
    <tableColumn id="2" xr3:uid="{00000000-0010-0000-F202-000002000000}" name="Column2"/>
  </tableColumns>
  <tableStyleInfo name="June 25-style 34" showFirstColumn="1" showLastColumn="1" showRowStripes="1" showColumnStripes="0"/>
</table>
</file>

<file path=xl/tables/table7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6" xr:uid="{00000000-000C-0000-FFFF-FFFFF3020000}" name="Table_756" displayName="Table_756" ref="D23:D32" headerRowCount="0">
  <tableColumns count="1">
    <tableColumn id="1" xr3:uid="{00000000-0010-0000-F302-000001000000}" name="Column1"/>
  </tableColumns>
  <tableStyleInfo name="June 25-style 35" showFirstColumn="1" showLastColumn="1" showRowStripes="1" showColumnStripes="0"/>
</table>
</file>

<file path=xl/tables/table7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7" xr:uid="{00000000-000C-0000-FFFF-FFFFF4020000}" name="Table_757" displayName="Table_757" ref="E23:H32" headerRowCount="0">
  <tableColumns count="4">
    <tableColumn id="1" xr3:uid="{00000000-0010-0000-F402-000001000000}" name="Column1"/>
    <tableColumn id="2" xr3:uid="{00000000-0010-0000-F402-000002000000}" name="Column2"/>
    <tableColumn id="3" xr3:uid="{00000000-0010-0000-F402-000003000000}" name="Column3"/>
    <tableColumn id="4" xr3:uid="{00000000-0010-0000-F402-000004000000}" name="Column4"/>
  </tableColumns>
  <tableStyleInfo name="June 25-style 36" showFirstColumn="1" showLastColumn="1" showRowStripes="1" showColumnStripes="0"/>
</table>
</file>

<file path=xl/tables/table7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8" xr:uid="{00000000-000C-0000-FFFF-FFFFF5020000}" name="Table_758" displayName="Table_758" ref="J25:J43" headerRowCount="0">
  <tableColumns count="1">
    <tableColumn id="1" xr3:uid="{00000000-0010-0000-F502-000001000000}" name="Column1"/>
  </tableColumns>
  <tableStyleInfo name="June 25-style 37" showFirstColumn="1" showLastColumn="1" showRowStripes="1" showColumnStripes="0"/>
</table>
</file>

<file path=xl/tables/table7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9" xr:uid="{00000000-000C-0000-FFFF-FFFFF6020000}" name="Table_759" displayName="Table_759" ref="O25:P25" headerRowCount="0">
  <tableColumns count="2">
    <tableColumn id="1" xr3:uid="{00000000-0010-0000-F602-000001000000}" name="Column1"/>
    <tableColumn id="2" xr3:uid="{00000000-0010-0000-F602-000002000000}" name="Column2"/>
  </tableColumns>
  <tableStyleInfo name="June 25-style 38" showFirstColumn="1" showLastColumn="1" showRowStripes="1" showColumnStripes="0"/>
</table>
</file>

<file path=xl/tables/table7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0" xr:uid="{00000000-000C-0000-FFFF-FFFFF7020000}" name="Table_760" displayName="Table_760" ref="O26:P43" headerRowCount="0">
  <tableColumns count="2">
    <tableColumn id="1" xr3:uid="{00000000-0010-0000-F702-000001000000}" name="Column1"/>
    <tableColumn id="2" xr3:uid="{00000000-0010-0000-F702-000002000000}" name="Column2"/>
  </tableColumns>
  <tableStyleInfo name="June 25-style 39" showFirstColumn="1" showLastColumn="1" showRowStripes="1" showColumnStripes="0"/>
</table>
</file>

<file path=xl/tables/table7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1" xr:uid="{00000000-000C-0000-FFFF-FFFFF8020000}" name="Table_761" displayName="Table_761" ref="Q26:S43" headerRowCount="0">
  <tableColumns count="3">
    <tableColumn id="1" xr3:uid="{00000000-0010-0000-F802-000001000000}" name="Column1"/>
    <tableColumn id="2" xr3:uid="{00000000-0010-0000-F802-000002000000}" name="Column2"/>
    <tableColumn id="3" xr3:uid="{00000000-0010-0000-F802-000003000000}" name="Column3"/>
  </tableColumns>
  <tableStyleInfo name="June 25-style 40" showFirstColumn="1" showLastColumn="1" showRowStripes="1" showColumnStripes="0"/>
</table>
</file>

<file path=xl/tables/table7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2" xr:uid="{00000000-000C-0000-FFFF-FFFFF9020000}" name="Table_762" displayName="Table_762" ref="N27:N43" headerRowCount="0">
  <tableColumns count="1">
    <tableColumn id="1" xr3:uid="{00000000-0010-0000-F902-000001000000}" name="Column1"/>
  </tableColumns>
  <tableStyleInfo name="June 25-style 41" showFirstColumn="1" showLastColumn="1" showRowStripes="1" showColumnStripes="0"/>
</table>
</file>

<file path=xl/tables/table7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3" xr:uid="{00000000-000C-0000-FFFF-FFFFFA020000}" name="Table_763" displayName="Table_763" ref="B35:C57" headerRowCount="0">
  <tableColumns count="2">
    <tableColumn id="1" xr3:uid="{00000000-0010-0000-FA02-000001000000}" name="Column1"/>
    <tableColumn id="2" xr3:uid="{00000000-0010-0000-FA02-000002000000}" name="Column2"/>
  </tableColumns>
  <tableStyleInfo name="June 25-style 42" showFirstColumn="1" showLastColumn="1" showRowStripes="1" showColumnStripes="0"/>
</table>
</file>

<file path=xl/tables/table7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4" xr:uid="{00000000-000C-0000-FFFF-FFFFFB020000}" name="Table_764" displayName="Table_764" ref="D35:D57" headerRowCount="0">
  <tableColumns count="1">
    <tableColumn id="1" xr3:uid="{00000000-0010-0000-FB02-000001000000}" name="Column1"/>
  </tableColumns>
  <tableStyleInfo name="June 25-style 43" showFirstColumn="1" showLastColumn="1" showRowStripes="1" showColumnStripes="0"/>
</table>
</file>

<file path=xl/tables/table7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5" xr:uid="{00000000-000C-0000-FFFF-FFFFFC020000}" name="Table_765" displayName="Table_765" ref="E44:H63" headerRowCount="0">
  <tableColumns count="4">
    <tableColumn id="1" xr3:uid="{00000000-0010-0000-FC02-000001000000}" name="Column1"/>
    <tableColumn id="2" xr3:uid="{00000000-0010-0000-FC02-000002000000}" name="Column2"/>
    <tableColumn id="3" xr3:uid="{00000000-0010-0000-FC02-000003000000}" name="Column3"/>
    <tableColumn id="4" xr3:uid="{00000000-0010-0000-FC02-000004000000}" name="Column4"/>
  </tableColumns>
  <tableStyleInfo name="June 25-style 44" showFirstColumn="1" showLastColumn="1" showRowStripes="1" showColumnStripes="0"/>
</table>
</file>

<file path=xl/tables/table7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6" xr:uid="{00000000-000C-0000-FFFF-FFFFFD020000}" name="Table_766" displayName="Table_766" ref="B58:C62" headerRowCount="0">
  <tableColumns count="2">
    <tableColumn id="1" xr3:uid="{00000000-0010-0000-FD02-000001000000}" name="Column1"/>
    <tableColumn id="2" xr3:uid="{00000000-0010-0000-FD02-000002000000}" name="Column2"/>
  </tableColumns>
  <tableStyleInfo name="June 25-style 45" showFirstColumn="1" showLastColumn="1" showRowStripes="1" showColumnStripes="0"/>
</table>
</file>

<file path=xl/tables/table7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7" xr:uid="{00000000-000C-0000-FFFF-FFFFFE020000}" name="Table_767" displayName="Table_767" ref="D58:D62" headerRowCount="0">
  <tableColumns count="1">
    <tableColumn id="1" xr3:uid="{00000000-0010-0000-FE02-000001000000}" name="Column1"/>
  </tableColumns>
  <tableStyleInfo name="June 25-style 46" showFirstColumn="1" showLastColumn="1" showRowStripes="1" showColumnStripes="0"/>
</table>
</file>

<file path=xl/tables/table7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8" xr:uid="{00000000-000C-0000-FFFF-FFFFFF020000}" name="Table_768" displayName="Table_768" ref="B64:C70" headerRowCount="0">
  <tableColumns count="2">
    <tableColumn id="1" xr3:uid="{00000000-0010-0000-FF02-000001000000}" name="Column1"/>
    <tableColumn id="2" xr3:uid="{00000000-0010-0000-FF02-000002000000}" name="Column2"/>
  </tableColumns>
  <tableStyleInfo name="June 25-style 47" showFirstColumn="1" showLastColumn="1" showRowStripes="1" showColumnStripes="0"/>
</table>
</file>

<file path=xl/tables/table7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9" xr:uid="{00000000-000C-0000-FFFF-FFFF00030000}" name="Table_769" displayName="Table_769" ref="D64" headerRowCount="0">
  <tableColumns count="1">
    <tableColumn id="1" xr3:uid="{00000000-0010-0000-0003-000001000000}" name="Column1"/>
  </tableColumns>
  <tableStyleInfo name="June 25-style 48" showFirstColumn="1" showLastColumn="1" showRowStripes="1" showColumnStripes="0"/>
</table>
</file>

<file path=xl/tables/table7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0" xr:uid="{00000000-000C-0000-FFFF-FFFF01030000}" name="Table_770" displayName="Table_770" ref="E64:H64" headerRowCount="0">
  <tableColumns count="4">
    <tableColumn id="1" xr3:uid="{00000000-0010-0000-0103-000001000000}" name="Column1"/>
    <tableColumn id="2" xr3:uid="{00000000-0010-0000-0103-000002000000}" name="Column2"/>
    <tableColumn id="3" xr3:uid="{00000000-0010-0000-0103-000003000000}" name="Column3"/>
    <tableColumn id="4" xr3:uid="{00000000-0010-0000-0103-000004000000}" name="Column4"/>
  </tableColumns>
  <tableStyleInfo name="June 25-style 49" showFirstColumn="1" showLastColumn="1" showRowStripes="1" showColumnStripes="0"/>
</table>
</file>

<file path=xl/tables/table7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1" xr:uid="{00000000-000C-0000-FFFF-FFFF02030000}" name="Table_771" displayName="Table_771" ref="D65:D70" headerRowCount="0">
  <tableColumns count="1">
    <tableColumn id="1" xr3:uid="{00000000-0010-0000-0203-000001000000}" name="Column1"/>
  </tableColumns>
  <tableStyleInfo name="June 25-style 50" showFirstColumn="1" showLastColumn="1" showRowStripes="1" showColumnStripes="0"/>
</table>
</file>

<file path=xl/tables/table7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2" xr:uid="{00000000-000C-0000-FFFF-FFFF03030000}" name="Table_772" displayName="Table_772" ref="E65:H70" headerRowCount="0">
  <tableColumns count="4">
    <tableColumn id="1" xr3:uid="{00000000-0010-0000-0303-000001000000}" name="Column1"/>
    <tableColumn id="2" xr3:uid="{00000000-0010-0000-0303-000002000000}" name="Column2"/>
    <tableColumn id="3" xr3:uid="{00000000-0010-0000-0303-000003000000}" name="Column3"/>
    <tableColumn id="4" xr3:uid="{00000000-0010-0000-0303-000004000000}" name="Column4"/>
  </tableColumns>
  <tableStyleInfo name="June 25-style 51" showFirstColumn="1" showLastColumn="1" showRowStripes="1" showColumnStripes="0"/>
</table>
</file>

<file path=xl/tables/table7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3" xr:uid="{00000000-000C-0000-FFFF-FFFF04030000}" name="Table_773" displayName="Table_773" ref="E3" headerRowCount="0">
  <tableColumns count="1">
    <tableColumn id="1" xr3:uid="{00000000-0010-0000-0403-000001000000}" name="Column1"/>
  </tableColumns>
  <tableStyleInfo name="Future Months -style" showFirstColumn="1" showLastColumn="1" showRowStripes="1" showColumnStripes="0"/>
</table>
</file>

<file path=xl/tables/table7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4" xr:uid="{00000000-000C-0000-FFFF-FFFF05030000}" name="Table_774" displayName="Table_774" ref="F3:G3" headerRowCount="0">
  <tableColumns count="2">
    <tableColumn id="1" xr3:uid="{00000000-0010-0000-0503-000001000000}" name="Column1"/>
    <tableColumn id="2" xr3:uid="{00000000-0010-0000-0503-000002000000}" name="Column2"/>
  </tableColumns>
  <tableStyleInfo name="Future Months -style 2" showFirstColumn="1" showLastColumn="1" showRowStripes="1" showColumnStripes="0"/>
</table>
</file>

<file path=xl/tables/table7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5" xr:uid="{00000000-000C-0000-FFFF-FFFF06030000}" name="Table_775" displayName="Table_775" ref="M3:M9" headerRowCount="0">
  <tableColumns count="1">
    <tableColumn id="1" xr3:uid="{00000000-0010-0000-0603-000001000000}" name="Column1"/>
  </tableColumns>
  <tableStyleInfo name="Future Months -style 3" showFirstColumn="1" showLastColumn="1" showRowStripes="1" showColumnStripes="0"/>
</table>
</file>

<file path=xl/tables/table7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6" xr:uid="{00000000-000C-0000-FFFF-FFFF07030000}" name="Table_776" displayName="Table_776" ref="N5" headerRowCount="0">
  <tableColumns count="1">
    <tableColumn id="1" xr3:uid="{00000000-0010-0000-0703-000001000000}" name="Column1"/>
  </tableColumns>
  <tableStyleInfo name="Future Months -style 4" showFirstColumn="1" showLastColumn="1" showRowStripes="1" showColumnStripes="0"/>
</table>
</file>

<file path=xl/tables/table7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7" xr:uid="{00000000-000C-0000-FFFF-FFFF08030000}" name="Table_777" displayName="Table_777" ref="O5:P5" headerRowCount="0">
  <tableColumns count="2">
    <tableColumn id="1" xr3:uid="{00000000-0010-0000-0803-000001000000}" name="Column1"/>
    <tableColumn id="2" xr3:uid="{00000000-0010-0000-0803-000002000000}" name="Column2"/>
  </tableColumns>
  <tableStyleInfo name="Future Months -style 5" showFirstColumn="1" showLastColumn="1" showRowStripes="1" showColumnStripes="0"/>
</table>
</file>

<file path=xl/tables/table7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8" xr:uid="{00000000-000C-0000-FFFF-FFFF09030000}" name="Table_778" displayName="Table_778" ref="Q5:S5" headerRowCount="0">
  <tableColumns count="3">
    <tableColumn id="1" xr3:uid="{00000000-0010-0000-0903-000001000000}" name="Column1"/>
    <tableColumn id="2" xr3:uid="{00000000-0010-0000-0903-000002000000}" name="Column2"/>
    <tableColumn id="3" xr3:uid="{00000000-0010-0000-0903-000003000000}" name="Column3"/>
  </tableColumns>
  <tableStyleInfo name="Future Months -style 6" showFirstColumn="1" showLastColumn="1" showRowStripes="1" showColumnStripes="0"/>
</table>
</file>

<file path=xl/tables/table7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9" xr:uid="{00000000-000C-0000-FFFF-FFFF0A030000}" name="Table_779" displayName="Table_779" ref="Q6:S6" headerRowCount="0">
  <tableColumns count="3">
    <tableColumn id="1" xr3:uid="{00000000-0010-0000-0A03-000001000000}" name="Column1"/>
    <tableColumn id="2" xr3:uid="{00000000-0010-0000-0A03-000002000000}" name="Column2"/>
    <tableColumn id="3" xr3:uid="{00000000-0010-0000-0A03-000003000000}" name="Column3"/>
  </tableColumns>
  <tableStyleInfo name="Future Months -style 7" showFirstColumn="1" showLastColumn="1" showRowStripes="1" showColumnStripes="0"/>
</table>
</file>

<file path=xl/tables/table7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0" xr:uid="{00000000-000C-0000-FFFF-FFFF0B030000}" name="Table_780" displayName="Table_780" ref="K7:L8" headerRowCount="0">
  <tableColumns count="2">
    <tableColumn id="1" xr3:uid="{00000000-0010-0000-0B03-000001000000}" name="Column1"/>
    <tableColumn id="2" xr3:uid="{00000000-0010-0000-0B03-000002000000}" name="Column2"/>
  </tableColumns>
  <tableStyleInfo name="Future Months -style 8" showFirstColumn="1" showLastColumn="1" showRowStripes="1" showColumnStripes="0"/>
</table>
</file>

<file path=xl/tables/table7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1" xr:uid="{00000000-000C-0000-FFFF-FFFF0C030000}" name="Table_781" displayName="Table_781" ref="Q7:S7" headerRowCount="0">
  <tableColumns count="3">
    <tableColumn id="1" xr3:uid="{00000000-0010-0000-0C03-000001000000}" name="Column1"/>
    <tableColumn id="2" xr3:uid="{00000000-0010-0000-0C03-000002000000}" name="Column2"/>
    <tableColumn id="3" xr3:uid="{00000000-0010-0000-0C03-000003000000}" name="Column3"/>
  </tableColumns>
  <tableStyleInfo name="Future Months -style 9" showFirstColumn="1" showLastColumn="1" showRowStripes="1" showColumnStripes="0"/>
</table>
</file>

<file path=xl/tables/table7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2" xr:uid="{00000000-000C-0000-FFFF-FFFF0D030000}" name="Table_782" displayName="Table_782" ref="O13:P14" headerRowCount="0">
  <tableColumns count="2">
    <tableColumn id="1" xr3:uid="{00000000-0010-0000-0D03-000001000000}" name="Column1"/>
    <tableColumn id="2" xr3:uid="{00000000-0010-0000-0D03-000002000000}" name="Column2"/>
  </tableColumns>
  <tableStyleInfo name="Future Months -style 10" showFirstColumn="1" showLastColumn="1" showRowStripes="1" showColumnStripes="0"/>
</table>
</file>

<file path=xl/tables/table7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3" xr:uid="{00000000-000C-0000-FFFF-FFFF0E030000}" name="Table_783" displayName="Table_783" ref="Q13:S14" headerRowCount="0">
  <tableColumns count="3">
    <tableColumn id="1" xr3:uid="{00000000-0010-0000-0E03-000001000000}" name="Column1"/>
    <tableColumn id="2" xr3:uid="{00000000-0010-0000-0E03-000002000000}" name="Column2"/>
    <tableColumn id="3" xr3:uid="{00000000-0010-0000-0E03-000003000000}" name="Column3"/>
  </tableColumns>
  <tableStyleInfo name="Future Months -style 11" showFirstColumn="1" showLastColumn="1" showRowStripes="1" showColumnStripes="0"/>
</table>
</file>

<file path=xl/tables/table7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4" xr:uid="{00000000-000C-0000-FFFF-FFFF0F030000}" name="Table_784" displayName="Table_784" ref="N14" headerRowCount="0">
  <tableColumns count="1">
    <tableColumn id="1" xr3:uid="{00000000-0010-0000-0F03-000001000000}" name="Column1"/>
  </tableColumns>
  <tableStyleInfo name="Future Months -style 12" showFirstColumn="1" showLastColumn="1" showRowStripes="1" showColumnStripes="0"/>
</table>
</file>

<file path=xl/tables/table7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5" xr:uid="{00000000-000C-0000-FFFF-FFFF10030000}" name="Table_785" displayName="Table_785" ref="O20:P21" headerRowCount="0">
  <tableColumns count="2">
    <tableColumn id="1" xr3:uid="{00000000-0010-0000-1003-000001000000}" name="Column1"/>
    <tableColumn id="2" xr3:uid="{00000000-0010-0000-1003-000002000000}" name="Column2"/>
  </tableColumns>
  <tableStyleInfo name="Future Months -style 13" showFirstColumn="1" showLastColumn="1" showRowStripes="1" showColumnStripes="0"/>
</table>
</file>

<file path=xl/tables/table7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6" xr:uid="{00000000-000C-0000-FFFF-FFFF11030000}" name="Table_786" displayName="Table_786" ref="Q20:S21" headerRowCount="0">
  <tableColumns count="3">
    <tableColumn id="1" xr3:uid="{00000000-0010-0000-1103-000001000000}" name="Column1"/>
    <tableColumn id="2" xr3:uid="{00000000-0010-0000-1103-000002000000}" name="Column2"/>
    <tableColumn id="3" xr3:uid="{00000000-0010-0000-1103-000003000000}" name="Column3"/>
  </tableColumns>
  <tableStyleInfo name="Future Months -style 14" showFirstColumn="1" showLastColumn="1" showRowStripes="1" showColumnStripes="0"/>
</table>
</file>

<file path=xl/tables/table7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7" xr:uid="{00000000-000C-0000-FFFF-FFFF12030000}" name="Table_787" displayName="Table_787" ref="N21" headerRowCount="0">
  <tableColumns count="1">
    <tableColumn id="1" xr3:uid="{00000000-0010-0000-1203-000001000000}" name="Column1"/>
  </tableColumns>
  <tableStyleInfo name="Future Months -style 15" showFirstColumn="1" showLastColumn="1" showRowStripes="1" showColumnStripes="0"/>
</table>
</file>

<file path=xl/tables/table7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8" xr:uid="{00000000-000C-0000-FFFF-FFFF13030000}" name="Table_788" displayName="Table_788" ref="O25:P26" headerRowCount="0">
  <tableColumns count="2">
    <tableColumn id="1" xr3:uid="{00000000-0010-0000-1303-000001000000}" name="Column1"/>
    <tableColumn id="2" xr3:uid="{00000000-0010-0000-1303-000002000000}" name="Column2"/>
  </tableColumns>
  <tableStyleInfo name="Future Months -style 16" showFirstColumn="1" showLastColumn="1" showRowStripes="1" showColumnStripes="0"/>
</table>
</file>

<file path=xl/tables/table7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9" xr:uid="{00000000-000C-0000-FFFF-FFFF14030000}" name="Table_789" displayName="Table_789" ref="Q25:S26" headerRowCount="0">
  <tableColumns count="3">
    <tableColumn id="1" xr3:uid="{00000000-0010-0000-1403-000001000000}" name="Column1"/>
    <tableColumn id="2" xr3:uid="{00000000-0010-0000-1403-000002000000}" name="Column2"/>
    <tableColumn id="3" xr3:uid="{00000000-0010-0000-1403-000003000000}" name="Column3"/>
  </tableColumns>
  <tableStyleInfo name="Future Months -style 17" showFirstColumn="1" showLastColumn="1" showRowStripes="1" showColumnStripes="0"/>
</table>
</file>

<file path=xl/tables/table7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0" xr:uid="{00000000-000C-0000-FFFF-FFFF15030000}" name="Table_790" displayName="Table_790" ref="N26" headerRowCount="0">
  <tableColumns count="1">
    <tableColumn id="1" xr3:uid="{00000000-0010-0000-1503-000001000000}" name="Column1"/>
  </tableColumns>
  <tableStyleInfo name="Future Months -style 18" showFirstColumn="1" showLastColumn="1" showRowStripes="1" showColumnStripes="0"/>
</table>
</file>

<file path=xl/tables/table7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1" xr:uid="{00000000-000C-0000-FFFF-FFFF16030000}" name="Table_791" displayName="Table_791" ref="E42:H61" headerRowCount="0">
  <tableColumns count="4">
    <tableColumn id="1" xr3:uid="{00000000-0010-0000-1603-000001000000}" name="Column1"/>
    <tableColumn id="2" xr3:uid="{00000000-0010-0000-1603-000002000000}" name="Column2"/>
    <tableColumn id="3" xr3:uid="{00000000-0010-0000-1603-000003000000}" name="Column3"/>
    <tableColumn id="4" xr3:uid="{00000000-0010-0000-1603-000004000000}" name="Column4"/>
  </tableColumns>
  <tableStyleInfo name="Future Months -style 19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18" Type="http://schemas.openxmlformats.org/officeDocument/2006/relationships/table" Target="../tables/table19.xml"/><Relationship Id="rId3" Type="http://schemas.openxmlformats.org/officeDocument/2006/relationships/table" Target="../tables/table4.xml"/><Relationship Id="rId21" Type="http://schemas.openxmlformats.org/officeDocument/2006/relationships/table" Target="../tables/table22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17" Type="http://schemas.openxmlformats.org/officeDocument/2006/relationships/table" Target="../tables/table18.xml"/><Relationship Id="rId2" Type="http://schemas.openxmlformats.org/officeDocument/2006/relationships/table" Target="../tables/table3.xml"/><Relationship Id="rId16" Type="http://schemas.openxmlformats.org/officeDocument/2006/relationships/table" Target="../tables/table17.xml"/><Relationship Id="rId20" Type="http://schemas.openxmlformats.org/officeDocument/2006/relationships/table" Target="../tables/table21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10" Type="http://schemas.openxmlformats.org/officeDocument/2006/relationships/table" Target="../tables/table11.xml"/><Relationship Id="rId19" Type="http://schemas.openxmlformats.org/officeDocument/2006/relationships/table" Target="../tables/table20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Relationship Id="rId22" Type="http://schemas.openxmlformats.org/officeDocument/2006/relationships/table" Target="../tables/table23.xml"/></Relationships>
</file>

<file path=xl/worksheets/_rels/sheet17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49.xml"/><Relationship Id="rId21" Type="http://schemas.openxmlformats.org/officeDocument/2006/relationships/table" Target="../tables/table44.xml"/><Relationship Id="rId42" Type="http://schemas.openxmlformats.org/officeDocument/2006/relationships/table" Target="../tables/table65.xml"/><Relationship Id="rId47" Type="http://schemas.openxmlformats.org/officeDocument/2006/relationships/table" Target="../tables/table70.xml"/><Relationship Id="rId63" Type="http://schemas.openxmlformats.org/officeDocument/2006/relationships/table" Target="../tables/table86.xml"/><Relationship Id="rId68" Type="http://schemas.openxmlformats.org/officeDocument/2006/relationships/table" Target="../tables/table91.xml"/><Relationship Id="rId7" Type="http://schemas.openxmlformats.org/officeDocument/2006/relationships/table" Target="../tables/table30.xml"/><Relationship Id="rId2" Type="http://schemas.openxmlformats.org/officeDocument/2006/relationships/table" Target="../tables/table25.xml"/><Relationship Id="rId16" Type="http://schemas.openxmlformats.org/officeDocument/2006/relationships/table" Target="../tables/table39.xml"/><Relationship Id="rId29" Type="http://schemas.openxmlformats.org/officeDocument/2006/relationships/table" Target="../tables/table52.xml"/><Relationship Id="rId11" Type="http://schemas.openxmlformats.org/officeDocument/2006/relationships/table" Target="../tables/table34.xml"/><Relationship Id="rId24" Type="http://schemas.openxmlformats.org/officeDocument/2006/relationships/table" Target="../tables/table47.xml"/><Relationship Id="rId32" Type="http://schemas.openxmlformats.org/officeDocument/2006/relationships/table" Target="../tables/table55.xml"/><Relationship Id="rId37" Type="http://schemas.openxmlformats.org/officeDocument/2006/relationships/table" Target="../tables/table60.xml"/><Relationship Id="rId40" Type="http://schemas.openxmlformats.org/officeDocument/2006/relationships/table" Target="../tables/table63.xml"/><Relationship Id="rId45" Type="http://schemas.openxmlformats.org/officeDocument/2006/relationships/table" Target="../tables/table68.xml"/><Relationship Id="rId53" Type="http://schemas.openxmlformats.org/officeDocument/2006/relationships/table" Target="../tables/table76.xml"/><Relationship Id="rId58" Type="http://schemas.openxmlformats.org/officeDocument/2006/relationships/table" Target="../tables/table81.xml"/><Relationship Id="rId66" Type="http://schemas.openxmlformats.org/officeDocument/2006/relationships/table" Target="../tables/table89.xml"/><Relationship Id="rId5" Type="http://schemas.openxmlformats.org/officeDocument/2006/relationships/table" Target="../tables/table28.xml"/><Relationship Id="rId61" Type="http://schemas.openxmlformats.org/officeDocument/2006/relationships/table" Target="../tables/table84.xml"/><Relationship Id="rId19" Type="http://schemas.openxmlformats.org/officeDocument/2006/relationships/table" Target="../tables/table42.xml"/><Relationship Id="rId14" Type="http://schemas.openxmlformats.org/officeDocument/2006/relationships/table" Target="../tables/table37.xml"/><Relationship Id="rId22" Type="http://schemas.openxmlformats.org/officeDocument/2006/relationships/table" Target="../tables/table45.xml"/><Relationship Id="rId27" Type="http://schemas.openxmlformats.org/officeDocument/2006/relationships/table" Target="../tables/table50.xml"/><Relationship Id="rId30" Type="http://schemas.openxmlformats.org/officeDocument/2006/relationships/table" Target="../tables/table53.xml"/><Relationship Id="rId35" Type="http://schemas.openxmlformats.org/officeDocument/2006/relationships/table" Target="../tables/table58.xml"/><Relationship Id="rId43" Type="http://schemas.openxmlformats.org/officeDocument/2006/relationships/table" Target="../tables/table66.xml"/><Relationship Id="rId48" Type="http://schemas.openxmlformats.org/officeDocument/2006/relationships/table" Target="../tables/table71.xml"/><Relationship Id="rId56" Type="http://schemas.openxmlformats.org/officeDocument/2006/relationships/table" Target="../tables/table79.xml"/><Relationship Id="rId64" Type="http://schemas.openxmlformats.org/officeDocument/2006/relationships/table" Target="../tables/table87.xml"/><Relationship Id="rId69" Type="http://schemas.openxmlformats.org/officeDocument/2006/relationships/table" Target="../tables/table92.xml"/><Relationship Id="rId8" Type="http://schemas.openxmlformats.org/officeDocument/2006/relationships/table" Target="../tables/table31.xml"/><Relationship Id="rId51" Type="http://schemas.openxmlformats.org/officeDocument/2006/relationships/table" Target="../tables/table74.xml"/><Relationship Id="rId3" Type="http://schemas.openxmlformats.org/officeDocument/2006/relationships/table" Target="../tables/table26.xml"/><Relationship Id="rId12" Type="http://schemas.openxmlformats.org/officeDocument/2006/relationships/table" Target="../tables/table35.xml"/><Relationship Id="rId17" Type="http://schemas.openxmlformats.org/officeDocument/2006/relationships/table" Target="../tables/table40.xml"/><Relationship Id="rId25" Type="http://schemas.openxmlformats.org/officeDocument/2006/relationships/table" Target="../tables/table48.xml"/><Relationship Id="rId33" Type="http://schemas.openxmlformats.org/officeDocument/2006/relationships/table" Target="../tables/table56.xml"/><Relationship Id="rId38" Type="http://schemas.openxmlformats.org/officeDocument/2006/relationships/table" Target="../tables/table61.xml"/><Relationship Id="rId46" Type="http://schemas.openxmlformats.org/officeDocument/2006/relationships/table" Target="../tables/table69.xml"/><Relationship Id="rId59" Type="http://schemas.openxmlformats.org/officeDocument/2006/relationships/table" Target="../tables/table82.xml"/><Relationship Id="rId67" Type="http://schemas.openxmlformats.org/officeDocument/2006/relationships/table" Target="../tables/table90.xml"/><Relationship Id="rId20" Type="http://schemas.openxmlformats.org/officeDocument/2006/relationships/table" Target="../tables/table43.xml"/><Relationship Id="rId41" Type="http://schemas.openxmlformats.org/officeDocument/2006/relationships/table" Target="../tables/table64.xml"/><Relationship Id="rId54" Type="http://schemas.openxmlformats.org/officeDocument/2006/relationships/table" Target="../tables/table77.xml"/><Relationship Id="rId62" Type="http://schemas.openxmlformats.org/officeDocument/2006/relationships/table" Target="../tables/table85.xml"/><Relationship Id="rId70" Type="http://schemas.openxmlformats.org/officeDocument/2006/relationships/table" Target="../tables/table93.xml"/><Relationship Id="rId1" Type="http://schemas.openxmlformats.org/officeDocument/2006/relationships/table" Target="../tables/table24.xml"/><Relationship Id="rId6" Type="http://schemas.openxmlformats.org/officeDocument/2006/relationships/table" Target="../tables/table29.xml"/><Relationship Id="rId15" Type="http://schemas.openxmlformats.org/officeDocument/2006/relationships/table" Target="../tables/table38.xml"/><Relationship Id="rId23" Type="http://schemas.openxmlformats.org/officeDocument/2006/relationships/table" Target="../tables/table46.xml"/><Relationship Id="rId28" Type="http://schemas.openxmlformats.org/officeDocument/2006/relationships/table" Target="../tables/table51.xml"/><Relationship Id="rId36" Type="http://schemas.openxmlformats.org/officeDocument/2006/relationships/table" Target="../tables/table59.xml"/><Relationship Id="rId49" Type="http://schemas.openxmlformats.org/officeDocument/2006/relationships/table" Target="../tables/table72.xml"/><Relationship Id="rId57" Type="http://schemas.openxmlformats.org/officeDocument/2006/relationships/table" Target="../tables/table80.xml"/><Relationship Id="rId10" Type="http://schemas.openxmlformats.org/officeDocument/2006/relationships/table" Target="../tables/table33.xml"/><Relationship Id="rId31" Type="http://schemas.openxmlformats.org/officeDocument/2006/relationships/table" Target="../tables/table54.xml"/><Relationship Id="rId44" Type="http://schemas.openxmlformats.org/officeDocument/2006/relationships/table" Target="../tables/table67.xml"/><Relationship Id="rId52" Type="http://schemas.openxmlformats.org/officeDocument/2006/relationships/table" Target="../tables/table75.xml"/><Relationship Id="rId60" Type="http://schemas.openxmlformats.org/officeDocument/2006/relationships/table" Target="../tables/table83.xml"/><Relationship Id="rId65" Type="http://schemas.openxmlformats.org/officeDocument/2006/relationships/table" Target="../tables/table88.xml"/><Relationship Id="rId4" Type="http://schemas.openxmlformats.org/officeDocument/2006/relationships/table" Target="../tables/table27.xml"/><Relationship Id="rId9" Type="http://schemas.openxmlformats.org/officeDocument/2006/relationships/table" Target="../tables/table32.xml"/><Relationship Id="rId13" Type="http://schemas.openxmlformats.org/officeDocument/2006/relationships/table" Target="../tables/table36.xml"/><Relationship Id="rId18" Type="http://schemas.openxmlformats.org/officeDocument/2006/relationships/table" Target="../tables/table41.xml"/><Relationship Id="rId39" Type="http://schemas.openxmlformats.org/officeDocument/2006/relationships/table" Target="../tables/table62.xml"/><Relationship Id="rId34" Type="http://schemas.openxmlformats.org/officeDocument/2006/relationships/table" Target="../tables/table57.xml"/><Relationship Id="rId50" Type="http://schemas.openxmlformats.org/officeDocument/2006/relationships/table" Target="../tables/table73.xml"/><Relationship Id="rId55" Type="http://schemas.openxmlformats.org/officeDocument/2006/relationships/table" Target="../tables/table78.xml"/></Relationships>
</file>

<file path=xl/worksheets/_rels/sheet18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119.xml"/><Relationship Id="rId21" Type="http://schemas.openxmlformats.org/officeDocument/2006/relationships/table" Target="../tables/table114.xml"/><Relationship Id="rId42" Type="http://schemas.openxmlformats.org/officeDocument/2006/relationships/table" Target="../tables/table135.xml"/><Relationship Id="rId47" Type="http://schemas.openxmlformats.org/officeDocument/2006/relationships/table" Target="../tables/table140.xml"/><Relationship Id="rId63" Type="http://schemas.openxmlformats.org/officeDocument/2006/relationships/table" Target="../tables/table156.xml"/><Relationship Id="rId68" Type="http://schemas.openxmlformats.org/officeDocument/2006/relationships/table" Target="../tables/table161.xml"/><Relationship Id="rId84" Type="http://schemas.openxmlformats.org/officeDocument/2006/relationships/table" Target="../tables/table177.xml"/><Relationship Id="rId89" Type="http://schemas.openxmlformats.org/officeDocument/2006/relationships/table" Target="../tables/table182.xml"/><Relationship Id="rId16" Type="http://schemas.openxmlformats.org/officeDocument/2006/relationships/table" Target="../tables/table109.xml"/><Relationship Id="rId107" Type="http://schemas.openxmlformats.org/officeDocument/2006/relationships/table" Target="../tables/table200.xml"/><Relationship Id="rId11" Type="http://schemas.openxmlformats.org/officeDocument/2006/relationships/table" Target="../tables/table104.xml"/><Relationship Id="rId32" Type="http://schemas.openxmlformats.org/officeDocument/2006/relationships/table" Target="../tables/table125.xml"/><Relationship Id="rId37" Type="http://schemas.openxmlformats.org/officeDocument/2006/relationships/table" Target="../tables/table130.xml"/><Relationship Id="rId53" Type="http://schemas.openxmlformats.org/officeDocument/2006/relationships/table" Target="../tables/table146.xml"/><Relationship Id="rId58" Type="http://schemas.openxmlformats.org/officeDocument/2006/relationships/table" Target="../tables/table151.xml"/><Relationship Id="rId74" Type="http://schemas.openxmlformats.org/officeDocument/2006/relationships/table" Target="../tables/table167.xml"/><Relationship Id="rId79" Type="http://schemas.openxmlformats.org/officeDocument/2006/relationships/table" Target="../tables/table172.xml"/><Relationship Id="rId102" Type="http://schemas.openxmlformats.org/officeDocument/2006/relationships/table" Target="../tables/table195.xml"/><Relationship Id="rId5" Type="http://schemas.openxmlformats.org/officeDocument/2006/relationships/table" Target="../tables/table98.xml"/><Relationship Id="rId90" Type="http://schemas.openxmlformats.org/officeDocument/2006/relationships/table" Target="../tables/table183.xml"/><Relationship Id="rId95" Type="http://schemas.openxmlformats.org/officeDocument/2006/relationships/table" Target="../tables/table188.xml"/><Relationship Id="rId22" Type="http://schemas.openxmlformats.org/officeDocument/2006/relationships/table" Target="../tables/table115.xml"/><Relationship Id="rId27" Type="http://schemas.openxmlformats.org/officeDocument/2006/relationships/table" Target="../tables/table120.xml"/><Relationship Id="rId43" Type="http://schemas.openxmlformats.org/officeDocument/2006/relationships/table" Target="../tables/table136.xml"/><Relationship Id="rId48" Type="http://schemas.openxmlformats.org/officeDocument/2006/relationships/table" Target="../tables/table141.xml"/><Relationship Id="rId64" Type="http://schemas.openxmlformats.org/officeDocument/2006/relationships/table" Target="../tables/table157.xml"/><Relationship Id="rId69" Type="http://schemas.openxmlformats.org/officeDocument/2006/relationships/table" Target="../tables/table162.xml"/><Relationship Id="rId80" Type="http://schemas.openxmlformats.org/officeDocument/2006/relationships/table" Target="../tables/table173.xml"/><Relationship Id="rId85" Type="http://schemas.openxmlformats.org/officeDocument/2006/relationships/table" Target="../tables/table178.xml"/><Relationship Id="rId12" Type="http://schemas.openxmlformats.org/officeDocument/2006/relationships/table" Target="../tables/table105.xml"/><Relationship Id="rId17" Type="http://schemas.openxmlformats.org/officeDocument/2006/relationships/table" Target="../tables/table110.xml"/><Relationship Id="rId33" Type="http://schemas.openxmlformats.org/officeDocument/2006/relationships/table" Target="../tables/table126.xml"/><Relationship Id="rId38" Type="http://schemas.openxmlformats.org/officeDocument/2006/relationships/table" Target="../tables/table131.xml"/><Relationship Id="rId59" Type="http://schemas.openxmlformats.org/officeDocument/2006/relationships/table" Target="../tables/table152.xml"/><Relationship Id="rId103" Type="http://schemas.openxmlformats.org/officeDocument/2006/relationships/table" Target="../tables/table196.xml"/><Relationship Id="rId108" Type="http://schemas.openxmlformats.org/officeDocument/2006/relationships/table" Target="../tables/table201.xml"/><Relationship Id="rId54" Type="http://schemas.openxmlformats.org/officeDocument/2006/relationships/table" Target="../tables/table147.xml"/><Relationship Id="rId70" Type="http://schemas.openxmlformats.org/officeDocument/2006/relationships/table" Target="../tables/table163.xml"/><Relationship Id="rId75" Type="http://schemas.openxmlformats.org/officeDocument/2006/relationships/table" Target="../tables/table168.xml"/><Relationship Id="rId91" Type="http://schemas.openxmlformats.org/officeDocument/2006/relationships/table" Target="../tables/table184.xml"/><Relationship Id="rId96" Type="http://schemas.openxmlformats.org/officeDocument/2006/relationships/table" Target="../tables/table189.xml"/><Relationship Id="rId1" Type="http://schemas.openxmlformats.org/officeDocument/2006/relationships/table" Target="../tables/table94.xml"/><Relationship Id="rId6" Type="http://schemas.openxmlformats.org/officeDocument/2006/relationships/table" Target="../tables/table99.xml"/><Relationship Id="rId15" Type="http://schemas.openxmlformats.org/officeDocument/2006/relationships/table" Target="../tables/table108.xml"/><Relationship Id="rId23" Type="http://schemas.openxmlformats.org/officeDocument/2006/relationships/table" Target="../tables/table116.xml"/><Relationship Id="rId28" Type="http://schemas.openxmlformats.org/officeDocument/2006/relationships/table" Target="../tables/table121.xml"/><Relationship Id="rId36" Type="http://schemas.openxmlformats.org/officeDocument/2006/relationships/table" Target="../tables/table129.xml"/><Relationship Id="rId49" Type="http://schemas.openxmlformats.org/officeDocument/2006/relationships/table" Target="../tables/table142.xml"/><Relationship Id="rId57" Type="http://schemas.openxmlformats.org/officeDocument/2006/relationships/table" Target="../tables/table150.xml"/><Relationship Id="rId106" Type="http://schemas.openxmlformats.org/officeDocument/2006/relationships/table" Target="../tables/table199.xml"/><Relationship Id="rId10" Type="http://schemas.openxmlformats.org/officeDocument/2006/relationships/table" Target="../tables/table103.xml"/><Relationship Id="rId31" Type="http://schemas.openxmlformats.org/officeDocument/2006/relationships/table" Target="../tables/table124.xml"/><Relationship Id="rId44" Type="http://schemas.openxmlformats.org/officeDocument/2006/relationships/table" Target="../tables/table137.xml"/><Relationship Id="rId52" Type="http://schemas.openxmlformats.org/officeDocument/2006/relationships/table" Target="../tables/table145.xml"/><Relationship Id="rId60" Type="http://schemas.openxmlformats.org/officeDocument/2006/relationships/table" Target="../tables/table153.xml"/><Relationship Id="rId65" Type="http://schemas.openxmlformats.org/officeDocument/2006/relationships/table" Target="../tables/table158.xml"/><Relationship Id="rId73" Type="http://schemas.openxmlformats.org/officeDocument/2006/relationships/table" Target="../tables/table166.xml"/><Relationship Id="rId78" Type="http://schemas.openxmlformats.org/officeDocument/2006/relationships/table" Target="../tables/table171.xml"/><Relationship Id="rId81" Type="http://schemas.openxmlformats.org/officeDocument/2006/relationships/table" Target="../tables/table174.xml"/><Relationship Id="rId86" Type="http://schemas.openxmlformats.org/officeDocument/2006/relationships/table" Target="../tables/table179.xml"/><Relationship Id="rId94" Type="http://schemas.openxmlformats.org/officeDocument/2006/relationships/table" Target="../tables/table187.xml"/><Relationship Id="rId99" Type="http://schemas.openxmlformats.org/officeDocument/2006/relationships/table" Target="../tables/table192.xml"/><Relationship Id="rId101" Type="http://schemas.openxmlformats.org/officeDocument/2006/relationships/table" Target="../tables/table194.xml"/><Relationship Id="rId4" Type="http://schemas.openxmlformats.org/officeDocument/2006/relationships/table" Target="../tables/table97.xml"/><Relationship Id="rId9" Type="http://schemas.openxmlformats.org/officeDocument/2006/relationships/table" Target="../tables/table102.xml"/><Relationship Id="rId13" Type="http://schemas.openxmlformats.org/officeDocument/2006/relationships/table" Target="../tables/table106.xml"/><Relationship Id="rId18" Type="http://schemas.openxmlformats.org/officeDocument/2006/relationships/table" Target="../tables/table111.xml"/><Relationship Id="rId39" Type="http://schemas.openxmlformats.org/officeDocument/2006/relationships/table" Target="../tables/table132.xml"/><Relationship Id="rId109" Type="http://schemas.openxmlformats.org/officeDocument/2006/relationships/table" Target="../tables/table202.xml"/><Relationship Id="rId34" Type="http://schemas.openxmlformats.org/officeDocument/2006/relationships/table" Target="../tables/table127.xml"/><Relationship Id="rId50" Type="http://schemas.openxmlformats.org/officeDocument/2006/relationships/table" Target="../tables/table143.xml"/><Relationship Id="rId55" Type="http://schemas.openxmlformats.org/officeDocument/2006/relationships/table" Target="../tables/table148.xml"/><Relationship Id="rId76" Type="http://schemas.openxmlformats.org/officeDocument/2006/relationships/table" Target="../tables/table169.xml"/><Relationship Id="rId97" Type="http://schemas.openxmlformats.org/officeDocument/2006/relationships/table" Target="../tables/table190.xml"/><Relationship Id="rId104" Type="http://schemas.openxmlformats.org/officeDocument/2006/relationships/table" Target="../tables/table197.xml"/><Relationship Id="rId7" Type="http://schemas.openxmlformats.org/officeDocument/2006/relationships/table" Target="../tables/table100.xml"/><Relationship Id="rId71" Type="http://schemas.openxmlformats.org/officeDocument/2006/relationships/table" Target="../tables/table164.xml"/><Relationship Id="rId92" Type="http://schemas.openxmlformats.org/officeDocument/2006/relationships/table" Target="../tables/table185.xml"/><Relationship Id="rId2" Type="http://schemas.openxmlformats.org/officeDocument/2006/relationships/table" Target="../tables/table95.xml"/><Relationship Id="rId29" Type="http://schemas.openxmlformats.org/officeDocument/2006/relationships/table" Target="../tables/table122.xml"/><Relationship Id="rId24" Type="http://schemas.openxmlformats.org/officeDocument/2006/relationships/table" Target="../tables/table117.xml"/><Relationship Id="rId40" Type="http://schemas.openxmlformats.org/officeDocument/2006/relationships/table" Target="../tables/table133.xml"/><Relationship Id="rId45" Type="http://schemas.openxmlformats.org/officeDocument/2006/relationships/table" Target="../tables/table138.xml"/><Relationship Id="rId66" Type="http://schemas.openxmlformats.org/officeDocument/2006/relationships/table" Target="../tables/table159.xml"/><Relationship Id="rId87" Type="http://schemas.openxmlformats.org/officeDocument/2006/relationships/table" Target="../tables/table180.xml"/><Relationship Id="rId110" Type="http://schemas.openxmlformats.org/officeDocument/2006/relationships/table" Target="../tables/table203.xml"/><Relationship Id="rId61" Type="http://schemas.openxmlformats.org/officeDocument/2006/relationships/table" Target="../tables/table154.xml"/><Relationship Id="rId82" Type="http://schemas.openxmlformats.org/officeDocument/2006/relationships/table" Target="../tables/table175.xml"/><Relationship Id="rId19" Type="http://schemas.openxmlformats.org/officeDocument/2006/relationships/table" Target="../tables/table112.xml"/><Relationship Id="rId14" Type="http://schemas.openxmlformats.org/officeDocument/2006/relationships/table" Target="../tables/table107.xml"/><Relationship Id="rId30" Type="http://schemas.openxmlformats.org/officeDocument/2006/relationships/table" Target="../tables/table123.xml"/><Relationship Id="rId35" Type="http://schemas.openxmlformats.org/officeDocument/2006/relationships/table" Target="../tables/table128.xml"/><Relationship Id="rId56" Type="http://schemas.openxmlformats.org/officeDocument/2006/relationships/table" Target="../tables/table149.xml"/><Relationship Id="rId77" Type="http://schemas.openxmlformats.org/officeDocument/2006/relationships/table" Target="../tables/table170.xml"/><Relationship Id="rId100" Type="http://schemas.openxmlformats.org/officeDocument/2006/relationships/table" Target="../tables/table193.xml"/><Relationship Id="rId105" Type="http://schemas.openxmlformats.org/officeDocument/2006/relationships/table" Target="../tables/table198.xml"/><Relationship Id="rId8" Type="http://schemas.openxmlformats.org/officeDocument/2006/relationships/table" Target="../tables/table101.xml"/><Relationship Id="rId51" Type="http://schemas.openxmlformats.org/officeDocument/2006/relationships/table" Target="../tables/table144.xml"/><Relationship Id="rId72" Type="http://schemas.openxmlformats.org/officeDocument/2006/relationships/table" Target="../tables/table165.xml"/><Relationship Id="rId93" Type="http://schemas.openxmlformats.org/officeDocument/2006/relationships/table" Target="../tables/table186.xml"/><Relationship Id="rId98" Type="http://schemas.openxmlformats.org/officeDocument/2006/relationships/table" Target="../tables/table191.xml"/><Relationship Id="rId3" Type="http://schemas.openxmlformats.org/officeDocument/2006/relationships/table" Target="../tables/table96.xml"/><Relationship Id="rId25" Type="http://schemas.openxmlformats.org/officeDocument/2006/relationships/table" Target="../tables/table118.xml"/><Relationship Id="rId46" Type="http://schemas.openxmlformats.org/officeDocument/2006/relationships/table" Target="../tables/table139.xml"/><Relationship Id="rId67" Type="http://schemas.openxmlformats.org/officeDocument/2006/relationships/table" Target="../tables/table160.xml"/><Relationship Id="rId20" Type="http://schemas.openxmlformats.org/officeDocument/2006/relationships/table" Target="../tables/table113.xml"/><Relationship Id="rId41" Type="http://schemas.openxmlformats.org/officeDocument/2006/relationships/table" Target="../tables/table134.xml"/><Relationship Id="rId62" Type="http://schemas.openxmlformats.org/officeDocument/2006/relationships/table" Target="../tables/table155.xml"/><Relationship Id="rId83" Type="http://schemas.openxmlformats.org/officeDocument/2006/relationships/table" Target="../tables/table176.xml"/><Relationship Id="rId88" Type="http://schemas.openxmlformats.org/officeDocument/2006/relationships/table" Target="../tables/table181.xml"/><Relationship Id="rId111" Type="http://schemas.openxmlformats.org/officeDocument/2006/relationships/table" Target="../tables/table204.xml"/></Relationships>
</file>

<file path=xl/worksheets/_rels/sheet19.xml.rels><?xml version="1.0" encoding="UTF-8" standalone="yes"?>
<Relationships xmlns="http://schemas.openxmlformats.org/package/2006/relationships"><Relationship Id="rId117" Type="http://schemas.openxmlformats.org/officeDocument/2006/relationships/table" Target="../tables/table321.xml"/><Relationship Id="rId21" Type="http://schemas.openxmlformats.org/officeDocument/2006/relationships/table" Target="../tables/table225.xml"/><Relationship Id="rId42" Type="http://schemas.openxmlformats.org/officeDocument/2006/relationships/table" Target="../tables/table246.xml"/><Relationship Id="rId63" Type="http://schemas.openxmlformats.org/officeDocument/2006/relationships/table" Target="../tables/table267.xml"/><Relationship Id="rId84" Type="http://schemas.openxmlformats.org/officeDocument/2006/relationships/table" Target="../tables/table288.xml"/><Relationship Id="rId138" Type="http://schemas.openxmlformats.org/officeDocument/2006/relationships/table" Target="../tables/table342.xml"/><Relationship Id="rId159" Type="http://schemas.openxmlformats.org/officeDocument/2006/relationships/table" Target="../tables/table363.xml"/><Relationship Id="rId170" Type="http://schemas.openxmlformats.org/officeDocument/2006/relationships/table" Target="../tables/table374.xml"/><Relationship Id="rId107" Type="http://schemas.openxmlformats.org/officeDocument/2006/relationships/table" Target="../tables/table311.xml"/><Relationship Id="rId11" Type="http://schemas.openxmlformats.org/officeDocument/2006/relationships/table" Target="../tables/table215.xml"/><Relationship Id="rId32" Type="http://schemas.openxmlformats.org/officeDocument/2006/relationships/table" Target="../tables/table236.xml"/><Relationship Id="rId53" Type="http://schemas.openxmlformats.org/officeDocument/2006/relationships/table" Target="../tables/table257.xml"/><Relationship Id="rId74" Type="http://schemas.openxmlformats.org/officeDocument/2006/relationships/table" Target="../tables/table278.xml"/><Relationship Id="rId128" Type="http://schemas.openxmlformats.org/officeDocument/2006/relationships/table" Target="../tables/table332.xml"/><Relationship Id="rId149" Type="http://schemas.openxmlformats.org/officeDocument/2006/relationships/table" Target="../tables/table353.xml"/><Relationship Id="rId5" Type="http://schemas.openxmlformats.org/officeDocument/2006/relationships/table" Target="../tables/table209.xml"/><Relationship Id="rId95" Type="http://schemas.openxmlformats.org/officeDocument/2006/relationships/table" Target="../tables/table299.xml"/><Relationship Id="rId160" Type="http://schemas.openxmlformats.org/officeDocument/2006/relationships/table" Target="../tables/table364.xml"/><Relationship Id="rId22" Type="http://schemas.openxmlformats.org/officeDocument/2006/relationships/table" Target="../tables/table226.xml"/><Relationship Id="rId43" Type="http://schemas.openxmlformats.org/officeDocument/2006/relationships/table" Target="../tables/table247.xml"/><Relationship Id="rId64" Type="http://schemas.openxmlformats.org/officeDocument/2006/relationships/table" Target="../tables/table268.xml"/><Relationship Id="rId118" Type="http://schemas.openxmlformats.org/officeDocument/2006/relationships/table" Target="../tables/table322.xml"/><Relationship Id="rId139" Type="http://schemas.openxmlformats.org/officeDocument/2006/relationships/table" Target="../tables/table343.xml"/><Relationship Id="rId85" Type="http://schemas.openxmlformats.org/officeDocument/2006/relationships/table" Target="../tables/table289.xml"/><Relationship Id="rId150" Type="http://schemas.openxmlformats.org/officeDocument/2006/relationships/table" Target="../tables/table354.xml"/><Relationship Id="rId171" Type="http://schemas.openxmlformats.org/officeDocument/2006/relationships/table" Target="../tables/table375.xml"/><Relationship Id="rId12" Type="http://schemas.openxmlformats.org/officeDocument/2006/relationships/table" Target="../tables/table216.xml"/><Relationship Id="rId33" Type="http://schemas.openxmlformats.org/officeDocument/2006/relationships/table" Target="../tables/table237.xml"/><Relationship Id="rId108" Type="http://schemas.openxmlformats.org/officeDocument/2006/relationships/table" Target="../tables/table312.xml"/><Relationship Id="rId129" Type="http://schemas.openxmlformats.org/officeDocument/2006/relationships/table" Target="../tables/table333.xml"/><Relationship Id="rId54" Type="http://schemas.openxmlformats.org/officeDocument/2006/relationships/table" Target="../tables/table258.xml"/><Relationship Id="rId70" Type="http://schemas.openxmlformats.org/officeDocument/2006/relationships/table" Target="../tables/table274.xml"/><Relationship Id="rId75" Type="http://schemas.openxmlformats.org/officeDocument/2006/relationships/table" Target="../tables/table279.xml"/><Relationship Id="rId91" Type="http://schemas.openxmlformats.org/officeDocument/2006/relationships/table" Target="../tables/table295.xml"/><Relationship Id="rId96" Type="http://schemas.openxmlformats.org/officeDocument/2006/relationships/table" Target="../tables/table300.xml"/><Relationship Id="rId140" Type="http://schemas.openxmlformats.org/officeDocument/2006/relationships/table" Target="../tables/table344.xml"/><Relationship Id="rId145" Type="http://schemas.openxmlformats.org/officeDocument/2006/relationships/table" Target="../tables/table349.xml"/><Relationship Id="rId161" Type="http://schemas.openxmlformats.org/officeDocument/2006/relationships/table" Target="../tables/table365.xml"/><Relationship Id="rId166" Type="http://schemas.openxmlformats.org/officeDocument/2006/relationships/table" Target="../tables/table370.xml"/><Relationship Id="rId1" Type="http://schemas.openxmlformats.org/officeDocument/2006/relationships/table" Target="../tables/table205.xml"/><Relationship Id="rId6" Type="http://schemas.openxmlformats.org/officeDocument/2006/relationships/table" Target="../tables/table210.xml"/><Relationship Id="rId23" Type="http://schemas.openxmlformats.org/officeDocument/2006/relationships/table" Target="../tables/table227.xml"/><Relationship Id="rId28" Type="http://schemas.openxmlformats.org/officeDocument/2006/relationships/table" Target="../tables/table232.xml"/><Relationship Id="rId49" Type="http://schemas.openxmlformats.org/officeDocument/2006/relationships/table" Target="../tables/table253.xml"/><Relationship Id="rId114" Type="http://schemas.openxmlformats.org/officeDocument/2006/relationships/table" Target="../tables/table318.xml"/><Relationship Id="rId119" Type="http://schemas.openxmlformats.org/officeDocument/2006/relationships/table" Target="../tables/table323.xml"/><Relationship Id="rId44" Type="http://schemas.openxmlformats.org/officeDocument/2006/relationships/table" Target="../tables/table248.xml"/><Relationship Id="rId60" Type="http://schemas.openxmlformats.org/officeDocument/2006/relationships/table" Target="../tables/table264.xml"/><Relationship Id="rId65" Type="http://schemas.openxmlformats.org/officeDocument/2006/relationships/table" Target="../tables/table269.xml"/><Relationship Id="rId81" Type="http://schemas.openxmlformats.org/officeDocument/2006/relationships/table" Target="../tables/table285.xml"/><Relationship Id="rId86" Type="http://schemas.openxmlformats.org/officeDocument/2006/relationships/table" Target="../tables/table290.xml"/><Relationship Id="rId130" Type="http://schemas.openxmlformats.org/officeDocument/2006/relationships/table" Target="../tables/table334.xml"/><Relationship Id="rId135" Type="http://schemas.openxmlformats.org/officeDocument/2006/relationships/table" Target="../tables/table339.xml"/><Relationship Id="rId151" Type="http://schemas.openxmlformats.org/officeDocument/2006/relationships/table" Target="../tables/table355.xml"/><Relationship Id="rId156" Type="http://schemas.openxmlformats.org/officeDocument/2006/relationships/table" Target="../tables/table360.xml"/><Relationship Id="rId13" Type="http://schemas.openxmlformats.org/officeDocument/2006/relationships/table" Target="../tables/table217.xml"/><Relationship Id="rId18" Type="http://schemas.openxmlformats.org/officeDocument/2006/relationships/table" Target="../tables/table222.xml"/><Relationship Id="rId39" Type="http://schemas.openxmlformats.org/officeDocument/2006/relationships/table" Target="../tables/table243.xml"/><Relationship Id="rId109" Type="http://schemas.openxmlformats.org/officeDocument/2006/relationships/table" Target="../tables/table313.xml"/><Relationship Id="rId34" Type="http://schemas.openxmlformats.org/officeDocument/2006/relationships/table" Target="../tables/table238.xml"/><Relationship Id="rId50" Type="http://schemas.openxmlformats.org/officeDocument/2006/relationships/table" Target="../tables/table254.xml"/><Relationship Id="rId55" Type="http://schemas.openxmlformats.org/officeDocument/2006/relationships/table" Target="../tables/table259.xml"/><Relationship Id="rId76" Type="http://schemas.openxmlformats.org/officeDocument/2006/relationships/table" Target="../tables/table280.xml"/><Relationship Id="rId97" Type="http://schemas.openxmlformats.org/officeDocument/2006/relationships/table" Target="../tables/table301.xml"/><Relationship Id="rId104" Type="http://schemas.openxmlformats.org/officeDocument/2006/relationships/table" Target="../tables/table308.xml"/><Relationship Id="rId120" Type="http://schemas.openxmlformats.org/officeDocument/2006/relationships/table" Target="../tables/table324.xml"/><Relationship Id="rId125" Type="http://schemas.openxmlformats.org/officeDocument/2006/relationships/table" Target="../tables/table329.xml"/><Relationship Id="rId141" Type="http://schemas.openxmlformats.org/officeDocument/2006/relationships/table" Target="../tables/table345.xml"/><Relationship Id="rId146" Type="http://schemas.openxmlformats.org/officeDocument/2006/relationships/table" Target="../tables/table350.xml"/><Relationship Id="rId167" Type="http://schemas.openxmlformats.org/officeDocument/2006/relationships/table" Target="../tables/table371.xml"/><Relationship Id="rId7" Type="http://schemas.openxmlformats.org/officeDocument/2006/relationships/table" Target="../tables/table211.xml"/><Relationship Id="rId71" Type="http://schemas.openxmlformats.org/officeDocument/2006/relationships/table" Target="../tables/table275.xml"/><Relationship Id="rId92" Type="http://schemas.openxmlformats.org/officeDocument/2006/relationships/table" Target="../tables/table296.xml"/><Relationship Id="rId162" Type="http://schemas.openxmlformats.org/officeDocument/2006/relationships/table" Target="../tables/table366.xml"/><Relationship Id="rId2" Type="http://schemas.openxmlformats.org/officeDocument/2006/relationships/table" Target="../tables/table206.xml"/><Relationship Id="rId29" Type="http://schemas.openxmlformats.org/officeDocument/2006/relationships/table" Target="../tables/table233.xml"/><Relationship Id="rId24" Type="http://schemas.openxmlformats.org/officeDocument/2006/relationships/table" Target="../tables/table228.xml"/><Relationship Id="rId40" Type="http://schemas.openxmlformats.org/officeDocument/2006/relationships/table" Target="../tables/table244.xml"/><Relationship Id="rId45" Type="http://schemas.openxmlformats.org/officeDocument/2006/relationships/table" Target="../tables/table249.xml"/><Relationship Id="rId66" Type="http://schemas.openxmlformats.org/officeDocument/2006/relationships/table" Target="../tables/table270.xml"/><Relationship Id="rId87" Type="http://schemas.openxmlformats.org/officeDocument/2006/relationships/table" Target="../tables/table291.xml"/><Relationship Id="rId110" Type="http://schemas.openxmlformats.org/officeDocument/2006/relationships/table" Target="../tables/table314.xml"/><Relationship Id="rId115" Type="http://schemas.openxmlformats.org/officeDocument/2006/relationships/table" Target="../tables/table319.xml"/><Relationship Id="rId131" Type="http://schemas.openxmlformats.org/officeDocument/2006/relationships/table" Target="../tables/table335.xml"/><Relationship Id="rId136" Type="http://schemas.openxmlformats.org/officeDocument/2006/relationships/table" Target="../tables/table340.xml"/><Relationship Id="rId157" Type="http://schemas.openxmlformats.org/officeDocument/2006/relationships/table" Target="../tables/table361.xml"/><Relationship Id="rId61" Type="http://schemas.openxmlformats.org/officeDocument/2006/relationships/table" Target="../tables/table265.xml"/><Relationship Id="rId82" Type="http://schemas.openxmlformats.org/officeDocument/2006/relationships/table" Target="../tables/table286.xml"/><Relationship Id="rId152" Type="http://schemas.openxmlformats.org/officeDocument/2006/relationships/table" Target="../tables/table356.xml"/><Relationship Id="rId19" Type="http://schemas.openxmlformats.org/officeDocument/2006/relationships/table" Target="../tables/table223.xml"/><Relationship Id="rId14" Type="http://schemas.openxmlformats.org/officeDocument/2006/relationships/table" Target="../tables/table218.xml"/><Relationship Id="rId30" Type="http://schemas.openxmlformats.org/officeDocument/2006/relationships/table" Target="../tables/table234.xml"/><Relationship Id="rId35" Type="http://schemas.openxmlformats.org/officeDocument/2006/relationships/table" Target="../tables/table239.xml"/><Relationship Id="rId56" Type="http://schemas.openxmlformats.org/officeDocument/2006/relationships/table" Target="../tables/table260.xml"/><Relationship Id="rId77" Type="http://schemas.openxmlformats.org/officeDocument/2006/relationships/table" Target="../tables/table281.xml"/><Relationship Id="rId100" Type="http://schemas.openxmlformats.org/officeDocument/2006/relationships/table" Target="../tables/table304.xml"/><Relationship Id="rId105" Type="http://schemas.openxmlformats.org/officeDocument/2006/relationships/table" Target="../tables/table309.xml"/><Relationship Id="rId126" Type="http://schemas.openxmlformats.org/officeDocument/2006/relationships/table" Target="../tables/table330.xml"/><Relationship Id="rId147" Type="http://schemas.openxmlformats.org/officeDocument/2006/relationships/table" Target="../tables/table351.xml"/><Relationship Id="rId168" Type="http://schemas.openxmlformats.org/officeDocument/2006/relationships/table" Target="../tables/table372.xml"/><Relationship Id="rId8" Type="http://schemas.openxmlformats.org/officeDocument/2006/relationships/table" Target="../tables/table212.xml"/><Relationship Id="rId51" Type="http://schemas.openxmlformats.org/officeDocument/2006/relationships/table" Target="../tables/table255.xml"/><Relationship Id="rId72" Type="http://schemas.openxmlformats.org/officeDocument/2006/relationships/table" Target="../tables/table276.xml"/><Relationship Id="rId93" Type="http://schemas.openxmlformats.org/officeDocument/2006/relationships/table" Target="../tables/table297.xml"/><Relationship Id="rId98" Type="http://schemas.openxmlformats.org/officeDocument/2006/relationships/table" Target="../tables/table302.xml"/><Relationship Id="rId121" Type="http://schemas.openxmlformats.org/officeDocument/2006/relationships/table" Target="../tables/table325.xml"/><Relationship Id="rId142" Type="http://schemas.openxmlformats.org/officeDocument/2006/relationships/table" Target="../tables/table346.xml"/><Relationship Id="rId163" Type="http://schemas.openxmlformats.org/officeDocument/2006/relationships/table" Target="../tables/table367.xml"/><Relationship Id="rId3" Type="http://schemas.openxmlformats.org/officeDocument/2006/relationships/table" Target="../tables/table207.xml"/><Relationship Id="rId25" Type="http://schemas.openxmlformats.org/officeDocument/2006/relationships/table" Target="../tables/table229.xml"/><Relationship Id="rId46" Type="http://schemas.openxmlformats.org/officeDocument/2006/relationships/table" Target="../tables/table250.xml"/><Relationship Id="rId67" Type="http://schemas.openxmlformats.org/officeDocument/2006/relationships/table" Target="../tables/table271.xml"/><Relationship Id="rId116" Type="http://schemas.openxmlformats.org/officeDocument/2006/relationships/table" Target="../tables/table320.xml"/><Relationship Id="rId137" Type="http://schemas.openxmlformats.org/officeDocument/2006/relationships/table" Target="../tables/table341.xml"/><Relationship Id="rId158" Type="http://schemas.openxmlformats.org/officeDocument/2006/relationships/table" Target="../tables/table362.xml"/><Relationship Id="rId20" Type="http://schemas.openxmlformats.org/officeDocument/2006/relationships/table" Target="../tables/table224.xml"/><Relationship Id="rId41" Type="http://schemas.openxmlformats.org/officeDocument/2006/relationships/table" Target="../tables/table245.xml"/><Relationship Id="rId62" Type="http://schemas.openxmlformats.org/officeDocument/2006/relationships/table" Target="../tables/table266.xml"/><Relationship Id="rId83" Type="http://schemas.openxmlformats.org/officeDocument/2006/relationships/table" Target="../tables/table287.xml"/><Relationship Id="rId88" Type="http://schemas.openxmlformats.org/officeDocument/2006/relationships/table" Target="../tables/table292.xml"/><Relationship Id="rId111" Type="http://schemas.openxmlformats.org/officeDocument/2006/relationships/table" Target="../tables/table315.xml"/><Relationship Id="rId132" Type="http://schemas.openxmlformats.org/officeDocument/2006/relationships/table" Target="../tables/table336.xml"/><Relationship Id="rId153" Type="http://schemas.openxmlformats.org/officeDocument/2006/relationships/table" Target="../tables/table357.xml"/><Relationship Id="rId15" Type="http://schemas.openxmlformats.org/officeDocument/2006/relationships/table" Target="../tables/table219.xml"/><Relationship Id="rId36" Type="http://schemas.openxmlformats.org/officeDocument/2006/relationships/table" Target="../tables/table240.xml"/><Relationship Id="rId57" Type="http://schemas.openxmlformats.org/officeDocument/2006/relationships/table" Target="../tables/table261.xml"/><Relationship Id="rId106" Type="http://schemas.openxmlformats.org/officeDocument/2006/relationships/table" Target="../tables/table310.xml"/><Relationship Id="rId127" Type="http://schemas.openxmlformats.org/officeDocument/2006/relationships/table" Target="../tables/table331.xml"/><Relationship Id="rId10" Type="http://schemas.openxmlformats.org/officeDocument/2006/relationships/table" Target="../tables/table214.xml"/><Relationship Id="rId31" Type="http://schemas.openxmlformats.org/officeDocument/2006/relationships/table" Target="../tables/table235.xml"/><Relationship Id="rId52" Type="http://schemas.openxmlformats.org/officeDocument/2006/relationships/table" Target="../tables/table256.xml"/><Relationship Id="rId73" Type="http://schemas.openxmlformats.org/officeDocument/2006/relationships/table" Target="../tables/table277.xml"/><Relationship Id="rId78" Type="http://schemas.openxmlformats.org/officeDocument/2006/relationships/table" Target="../tables/table282.xml"/><Relationship Id="rId94" Type="http://schemas.openxmlformats.org/officeDocument/2006/relationships/table" Target="../tables/table298.xml"/><Relationship Id="rId99" Type="http://schemas.openxmlformats.org/officeDocument/2006/relationships/table" Target="../tables/table303.xml"/><Relationship Id="rId101" Type="http://schemas.openxmlformats.org/officeDocument/2006/relationships/table" Target="../tables/table305.xml"/><Relationship Id="rId122" Type="http://schemas.openxmlformats.org/officeDocument/2006/relationships/table" Target="../tables/table326.xml"/><Relationship Id="rId143" Type="http://schemas.openxmlformats.org/officeDocument/2006/relationships/table" Target="../tables/table347.xml"/><Relationship Id="rId148" Type="http://schemas.openxmlformats.org/officeDocument/2006/relationships/table" Target="../tables/table352.xml"/><Relationship Id="rId164" Type="http://schemas.openxmlformats.org/officeDocument/2006/relationships/table" Target="../tables/table368.xml"/><Relationship Id="rId169" Type="http://schemas.openxmlformats.org/officeDocument/2006/relationships/table" Target="../tables/table373.xml"/><Relationship Id="rId4" Type="http://schemas.openxmlformats.org/officeDocument/2006/relationships/table" Target="../tables/table208.xml"/><Relationship Id="rId9" Type="http://schemas.openxmlformats.org/officeDocument/2006/relationships/table" Target="../tables/table213.xml"/><Relationship Id="rId26" Type="http://schemas.openxmlformats.org/officeDocument/2006/relationships/table" Target="../tables/table230.xml"/><Relationship Id="rId47" Type="http://schemas.openxmlformats.org/officeDocument/2006/relationships/table" Target="../tables/table251.xml"/><Relationship Id="rId68" Type="http://schemas.openxmlformats.org/officeDocument/2006/relationships/table" Target="../tables/table272.xml"/><Relationship Id="rId89" Type="http://schemas.openxmlformats.org/officeDocument/2006/relationships/table" Target="../tables/table293.xml"/><Relationship Id="rId112" Type="http://schemas.openxmlformats.org/officeDocument/2006/relationships/table" Target="../tables/table316.xml"/><Relationship Id="rId133" Type="http://schemas.openxmlformats.org/officeDocument/2006/relationships/table" Target="../tables/table337.xml"/><Relationship Id="rId154" Type="http://schemas.openxmlformats.org/officeDocument/2006/relationships/table" Target="../tables/table358.xml"/><Relationship Id="rId16" Type="http://schemas.openxmlformats.org/officeDocument/2006/relationships/table" Target="../tables/table220.xml"/><Relationship Id="rId37" Type="http://schemas.openxmlformats.org/officeDocument/2006/relationships/table" Target="../tables/table241.xml"/><Relationship Id="rId58" Type="http://schemas.openxmlformats.org/officeDocument/2006/relationships/table" Target="../tables/table262.xml"/><Relationship Id="rId79" Type="http://schemas.openxmlformats.org/officeDocument/2006/relationships/table" Target="../tables/table283.xml"/><Relationship Id="rId102" Type="http://schemas.openxmlformats.org/officeDocument/2006/relationships/table" Target="../tables/table306.xml"/><Relationship Id="rId123" Type="http://schemas.openxmlformats.org/officeDocument/2006/relationships/table" Target="../tables/table327.xml"/><Relationship Id="rId144" Type="http://schemas.openxmlformats.org/officeDocument/2006/relationships/table" Target="../tables/table348.xml"/><Relationship Id="rId90" Type="http://schemas.openxmlformats.org/officeDocument/2006/relationships/table" Target="../tables/table294.xml"/><Relationship Id="rId165" Type="http://schemas.openxmlformats.org/officeDocument/2006/relationships/table" Target="../tables/table369.xml"/><Relationship Id="rId27" Type="http://schemas.openxmlformats.org/officeDocument/2006/relationships/table" Target="../tables/table231.xml"/><Relationship Id="rId48" Type="http://schemas.openxmlformats.org/officeDocument/2006/relationships/table" Target="../tables/table252.xml"/><Relationship Id="rId69" Type="http://schemas.openxmlformats.org/officeDocument/2006/relationships/table" Target="../tables/table273.xml"/><Relationship Id="rId113" Type="http://schemas.openxmlformats.org/officeDocument/2006/relationships/table" Target="../tables/table317.xml"/><Relationship Id="rId134" Type="http://schemas.openxmlformats.org/officeDocument/2006/relationships/table" Target="../tables/table338.xml"/><Relationship Id="rId80" Type="http://schemas.openxmlformats.org/officeDocument/2006/relationships/table" Target="../tables/table284.xml"/><Relationship Id="rId155" Type="http://schemas.openxmlformats.org/officeDocument/2006/relationships/table" Target="../tables/table359.xml"/><Relationship Id="rId17" Type="http://schemas.openxmlformats.org/officeDocument/2006/relationships/table" Target="../tables/table221.xml"/><Relationship Id="rId38" Type="http://schemas.openxmlformats.org/officeDocument/2006/relationships/table" Target="../tables/table242.xml"/><Relationship Id="rId59" Type="http://schemas.openxmlformats.org/officeDocument/2006/relationships/table" Target="../tables/table263.xml"/><Relationship Id="rId103" Type="http://schemas.openxmlformats.org/officeDocument/2006/relationships/table" Target="../tables/table307.xml"/><Relationship Id="rId124" Type="http://schemas.openxmlformats.org/officeDocument/2006/relationships/table" Target="../tables/table328.xm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table" Target="../tables/table491.xml"/><Relationship Id="rId21" Type="http://schemas.openxmlformats.org/officeDocument/2006/relationships/table" Target="../tables/table395.xml"/><Relationship Id="rId42" Type="http://schemas.openxmlformats.org/officeDocument/2006/relationships/table" Target="../tables/table416.xml"/><Relationship Id="rId63" Type="http://schemas.openxmlformats.org/officeDocument/2006/relationships/table" Target="../tables/table437.xml"/><Relationship Id="rId84" Type="http://schemas.openxmlformats.org/officeDocument/2006/relationships/table" Target="../tables/table458.xml"/><Relationship Id="rId138" Type="http://schemas.openxmlformats.org/officeDocument/2006/relationships/table" Target="../tables/table512.xml"/><Relationship Id="rId159" Type="http://schemas.openxmlformats.org/officeDocument/2006/relationships/table" Target="../tables/table533.xml"/><Relationship Id="rId107" Type="http://schemas.openxmlformats.org/officeDocument/2006/relationships/table" Target="../tables/table481.xml"/><Relationship Id="rId11" Type="http://schemas.openxmlformats.org/officeDocument/2006/relationships/table" Target="../tables/table385.xml"/><Relationship Id="rId32" Type="http://schemas.openxmlformats.org/officeDocument/2006/relationships/table" Target="../tables/table406.xml"/><Relationship Id="rId53" Type="http://schemas.openxmlformats.org/officeDocument/2006/relationships/table" Target="../tables/table427.xml"/><Relationship Id="rId74" Type="http://schemas.openxmlformats.org/officeDocument/2006/relationships/table" Target="../tables/table448.xml"/><Relationship Id="rId128" Type="http://schemas.openxmlformats.org/officeDocument/2006/relationships/table" Target="../tables/table502.xml"/><Relationship Id="rId149" Type="http://schemas.openxmlformats.org/officeDocument/2006/relationships/table" Target="../tables/table523.xml"/><Relationship Id="rId5" Type="http://schemas.openxmlformats.org/officeDocument/2006/relationships/table" Target="../tables/table379.xml"/><Relationship Id="rId95" Type="http://schemas.openxmlformats.org/officeDocument/2006/relationships/table" Target="../tables/table469.xml"/><Relationship Id="rId160" Type="http://schemas.openxmlformats.org/officeDocument/2006/relationships/table" Target="../tables/table534.xml"/><Relationship Id="rId22" Type="http://schemas.openxmlformats.org/officeDocument/2006/relationships/table" Target="../tables/table396.xml"/><Relationship Id="rId43" Type="http://schemas.openxmlformats.org/officeDocument/2006/relationships/table" Target="../tables/table417.xml"/><Relationship Id="rId64" Type="http://schemas.openxmlformats.org/officeDocument/2006/relationships/table" Target="../tables/table438.xml"/><Relationship Id="rId118" Type="http://schemas.openxmlformats.org/officeDocument/2006/relationships/table" Target="../tables/table492.xml"/><Relationship Id="rId139" Type="http://schemas.openxmlformats.org/officeDocument/2006/relationships/table" Target="../tables/table513.xml"/><Relationship Id="rId85" Type="http://schemas.openxmlformats.org/officeDocument/2006/relationships/table" Target="../tables/table459.xml"/><Relationship Id="rId150" Type="http://schemas.openxmlformats.org/officeDocument/2006/relationships/table" Target="../tables/table524.xml"/><Relationship Id="rId12" Type="http://schemas.openxmlformats.org/officeDocument/2006/relationships/table" Target="../tables/table386.xml"/><Relationship Id="rId33" Type="http://schemas.openxmlformats.org/officeDocument/2006/relationships/table" Target="../tables/table407.xml"/><Relationship Id="rId108" Type="http://schemas.openxmlformats.org/officeDocument/2006/relationships/table" Target="../tables/table482.xml"/><Relationship Id="rId129" Type="http://schemas.openxmlformats.org/officeDocument/2006/relationships/table" Target="../tables/table503.xml"/><Relationship Id="rId54" Type="http://schemas.openxmlformats.org/officeDocument/2006/relationships/table" Target="../tables/table428.xml"/><Relationship Id="rId70" Type="http://schemas.openxmlformats.org/officeDocument/2006/relationships/table" Target="../tables/table444.xml"/><Relationship Id="rId75" Type="http://schemas.openxmlformats.org/officeDocument/2006/relationships/table" Target="../tables/table449.xml"/><Relationship Id="rId91" Type="http://schemas.openxmlformats.org/officeDocument/2006/relationships/table" Target="../tables/table465.xml"/><Relationship Id="rId96" Type="http://schemas.openxmlformats.org/officeDocument/2006/relationships/table" Target="../tables/table470.xml"/><Relationship Id="rId140" Type="http://schemas.openxmlformats.org/officeDocument/2006/relationships/table" Target="../tables/table514.xml"/><Relationship Id="rId145" Type="http://schemas.openxmlformats.org/officeDocument/2006/relationships/table" Target="../tables/table519.xml"/><Relationship Id="rId161" Type="http://schemas.openxmlformats.org/officeDocument/2006/relationships/table" Target="../tables/table535.xml"/><Relationship Id="rId166" Type="http://schemas.openxmlformats.org/officeDocument/2006/relationships/table" Target="../tables/table540.xml"/><Relationship Id="rId1" Type="http://schemas.openxmlformats.org/officeDocument/2006/relationships/vmlDrawing" Target="../drawings/vmlDrawing2.vml"/><Relationship Id="rId6" Type="http://schemas.openxmlformats.org/officeDocument/2006/relationships/table" Target="../tables/table380.xml"/><Relationship Id="rId23" Type="http://schemas.openxmlformats.org/officeDocument/2006/relationships/table" Target="../tables/table397.xml"/><Relationship Id="rId28" Type="http://schemas.openxmlformats.org/officeDocument/2006/relationships/table" Target="../tables/table402.xml"/><Relationship Id="rId49" Type="http://schemas.openxmlformats.org/officeDocument/2006/relationships/table" Target="../tables/table423.xml"/><Relationship Id="rId114" Type="http://schemas.openxmlformats.org/officeDocument/2006/relationships/table" Target="../tables/table488.xml"/><Relationship Id="rId119" Type="http://schemas.openxmlformats.org/officeDocument/2006/relationships/table" Target="../tables/table493.xml"/><Relationship Id="rId44" Type="http://schemas.openxmlformats.org/officeDocument/2006/relationships/table" Target="../tables/table418.xml"/><Relationship Id="rId60" Type="http://schemas.openxmlformats.org/officeDocument/2006/relationships/table" Target="../tables/table434.xml"/><Relationship Id="rId65" Type="http://schemas.openxmlformats.org/officeDocument/2006/relationships/table" Target="../tables/table439.xml"/><Relationship Id="rId81" Type="http://schemas.openxmlformats.org/officeDocument/2006/relationships/table" Target="../tables/table455.xml"/><Relationship Id="rId86" Type="http://schemas.openxmlformats.org/officeDocument/2006/relationships/table" Target="../tables/table460.xml"/><Relationship Id="rId130" Type="http://schemas.openxmlformats.org/officeDocument/2006/relationships/table" Target="../tables/table504.xml"/><Relationship Id="rId135" Type="http://schemas.openxmlformats.org/officeDocument/2006/relationships/table" Target="../tables/table509.xml"/><Relationship Id="rId151" Type="http://schemas.openxmlformats.org/officeDocument/2006/relationships/table" Target="../tables/table525.xml"/><Relationship Id="rId156" Type="http://schemas.openxmlformats.org/officeDocument/2006/relationships/table" Target="../tables/table530.xml"/><Relationship Id="rId13" Type="http://schemas.openxmlformats.org/officeDocument/2006/relationships/table" Target="../tables/table387.xml"/><Relationship Id="rId18" Type="http://schemas.openxmlformats.org/officeDocument/2006/relationships/table" Target="../tables/table392.xml"/><Relationship Id="rId39" Type="http://schemas.openxmlformats.org/officeDocument/2006/relationships/table" Target="../tables/table413.xml"/><Relationship Id="rId109" Type="http://schemas.openxmlformats.org/officeDocument/2006/relationships/table" Target="../tables/table483.xml"/><Relationship Id="rId34" Type="http://schemas.openxmlformats.org/officeDocument/2006/relationships/table" Target="../tables/table408.xml"/><Relationship Id="rId50" Type="http://schemas.openxmlformats.org/officeDocument/2006/relationships/table" Target="../tables/table424.xml"/><Relationship Id="rId55" Type="http://schemas.openxmlformats.org/officeDocument/2006/relationships/table" Target="../tables/table429.xml"/><Relationship Id="rId76" Type="http://schemas.openxmlformats.org/officeDocument/2006/relationships/table" Target="../tables/table450.xml"/><Relationship Id="rId97" Type="http://schemas.openxmlformats.org/officeDocument/2006/relationships/table" Target="../tables/table471.xml"/><Relationship Id="rId104" Type="http://schemas.openxmlformats.org/officeDocument/2006/relationships/table" Target="../tables/table478.xml"/><Relationship Id="rId120" Type="http://schemas.openxmlformats.org/officeDocument/2006/relationships/table" Target="../tables/table494.xml"/><Relationship Id="rId125" Type="http://schemas.openxmlformats.org/officeDocument/2006/relationships/table" Target="../tables/table499.xml"/><Relationship Id="rId141" Type="http://schemas.openxmlformats.org/officeDocument/2006/relationships/table" Target="../tables/table515.xml"/><Relationship Id="rId146" Type="http://schemas.openxmlformats.org/officeDocument/2006/relationships/table" Target="../tables/table520.xml"/><Relationship Id="rId167" Type="http://schemas.openxmlformats.org/officeDocument/2006/relationships/table" Target="../tables/table541.xml"/><Relationship Id="rId7" Type="http://schemas.openxmlformats.org/officeDocument/2006/relationships/table" Target="../tables/table381.xml"/><Relationship Id="rId71" Type="http://schemas.openxmlformats.org/officeDocument/2006/relationships/table" Target="../tables/table445.xml"/><Relationship Id="rId92" Type="http://schemas.openxmlformats.org/officeDocument/2006/relationships/table" Target="../tables/table466.xml"/><Relationship Id="rId162" Type="http://schemas.openxmlformats.org/officeDocument/2006/relationships/table" Target="../tables/table536.xml"/><Relationship Id="rId2" Type="http://schemas.openxmlformats.org/officeDocument/2006/relationships/table" Target="../tables/table376.xml"/><Relationship Id="rId29" Type="http://schemas.openxmlformats.org/officeDocument/2006/relationships/table" Target="../tables/table403.xml"/><Relationship Id="rId24" Type="http://schemas.openxmlformats.org/officeDocument/2006/relationships/table" Target="../tables/table398.xml"/><Relationship Id="rId40" Type="http://schemas.openxmlformats.org/officeDocument/2006/relationships/table" Target="../tables/table414.xml"/><Relationship Id="rId45" Type="http://schemas.openxmlformats.org/officeDocument/2006/relationships/table" Target="../tables/table419.xml"/><Relationship Id="rId66" Type="http://schemas.openxmlformats.org/officeDocument/2006/relationships/table" Target="../tables/table440.xml"/><Relationship Id="rId87" Type="http://schemas.openxmlformats.org/officeDocument/2006/relationships/table" Target="../tables/table461.xml"/><Relationship Id="rId110" Type="http://schemas.openxmlformats.org/officeDocument/2006/relationships/table" Target="../tables/table484.xml"/><Relationship Id="rId115" Type="http://schemas.openxmlformats.org/officeDocument/2006/relationships/table" Target="../tables/table489.xml"/><Relationship Id="rId131" Type="http://schemas.openxmlformats.org/officeDocument/2006/relationships/table" Target="../tables/table505.xml"/><Relationship Id="rId136" Type="http://schemas.openxmlformats.org/officeDocument/2006/relationships/table" Target="../tables/table510.xml"/><Relationship Id="rId157" Type="http://schemas.openxmlformats.org/officeDocument/2006/relationships/table" Target="../tables/table531.xml"/><Relationship Id="rId61" Type="http://schemas.openxmlformats.org/officeDocument/2006/relationships/table" Target="../tables/table435.xml"/><Relationship Id="rId82" Type="http://schemas.openxmlformats.org/officeDocument/2006/relationships/table" Target="../tables/table456.xml"/><Relationship Id="rId152" Type="http://schemas.openxmlformats.org/officeDocument/2006/relationships/table" Target="../tables/table526.xml"/><Relationship Id="rId19" Type="http://schemas.openxmlformats.org/officeDocument/2006/relationships/table" Target="../tables/table393.xml"/><Relationship Id="rId14" Type="http://schemas.openxmlformats.org/officeDocument/2006/relationships/table" Target="../tables/table388.xml"/><Relationship Id="rId30" Type="http://schemas.openxmlformats.org/officeDocument/2006/relationships/table" Target="../tables/table404.xml"/><Relationship Id="rId35" Type="http://schemas.openxmlformats.org/officeDocument/2006/relationships/table" Target="../tables/table409.xml"/><Relationship Id="rId56" Type="http://schemas.openxmlformats.org/officeDocument/2006/relationships/table" Target="../tables/table430.xml"/><Relationship Id="rId77" Type="http://schemas.openxmlformats.org/officeDocument/2006/relationships/table" Target="../tables/table451.xml"/><Relationship Id="rId100" Type="http://schemas.openxmlformats.org/officeDocument/2006/relationships/table" Target="../tables/table474.xml"/><Relationship Id="rId105" Type="http://schemas.openxmlformats.org/officeDocument/2006/relationships/table" Target="../tables/table479.xml"/><Relationship Id="rId126" Type="http://schemas.openxmlformats.org/officeDocument/2006/relationships/table" Target="../tables/table500.xml"/><Relationship Id="rId147" Type="http://schemas.openxmlformats.org/officeDocument/2006/relationships/table" Target="../tables/table521.xml"/><Relationship Id="rId168" Type="http://schemas.openxmlformats.org/officeDocument/2006/relationships/table" Target="../tables/table542.xml"/><Relationship Id="rId8" Type="http://schemas.openxmlformats.org/officeDocument/2006/relationships/table" Target="../tables/table382.xml"/><Relationship Id="rId51" Type="http://schemas.openxmlformats.org/officeDocument/2006/relationships/table" Target="../tables/table425.xml"/><Relationship Id="rId72" Type="http://schemas.openxmlformats.org/officeDocument/2006/relationships/table" Target="../tables/table446.xml"/><Relationship Id="rId93" Type="http://schemas.openxmlformats.org/officeDocument/2006/relationships/table" Target="../tables/table467.xml"/><Relationship Id="rId98" Type="http://schemas.openxmlformats.org/officeDocument/2006/relationships/table" Target="../tables/table472.xml"/><Relationship Id="rId121" Type="http://schemas.openxmlformats.org/officeDocument/2006/relationships/table" Target="../tables/table495.xml"/><Relationship Id="rId142" Type="http://schemas.openxmlformats.org/officeDocument/2006/relationships/table" Target="../tables/table516.xml"/><Relationship Id="rId163" Type="http://schemas.openxmlformats.org/officeDocument/2006/relationships/table" Target="../tables/table537.xml"/><Relationship Id="rId3" Type="http://schemas.openxmlformats.org/officeDocument/2006/relationships/table" Target="../tables/table377.xml"/><Relationship Id="rId25" Type="http://schemas.openxmlformats.org/officeDocument/2006/relationships/table" Target="../tables/table399.xml"/><Relationship Id="rId46" Type="http://schemas.openxmlformats.org/officeDocument/2006/relationships/table" Target="../tables/table420.xml"/><Relationship Id="rId67" Type="http://schemas.openxmlformats.org/officeDocument/2006/relationships/table" Target="../tables/table441.xml"/><Relationship Id="rId116" Type="http://schemas.openxmlformats.org/officeDocument/2006/relationships/table" Target="../tables/table490.xml"/><Relationship Id="rId137" Type="http://schemas.openxmlformats.org/officeDocument/2006/relationships/table" Target="../tables/table511.xml"/><Relationship Id="rId158" Type="http://schemas.openxmlformats.org/officeDocument/2006/relationships/table" Target="../tables/table532.xml"/><Relationship Id="rId20" Type="http://schemas.openxmlformats.org/officeDocument/2006/relationships/table" Target="../tables/table394.xml"/><Relationship Id="rId41" Type="http://schemas.openxmlformats.org/officeDocument/2006/relationships/table" Target="../tables/table415.xml"/><Relationship Id="rId62" Type="http://schemas.openxmlformats.org/officeDocument/2006/relationships/table" Target="../tables/table436.xml"/><Relationship Id="rId83" Type="http://schemas.openxmlformats.org/officeDocument/2006/relationships/table" Target="../tables/table457.xml"/><Relationship Id="rId88" Type="http://schemas.openxmlformats.org/officeDocument/2006/relationships/table" Target="../tables/table462.xml"/><Relationship Id="rId111" Type="http://schemas.openxmlformats.org/officeDocument/2006/relationships/table" Target="../tables/table485.xml"/><Relationship Id="rId132" Type="http://schemas.openxmlformats.org/officeDocument/2006/relationships/table" Target="../tables/table506.xml"/><Relationship Id="rId153" Type="http://schemas.openxmlformats.org/officeDocument/2006/relationships/table" Target="../tables/table527.xml"/><Relationship Id="rId15" Type="http://schemas.openxmlformats.org/officeDocument/2006/relationships/table" Target="../tables/table389.xml"/><Relationship Id="rId36" Type="http://schemas.openxmlformats.org/officeDocument/2006/relationships/table" Target="../tables/table410.xml"/><Relationship Id="rId57" Type="http://schemas.openxmlformats.org/officeDocument/2006/relationships/table" Target="../tables/table431.xml"/><Relationship Id="rId106" Type="http://schemas.openxmlformats.org/officeDocument/2006/relationships/table" Target="../tables/table480.xml"/><Relationship Id="rId127" Type="http://schemas.openxmlformats.org/officeDocument/2006/relationships/table" Target="../tables/table501.xml"/><Relationship Id="rId10" Type="http://schemas.openxmlformats.org/officeDocument/2006/relationships/table" Target="../tables/table384.xml"/><Relationship Id="rId31" Type="http://schemas.openxmlformats.org/officeDocument/2006/relationships/table" Target="../tables/table405.xml"/><Relationship Id="rId52" Type="http://schemas.openxmlformats.org/officeDocument/2006/relationships/table" Target="../tables/table426.xml"/><Relationship Id="rId73" Type="http://schemas.openxmlformats.org/officeDocument/2006/relationships/table" Target="../tables/table447.xml"/><Relationship Id="rId78" Type="http://schemas.openxmlformats.org/officeDocument/2006/relationships/table" Target="../tables/table452.xml"/><Relationship Id="rId94" Type="http://schemas.openxmlformats.org/officeDocument/2006/relationships/table" Target="../tables/table468.xml"/><Relationship Id="rId99" Type="http://schemas.openxmlformats.org/officeDocument/2006/relationships/table" Target="../tables/table473.xml"/><Relationship Id="rId101" Type="http://schemas.openxmlformats.org/officeDocument/2006/relationships/table" Target="../tables/table475.xml"/><Relationship Id="rId122" Type="http://schemas.openxmlformats.org/officeDocument/2006/relationships/table" Target="../tables/table496.xml"/><Relationship Id="rId143" Type="http://schemas.openxmlformats.org/officeDocument/2006/relationships/table" Target="../tables/table517.xml"/><Relationship Id="rId148" Type="http://schemas.openxmlformats.org/officeDocument/2006/relationships/table" Target="../tables/table522.xml"/><Relationship Id="rId164" Type="http://schemas.openxmlformats.org/officeDocument/2006/relationships/table" Target="../tables/table538.xml"/><Relationship Id="rId169" Type="http://schemas.openxmlformats.org/officeDocument/2006/relationships/comments" Target="../comments2.xml"/><Relationship Id="rId4" Type="http://schemas.openxmlformats.org/officeDocument/2006/relationships/table" Target="../tables/table378.xml"/><Relationship Id="rId9" Type="http://schemas.openxmlformats.org/officeDocument/2006/relationships/table" Target="../tables/table383.xml"/><Relationship Id="rId26" Type="http://schemas.openxmlformats.org/officeDocument/2006/relationships/table" Target="../tables/table400.xml"/><Relationship Id="rId47" Type="http://schemas.openxmlformats.org/officeDocument/2006/relationships/table" Target="../tables/table421.xml"/><Relationship Id="rId68" Type="http://schemas.openxmlformats.org/officeDocument/2006/relationships/table" Target="../tables/table442.xml"/><Relationship Id="rId89" Type="http://schemas.openxmlformats.org/officeDocument/2006/relationships/table" Target="../tables/table463.xml"/><Relationship Id="rId112" Type="http://schemas.openxmlformats.org/officeDocument/2006/relationships/table" Target="../tables/table486.xml"/><Relationship Id="rId133" Type="http://schemas.openxmlformats.org/officeDocument/2006/relationships/table" Target="../tables/table507.xml"/><Relationship Id="rId154" Type="http://schemas.openxmlformats.org/officeDocument/2006/relationships/table" Target="../tables/table528.xml"/><Relationship Id="rId16" Type="http://schemas.openxmlformats.org/officeDocument/2006/relationships/table" Target="../tables/table390.xml"/><Relationship Id="rId37" Type="http://schemas.openxmlformats.org/officeDocument/2006/relationships/table" Target="../tables/table411.xml"/><Relationship Id="rId58" Type="http://schemas.openxmlformats.org/officeDocument/2006/relationships/table" Target="../tables/table432.xml"/><Relationship Id="rId79" Type="http://schemas.openxmlformats.org/officeDocument/2006/relationships/table" Target="../tables/table453.xml"/><Relationship Id="rId102" Type="http://schemas.openxmlformats.org/officeDocument/2006/relationships/table" Target="../tables/table476.xml"/><Relationship Id="rId123" Type="http://schemas.openxmlformats.org/officeDocument/2006/relationships/table" Target="../tables/table497.xml"/><Relationship Id="rId144" Type="http://schemas.openxmlformats.org/officeDocument/2006/relationships/table" Target="../tables/table518.xml"/><Relationship Id="rId90" Type="http://schemas.openxmlformats.org/officeDocument/2006/relationships/table" Target="../tables/table464.xml"/><Relationship Id="rId165" Type="http://schemas.openxmlformats.org/officeDocument/2006/relationships/table" Target="../tables/table539.xml"/><Relationship Id="rId27" Type="http://schemas.openxmlformats.org/officeDocument/2006/relationships/table" Target="../tables/table401.xml"/><Relationship Id="rId48" Type="http://schemas.openxmlformats.org/officeDocument/2006/relationships/table" Target="../tables/table422.xml"/><Relationship Id="rId69" Type="http://schemas.openxmlformats.org/officeDocument/2006/relationships/table" Target="../tables/table443.xml"/><Relationship Id="rId113" Type="http://schemas.openxmlformats.org/officeDocument/2006/relationships/table" Target="../tables/table487.xml"/><Relationship Id="rId134" Type="http://schemas.openxmlformats.org/officeDocument/2006/relationships/table" Target="../tables/table508.xml"/><Relationship Id="rId80" Type="http://schemas.openxmlformats.org/officeDocument/2006/relationships/table" Target="../tables/table454.xml"/><Relationship Id="rId155" Type="http://schemas.openxmlformats.org/officeDocument/2006/relationships/table" Target="../tables/table529.xml"/><Relationship Id="rId17" Type="http://schemas.openxmlformats.org/officeDocument/2006/relationships/table" Target="../tables/table391.xml"/><Relationship Id="rId38" Type="http://schemas.openxmlformats.org/officeDocument/2006/relationships/table" Target="../tables/table412.xml"/><Relationship Id="rId59" Type="http://schemas.openxmlformats.org/officeDocument/2006/relationships/table" Target="../tables/table433.xml"/><Relationship Id="rId103" Type="http://schemas.openxmlformats.org/officeDocument/2006/relationships/table" Target="../tables/table477.xml"/><Relationship Id="rId124" Type="http://schemas.openxmlformats.org/officeDocument/2006/relationships/table" Target="../tables/table498.xml"/></Relationships>
</file>

<file path=xl/worksheets/_rels/sheet21.xml.rels><?xml version="1.0" encoding="UTF-8" standalone="yes"?>
<Relationships xmlns="http://schemas.openxmlformats.org/package/2006/relationships"><Relationship Id="rId117" Type="http://schemas.openxmlformats.org/officeDocument/2006/relationships/table" Target="../tables/table659.xml"/><Relationship Id="rId21" Type="http://schemas.openxmlformats.org/officeDocument/2006/relationships/table" Target="../tables/table563.xml"/><Relationship Id="rId42" Type="http://schemas.openxmlformats.org/officeDocument/2006/relationships/table" Target="../tables/table584.xml"/><Relationship Id="rId63" Type="http://schemas.openxmlformats.org/officeDocument/2006/relationships/table" Target="../tables/table605.xml"/><Relationship Id="rId84" Type="http://schemas.openxmlformats.org/officeDocument/2006/relationships/table" Target="../tables/table626.xml"/><Relationship Id="rId138" Type="http://schemas.openxmlformats.org/officeDocument/2006/relationships/table" Target="../tables/table680.xml"/><Relationship Id="rId159" Type="http://schemas.openxmlformats.org/officeDocument/2006/relationships/table" Target="../tables/table701.xml"/><Relationship Id="rId170" Type="http://schemas.openxmlformats.org/officeDocument/2006/relationships/table" Target="../tables/table712.xml"/><Relationship Id="rId107" Type="http://schemas.openxmlformats.org/officeDocument/2006/relationships/table" Target="../tables/table649.xml"/><Relationship Id="rId11" Type="http://schemas.openxmlformats.org/officeDocument/2006/relationships/table" Target="../tables/table553.xml"/><Relationship Id="rId32" Type="http://schemas.openxmlformats.org/officeDocument/2006/relationships/table" Target="../tables/table574.xml"/><Relationship Id="rId53" Type="http://schemas.openxmlformats.org/officeDocument/2006/relationships/table" Target="../tables/table595.xml"/><Relationship Id="rId74" Type="http://schemas.openxmlformats.org/officeDocument/2006/relationships/table" Target="../tables/table616.xml"/><Relationship Id="rId128" Type="http://schemas.openxmlformats.org/officeDocument/2006/relationships/table" Target="../tables/table670.xml"/><Relationship Id="rId149" Type="http://schemas.openxmlformats.org/officeDocument/2006/relationships/table" Target="../tables/table691.xml"/><Relationship Id="rId5" Type="http://schemas.openxmlformats.org/officeDocument/2006/relationships/table" Target="../tables/table547.xml"/><Relationship Id="rId95" Type="http://schemas.openxmlformats.org/officeDocument/2006/relationships/table" Target="../tables/table637.xml"/><Relationship Id="rId160" Type="http://schemas.openxmlformats.org/officeDocument/2006/relationships/table" Target="../tables/table702.xml"/><Relationship Id="rId22" Type="http://schemas.openxmlformats.org/officeDocument/2006/relationships/table" Target="../tables/table564.xml"/><Relationship Id="rId43" Type="http://schemas.openxmlformats.org/officeDocument/2006/relationships/table" Target="../tables/table585.xml"/><Relationship Id="rId64" Type="http://schemas.openxmlformats.org/officeDocument/2006/relationships/table" Target="../tables/table606.xml"/><Relationship Id="rId118" Type="http://schemas.openxmlformats.org/officeDocument/2006/relationships/table" Target="../tables/table660.xml"/><Relationship Id="rId139" Type="http://schemas.openxmlformats.org/officeDocument/2006/relationships/table" Target="../tables/table681.xml"/><Relationship Id="rId85" Type="http://schemas.openxmlformats.org/officeDocument/2006/relationships/table" Target="../tables/table627.xml"/><Relationship Id="rId150" Type="http://schemas.openxmlformats.org/officeDocument/2006/relationships/table" Target="../tables/table692.xml"/><Relationship Id="rId171" Type="http://schemas.openxmlformats.org/officeDocument/2006/relationships/table" Target="../tables/table713.xml"/><Relationship Id="rId12" Type="http://schemas.openxmlformats.org/officeDocument/2006/relationships/table" Target="../tables/table554.xml"/><Relationship Id="rId33" Type="http://schemas.openxmlformats.org/officeDocument/2006/relationships/table" Target="../tables/table575.xml"/><Relationship Id="rId108" Type="http://schemas.openxmlformats.org/officeDocument/2006/relationships/table" Target="../tables/table650.xml"/><Relationship Id="rId129" Type="http://schemas.openxmlformats.org/officeDocument/2006/relationships/table" Target="../tables/table671.xml"/><Relationship Id="rId54" Type="http://schemas.openxmlformats.org/officeDocument/2006/relationships/table" Target="../tables/table596.xml"/><Relationship Id="rId75" Type="http://schemas.openxmlformats.org/officeDocument/2006/relationships/table" Target="../tables/table617.xml"/><Relationship Id="rId96" Type="http://schemas.openxmlformats.org/officeDocument/2006/relationships/table" Target="../tables/table638.xml"/><Relationship Id="rId140" Type="http://schemas.openxmlformats.org/officeDocument/2006/relationships/table" Target="../tables/table682.xml"/><Relationship Id="rId161" Type="http://schemas.openxmlformats.org/officeDocument/2006/relationships/table" Target="../tables/table703.xml"/><Relationship Id="rId6" Type="http://schemas.openxmlformats.org/officeDocument/2006/relationships/table" Target="../tables/table548.xml"/><Relationship Id="rId23" Type="http://schemas.openxmlformats.org/officeDocument/2006/relationships/table" Target="../tables/table565.xml"/><Relationship Id="rId28" Type="http://schemas.openxmlformats.org/officeDocument/2006/relationships/table" Target="../tables/table570.xml"/><Relationship Id="rId49" Type="http://schemas.openxmlformats.org/officeDocument/2006/relationships/table" Target="../tables/table591.xml"/><Relationship Id="rId114" Type="http://schemas.openxmlformats.org/officeDocument/2006/relationships/table" Target="../tables/table656.xml"/><Relationship Id="rId119" Type="http://schemas.openxmlformats.org/officeDocument/2006/relationships/table" Target="../tables/table661.xml"/><Relationship Id="rId44" Type="http://schemas.openxmlformats.org/officeDocument/2006/relationships/table" Target="../tables/table586.xml"/><Relationship Id="rId60" Type="http://schemas.openxmlformats.org/officeDocument/2006/relationships/table" Target="../tables/table602.xml"/><Relationship Id="rId65" Type="http://schemas.openxmlformats.org/officeDocument/2006/relationships/table" Target="../tables/table607.xml"/><Relationship Id="rId81" Type="http://schemas.openxmlformats.org/officeDocument/2006/relationships/table" Target="../tables/table623.xml"/><Relationship Id="rId86" Type="http://schemas.openxmlformats.org/officeDocument/2006/relationships/table" Target="../tables/table628.xml"/><Relationship Id="rId130" Type="http://schemas.openxmlformats.org/officeDocument/2006/relationships/table" Target="../tables/table672.xml"/><Relationship Id="rId135" Type="http://schemas.openxmlformats.org/officeDocument/2006/relationships/table" Target="../tables/table677.xml"/><Relationship Id="rId151" Type="http://schemas.openxmlformats.org/officeDocument/2006/relationships/table" Target="../tables/table693.xml"/><Relationship Id="rId156" Type="http://schemas.openxmlformats.org/officeDocument/2006/relationships/table" Target="../tables/table698.xml"/><Relationship Id="rId177" Type="http://schemas.openxmlformats.org/officeDocument/2006/relationships/table" Target="../tables/table719.xml"/><Relationship Id="rId172" Type="http://schemas.openxmlformats.org/officeDocument/2006/relationships/table" Target="../tables/table714.xml"/><Relationship Id="rId13" Type="http://schemas.openxmlformats.org/officeDocument/2006/relationships/table" Target="../tables/table555.xml"/><Relationship Id="rId18" Type="http://schemas.openxmlformats.org/officeDocument/2006/relationships/table" Target="../tables/table560.xml"/><Relationship Id="rId39" Type="http://schemas.openxmlformats.org/officeDocument/2006/relationships/table" Target="../tables/table581.xml"/><Relationship Id="rId109" Type="http://schemas.openxmlformats.org/officeDocument/2006/relationships/table" Target="../tables/table651.xml"/><Relationship Id="rId34" Type="http://schemas.openxmlformats.org/officeDocument/2006/relationships/table" Target="../tables/table576.xml"/><Relationship Id="rId50" Type="http://schemas.openxmlformats.org/officeDocument/2006/relationships/table" Target="../tables/table592.xml"/><Relationship Id="rId55" Type="http://schemas.openxmlformats.org/officeDocument/2006/relationships/table" Target="../tables/table597.xml"/><Relationship Id="rId76" Type="http://schemas.openxmlformats.org/officeDocument/2006/relationships/table" Target="../tables/table618.xml"/><Relationship Id="rId97" Type="http://schemas.openxmlformats.org/officeDocument/2006/relationships/table" Target="../tables/table639.xml"/><Relationship Id="rId104" Type="http://schemas.openxmlformats.org/officeDocument/2006/relationships/table" Target="../tables/table646.xml"/><Relationship Id="rId120" Type="http://schemas.openxmlformats.org/officeDocument/2006/relationships/table" Target="../tables/table662.xml"/><Relationship Id="rId125" Type="http://schemas.openxmlformats.org/officeDocument/2006/relationships/table" Target="../tables/table667.xml"/><Relationship Id="rId141" Type="http://schemas.openxmlformats.org/officeDocument/2006/relationships/table" Target="../tables/table683.xml"/><Relationship Id="rId146" Type="http://schemas.openxmlformats.org/officeDocument/2006/relationships/table" Target="../tables/table688.xml"/><Relationship Id="rId167" Type="http://schemas.openxmlformats.org/officeDocument/2006/relationships/table" Target="../tables/table709.xml"/><Relationship Id="rId7" Type="http://schemas.openxmlformats.org/officeDocument/2006/relationships/table" Target="../tables/table549.xml"/><Relationship Id="rId71" Type="http://schemas.openxmlformats.org/officeDocument/2006/relationships/table" Target="../tables/table613.xml"/><Relationship Id="rId92" Type="http://schemas.openxmlformats.org/officeDocument/2006/relationships/table" Target="../tables/table634.xml"/><Relationship Id="rId162" Type="http://schemas.openxmlformats.org/officeDocument/2006/relationships/table" Target="../tables/table704.xml"/><Relationship Id="rId2" Type="http://schemas.openxmlformats.org/officeDocument/2006/relationships/table" Target="../tables/table544.xml"/><Relationship Id="rId29" Type="http://schemas.openxmlformats.org/officeDocument/2006/relationships/table" Target="../tables/table571.xml"/><Relationship Id="rId24" Type="http://schemas.openxmlformats.org/officeDocument/2006/relationships/table" Target="../tables/table566.xml"/><Relationship Id="rId40" Type="http://schemas.openxmlformats.org/officeDocument/2006/relationships/table" Target="../tables/table582.xml"/><Relationship Id="rId45" Type="http://schemas.openxmlformats.org/officeDocument/2006/relationships/table" Target="../tables/table587.xml"/><Relationship Id="rId66" Type="http://schemas.openxmlformats.org/officeDocument/2006/relationships/table" Target="../tables/table608.xml"/><Relationship Id="rId87" Type="http://schemas.openxmlformats.org/officeDocument/2006/relationships/table" Target="../tables/table629.xml"/><Relationship Id="rId110" Type="http://schemas.openxmlformats.org/officeDocument/2006/relationships/table" Target="../tables/table652.xml"/><Relationship Id="rId115" Type="http://schemas.openxmlformats.org/officeDocument/2006/relationships/table" Target="../tables/table657.xml"/><Relationship Id="rId131" Type="http://schemas.openxmlformats.org/officeDocument/2006/relationships/table" Target="../tables/table673.xml"/><Relationship Id="rId136" Type="http://schemas.openxmlformats.org/officeDocument/2006/relationships/table" Target="../tables/table678.xml"/><Relationship Id="rId157" Type="http://schemas.openxmlformats.org/officeDocument/2006/relationships/table" Target="../tables/table699.xml"/><Relationship Id="rId178" Type="http://schemas.openxmlformats.org/officeDocument/2006/relationships/table" Target="../tables/table720.xml"/><Relationship Id="rId61" Type="http://schemas.openxmlformats.org/officeDocument/2006/relationships/table" Target="../tables/table603.xml"/><Relationship Id="rId82" Type="http://schemas.openxmlformats.org/officeDocument/2006/relationships/table" Target="../tables/table624.xml"/><Relationship Id="rId152" Type="http://schemas.openxmlformats.org/officeDocument/2006/relationships/table" Target="../tables/table694.xml"/><Relationship Id="rId173" Type="http://schemas.openxmlformats.org/officeDocument/2006/relationships/table" Target="../tables/table715.xml"/><Relationship Id="rId19" Type="http://schemas.openxmlformats.org/officeDocument/2006/relationships/table" Target="../tables/table561.xml"/><Relationship Id="rId14" Type="http://schemas.openxmlformats.org/officeDocument/2006/relationships/table" Target="../tables/table556.xml"/><Relationship Id="rId30" Type="http://schemas.openxmlformats.org/officeDocument/2006/relationships/table" Target="../tables/table572.xml"/><Relationship Id="rId35" Type="http://schemas.openxmlformats.org/officeDocument/2006/relationships/table" Target="../tables/table577.xml"/><Relationship Id="rId56" Type="http://schemas.openxmlformats.org/officeDocument/2006/relationships/table" Target="../tables/table598.xml"/><Relationship Id="rId77" Type="http://schemas.openxmlformats.org/officeDocument/2006/relationships/table" Target="../tables/table619.xml"/><Relationship Id="rId100" Type="http://schemas.openxmlformats.org/officeDocument/2006/relationships/table" Target="../tables/table642.xml"/><Relationship Id="rId105" Type="http://schemas.openxmlformats.org/officeDocument/2006/relationships/table" Target="../tables/table647.xml"/><Relationship Id="rId126" Type="http://schemas.openxmlformats.org/officeDocument/2006/relationships/table" Target="../tables/table668.xml"/><Relationship Id="rId147" Type="http://schemas.openxmlformats.org/officeDocument/2006/relationships/table" Target="../tables/table689.xml"/><Relationship Id="rId168" Type="http://schemas.openxmlformats.org/officeDocument/2006/relationships/table" Target="../tables/table710.xml"/><Relationship Id="rId8" Type="http://schemas.openxmlformats.org/officeDocument/2006/relationships/table" Target="../tables/table550.xml"/><Relationship Id="rId51" Type="http://schemas.openxmlformats.org/officeDocument/2006/relationships/table" Target="../tables/table593.xml"/><Relationship Id="rId72" Type="http://schemas.openxmlformats.org/officeDocument/2006/relationships/table" Target="../tables/table614.xml"/><Relationship Id="rId93" Type="http://schemas.openxmlformats.org/officeDocument/2006/relationships/table" Target="../tables/table635.xml"/><Relationship Id="rId98" Type="http://schemas.openxmlformats.org/officeDocument/2006/relationships/table" Target="../tables/table640.xml"/><Relationship Id="rId121" Type="http://schemas.openxmlformats.org/officeDocument/2006/relationships/table" Target="../tables/table663.xml"/><Relationship Id="rId142" Type="http://schemas.openxmlformats.org/officeDocument/2006/relationships/table" Target="../tables/table684.xml"/><Relationship Id="rId163" Type="http://schemas.openxmlformats.org/officeDocument/2006/relationships/table" Target="../tables/table705.xml"/><Relationship Id="rId3" Type="http://schemas.openxmlformats.org/officeDocument/2006/relationships/table" Target="../tables/table545.xml"/><Relationship Id="rId25" Type="http://schemas.openxmlformats.org/officeDocument/2006/relationships/table" Target="../tables/table567.xml"/><Relationship Id="rId46" Type="http://schemas.openxmlformats.org/officeDocument/2006/relationships/table" Target="../tables/table588.xml"/><Relationship Id="rId67" Type="http://schemas.openxmlformats.org/officeDocument/2006/relationships/table" Target="../tables/table609.xml"/><Relationship Id="rId116" Type="http://schemas.openxmlformats.org/officeDocument/2006/relationships/table" Target="../tables/table658.xml"/><Relationship Id="rId137" Type="http://schemas.openxmlformats.org/officeDocument/2006/relationships/table" Target="../tables/table679.xml"/><Relationship Id="rId158" Type="http://schemas.openxmlformats.org/officeDocument/2006/relationships/table" Target="../tables/table700.xml"/><Relationship Id="rId20" Type="http://schemas.openxmlformats.org/officeDocument/2006/relationships/table" Target="../tables/table562.xml"/><Relationship Id="rId41" Type="http://schemas.openxmlformats.org/officeDocument/2006/relationships/table" Target="../tables/table583.xml"/><Relationship Id="rId62" Type="http://schemas.openxmlformats.org/officeDocument/2006/relationships/table" Target="../tables/table604.xml"/><Relationship Id="rId83" Type="http://schemas.openxmlformats.org/officeDocument/2006/relationships/table" Target="../tables/table625.xml"/><Relationship Id="rId88" Type="http://schemas.openxmlformats.org/officeDocument/2006/relationships/table" Target="../tables/table630.xml"/><Relationship Id="rId111" Type="http://schemas.openxmlformats.org/officeDocument/2006/relationships/table" Target="../tables/table653.xml"/><Relationship Id="rId132" Type="http://schemas.openxmlformats.org/officeDocument/2006/relationships/table" Target="../tables/table674.xml"/><Relationship Id="rId153" Type="http://schemas.openxmlformats.org/officeDocument/2006/relationships/table" Target="../tables/table695.xml"/><Relationship Id="rId174" Type="http://schemas.openxmlformats.org/officeDocument/2006/relationships/table" Target="../tables/table716.xml"/><Relationship Id="rId179" Type="http://schemas.openxmlformats.org/officeDocument/2006/relationships/table" Target="../tables/table721.xml"/><Relationship Id="rId15" Type="http://schemas.openxmlformats.org/officeDocument/2006/relationships/table" Target="../tables/table557.xml"/><Relationship Id="rId36" Type="http://schemas.openxmlformats.org/officeDocument/2006/relationships/table" Target="../tables/table578.xml"/><Relationship Id="rId57" Type="http://schemas.openxmlformats.org/officeDocument/2006/relationships/table" Target="../tables/table599.xml"/><Relationship Id="rId106" Type="http://schemas.openxmlformats.org/officeDocument/2006/relationships/table" Target="../tables/table648.xml"/><Relationship Id="rId127" Type="http://schemas.openxmlformats.org/officeDocument/2006/relationships/table" Target="../tables/table669.xml"/><Relationship Id="rId10" Type="http://schemas.openxmlformats.org/officeDocument/2006/relationships/table" Target="../tables/table552.xml"/><Relationship Id="rId31" Type="http://schemas.openxmlformats.org/officeDocument/2006/relationships/table" Target="../tables/table573.xml"/><Relationship Id="rId52" Type="http://schemas.openxmlformats.org/officeDocument/2006/relationships/table" Target="../tables/table594.xml"/><Relationship Id="rId73" Type="http://schemas.openxmlformats.org/officeDocument/2006/relationships/table" Target="../tables/table615.xml"/><Relationship Id="rId78" Type="http://schemas.openxmlformats.org/officeDocument/2006/relationships/table" Target="../tables/table620.xml"/><Relationship Id="rId94" Type="http://schemas.openxmlformats.org/officeDocument/2006/relationships/table" Target="../tables/table636.xml"/><Relationship Id="rId99" Type="http://schemas.openxmlformats.org/officeDocument/2006/relationships/table" Target="../tables/table641.xml"/><Relationship Id="rId101" Type="http://schemas.openxmlformats.org/officeDocument/2006/relationships/table" Target="../tables/table643.xml"/><Relationship Id="rId122" Type="http://schemas.openxmlformats.org/officeDocument/2006/relationships/table" Target="../tables/table664.xml"/><Relationship Id="rId143" Type="http://schemas.openxmlformats.org/officeDocument/2006/relationships/table" Target="../tables/table685.xml"/><Relationship Id="rId148" Type="http://schemas.openxmlformats.org/officeDocument/2006/relationships/table" Target="../tables/table690.xml"/><Relationship Id="rId164" Type="http://schemas.openxmlformats.org/officeDocument/2006/relationships/table" Target="../tables/table706.xml"/><Relationship Id="rId169" Type="http://schemas.openxmlformats.org/officeDocument/2006/relationships/table" Target="../tables/table711.xml"/><Relationship Id="rId4" Type="http://schemas.openxmlformats.org/officeDocument/2006/relationships/table" Target="../tables/table546.xml"/><Relationship Id="rId9" Type="http://schemas.openxmlformats.org/officeDocument/2006/relationships/table" Target="../tables/table551.xml"/><Relationship Id="rId26" Type="http://schemas.openxmlformats.org/officeDocument/2006/relationships/table" Target="../tables/table568.xml"/><Relationship Id="rId47" Type="http://schemas.openxmlformats.org/officeDocument/2006/relationships/table" Target="../tables/table589.xml"/><Relationship Id="rId68" Type="http://schemas.openxmlformats.org/officeDocument/2006/relationships/table" Target="../tables/table610.xml"/><Relationship Id="rId89" Type="http://schemas.openxmlformats.org/officeDocument/2006/relationships/table" Target="../tables/table631.xml"/><Relationship Id="rId112" Type="http://schemas.openxmlformats.org/officeDocument/2006/relationships/table" Target="../tables/table654.xml"/><Relationship Id="rId133" Type="http://schemas.openxmlformats.org/officeDocument/2006/relationships/table" Target="../tables/table675.xml"/><Relationship Id="rId154" Type="http://schemas.openxmlformats.org/officeDocument/2006/relationships/table" Target="../tables/table696.xml"/><Relationship Id="rId175" Type="http://schemas.openxmlformats.org/officeDocument/2006/relationships/table" Target="../tables/table717.xml"/><Relationship Id="rId16" Type="http://schemas.openxmlformats.org/officeDocument/2006/relationships/table" Target="../tables/table558.xml"/><Relationship Id="rId37" Type="http://schemas.openxmlformats.org/officeDocument/2006/relationships/table" Target="../tables/table579.xml"/><Relationship Id="rId58" Type="http://schemas.openxmlformats.org/officeDocument/2006/relationships/table" Target="../tables/table600.xml"/><Relationship Id="rId79" Type="http://schemas.openxmlformats.org/officeDocument/2006/relationships/table" Target="../tables/table621.xml"/><Relationship Id="rId102" Type="http://schemas.openxmlformats.org/officeDocument/2006/relationships/table" Target="../tables/table644.xml"/><Relationship Id="rId123" Type="http://schemas.openxmlformats.org/officeDocument/2006/relationships/table" Target="../tables/table665.xml"/><Relationship Id="rId144" Type="http://schemas.openxmlformats.org/officeDocument/2006/relationships/table" Target="../tables/table686.xml"/><Relationship Id="rId90" Type="http://schemas.openxmlformats.org/officeDocument/2006/relationships/table" Target="../tables/table632.xml"/><Relationship Id="rId165" Type="http://schemas.openxmlformats.org/officeDocument/2006/relationships/table" Target="../tables/table707.xml"/><Relationship Id="rId27" Type="http://schemas.openxmlformats.org/officeDocument/2006/relationships/table" Target="../tables/table569.xml"/><Relationship Id="rId48" Type="http://schemas.openxmlformats.org/officeDocument/2006/relationships/table" Target="../tables/table590.xml"/><Relationship Id="rId69" Type="http://schemas.openxmlformats.org/officeDocument/2006/relationships/table" Target="../tables/table611.xml"/><Relationship Id="rId113" Type="http://schemas.openxmlformats.org/officeDocument/2006/relationships/table" Target="../tables/table655.xml"/><Relationship Id="rId134" Type="http://schemas.openxmlformats.org/officeDocument/2006/relationships/table" Target="../tables/table676.xml"/><Relationship Id="rId80" Type="http://schemas.openxmlformats.org/officeDocument/2006/relationships/table" Target="../tables/table622.xml"/><Relationship Id="rId155" Type="http://schemas.openxmlformats.org/officeDocument/2006/relationships/table" Target="../tables/table697.xml"/><Relationship Id="rId176" Type="http://schemas.openxmlformats.org/officeDocument/2006/relationships/table" Target="../tables/table718.xml"/><Relationship Id="rId17" Type="http://schemas.openxmlformats.org/officeDocument/2006/relationships/table" Target="../tables/table559.xml"/><Relationship Id="rId38" Type="http://schemas.openxmlformats.org/officeDocument/2006/relationships/table" Target="../tables/table580.xml"/><Relationship Id="rId59" Type="http://schemas.openxmlformats.org/officeDocument/2006/relationships/table" Target="../tables/table601.xml"/><Relationship Id="rId103" Type="http://schemas.openxmlformats.org/officeDocument/2006/relationships/table" Target="../tables/table645.xml"/><Relationship Id="rId124" Type="http://schemas.openxmlformats.org/officeDocument/2006/relationships/table" Target="../tables/table666.xml"/><Relationship Id="rId70" Type="http://schemas.openxmlformats.org/officeDocument/2006/relationships/table" Target="../tables/table612.xml"/><Relationship Id="rId91" Type="http://schemas.openxmlformats.org/officeDocument/2006/relationships/table" Target="../tables/table633.xml"/><Relationship Id="rId145" Type="http://schemas.openxmlformats.org/officeDocument/2006/relationships/table" Target="../tables/table687.xml"/><Relationship Id="rId166" Type="http://schemas.openxmlformats.org/officeDocument/2006/relationships/table" Target="../tables/table708.xml"/><Relationship Id="rId1" Type="http://schemas.openxmlformats.org/officeDocument/2006/relationships/table" Target="../tables/table543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24.xml"/><Relationship Id="rId2" Type="http://schemas.openxmlformats.org/officeDocument/2006/relationships/table" Target="../tables/table723.xml"/><Relationship Id="rId1" Type="http://schemas.openxmlformats.org/officeDocument/2006/relationships/table" Target="../tables/table722.xml"/><Relationship Id="rId4" Type="http://schemas.openxmlformats.org/officeDocument/2006/relationships/table" Target="../tables/table725.xm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738.xml"/><Relationship Id="rId18" Type="http://schemas.openxmlformats.org/officeDocument/2006/relationships/table" Target="../tables/table743.xml"/><Relationship Id="rId26" Type="http://schemas.openxmlformats.org/officeDocument/2006/relationships/table" Target="../tables/table751.xml"/><Relationship Id="rId39" Type="http://schemas.openxmlformats.org/officeDocument/2006/relationships/table" Target="../tables/table764.xml"/><Relationship Id="rId21" Type="http://schemas.openxmlformats.org/officeDocument/2006/relationships/table" Target="../tables/table746.xml"/><Relationship Id="rId34" Type="http://schemas.openxmlformats.org/officeDocument/2006/relationships/table" Target="../tables/table759.xml"/><Relationship Id="rId42" Type="http://schemas.openxmlformats.org/officeDocument/2006/relationships/table" Target="../tables/table767.xml"/><Relationship Id="rId47" Type="http://schemas.openxmlformats.org/officeDocument/2006/relationships/table" Target="../tables/table772.xml"/><Relationship Id="rId50" Type="http://schemas.openxmlformats.org/officeDocument/2006/relationships/table" Target="../tables/table775.xml"/><Relationship Id="rId7" Type="http://schemas.openxmlformats.org/officeDocument/2006/relationships/table" Target="../tables/table732.xml"/><Relationship Id="rId2" Type="http://schemas.openxmlformats.org/officeDocument/2006/relationships/table" Target="../tables/table727.xml"/><Relationship Id="rId16" Type="http://schemas.openxmlformats.org/officeDocument/2006/relationships/table" Target="../tables/table741.xml"/><Relationship Id="rId29" Type="http://schemas.openxmlformats.org/officeDocument/2006/relationships/table" Target="../tables/table754.xml"/><Relationship Id="rId11" Type="http://schemas.openxmlformats.org/officeDocument/2006/relationships/table" Target="../tables/table736.xml"/><Relationship Id="rId24" Type="http://schemas.openxmlformats.org/officeDocument/2006/relationships/table" Target="../tables/table749.xml"/><Relationship Id="rId32" Type="http://schemas.openxmlformats.org/officeDocument/2006/relationships/table" Target="../tables/table757.xml"/><Relationship Id="rId37" Type="http://schemas.openxmlformats.org/officeDocument/2006/relationships/table" Target="../tables/table762.xml"/><Relationship Id="rId40" Type="http://schemas.openxmlformats.org/officeDocument/2006/relationships/table" Target="../tables/table765.xml"/><Relationship Id="rId45" Type="http://schemas.openxmlformats.org/officeDocument/2006/relationships/table" Target="../tables/table770.xml"/><Relationship Id="rId5" Type="http://schemas.openxmlformats.org/officeDocument/2006/relationships/table" Target="../tables/table730.xml"/><Relationship Id="rId15" Type="http://schemas.openxmlformats.org/officeDocument/2006/relationships/table" Target="../tables/table740.xml"/><Relationship Id="rId23" Type="http://schemas.openxmlformats.org/officeDocument/2006/relationships/table" Target="../tables/table748.xml"/><Relationship Id="rId28" Type="http://schemas.openxmlformats.org/officeDocument/2006/relationships/table" Target="../tables/table753.xml"/><Relationship Id="rId36" Type="http://schemas.openxmlformats.org/officeDocument/2006/relationships/table" Target="../tables/table761.xml"/><Relationship Id="rId49" Type="http://schemas.openxmlformats.org/officeDocument/2006/relationships/table" Target="../tables/table774.xml"/><Relationship Id="rId10" Type="http://schemas.openxmlformats.org/officeDocument/2006/relationships/table" Target="../tables/table735.xml"/><Relationship Id="rId19" Type="http://schemas.openxmlformats.org/officeDocument/2006/relationships/table" Target="../tables/table744.xml"/><Relationship Id="rId31" Type="http://schemas.openxmlformats.org/officeDocument/2006/relationships/table" Target="../tables/table756.xml"/><Relationship Id="rId44" Type="http://schemas.openxmlformats.org/officeDocument/2006/relationships/table" Target="../tables/table769.xml"/><Relationship Id="rId4" Type="http://schemas.openxmlformats.org/officeDocument/2006/relationships/table" Target="../tables/table729.xml"/><Relationship Id="rId9" Type="http://schemas.openxmlformats.org/officeDocument/2006/relationships/table" Target="../tables/table734.xml"/><Relationship Id="rId14" Type="http://schemas.openxmlformats.org/officeDocument/2006/relationships/table" Target="../tables/table739.xml"/><Relationship Id="rId22" Type="http://schemas.openxmlformats.org/officeDocument/2006/relationships/table" Target="../tables/table747.xml"/><Relationship Id="rId27" Type="http://schemas.openxmlformats.org/officeDocument/2006/relationships/table" Target="../tables/table752.xml"/><Relationship Id="rId30" Type="http://schemas.openxmlformats.org/officeDocument/2006/relationships/table" Target="../tables/table755.xml"/><Relationship Id="rId35" Type="http://schemas.openxmlformats.org/officeDocument/2006/relationships/table" Target="../tables/table760.xml"/><Relationship Id="rId43" Type="http://schemas.openxmlformats.org/officeDocument/2006/relationships/table" Target="../tables/table768.xml"/><Relationship Id="rId48" Type="http://schemas.openxmlformats.org/officeDocument/2006/relationships/table" Target="../tables/table773.xml"/><Relationship Id="rId8" Type="http://schemas.openxmlformats.org/officeDocument/2006/relationships/table" Target="../tables/table733.xml"/><Relationship Id="rId51" Type="http://schemas.openxmlformats.org/officeDocument/2006/relationships/table" Target="../tables/table776.xml"/><Relationship Id="rId3" Type="http://schemas.openxmlformats.org/officeDocument/2006/relationships/table" Target="../tables/table728.xml"/><Relationship Id="rId12" Type="http://schemas.openxmlformats.org/officeDocument/2006/relationships/table" Target="../tables/table737.xml"/><Relationship Id="rId17" Type="http://schemas.openxmlformats.org/officeDocument/2006/relationships/table" Target="../tables/table742.xml"/><Relationship Id="rId25" Type="http://schemas.openxmlformats.org/officeDocument/2006/relationships/table" Target="../tables/table750.xml"/><Relationship Id="rId33" Type="http://schemas.openxmlformats.org/officeDocument/2006/relationships/table" Target="../tables/table758.xml"/><Relationship Id="rId38" Type="http://schemas.openxmlformats.org/officeDocument/2006/relationships/table" Target="../tables/table763.xml"/><Relationship Id="rId46" Type="http://schemas.openxmlformats.org/officeDocument/2006/relationships/table" Target="../tables/table771.xml"/><Relationship Id="rId20" Type="http://schemas.openxmlformats.org/officeDocument/2006/relationships/table" Target="../tables/table745.xml"/><Relationship Id="rId41" Type="http://schemas.openxmlformats.org/officeDocument/2006/relationships/table" Target="../tables/table766.xml"/><Relationship Id="rId1" Type="http://schemas.openxmlformats.org/officeDocument/2006/relationships/table" Target="../tables/table726.xml"/><Relationship Id="rId6" Type="http://schemas.openxmlformats.org/officeDocument/2006/relationships/table" Target="../tables/table731.xml"/></Relationships>
</file>

<file path=xl/worksheets/_rels/sheet26.xml.rels><?xml version="1.0" encoding="UTF-8" standalone="yes"?>
<Relationships xmlns="http://schemas.openxmlformats.org/package/2006/relationships"><Relationship Id="rId26" Type="http://schemas.openxmlformats.org/officeDocument/2006/relationships/hyperlink" Target="mailto:uthara.parthasarathy@gmail.com" TargetMode="External"/><Relationship Id="rId21" Type="http://schemas.openxmlformats.org/officeDocument/2006/relationships/hyperlink" Target="mailto:emilyntam@gmail.com" TargetMode="External"/><Relationship Id="rId42" Type="http://schemas.openxmlformats.org/officeDocument/2006/relationships/hyperlink" Target="mailto:brioneselizabeth@yahoo.com" TargetMode="External"/><Relationship Id="rId47" Type="http://schemas.openxmlformats.org/officeDocument/2006/relationships/hyperlink" Target="mailto:sinha.piyali@gmail.com" TargetMode="External"/><Relationship Id="rId63" Type="http://schemas.openxmlformats.org/officeDocument/2006/relationships/hyperlink" Target="mailto:uhdamm@gmail.com" TargetMode="External"/><Relationship Id="rId68" Type="http://schemas.openxmlformats.org/officeDocument/2006/relationships/hyperlink" Target="mailto:cooperbosc@yahoo.com" TargetMode="External"/><Relationship Id="rId7" Type="http://schemas.openxmlformats.org/officeDocument/2006/relationships/hyperlink" Target="mailto:k.harpreet@gmail.com" TargetMode="External"/><Relationship Id="rId71" Type="http://schemas.openxmlformats.org/officeDocument/2006/relationships/hyperlink" Target="mailto:shangi1@aol.com" TargetMode="External"/><Relationship Id="rId2" Type="http://schemas.openxmlformats.org/officeDocument/2006/relationships/hyperlink" Target="mailto:ravsvij@gmail.com" TargetMode="External"/><Relationship Id="rId16" Type="http://schemas.openxmlformats.org/officeDocument/2006/relationships/hyperlink" Target="mailto:nikhil.balagopalan@gmail.com" TargetMode="External"/><Relationship Id="rId29" Type="http://schemas.openxmlformats.org/officeDocument/2006/relationships/hyperlink" Target="mailto:guptas@live.com" TargetMode="External"/><Relationship Id="rId11" Type="http://schemas.openxmlformats.org/officeDocument/2006/relationships/hyperlink" Target="mailto:shuchijuneja@gmail.com" TargetMode="External"/><Relationship Id="rId24" Type="http://schemas.openxmlformats.org/officeDocument/2006/relationships/hyperlink" Target="mailto:shwetz27@outlook.com" TargetMode="External"/><Relationship Id="rId32" Type="http://schemas.openxmlformats.org/officeDocument/2006/relationships/hyperlink" Target="mailto:pcmsjennie@gmail.com" TargetMode="External"/><Relationship Id="rId37" Type="http://schemas.openxmlformats.org/officeDocument/2006/relationships/hyperlink" Target="mailto:sanali27@yahoo.com" TargetMode="External"/><Relationship Id="rId40" Type="http://schemas.openxmlformats.org/officeDocument/2006/relationships/hyperlink" Target="mailto:jyotsnawarikoo@yahoo.com" TargetMode="External"/><Relationship Id="rId45" Type="http://schemas.openxmlformats.org/officeDocument/2006/relationships/hyperlink" Target="mailto:shilpi.bihari@gmail.com" TargetMode="External"/><Relationship Id="rId53" Type="http://schemas.openxmlformats.org/officeDocument/2006/relationships/hyperlink" Target="mailto:manjiri.kj@gmail.com" TargetMode="External"/><Relationship Id="rId58" Type="http://schemas.openxmlformats.org/officeDocument/2006/relationships/hyperlink" Target="mailto:anushkad0506@outlook.com" TargetMode="External"/><Relationship Id="rId66" Type="http://schemas.openxmlformats.org/officeDocument/2006/relationships/hyperlink" Target="mailto:dollypadmaraj@gmail.com" TargetMode="External"/><Relationship Id="rId5" Type="http://schemas.openxmlformats.org/officeDocument/2006/relationships/hyperlink" Target="mailto:tansym@live.com" TargetMode="External"/><Relationship Id="rId61" Type="http://schemas.openxmlformats.org/officeDocument/2006/relationships/hyperlink" Target="mailto:assia.allou@gmail.com" TargetMode="External"/><Relationship Id="rId19" Type="http://schemas.openxmlformats.org/officeDocument/2006/relationships/hyperlink" Target="mailto:emailriz@gmail.com" TargetMode="External"/><Relationship Id="rId14" Type="http://schemas.openxmlformats.org/officeDocument/2006/relationships/hyperlink" Target="mailto:jbhindi@hotmail.com" TargetMode="External"/><Relationship Id="rId22" Type="http://schemas.openxmlformats.org/officeDocument/2006/relationships/hyperlink" Target="mailto:jeppeoml@gmail.com" TargetMode="External"/><Relationship Id="rId27" Type="http://schemas.openxmlformats.org/officeDocument/2006/relationships/hyperlink" Target="mailto:mansi1201@gmail.com" TargetMode="External"/><Relationship Id="rId30" Type="http://schemas.openxmlformats.org/officeDocument/2006/relationships/hyperlink" Target="mailto:guptas@live.com" TargetMode="External"/><Relationship Id="rId35" Type="http://schemas.openxmlformats.org/officeDocument/2006/relationships/hyperlink" Target="mailto:heidihchoe@gmail.com" TargetMode="External"/><Relationship Id="rId43" Type="http://schemas.openxmlformats.org/officeDocument/2006/relationships/hyperlink" Target="mailto:mistypruner@gmail.com" TargetMode="External"/><Relationship Id="rId48" Type="http://schemas.openxmlformats.org/officeDocument/2006/relationships/hyperlink" Target="mailto:sarah@sarahalexandra.com" TargetMode="External"/><Relationship Id="rId56" Type="http://schemas.openxmlformats.org/officeDocument/2006/relationships/hyperlink" Target="mailto:shivanibhana@gmail.com" TargetMode="External"/><Relationship Id="rId64" Type="http://schemas.openxmlformats.org/officeDocument/2006/relationships/hyperlink" Target="mailto:swathi.karimilla@gmail.com" TargetMode="External"/><Relationship Id="rId69" Type="http://schemas.openxmlformats.org/officeDocument/2006/relationships/hyperlink" Target="mailto:dmmckenna13@gmail.com" TargetMode="External"/><Relationship Id="rId8" Type="http://schemas.openxmlformats.org/officeDocument/2006/relationships/hyperlink" Target="mailto:ananramya@gmail.com" TargetMode="External"/><Relationship Id="rId51" Type="http://schemas.openxmlformats.org/officeDocument/2006/relationships/hyperlink" Target="mailto:athalassi@gmail.com" TargetMode="External"/><Relationship Id="rId3" Type="http://schemas.openxmlformats.org/officeDocument/2006/relationships/hyperlink" Target="mailto:kirti_krishan@hotmail.com" TargetMode="External"/><Relationship Id="rId12" Type="http://schemas.openxmlformats.org/officeDocument/2006/relationships/hyperlink" Target="mailto:qibofan@gmail.com" TargetMode="External"/><Relationship Id="rId17" Type="http://schemas.openxmlformats.org/officeDocument/2006/relationships/hyperlink" Target="mailto:tracymilitello@gmail.com" TargetMode="External"/><Relationship Id="rId25" Type="http://schemas.openxmlformats.org/officeDocument/2006/relationships/hyperlink" Target="mailto:smitaagarwal1@gmail.com" TargetMode="External"/><Relationship Id="rId33" Type="http://schemas.openxmlformats.org/officeDocument/2006/relationships/hyperlink" Target="mailto:amanveer.kaila@gmail.com" TargetMode="External"/><Relationship Id="rId38" Type="http://schemas.openxmlformats.org/officeDocument/2006/relationships/hyperlink" Target="mailto:shwetz27@outlook.com" TargetMode="External"/><Relationship Id="rId46" Type="http://schemas.openxmlformats.org/officeDocument/2006/relationships/hyperlink" Target="mailto:shivanibhana@gmail.com" TargetMode="External"/><Relationship Id="rId59" Type="http://schemas.openxmlformats.org/officeDocument/2006/relationships/hyperlink" Target="mailto:jadahlgren24@gmail.com" TargetMode="External"/><Relationship Id="rId67" Type="http://schemas.openxmlformats.org/officeDocument/2006/relationships/hyperlink" Target="mailto:kimila_boyapati@yahoo.com" TargetMode="External"/><Relationship Id="rId20" Type="http://schemas.openxmlformats.org/officeDocument/2006/relationships/hyperlink" Target="mailto:monishasc@hotmail.com" TargetMode="External"/><Relationship Id="rId41" Type="http://schemas.openxmlformats.org/officeDocument/2006/relationships/hyperlink" Target="mailto:mansi1201@gmail.com" TargetMode="External"/><Relationship Id="rId54" Type="http://schemas.openxmlformats.org/officeDocument/2006/relationships/hyperlink" Target="mailto:sarah@sarahalexandra.com" TargetMode="External"/><Relationship Id="rId62" Type="http://schemas.openxmlformats.org/officeDocument/2006/relationships/hyperlink" Target="mailto:shamabildikar78@gmail.com" TargetMode="External"/><Relationship Id="rId70" Type="http://schemas.openxmlformats.org/officeDocument/2006/relationships/hyperlink" Target="mailto:oneilerin734@gmail.com" TargetMode="External"/><Relationship Id="rId1" Type="http://schemas.openxmlformats.org/officeDocument/2006/relationships/hyperlink" Target="mailto:prachichoudhari@gmail.com" TargetMode="External"/><Relationship Id="rId6" Type="http://schemas.openxmlformats.org/officeDocument/2006/relationships/hyperlink" Target="mailto:archanapadmasenan@gmail.com" TargetMode="External"/><Relationship Id="rId15" Type="http://schemas.openxmlformats.org/officeDocument/2006/relationships/hyperlink" Target="mailto:ananramya@gmail.com" TargetMode="External"/><Relationship Id="rId23" Type="http://schemas.openxmlformats.org/officeDocument/2006/relationships/hyperlink" Target="mailto:jessicakkw@gmail.com" TargetMode="External"/><Relationship Id="rId28" Type="http://schemas.openxmlformats.org/officeDocument/2006/relationships/hyperlink" Target="mailto:jessicakkw@gmail.com" TargetMode="External"/><Relationship Id="rId36" Type="http://schemas.openxmlformats.org/officeDocument/2006/relationships/hyperlink" Target="mailto:assia.allou@gmail.com" TargetMode="External"/><Relationship Id="rId49" Type="http://schemas.openxmlformats.org/officeDocument/2006/relationships/hyperlink" Target="mailto:kazq4921@gmail.com" TargetMode="External"/><Relationship Id="rId57" Type="http://schemas.openxmlformats.org/officeDocument/2006/relationships/hyperlink" Target="mailto:karenr_ms@hotmail.com" TargetMode="External"/><Relationship Id="rId10" Type="http://schemas.openxmlformats.org/officeDocument/2006/relationships/hyperlink" Target="mailto:nataliegarkusha@gmail.com" TargetMode="External"/><Relationship Id="rId31" Type="http://schemas.openxmlformats.org/officeDocument/2006/relationships/hyperlink" Target="mailto:sanali27@yahoo.com" TargetMode="External"/><Relationship Id="rId44" Type="http://schemas.openxmlformats.org/officeDocument/2006/relationships/hyperlink" Target="mailto:cooperbosc@yahoo.com" TargetMode="External"/><Relationship Id="rId52" Type="http://schemas.openxmlformats.org/officeDocument/2006/relationships/hyperlink" Target="mailto:docvmichel@gmail.com" TargetMode="External"/><Relationship Id="rId60" Type="http://schemas.openxmlformats.org/officeDocument/2006/relationships/hyperlink" Target="mailto:artizemail@gmail.com" TargetMode="External"/><Relationship Id="rId65" Type="http://schemas.openxmlformats.org/officeDocument/2006/relationships/hyperlink" Target="mailto:manjujyothish@hotmail.com" TargetMode="External"/><Relationship Id="rId4" Type="http://schemas.openxmlformats.org/officeDocument/2006/relationships/hyperlink" Target="mailto:mailbhaswati@gmail.com" TargetMode="External"/><Relationship Id="rId9" Type="http://schemas.openxmlformats.org/officeDocument/2006/relationships/hyperlink" Target="mailto:tracymilitello@gmail.com" TargetMode="External"/><Relationship Id="rId13" Type="http://schemas.openxmlformats.org/officeDocument/2006/relationships/hyperlink" Target="mailto:wpacifici@comcast.net" TargetMode="External"/><Relationship Id="rId18" Type="http://schemas.openxmlformats.org/officeDocument/2006/relationships/hyperlink" Target="mailto:dy.leng@gmail.com" TargetMode="External"/><Relationship Id="rId39" Type="http://schemas.openxmlformats.org/officeDocument/2006/relationships/hyperlink" Target="mailto:ranjini.ramesh19@gmail.com" TargetMode="External"/><Relationship Id="rId34" Type="http://schemas.openxmlformats.org/officeDocument/2006/relationships/hyperlink" Target="mailto:subramaniam.archana@gmail.com" TargetMode="External"/><Relationship Id="rId50" Type="http://schemas.openxmlformats.org/officeDocument/2006/relationships/hyperlink" Target="mailto:abhilasha@live.com" TargetMode="External"/><Relationship Id="rId55" Type="http://schemas.openxmlformats.org/officeDocument/2006/relationships/hyperlink" Target="mailto:artizemail@gmail.com" TargetMode="Externa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hyperlink" Target="mailto:dalanie22@hotmail.com" TargetMode="External"/><Relationship Id="rId2" Type="http://schemas.openxmlformats.org/officeDocument/2006/relationships/hyperlink" Target="mailto:iffat.shagufta@gmail.com" TargetMode="External"/><Relationship Id="rId1" Type="http://schemas.openxmlformats.org/officeDocument/2006/relationships/hyperlink" Target="mailto:laurakglasgow@gmail.com" TargetMode="Externa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hyperlink" Target="mailto:kylabirnbaum@gmail.com" TargetMode="External"/><Relationship Id="rId1" Type="http://schemas.openxmlformats.org/officeDocument/2006/relationships/hyperlink" Target="mailto:owenbirnbaum@outlook.com" TargetMode="Externa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hyperlink" Target="mailto:kylabirnbaum@gmail.com" TargetMode="External"/><Relationship Id="rId1" Type="http://schemas.openxmlformats.org/officeDocument/2006/relationships/hyperlink" Target="mailto:owenbirnbaum@outlook.com" TargetMode="Externa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hyperlink" Target="mailto:kylabirnbaum@gmail.com" TargetMode="External"/><Relationship Id="rId1" Type="http://schemas.openxmlformats.org/officeDocument/2006/relationships/hyperlink" Target="mailto:owenbirnbaum@outlook.com" TargetMode="Externa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hyperlink" Target="mailto:kylabirnbaum@gmail.com" TargetMode="External"/><Relationship Id="rId1" Type="http://schemas.openxmlformats.org/officeDocument/2006/relationships/hyperlink" Target="mailto:owenbirnbaum@outlook.com" TargetMode="Externa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hyperlink" Target="mailto:sinha.piyali@gmail.com" TargetMode="External"/><Relationship Id="rId2" Type="http://schemas.openxmlformats.org/officeDocument/2006/relationships/hyperlink" Target="mailto:kylabirnbaum@gmail.com" TargetMode="External"/><Relationship Id="rId1" Type="http://schemas.openxmlformats.org/officeDocument/2006/relationships/hyperlink" Target="mailto:owenbirnbaum@outlook.com" TargetMode="Externa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hyperlink" Target="mailto:sinha.piyali@gmail.com" TargetMode="External"/><Relationship Id="rId2" Type="http://schemas.openxmlformats.org/officeDocument/2006/relationships/hyperlink" Target="mailto:kylabirnbaum@gmail.com" TargetMode="External"/><Relationship Id="rId1" Type="http://schemas.openxmlformats.org/officeDocument/2006/relationships/hyperlink" Target="mailto:owenbirnbaum@outlook.com" TargetMode="External"/></Relationships>
</file>

<file path=xl/worksheets/_rels/sheet6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84.xml"/><Relationship Id="rId13" Type="http://schemas.openxmlformats.org/officeDocument/2006/relationships/table" Target="../tables/table789.xml"/><Relationship Id="rId18" Type="http://schemas.openxmlformats.org/officeDocument/2006/relationships/table" Target="../tables/table794.xml"/><Relationship Id="rId3" Type="http://schemas.openxmlformats.org/officeDocument/2006/relationships/table" Target="../tables/table779.xml"/><Relationship Id="rId7" Type="http://schemas.openxmlformats.org/officeDocument/2006/relationships/table" Target="../tables/table783.xml"/><Relationship Id="rId12" Type="http://schemas.openxmlformats.org/officeDocument/2006/relationships/table" Target="../tables/table788.xml"/><Relationship Id="rId17" Type="http://schemas.openxmlformats.org/officeDocument/2006/relationships/table" Target="../tables/table793.xml"/><Relationship Id="rId2" Type="http://schemas.openxmlformats.org/officeDocument/2006/relationships/table" Target="../tables/table778.xml"/><Relationship Id="rId16" Type="http://schemas.openxmlformats.org/officeDocument/2006/relationships/table" Target="../tables/table792.xml"/><Relationship Id="rId1" Type="http://schemas.openxmlformats.org/officeDocument/2006/relationships/table" Target="../tables/table777.xml"/><Relationship Id="rId6" Type="http://schemas.openxmlformats.org/officeDocument/2006/relationships/table" Target="../tables/table782.xml"/><Relationship Id="rId11" Type="http://schemas.openxmlformats.org/officeDocument/2006/relationships/table" Target="../tables/table787.xml"/><Relationship Id="rId5" Type="http://schemas.openxmlformats.org/officeDocument/2006/relationships/table" Target="../tables/table781.xml"/><Relationship Id="rId15" Type="http://schemas.openxmlformats.org/officeDocument/2006/relationships/table" Target="../tables/table791.xml"/><Relationship Id="rId10" Type="http://schemas.openxmlformats.org/officeDocument/2006/relationships/table" Target="../tables/table786.xml"/><Relationship Id="rId19" Type="http://schemas.openxmlformats.org/officeDocument/2006/relationships/table" Target="../tables/table795.xml"/><Relationship Id="rId4" Type="http://schemas.openxmlformats.org/officeDocument/2006/relationships/table" Target="../tables/table780.xml"/><Relationship Id="rId9" Type="http://schemas.openxmlformats.org/officeDocument/2006/relationships/table" Target="../tables/table785.xml"/><Relationship Id="rId14" Type="http://schemas.openxmlformats.org/officeDocument/2006/relationships/table" Target="../tables/table79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Y124"/>
  <sheetViews>
    <sheetView workbookViewId="0"/>
  </sheetViews>
  <sheetFormatPr defaultColWidth="12.6640625" defaultRowHeight="15.75" customHeight="1"/>
  <sheetData>
    <row r="1" spans="1:25" ht="13.2">
      <c r="A1" s="3" t="s">
        <v>57</v>
      </c>
      <c r="C1" s="2"/>
      <c r="H1" s="3"/>
      <c r="M1" s="3"/>
      <c r="Y1" s="3"/>
    </row>
    <row r="2" spans="1:25" ht="13.2" hidden="1">
      <c r="A2" s="3" t="s">
        <v>58</v>
      </c>
      <c r="C2" s="2" t="s">
        <v>0</v>
      </c>
      <c r="H2" s="3" t="s">
        <v>1</v>
      </c>
      <c r="M2" s="3" t="s">
        <v>2</v>
      </c>
      <c r="Y2" s="3" t="s">
        <v>0</v>
      </c>
    </row>
    <row r="3" spans="1:25" ht="13.2" hidden="1">
      <c r="B3" s="4" t="s">
        <v>37</v>
      </c>
      <c r="C3" s="3">
        <v>60</v>
      </c>
      <c r="D3" s="3" t="s">
        <v>0</v>
      </c>
      <c r="G3" s="4" t="s">
        <v>27</v>
      </c>
      <c r="H3" s="3">
        <v>120</v>
      </c>
      <c r="I3" s="3" t="s">
        <v>1</v>
      </c>
      <c r="L3" s="3" t="s">
        <v>59</v>
      </c>
      <c r="M3" s="3">
        <v>35</v>
      </c>
      <c r="N3" s="3" t="s">
        <v>8</v>
      </c>
      <c r="P3" s="3" t="s">
        <v>58</v>
      </c>
      <c r="Q3" s="3" t="s">
        <v>9</v>
      </c>
      <c r="R3" s="3">
        <v>60</v>
      </c>
      <c r="S3" s="3" t="s">
        <v>3</v>
      </c>
      <c r="Y3" s="3" t="s">
        <v>1</v>
      </c>
    </row>
    <row r="4" spans="1:25" ht="13.2" hidden="1">
      <c r="B4" s="4" t="s">
        <v>38</v>
      </c>
      <c r="C4" s="3">
        <v>40</v>
      </c>
      <c r="D4" s="3" t="s">
        <v>0</v>
      </c>
      <c r="G4" s="4" t="s">
        <v>29</v>
      </c>
      <c r="H4" s="3">
        <v>75</v>
      </c>
      <c r="I4" s="3" t="s">
        <v>1</v>
      </c>
      <c r="L4" s="3" t="s">
        <v>60</v>
      </c>
      <c r="M4" s="3">
        <v>60</v>
      </c>
      <c r="N4" s="3" t="s">
        <v>8</v>
      </c>
      <c r="Q4" s="3" t="s">
        <v>13</v>
      </c>
      <c r="R4" s="3">
        <v>25</v>
      </c>
      <c r="S4" s="3" t="s">
        <v>0</v>
      </c>
      <c r="Y4" s="3" t="s">
        <v>8</v>
      </c>
    </row>
    <row r="5" spans="1:25" ht="13.2" hidden="1">
      <c r="B5" s="4" t="s">
        <v>39</v>
      </c>
      <c r="C5" s="3">
        <v>75</v>
      </c>
      <c r="D5" s="3" t="s">
        <v>0</v>
      </c>
      <c r="F5" s="3" t="s">
        <v>61</v>
      </c>
      <c r="G5" s="3" t="s">
        <v>29</v>
      </c>
      <c r="H5" s="3">
        <v>25</v>
      </c>
      <c r="I5" s="3" t="s">
        <v>1</v>
      </c>
      <c r="L5" s="3" t="s">
        <v>17</v>
      </c>
      <c r="M5" s="3">
        <v>60</v>
      </c>
      <c r="N5" s="3" t="s">
        <v>8</v>
      </c>
      <c r="P5" s="3" t="s">
        <v>62</v>
      </c>
      <c r="Q5" s="3" t="s">
        <v>49</v>
      </c>
      <c r="R5" s="3">
        <v>50</v>
      </c>
      <c r="S5" s="3" t="s">
        <v>3</v>
      </c>
      <c r="Y5" s="3" t="s">
        <v>3</v>
      </c>
    </row>
    <row r="6" spans="1:25" ht="13.2" hidden="1">
      <c r="B6" s="4" t="s">
        <v>28</v>
      </c>
      <c r="C6" s="3">
        <v>75</v>
      </c>
      <c r="D6" s="3" t="s">
        <v>0</v>
      </c>
      <c r="F6" s="3" t="s">
        <v>58</v>
      </c>
      <c r="G6" s="3" t="s">
        <v>63</v>
      </c>
      <c r="H6" s="3">
        <v>90</v>
      </c>
      <c r="I6" s="3" t="s">
        <v>1</v>
      </c>
      <c r="K6" s="8" t="s">
        <v>64</v>
      </c>
      <c r="L6" s="3" t="s">
        <v>60</v>
      </c>
      <c r="M6" s="3">
        <v>60</v>
      </c>
      <c r="N6" s="3" t="s">
        <v>8</v>
      </c>
      <c r="Q6" s="3" t="s">
        <v>13</v>
      </c>
      <c r="R6" s="3">
        <v>25</v>
      </c>
      <c r="S6" s="3" t="s">
        <v>3</v>
      </c>
    </row>
    <row r="7" spans="1:25" ht="13.2" hidden="1">
      <c r="B7" s="3" t="s">
        <v>14</v>
      </c>
      <c r="C7" s="3">
        <v>35</v>
      </c>
      <c r="D7" s="3" t="s">
        <v>0</v>
      </c>
      <c r="G7" s="3" t="s">
        <v>6</v>
      </c>
      <c r="H7" s="3">
        <v>60</v>
      </c>
      <c r="I7" s="3" t="s">
        <v>1</v>
      </c>
      <c r="K7" s="8"/>
      <c r="N7" s="3"/>
      <c r="P7" s="8" t="s">
        <v>64</v>
      </c>
      <c r="Q7" s="3" t="s">
        <v>20</v>
      </c>
      <c r="R7" s="3">
        <v>60</v>
      </c>
      <c r="S7" s="3" t="s">
        <v>3</v>
      </c>
    </row>
    <row r="8" spans="1:25" ht="13.2" hidden="1">
      <c r="B8" s="3" t="s">
        <v>28</v>
      </c>
      <c r="C8" s="3">
        <v>50</v>
      </c>
      <c r="D8" s="3" t="s">
        <v>0</v>
      </c>
      <c r="G8" s="3" t="s">
        <v>29</v>
      </c>
      <c r="H8" s="3">
        <v>40</v>
      </c>
      <c r="I8" s="3" t="s">
        <v>1</v>
      </c>
      <c r="N8" s="3"/>
      <c r="P8" s="8" t="s">
        <v>65</v>
      </c>
      <c r="Q8" s="3" t="s">
        <v>13</v>
      </c>
      <c r="R8" s="3">
        <v>25</v>
      </c>
      <c r="S8" s="3" t="s">
        <v>3</v>
      </c>
    </row>
    <row r="9" spans="1:25" ht="13.2" hidden="1">
      <c r="A9" s="3" t="s">
        <v>62</v>
      </c>
      <c r="B9" s="3" t="s">
        <v>28</v>
      </c>
      <c r="C9" s="3">
        <v>25</v>
      </c>
      <c r="D9" s="3" t="s">
        <v>0</v>
      </c>
      <c r="G9" s="3" t="s">
        <v>11</v>
      </c>
      <c r="H9" s="3">
        <v>35</v>
      </c>
      <c r="I9" s="3" t="s">
        <v>1</v>
      </c>
      <c r="S9" s="3"/>
    </row>
    <row r="10" spans="1:25" ht="13.2" hidden="1">
      <c r="B10" s="3" t="s">
        <v>33</v>
      </c>
      <c r="C10" s="3">
        <v>25</v>
      </c>
      <c r="D10" s="3" t="s">
        <v>0</v>
      </c>
      <c r="F10" s="3" t="s">
        <v>62</v>
      </c>
      <c r="G10" s="3" t="s">
        <v>29</v>
      </c>
      <c r="H10" s="3">
        <v>40</v>
      </c>
      <c r="I10" s="3" t="s">
        <v>1</v>
      </c>
      <c r="S10" s="3"/>
    </row>
    <row r="11" spans="1:25" ht="13.2" hidden="1">
      <c r="B11" s="3" t="s">
        <v>26</v>
      </c>
      <c r="C11" s="3">
        <v>35</v>
      </c>
      <c r="D11" s="3" t="s">
        <v>0</v>
      </c>
      <c r="F11" s="8" t="s">
        <v>64</v>
      </c>
      <c r="G11" s="3" t="s">
        <v>63</v>
      </c>
      <c r="H11" s="3">
        <v>90</v>
      </c>
      <c r="I11" s="3" t="s">
        <v>1</v>
      </c>
    </row>
    <row r="12" spans="1:25" ht="13.2" hidden="1">
      <c r="B12" s="3" t="s">
        <v>23</v>
      </c>
      <c r="C12" s="3">
        <v>35</v>
      </c>
      <c r="D12" s="3" t="s">
        <v>0</v>
      </c>
      <c r="G12" s="3" t="s">
        <v>29</v>
      </c>
      <c r="H12" s="3">
        <v>20</v>
      </c>
      <c r="I12" s="3" t="s">
        <v>1</v>
      </c>
    </row>
    <row r="13" spans="1:25" ht="13.2" hidden="1">
      <c r="B13" s="3" t="s">
        <v>35</v>
      </c>
      <c r="C13" s="3">
        <v>125</v>
      </c>
      <c r="D13" s="3" t="s">
        <v>0</v>
      </c>
      <c r="F13" s="8" t="s">
        <v>65</v>
      </c>
      <c r="G13" s="3" t="s">
        <v>63</v>
      </c>
      <c r="H13" s="3">
        <v>50</v>
      </c>
      <c r="I13" s="3" t="s">
        <v>1</v>
      </c>
    </row>
    <row r="14" spans="1:25" ht="13.2" hidden="1">
      <c r="A14" s="3" t="s">
        <v>64</v>
      </c>
      <c r="B14" s="3" t="s">
        <v>66</v>
      </c>
      <c r="C14" s="3">
        <v>35</v>
      </c>
      <c r="D14" s="3" t="s">
        <v>0</v>
      </c>
      <c r="G14" s="3" t="s">
        <v>11</v>
      </c>
      <c r="H14" s="3">
        <v>35</v>
      </c>
      <c r="I14" s="3" t="s">
        <v>1</v>
      </c>
    </row>
    <row r="15" spans="1:25" ht="13.2" hidden="1">
      <c r="B15" s="3" t="s">
        <v>32</v>
      </c>
      <c r="C15" s="3">
        <v>30</v>
      </c>
      <c r="D15" s="3" t="s">
        <v>0</v>
      </c>
      <c r="G15" s="3" t="s">
        <v>29</v>
      </c>
      <c r="H15" s="3">
        <v>20</v>
      </c>
      <c r="I15" s="3" t="s">
        <v>1</v>
      </c>
    </row>
    <row r="16" spans="1:25" ht="13.2" hidden="1">
      <c r="B16" s="3" t="s">
        <v>28</v>
      </c>
      <c r="C16" s="3">
        <v>15</v>
      </c>
      <c r="D16" s="3" t="s">
        <v>0</v>
      </c>
    </row>
    <row r="17" spans="1:21" ht="13.2" hidden="1">
      <c r="B17" s="3" t="s">
        <v>38</v>
      </c>
      <c r="C17" s="3">
        <v>20</v>
      </c>
      <c r="D17" s="3" t="s">
        <v>0</v>
      </c>
    </row>
    <row r="18" spans="1:21" ht="13.2" hidden="1">
      <c r="A18" s="3" t="s">
        <v>65</v>
      </c>
      <c r="B18" s="3" t="s">
        <v>21</v>
      </c>
      <c r="C18" s="3">
        <v>35</v>
      </c>
      <c r="D18" s="3" t="s">
        <v>0</v>
      </c>
    </row>
    <row r="19" spans="1:21" ht="13.2" hidden="1">
      <c r="B19" s="3" t="s">
        <v>38</v>
      </c>
      <c r="C19" s="3">
        <v>10</v>
      </c>
      <c r="D19" s="3" t="s">
        <v>0</v>
      </c>
    </row>
    <row r="20" spans="1:21" ht="13.2" hidden="1">
      <c r="B20" s="3" t="s">
        <v>30</v>
      </c>
      <c r="C20" s="3">
        <v>50</v>
      </c>
      <c r="D20" s="3" t="s">
        <v>0</v>
      </c>
    </row>
    <row r="21" spans="1:21" ht="13.2" hidden="1">
      <c r="B21" s="3" t="s">
        <v>33</v>
      </c>
      <c r="C21" s="3">
        <v>30</v>
      </c>
      <c r="D21" s="3" t="s">
        <v>0</v>
      </c>
    </row>
    <row r="22" spans="1:21" ht="13.2" hidden="1">
      <c r="D22" s="3"/>
    </row>
    <row r="23" spans="1:21" ht="13.2">
      <c r="C23" s="3">
        <f>SUM(C3:C21)</f>
        <v>805</v>
      </c>
      <c r="H23" s="3">
        <f>SUM(H3:H21)</f>
        <v>700</v>
      </c>
      <c r="M23" s="3">
        <f>SUM(M3:M6)</f>
        <v>215</v>
      </c>
      <c r="R23" s="3">
        <f>SUM(R3:R8)</f>
        <v>245</v>
      </c>
      <c r="U23" s="3">
        <f>C23+H23+M23+R23</f>
        <v>1965</v>
      </c>
    </row>
    <row r="24" spans="1:21" ht="13.2" hidden="1"/>
    <row r="25" spans="1:21" ht="13.2" hidden="1">
      <c r="A25" s="9">
        <v>44662</v>
      </c>
    </row>
    <row r="26" spans="1:21" ht="13.2" hidden="1">
      <c r="C26" s="2" t="s">
        <v>0</v>
      </c>
      <c r="H26" s="3" t="s">
        <v>1</v>
      </c>
      <c r="M26" s="3" t="s">
        <v>2</v>
      </c>
    </row>
    <row r="27" spans="1:21" ht="13.2" hidden="1">
      <c r="A27" s="3" t="s">
        <v>44</v>
      </c>
      <c r="B27" s="3" t="s">
        <v>67</v>
      </c>
      <c r="C27" s="3">
        <v>35</v>
      </c>
      <c r="D27" s="3" t="s">
        <v>0</v>
      </c>
      <c r="F27" s="3" t="s">
        <v>44</v>
      </c>
      <c r="G27" s="10" t="s">
        <v>63</v>
      </c>
      <c r="H27" s="3">
        <v>90</v>
      </c>
      <c r="I27" s="3" t="s">
        <v>1</v>
      </c>
      <c r="K27" s="3" t="s">
        <v>5</v>
      </c>
      <c r="L27" s="3" t="s">
        <v>59</v>
      </c>
      <c r="M27" s="3">
        <v>35</v>
      </c>
      <c r="N27" s="3" t="s">
        <v>8</v>
      </c>
      <c r="P27" s="3" t="s">
        <v>58</v>
      </c>
      <c r="Q27" s="3" t="s">
        <v>20</v>
      </c>
      <c r="R27" s="3">
        <v>60</v>
      </c>
      <c r="S27" s="3" t="s">
        <v>3</v>
      </c>
    </row>
    <row r="28" spans="1:21" ht="13.2" hidden="1">
      <c r="A28" s="3" t="s">
        <v>15</v>
      </c>
      <c r="B28" s="3" t="s">
        <v>26</v>
      </c>
      <c r="C28" s="3">
        <v>50</v>
      </c>
      <c r="D28" s="3" t="s">
        <v>0</v>
      </c>
      <c r="F28" s="3" t="s">
        <v>47</v>
      </c>
      <c r="G28" s="10" t="s">
        <v>63</v>
      </c>
      <c r="H28" s="3">
        <v>90</v>
      </c>
      <c r="I28" s="3" t="s">
        <v>1</v>
      </c>
      <c r="L28" s="3" t="s">
        <v>17</v>
      </c>
      <c r="M28" s="3">
        <v>60</v>
      </c>
      <c r="N28" s="3" t="s">
        <v>8</v>
      </c>
      <c r="Q28" s="3" t="s">
        <v>20</v>
      </c>
      <c r="R28" s="3">
        <v>60</v>
      </c>
      <c r="S28" s="3" t="s">
        <v>3</v>
      </c>
    </row>
    <row r="29" spans="1:21" ht="13.2" hidden="1">
      <c r="B29" s="3" t="s">
        <v>26</v>
      </c>
      <c r="C29" s="3">
        <v>50</v>
      </c>
      <c r="D29" s="3" t="s">
        <v>0</v>
      </c>
      <c r="F29" s="3" t="s">
        <v>5</v>
      </c>
      <c r="G29" s="3" t="s">
        <v>6</v>
      </c>
      <c r="H29" s="3">
        <v>60</v>
      </c>
      <c r="I29" s="3" t="s">
        <v>1</v>
      </c>
      <c r="N29" s="3"/>
      <c r="Q29" s="3" t="s">
        <v>13</v>
      </c>
      <c r="R29" s="3">
        <v>25</v>
      </c>
      <c r="S29" s="3" t="s">
        <v>3</v>
      </c>
    </row>
    <row r="30" spans="1:21" ht="13.2" hidden="1">
      <c r="B30" s="4" t="s">
        <v>68</v>
      </c>
      <c r="C30" s="3">
        <v>35</v>
      </c>
      <c r="D30" s="3" t="s">
        <v>0</v>
      </c>
      <c r="F30" s="3" t="s">
        <v>64</v>
      </c>
      <c r="G30" s="10" t="s">
        <v>63</v>
      </c>
      <c r="H30" s="3">
        <v>60</v>
      </c>
      <c r="I30" s="3" t="s">
        <v>1</v>
      </c>
      <c r="N30" s="3"/>
      <c r="Q30" s="3" t="s">
        <v>45</v>
      </c>
      <c r="R30" s="3">
        <v>60</v>
      </c>
      <c r="S30" s="3" t="s">
        <v>3</v>
      </c>
    </row>
    <row r="31" spans="1:21" ht="13.2" hidden="1">
      <c r="A31" s="3" t="s">
        <v>36</v>
      </c>
      <c r="B31" s="3" t="s">
        <v>67</v>
      </c>
      <c r="C31" s="3">
        <v>25</v>
      </c>
      <c r="D31" s="3" t="s">
        <v>0</v>
      </c>
      <c r="F31" s="3" t="s">
        <v>36</v>
      </c>
      <c r="G31" s="10" t="s">
        <v>63</v>
      </c>
      <c r="H31" s="3">
        <v>90</v>
      </c>
      <c r="I31" s="3" t="s">
        <v>1</v>
      </c>
      <c r="N31" s="3"/>
      <c r="Q31" s="3" t="s">
        <v>45</v>
      </c>
      <c r="R31" s="3">
        <v>35</v>
      </c>
      <c r="S31" s="3" t="s">
        <v>3</v>
      </c>
    </row>
    <row r="32" spans="1:21" ht="13.2" hidden="1">
      <c r="B32" s="3" t="s">
        <v>67</v>
      </c>
      <c r="C32" s="3">
        <v>25</v>
      </c>
      <c r="D32" s="3" t="s">
        <v>0</v>
      </c>
      <c r="N32" s="3"/>
      <c r="S32" s="11"/>
    </row>
    <row r="33" spans="1:21" ht="13.2" hidden="1">
      <c r="B33" s="4" t="s">
        <v>68</v>
      </c>
      <c r="C33" s="3">
        <v>75</v>
      </c>
      <c r="D33" s="3" t="s">
        <v>0</v>
      </c>
      <c r="N33" s="3"/>
      <c r="S33" s="11"/>
    </row>
    <row r="34" spans="1:21" ht="13.2" hidden="1">
      <c r="B34" s="3" t="s">
        <v>69</v>
      </c>
      <c r="C34" s="3">
        <v>160</v>
      </c>
      <c r="D34" s="3" t="s">
        <v>0</v>
      </c>
      <c r="S34" s="11"/>
    </row>
    <row r="35" spans="1:21" ht="13.2" hidden="1">
      <c r="B35" s="3" t="s">
        <v>69</v>
      </c>
      <c r="C35" s="3">
        <v>77</v>
      </c>
      <c r="D35" s="3" t="s">
        <v>0</v>
      </c>
      <c r="S35" s="11"/>
    </row>
    <row r="36" spans="1:21" ht="13.2" hidden="1"/>
    <row r="37" spans="1:21" ht="13.2">
      <c r="C37" s="3">
        <f>SUM(C27:C35)</f>
        <v>532</v>
      </c>
      <c r="H37" s="3">
        <f>SUM(H27:H31)</f>
        <v>390</v>
      </c>
      <c r="M37" s="3">
        <f>SUM(M27:M28)</f>
        <v>95</v>
      </c>
      <c r="R37" s="3">
        <f>SUM(R27:R31)</f>
        <v>240</v>
      </c>
      <c r="S37" s="11"/>
      <c r="U37" s="3">
        <f>C37+H37+M37+R37</f>
        <v>1257</v>
      </c>
    </row>
    <row r="38" spans="1:21" ht="13.2" hidden="1">
      <c r="S38" s="11"/>
    </row>
    <row r="39" spans="1:21" ht="13.2" hidden="1">
      <c r="A39" s="9">
        <v>44669</v>
      </c>
    </row>
    <row r="40" spans="1:21" ht="13.2" hidden="1">
      <c r="C40" s="2" t="s">
        <v>0</v>
      </c>
      <c r="H40" s="3" t="s">
        <v>1</v>
      </c>
      <c r="M40" s="3" t="s">
        <v>2</v>
      </c>
    </row>
    <row r="41" spans="1:21" ht="13.2" hidden="1">
      <c r="A41" s="3" t="s">
        <v>58</v>
      </c>
      <c r="B41" s="3" t="s">
        <v>14</v>
      </c>
      <c r="C41" s="3">
        <v>35</v>
      </c>
      <c r="D41" s="3" t="s">
        <v>0</v>
      </c>
      <c r="E41" s="12" t="s">
        <v>70</v>
      </c>
      <c r="F41" s="3" t="s">
        <v>58</v>
      </c>
      <c r="G41" s="10" t="s">
        <v>6</v>
      </c>
      <c r="H41" s="3">
        <v>60</v>
      </c>
      <c r="I41" s="3" t="s">
        <v>1</v>
      </c>
      <c r="K41" s="3" t="s">
        <v>58</v>
      </c>
      <c r="L41" s="3" t="s">
        <v>59</v>
      </c>
      <c r="M41" s="3">
        <v>35</v>
      </c>
      <c r="N41" s="3" t="s">
        <v>8</v>
      </c>
      <c r="P41" s="3" t="s">
        <v>58</v>
      </c>
      <c r="Q41" s="3" t="s">
        <v>9</v>
      </c>
      <c r="R41" s="3">
        <v>60</v>
      </c>
      <c r="S41" s="3" t="s">
        <v>3</v>
      </c>
    </row>
    <row r="42" spans="1:21" ht="13.2" hidden="1">
      <c r="B42" s="13" t="s">
        <v>53</v>
      </c>
      <c r="C42" s="13">
        <v>12.5</v>
      </c>
      <c r="D42" s="3" t="s">
        <v>0</v>
      </c>
      <c r="G42" s="3" t="s">
        <v>11</v>
      </c>
      <c r="H42" s="3">
        <v>35</v>
      </c>
      <c r="I42" s="3" t="s">
        <v>1</v>
      </c>
      <c r="K42" s="3" t="s">
        <v>62</v>
      </c>
      <c r="L42" s="3" t="s">
        <v>17</v>
      </c>
      <c r="M42" s="3">
        <v>60</v>
      </c>
      <c r="N42" s="3" t="s">
        <v>8</v>
      </c>
      <c r="Q42" s="3" t="s">
        <v>13</v>
      </c>
      <c r="R42" s="3">
        <v>25</v>
      </c>
      <c r="S42" s="3" t="s">
        <v>3</v>
      </c>
    </row>
    <row r="43" spans="1:21" ht="13.2" hidden="1">
      <c r="B43" s="3" t="s">
        <v>32</v>
      </c>
      <c r="C43" s="3">
        <v>60</v>
      </c>
      <c r="D43" s="3" t="s">
        <v>0</v>
      </c>
      <c r="E43" s="12"/>
      <c r="F43" s="3" t="s">
        <v>62</v>
      </c>
      <c r="G43" s="3" t="s">
        <v>16</v>
      </c>
      <c r="H43" s="3">
        <v>50</v>
      </c>
      <c r="I43" s="3" t="s">
        <v>1</v>
      </c>
      <c r="K43" s="3" t="s">
        <v>47</v>
      </c>
      <c r="L43" s="3" t="s">
        <v>52</v>
      </c>
      <c r="M43" s="3">
        <v>35</v>
      </c>
      <c r="N43" s="3" t="s">
        <v>8</v>
      </c>
      <c r="P43" s="3" t="s">
        <v>62</v>
      </c>
      <c r="Q43" s="3" t="s">
        <v>13</v>
      </c>
      <c r="R43" s="3">
        <v>25</v>
      </c>
      <c r="S43" s="3" t="s">
        <v>3</v>
      </c>
    </row>
    <row r="44" spans="1:21" ht="13.2" hidden="1">
      <c r="B44" s="3" t="s">
        <v>71</v>
      </c>
      <c r="C44" s="3">
        <v>12.5</v>
      </c>
      <c r="D44" s="3" t="s">
        <v>0</v>
      </c>
      <c r="G44" s="3" t="s">
        <v>72</v>
      </c>
      <c r="H44" s="3">
        <v>25</v>
      </c>
      <c r="I44" s="3" t="s">
        <v>1</v>
      </c>
      <c r="N44" s="3"/>
      <c r="P44" s="3" t="s">
        <v>64</v>
      </c>
      <c r="Q44" s="3" t="s">
        <v>13</v>
      </c>
      <c r="R44" s="3">
        <v>25</v>
      </c>
      <c r="S44" s="3" t="s">
        <v>3</v>
      </c>
    </row>
    <row r="45" spans="1:21" ht="13.2" hidden="1">
      <c r="A45" s="3" t="s">
        <v>73</v>
      </c>
      <c r="B45" s="5" t="s">
        <v>74</v>
      </c>
      <c r="C45" s="3">
        <v>0</v>
      </c>
      <c r="D45" s="3" t="s">
        <v>0</v>
      </c>
      <c r="F45" s="3" t="s">
        <v>65</v>
      </c>
      <c r="G45" s="3" t="s">
        <v>11</v>
      </c>
      <c r="H45" s="3">
        <v>35</v>
      </c>
      <c r="I45" s="3" t="s">
        <v>1</v>
      </c>
    </row>
    <row r="46" spans="1:21" ht="13.2" hidden="1">
      <c r="B46" s="3" t="s">
        <v>75</v>
      </c>
      <c r="C46" s="3">
        <v>45</v>
      </c>
      <c r="D46" s="3" t="s">
        <v>0</v>
      </c>
      <c r="G46" s="3" t="s">
        <v>72</v>
      </c>
      <c r="H46" s="3">
        <v>35</v>
      </c>
      <c r="I46" s="3" t="s">
        <v>1</v>
      </c>
    </row>
    <row r="47" spans="1:21" ht="13.2" hidden="1">
      <c r="B47" s="13" t="s">
        <v>53</v>
      </c>
      <c r="C47" s="13">
        <v>10</v>
      </c>
      <c r="D47" s="3" t="s">
        <v>0</v>
      </c>
      <c r="G47" s="4" t="s">
        <v>27</v>
      </c>
      <c r="H47" s="3">
        <v>120</v>
      </c>
      <c r="I47" s="3" t="s">
        <v>1</v>
      </c>
    </row>
    <row r="48" spans="1:21" ht="13.2" hidden="1">
      <c r="B48" s="3" t="s">
        <v>26</v>
      </c>
      <c r="C48" s="3">
        <v>35</v>
      </c>
      <c r="D48" s="3" t="s">
        <v>0</v>
      </c>
      <c r="G48" s="4" t="s">
        <v>29</v>
      </c>
      <c r="H48" s="3">
        <v>75</v>
      </c>
      <c r="I48" s="3" t="s">
        <v>1</v>
      </c>
    </row>
    <row r="49" spans="1:4" ht="13.2" hidden="1">
      <c r="B49" s="3" t="s">
        <v>53</v>
      </c>
      <c r="C49" s="3">
        <v>10</v>
      </c>
      <c r="D49" s="3" t="s">
        <v>0</v>
      </c>
    </row>
    <row r="50" spans="1:4" ht="13.2" hidden="1">
      <c r="B50" s="14" t="s">
        <v>71</v>
      </c>
      <c r="C50" s="3">
        <v>12.5</v>
      </c>
      <c r="D50" s="3" t="s">
        <v>0</v>
      </c>
    </row>
    <row r="51" spans="1:4" ht="13.2" hidden="1">
      <c r="A51" s="3" t="s">
        <v>64</v>
      </c>
      <c r="B51" s="3" t="s">
        <v>53</v>
      </c>
      <c r="C51" s="3">
        <v>20</v>
      </c>
      <c r="D51" s="3" t="s">
        <v>0</v>
      </c>
    </row>
    <row r="52" spans="1:4" ht="13.2" hidden="1">
      <c r="A52" s="3" t="s">
        <v>65</v>
      </c>
      <c r="B52" s="14" t="s">
        <v>74</v>
      </c>
      <c r="C52" s="3">
        <v>50</v>
      </c>
      <c r="D52" s="3" t="s">
        <v>0</v>
      </c>
    </row>
    <row r="53" spans="1:4" ht="13.2" hidden="1">
      <c r="B53" s="3" t="s">
        <v>22</v>
      </c>
      <c r="C53" s="3">
        <v>30</v>
      </c>
      <c r="D53" s="3" t="s">
        <v>0</v>
      </c>
    </row>
    <row r="54" spans="1:4" ht="13.2" hidden="1">
      <c r="B54" s="3" t="s">
        <v>51</v>
      </c>
      <c r="C54" s="3">
        <v>50</v>
      </c>
      <c r="D54" s="3" t="s">
        <v>0</v>
      </c>
    </row>
    <row r="55" spans="1:4" ht="13.2" hidden="1">
      <c r="B55" s="3" t="s">
        <v>14</v>
      </c>
      <c r="C55" s="3">
        <v>50</v>
      </c>
      <c r="D55" s="3" t="s">
        <v>0</v>
      </c>
    </row>
    <row r="56" spans="1:4" ht="13.2" hidden="1">
      <c r="B56" s="3" t="s">
        <v>26</v>
      </c>
      <c r="C56" s="3">
        <v>35</v>
      </c>
      <c r="D56" s="3" t="s">
        <v>0</v>
      </c>
    </row>
    <row r="57" spans="1:4" ht="13.2" hidden="1">
      <c r="B57" s="3" t="s">
        <v>53</v>
      </c>
      <c r="C57" s="3">
        <v>7.5</v>
      </c>
      <c r="D57" s="3" t="s">
        <v>0</v>
      </c>
    </row>
    <row r="58" spans="1:4" ht="13.2" hidden="1">
      <c r="B58" s="3" t="s">
        <v>54</v>
      </c>
      <c r="C58" s="3">
        <v>20</v>
      </c>
      <c r="D58" s="3" t="s">
        <v>0</v>
      </c>
    </row>
    <row r="59" spans="1:4" ht="13.2" hidden="1">
      <c r="B59" s="3" t="s">
        <v>33</v>
      </c>
      <c r="C59" s="3">
        <v>35</v>
      </c>
      <c r="D59" s="3" t="s">
        <v>0</v>
      </c>
    </row>
    <row r="60" spans="1:4" ht="13.2" hidden="1">
      <c r="B60" s="4" t="s">
        <v>37</v>
      </c>
      <c r="C60" s="3">
        <v>60</v>
      </c>
      <c r="D60" s="3" t="s">
        <v>0</v>
      </c>
    </row>
    <row r="61" spans="1:4" ht="13.2" hidden="1">
      <c r="B61" s="4" t="s">
        <v>38</v>
      </c>
      <c r="C61" s="3">
        <v>40</v>
      </c>
      <c r="D61" s="3" t="s">
        <v>0</v>
      </c>
    </row>
    <row r="62" spans="1:4" ht="13.2" hidden="1">
      <c r="B62" s="4" t="s">
        <v>39</v>
      </c>
      <c r="C62" s="3">
        <v>75</v>
      </c>
      <c r="D62" s="3" t="s">
        <v>0</v>
      </c>
    </row>
    <row r="63" spans="1:4" ht="13.2" hidden="1">
      <c r="B63" s="4" t="s">
        <v>28</v>
      </c>
      <c r="C63" s="3">
        <v>75</v>
      </c>
      <c r="D63" s="3" t="s">
        <v>0</v>
      </c>
    </row>
    <row r="64" spans="1:4" ht="13.2" hidden="1">
      <c r="B64" s="4" t="s">
        <v>76</v>
      </c>
      <c r="C64" s="3">
        <v>75</v>
      </c>
      <c r="D64" s="3" t="s">
        <v>0</v>
      </c>
    </row>
    <row r="65" spans="1:21" ht="13.2" hidden="1">
      <c r="A65" s="3" t="s">
        <v>36</v>
      </c>
      <c r="B65" s="3" t="s">
        <v>77</v>
      </c>
      <c r="C65" s="3">
        <v>140</v>
      </c>
      <c r="D65" s="3" t="s">
        <v>0</v>
      </c>
    </row>
    <row r="66" spans="1:21" ht="13.2" hidden="1">
      <c r="B66" s="3" t="s">
        <v>67</v>
      </c>
      <c r="C66" s="3">
        <v>20</v>
      </c>
      <c r="D66" s="3" t="s">
        <v>0</v>
      </c>
    </row>
    <row r="67" spans="1:21" ht="13.2" hidden="1">
      <c r="B67" s="3" t="s">
        <v>46</v>
      </c>
      <c r="C67" s="3">
        <v>50</v>
      </c>
      <c r="D67" s="3" t="s">
        <v>0</v>
      </c>
    </row>
    <row r="68" spans="1:21" ht="13.2" hidden="1">
      <c r="B68" s="3" t="s">
        <v>75</v>
      </c>
      <c r="C68" s="3">
        <v>60</v>
      </c>
      <c r="D68" s="3" t="s">
        <v>0</v>
      </c>
    </row>
    <row r="69" spans="1:21" ht="13.2" hidden="1">
      <c r="B69" s="4" t="s">
        <v>68</v>
      </c>
      <c r="C69" s="3">
        <v>75</v>
      </c>
      <c r="D69" s="3" t="s">
        <v>0</v>
      </c>
    </row>
    <row r="70" spans="1:21" ht="13.2" hidden="1">
      <c r="M70" s="3"/>
    </row>
    <row r="71" spans="1:21" ht="13.2">
      <c r="C71" s="3">
        <f>SUM(C41:C69)</f>
        <v>1200</v>
      </c>
      <c r="H71" s="3">
        <f>SUM(H41:H67)</f>
        <v>435</v>
      </c>
      <c r="M71" s="3">
        <f>SUM(M41:M43)</f>
        <v>130</v>
      </c>
      <c r="R71" s="3">
        <f>SUM(R41:R44)</f>
        <v>135</v>
      </c>
      <c r="U71" s="3">
        <f>SUM(C71+H71+M71+R71)</f>
        <v>1900</v>
      </c>
    </row>
    <row r="72" spans="1:21" ht="13.2" hidden="1"/>
    <row r="73" spans="1:21" ht="13.2" hidden="1">
      <c r="A73" s="15">
        <v>44676</v>
      </c>
    </row>
    <row r="74" spans="1:21" ht="13.2" hidden="1">
      <c r="B74" s="4" t="s">
        <v>37</v>
      </c>
      <c r="C74" s="3">
        <v>60</v>
      </c>
      <c r="D74" s="3" t="s">
        <v>0</v>
      </c>
      <c r="E74" s="3" t="s">
        <v>70</v>
      </c>
    </row>
    <row r="75" spans="1:21" ht="13.2" hidden="1">
      <c r="B75" s="4" t="s">
        <v>38</v>
      </c>
      <c r="C75" s="3">
        <v>40</v>
      </c>
      <c r="D75" s="3" t="s">
        <v>0</v>
      </c>
    </row>
    <row r="76" spans="1:21" ht="13.2" hidden="1">
      <c r="B76" s="4" t="s">
        <v>39</v>
      </c>
      <c r="C76" s="3">
        <v>75</v>
      </c>
      <c r="D76" s="3" t="s">
        <v>0</v>
      </c>
    </row>
    <row r="77" spans="1:21" ht="13.2" hidden="1">
      <c r="B77" s="4" t="s">
        <v>28</v>
      </c>
      <c r="C77" s="3">
        <v>75</v>
      </c>
      <c r="D77" s="3" t="s">
        <v>0</v>
      </c>
      <c r="E77" s="3" t="s">
        <v>70</v>
      </c>
    </row>
    <row r="78" spans="1:21" ht="13.2" hidden="1">
      <c r="B78" s="4" t="s">
        <v>76</v>
      </c>
      <c r="C78" s="3">
        <v>75</v>
      </c>
      <c r="D78" s="3" t="s">
        <v>0</v>
      </c>
      <c r="E78" s="3" t="s">
        <v>78</v>
      </c>
      <c r="G78" s="4" t="s">
        <v>27</v>
      </c>
      <c r="H78" s="3">
        <v>120</v>
      </c>
      <c r="I78" s="3" t="s">
        <v>1</v>
      </c>
      <c r="J78" s="3" t="s">
        <v>70</v>
      </c>
    </row>
    <row r="79" spans="1:21" ht="13.2" hidden="1">
      <c r="A79" s="3"/>
      <c r="B79" s="4" t="s">
        <v>40</v>
      </c>
      <c r="C79" s="3">
        <v>75</v>
      </c>
      <c r="D79" s="3" t="s">
        <v>0</v>
      </c>
      <c r="E79" s="3" t="s">
        <v>78</v>
      </c>
      <c r="F79" s="3"/>
      <c r="G79" s="4" t="s">
        <v>29</v>
      </c>
      <c r="H79" s="3">
        <v>75</v>
      </c>
      <c r="I79" s="3" t="s">
        <v>1</v>
      </c>
      <c r="J79" s="3" t="s">
        <v>70</v>
      </c>
      <c r="K79" s="3"/>
      <c r="L79" s="3"/>
      <c r="M79" s="3"/>
      <c r="N79" s="3"/>
      <c r="P79" s="3"/>
      <c r="Q79" s="3"/>
      <c r="R79" s="3"/>
      <c r="S79" s="3"/>
    </row>
    <row r="80" spans="1:21" ht="13.2" hidden="1">
      <c r="A80" s="3" t="s">
        <v>58</v>
      </c>
      <c r="B80" s="3" t="s">
        <v>79</v>
      </c>
      <c r="C80" s="3">
        <v>0</v>
      </c>
      <c r="D80" s="3" t="s">
        <v>0</v>
      </c>
      <c r="F80" s="3" t="s">
        <v>58</v>
      </c>
      <c r="G80" s="3" t="s">
        <v>16</v>
      </c>
      <c r="H80" s="3">
        <v>60</v>
      </c>
      <c r="I80" s="3" t="s">
        <v>1</v>
      </c>
      <c r="K80" s="3" t="s">
        <v>58</v>
      </c>
      <c r="L80" s="3" t="s">
        <v>59</v>
      </c>
      <c r="M80" s="3">
        <v>35</v>
      </c>
      <c r="N80" s="3" t="s">
        <v>8</v>
      </c>
      <c r="P80" s="3" t="s">
        <v>58</v>
      </c>
      <c r="Q80" s="3" t="s">
        <v>9</v>
      </c>
      <c r="R80" s="3">
        <v>60</v>
      </c>
      <c r="S80" s="3" t="s">
        <v>3</v>
      </c>
    </row>
    <row r="81" spans="1:21" ht="13.2" hidden="1">
      <c r="B81" s="3" t="s">
        <v>14</v>
      </c>
      <c r="C81" s="3">
        <v>35</v>
      </c>
      <c r="D81" s="3" t="s">
        <v>0</v>
      </c>
      <c r="G81" s="3" t="s">
        <v>11</v>
      </c>
      <c r="H81" s="3">
        <v>35</v>
      </c>
      <c r="I81" s="3" t="s">
        <v>1</v>
      </c>
      <c r="K81" s="8" t="s">
        <v>62</v>
      </c>
      <c r="L81" s="3" t="s">
        <v>17</v>
      </c>
      <c r="M81" s="3">
        <v>60</v>
      </c>
      <c r="N81" s="3" t="s">
        <v>8</v>
      </c>
      <c r="Q81" s="3" t="s">
        <v>13</v>
      </c>
      <c r="R81" s="3">
        <v>25</v>
      </c>
      <c r="S81" s="3" t="s">
        <v>3</v>
      </c>
    </row>
    <row r="82" spans="1:21" ht="13.2" hidden="1">
      <c r="B82" s="3" t="s">
        <v>32</v>
      </c>
      <c r="C82" s="3">
        <v>60</v>
      </c>
      <c r="D82" s="3" t="s">
        <v>0</v>
      </c>
      <c r="F82" s="8" t="s">
        <v>62</v>
      </c>
      <c r="G82" s="4" t="s">
        <v>29</v>
      </c>
      <c r="H82" s="3">
        <v>45</v>
      </c>
      <c r="I82" s="3" t="s">
        <v>1</v>
      </c>
      <c r="J82" s="3" t="s">
        <v>70</v>
      </c>
      <c r="Q82" s="3" t="s">
        <v>45</v>
      </c>
      <c r="R82" s="3">
        <v>60</v>
      </c>
      <c r="S82" s="3" t="s">
        <v>3</v>
      </c>
    </row>
    <row r="83" spans="1:21" ht="13.2" hidden="1">
      <c r="B83" s="3" t="s">
        <v>23</v>
      </c>
      <c r="C83" s="3">
        <v>25</v>
      </c>
      <c r="D83" s="3" t="s">
        <v>0</v>
      </c>
      <c r="F83" s="3" t="s">
        <v>65</v>
      </c>
      <c r="G83" s="3" t="s">
        <v>11</v>
      </c>
      <c r="H83" s="3">
        <v>35</v>
      </c>
      <c r="I83" s="3" t="s">
        <v>1</v>
      </c>
      <c r="P83" s="3" t="s">
        <v>62</v>
      </c>
      <c r="Q83" s="3" t="s">
        <v>13</v>
      </c>
      <c r="R83" s="3">
        <v>25</v>
      </c>
      <c r="S83" s="3" t="s">
        <v>3</v>
      </c>
    </row>
    <row r="84" spans="1:21" ht="13.2" hidden="1">
      <c r="A84" s="3" t="s">
        <v>62</v>
      </c>
      <c r="B84" s="4" t="s">
        <v>38</v>
      </c>
      <c r="C84" s="3">
        <v>30</v>
      </c>
      <c r="D84" s="3" t="s">
        <v>0</v>
      </c>
      <c r="G84" s="3" t="s">
        <v>16</v>
      </c>
      <c r="H84" s="3">
        <v>60</v>
      </c>
      <c r="I84" s="3" t="s">
        <v>1</v>
      </c>
      <c r="J84" s="3" t="s">
        <v>70</v>
      </c>
      <c r="Q84" s="3" t="s">
        <v>45</v>
      </c>
      <c r="R84" s="3">
        <v>30</v>
      </c>
      <c r="S84" s="3" t="s">
        <v>3</v>
      </c>
    </row>
    <row r="85" spans="1:21" ht="13.2" hidden="1">
      <c r="B85" s="3" t="s">
        <v>33</v>
      </c>
      <c r="C85" s="3">
        <v>35</v>
      </c>
      <c r="D85" s="3" t="s">
        <v>0</v>
      </c>
      <c r="P85" s="3" t="s">
        <v>64</v>
      </c>
      <c r="Q85" s="3" t="s">
        <v>20</v>
      </c>
      <c r="R85" s="3">
        <v>60</v>
      </c>
      <c r="S85" s="3" t="s">
        <v>3</v>
      </c>
    </row>
    <row r="86" spans="1:21" ht="13.2" hidden="1">
      <c r="B86" s="3" t="s">
        <v>26</v>
      </c>
      <c r="C86" s="3">
        <v>35</v>
      </c>
      <c r="D86" s="3" t="s">
        <v>0</v>
      </c>
      <c r="E86" s="3" t="s">
        <v>78</v>
      </c>
    </row>
    <row r="87" spans="1:21" ht="13.2" hidden="1">
      <c r="A87" s="3" t="s">
        <v>64</v>
      </c>
      <c r="B87" s="4" t="s">
        <v>40</v>
      </c>
      <c r="C87" s="3">
        <v>60</v>
      </c>
      <c r="D87" s="3" t="s">
        <v>0</v>
      </c>
      <c r="E87" s="3" t="s">
        <v>78</v>
      </c>
    </row>
    <row r="88" spans="1:21" ht="13.2" hidden="1">
      <c r="B88" s="3" t="s">
        <v>23</v>
      </c>
      <c r="C88" s="3">
        <v>25</v>
      </c>
      <c r="D88" s="3" t="s">
        <v>0</v>
      </c>
    </row>
    <row r="89" spans="1:21" ht="13.2" hidden="1">
      <c r="B89" s="3" t="s">
        <v>30</v>
      </c>
      <c r="C89" s="3">
        <v>70</v>
      </c>
      <c r="D89" s="3" t="s">
        <v>0</v>
      </c>
      <c r="E89" s="3" t="s">
        <v>78</v>
      </c>
    </row>
    <row r="90" spans="1:21" ht="13.2" hidden="1">
      <c r="B90" s="3" t="s">
        <v>80</v>
      </c>
      <c r="C90" s="3">
        <v>60</v>
      </c>
      <c r="D90" s="3" t="s">
        <v>0</v>
      </c>
    </row>
    <row r="91" spans="1:21" ht="13.2" hidden="1">
      <c r="A91" s="3" t="s">
        <v>81</v>
      </c>
      <c r="B91" s="4" t="s">
        <v>38</v>
      </c>
      <c r="C91" s="3">
        <v>35</v>
      </c>
      <c r="D91" s="3" t="s">
        <v>0</v>
      </c>
    </row>
    <row r="92" spans="1:21" ht="13.2" hidden="1">
      <c r="B92" s="3" t="s">
        <v>14</v>
      </c>
      <c r="C92" s="3">
        <v>50</v>
      </c>
      <c r="D92" s="3" t="s">
        <v>0</v>
      </c>
      <c r="E92" s="3" t="s">
        <v>78</v>
      </c>
    </row>
    <row r="93" spans="1:21" ht="13.2" hidden="1">
      <c r="B93" s="3" t="s">
        <v>26</v>
      </c>
      <c r="C93" s="3">
        <v>35</v>
      </c>
      <c r="D93" s="3" t="s">
        <v>0</v>
      </c>
      <c r="E93" s="3" t="s">
        <v>78</v>
      </c>
    </row>
    <row r="94" spans="1:21" ht="13.2" hidden="1">
      <c r="D94" s="3"/>
    </row>
    <row r="95" spans="1:21" ht="13.2">
      <c r="C95" s="3">
        <f>SUM(C74:C93)</f>
        <v>955</v>
      </c>
      <c r="H95" s="3">
        <f>SUM(H74:H93)</f>
        <v>430</v>
      </c>
      <c r="M95" s="3">
        <f>SUM(M80:M81)</f>
        <v>95</v>
      </c>
      <c r="R95" s="3">
        <f>SUM(R80:R85)</f>
        <v>260</v>
      </c>
      <c r="U95" s="3">
        <f>C95+H95+M95+R95</f>
        <v>1740</v>
      </c>
    </row>
    <row r="97" spans="3:21" ht="13.2">
      <c r="U97" s="3">
        <f>U23+U37+U71+U95</f>
        <v>6862</v>
      </c>
    </row>
    <row r="101" spans="3:21" ht="13.2">
      <c r="C101" s="3">
        <f>C23+C37+C71+C95</f>
        <v>3492</v>
      </c>
      <c r="H101" s="3">
        <f>H23+H37+H71+H95</f>
        <v>1955</v>
      </c>
      <c r="M101" s="3">
        <f>M23+M37+M71+M95</f>
        <v>535</v>
      </c>
      <c r="R101" s="3">
        <f>R23+R37+R71+R95</f>
        <v>880</v>
      </c>
      <c r="U101" s="3">
        <f>C101+H101+M101+R101</f>
        <v>6862</v>
      </c>
    </row>
    <row r="122" spans="1:19" ht="13.2">
      <c r="A122" s="9">
        <v>44662</v>
      </c>
    </row>
    <row r="123" spans="1:19" ht="13.2">
      <c r="C123" s="2" t="s">
        <v>0</v>
      </c>
      <c r="H123" s="3" t="s">
        <v>1</v>
      </c>
      <c r="M123" s="3" t="s">
        <v>2</v>
      </c>
    </row>
    <row r="124" spans="1:19" ht="13.2">
      <c r="A124" s="3" t="s">
        <v>44</v>
      </c>
      <c r="B124" s="3" t="s">
        <v>30</v>
      </c>
      <c r="D124" s="3"/>
      <c r="F124" s="3" t="s">
        <v>44</v>
      </c>
      <c r="G124" s="10" t="s">
        <v>63</v>
      </c>
      <c r="I124" s="3"/>
      <c r="N124" s="3"/>
      <c r="P124" s="3" t="s">
        <v>58</v>
      </c>
      <c r="S124" s="3"/>
    </row>
  </sheetData>
  <conditionalFormatting sqref="N3:N6 S3:S8 I3:I15 D3:D21 N27:N28 I27:I31 S27:S31 D27:D35 N41:N43 S41:S44 I41:I48 D41:D69 D74:D93 I78:I84 N80:N81 S80:S85 D124 I124 N124 S124">
    <cfRule type="notContainsBlanks" dxfId="60" priority="1">
      <formula>LEN(TRIM(D3))&gt;0</formula>
    </cfRule>
    <cfRule type="containsBlanks" dxfId="59" priority="2">
      <formula>LEN(TRIM(D3))=0</formula>
    </cfRule>
  </conditionalFormatting>
  <dataValidations count="1">
    <dataValidation type="list" allowBlank="1" sqref="N3:N6 S3:S8 I3:I15 D3:D21 N27:N28 I27:I31 S27:S31 D27:D35 N41:N43 S41:S44 I41:I48 D41:D69 N80:N81 I78:I84 S80:S85 D74:D93 D124 I124 N124 S124" xr:uid="{00000000-0002-0000-0100-000000000000}">
      <formula1>$Y$2:$Y$5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2:U139"/>
  <sheetViews>
    <sheetView workbookViewId="0"/>
  </sheetViews>
  <sheetFormatPr defaultColWidth="12.6640625" defaultRowHeight="15.75" customHeight="1"/>
  <sheetData>
    <row r="2" spans="1:20">
      <c r="C2" s="2" t="s">
        <v>0</v>
      </c>
      <c r="H2" s="3" t="s">
        <v>1</v>
      </c>
      <c r="L2" s="3" t="s">
        <v>2</v>
      </c>
      <c r="Q2" s="3" t="s">
        <v>3</v>
      </c>
    </row>
    <row r="3" spans="1:20">
      <c r="A3" s="3" t="s">
        <v>58</v>
      </c>
      <c r="B3" s="3" t="s">
        <v>82</v>
      </c>
      <c r="C3" s="3">
        <v>110</v>
      </c>
      <c r="D3" s="3" t="s">
        <v>0</v>
      </c>
      <c r="F3" s="3" t="s">
        <v>58</v>
      </c>
      <c r="G3" s="10" t="s">
        <v>6</v>
      </c>
      <c r="H3" s="3">
        <v>60</v>
      </c>
      <c r="I3" s="3" t="s">
        <v>1</v>
      </c>
      <c r="J3" s="3" t="s">
        <v>15</v>
      </c>
      <c r="K3" s="3" t="s">
        <v>17</v>
      </c>
      <c r="L3" s="3">
        <v>60</v>
      </c>
      <c r="M3" s="3" t="s">
        <v>2</v>
      </c>
      <c r="O3" s="3" t="s">
        <v>58</v>
      </c>
      <c r="P3" s="3" t="s">
        <v>9</v>
      </c>
      <c r="Q3" s="3">
        <v>60</v>
      </c>
      <c r="R3" s="3" t="s">
        <v>3</v>
      </c>
      <c r="T3" s="3" t="s">
        <v>1</v>
      </c>
    </row>
    <row r="4" spans="1:20">
      <c r="B4" s="3" t="s">
        <v>32</v>
      </c>
      <c r="C4" s="3">
        <v>60</v>
      </c>
      <c r="D4" s="3" t="s">
        <v>0</v>
      </c>
      <c r="G4" s="3" t="s">
        <v>11</v>
      </c>
      <c r="H4" s="3">
        <v>35</v>
      </c>
      <c r="I4" s="3" t="s">
        <v>1</v>
      </c>
      <c r="J4" s="3" t="s">
        <v>64</v>
      </c>
      <c r="K4" s="3" t="s">
        <v>59</v>
      </c>
      <c r="L4" s="3">
        <v>35</v>
      </c>
      <c r="M4" s="3" t="s">
        <v>2</v>
      </c>
      <c r="P4" s="3" t="s">
        <v>13</v>
      </c>
      <c r="Q4" s="3">
        <v>25</v>
      </c>
      <c r="R4" s="3" t="s">
        <v>3</v>
      </c>
      <c r="T4" s="3" t="s">
        <v>2</v>
      </c>
    </row>
    <row r="5" spans="1:20">
      <c r="A5" s="3" t="s">
        <v>62</v>
      </c>
      <c r="B5" s="3" t="s">
        <v>79</v>
      </c>
      <c r="C5" s="3">
        <v>0</v>
      </c>
      <c r="D5" s="3" t="s">
        <v>0</v>
      </c>
      <c r="G5" s="3" t="s">
        <v>16</v>
      </c>
      <c r="H5" s="3">
        <v>60</v>
      </c>
      <c r="I5" s="3" t="s">
        <v>1</v>
      </c>
      <c r="M5" s="3"/>
      <c r="O5" s="3" t="s">
        <v>62</v>
      </c>
      <c r="P5" s="3" t="s">
        <v>13</v>
      </c>
      <c r="Q5" s="3">
        <v>25</v>
      </c>
      <c r="R5" s="3" t="s">
        <v>3</v>
      </c>
      <c r="T5" s="3" t="s">
        <v>3</v>
      </c>
    </row>
    <row r="6" spans="1:20">
      <c r="B6" s="3" t="s">
        <v>22</v>
      </c>
      <c r="C6" s="3">
        <v>30</v>
      </c>
      <c r="D6" s="3" t="s">
        <v>0</v>
      </c>
      <c r="F6" s="3" t="s">
        <v>15</v>
      </c>
      <c r="G6" s="3" t="s">
        <v>16</v>
      </c>
      <c r="H6" s="3">
        <v>50</v>
      </c>
      <c r="I6" s="3" t="s">
        <v>1</v>
      </c>
      <c r="M6" s="3"/>
      <c r="O6" s="3" t="s">
        <v>64</v>
      </c>
      <c r="P6" s="3" t="s">
        <v>13</v>
      </c>
      <c r="Q6" s="3">
        <v>25</v>
      </c>
      <c r="R6" s="3" t="s">
        <v>3</v>
      </c>
    </row>
    <row r="7" spans="1:20">
      <c r="B7" s="3" t="s">
        <v>33</v>
      </c>
      <c r="C7" s="3">
        <v>25</v>
      </c>
      <c r="D7" s="3" t="s">
        <v>0</v>
      </c>
      <c r="G7" s="4" t="s">
        <v>27</v>
      </c>
      <c r="H7" s="3">
        <v>120</v>
      </c>
      <c r="I7" s="3" t="s">
        <v>1</v>
      </c>
      <c r="M7" s="3"/>
      <c r="P7" s="3" t="s">
        <v>20</v>
      </c>
      <c r="Q7" s="3">
        <v>60</v>
      </c>
      <c r="R7" s="3" t="s">
        <v>3</v>
      </c>
    </row>
    <row r="8" spans="1:20">
      <c r="B8" s="3" t="s">
        <v>26</v>
      </c>
      <c r="C8" s="3">
        <v>35</v>
      </c>
      <c r="D8" s="3" t="s">
        <v>0</v>
      </c>
      <c r="G8" s="4" t="s">
        <v>29</v>
      </c>
      <c r="H8" s="3">
        <v>75</v>
      </c>
      <c r="I8" s="3" t="s">
        <v>1</v>
      </c>
      <c r="M8" s="3"/>
      <c r="P8" s="3" t="s">
        <v>45</v>
      </c>
      <c r="Q8" s="3">
        <v>60</v>
      </c>
      <c r="R8" s="3" t="s">
        <v>3</v>
      </c>
    </row>
    <row r="9" spans="1:20">
      <c r="B9" s="4" t="s">
        <v>39</v>
      </c>
      <c r="C9" s="3">
        <v>50</v>
      </c>
      <c r="D9" s="3" t="s">
        <v>0</v>
      </c>
      <c r="G9" s="3" t="s">
        <v>16</v>
      </c>
      <c r="H9" s="3">
        <v>50</v>
      </c>
      <c r="I9" s="3" t="s">
        <v>1</v>
      </c>
      <c r="M9" s="3"/>
      <c r="R9" s="3"/>
    </row>
    <row r="10" spans="1:20">
      <c r="A10" s="3" t="s">
        <v>64</v>
      </c>
      <c r="B10" s="4" t="s">
        <v>83</v>
      </c>
      <c r="C10" s="3">
        <v>35</v>
      </c>
      <c r="D10" s="3" t="s">
        <v>0</v>
      </c>
      <c r="G10" s="3" t="s">
        <v>11</v>
      </c>
      <c r="H10" s="3">
        <v>35</v>
      </c>
      <c r="I10" s="3" t="s">
        <v>1</v>
      </c>
      <c r="M10" s="3"/>
      <c r="R10" s="3"/>
    </row>
    <row r="11" spans="1:20">
      <c r="B11" s="4" t="s">
        <v>84</v>
      </c>
      <c r="C11" s="3">
        <v>35</v>
      </c>
      <c r="D11" s="3" t="s">
        <v>0</v>
      </c>
      <c r="G11" s="3" t="s">
        <v>63</v>
      </c>
      <c r="H11" s="3">
        <v>90</v>
      </c>
      <c r="I11" s="3" t="s">
        <v>1</v>
      </c>
    </row>
    <row r="12" spans="1:20">
      <c r="B12" s="3" t="s">
        <v>33</v>
      </c>
      <c r="C12" s="3">
        <v>25</v>
      </c>
      <c r="D12" s="3" t="s">
        <v>0</v>
      </c>
    </row>
    <row r="13" spans="1:20">
      <c r="B13" s="3" t="s">
        <v>26</v>
      </c>
      <c r="C13" s="3">
        <v>35</v>
      </c>
      <c r="D13" s="3" t="s">
        <v>0</v>
      </c>
    </row>
    <row r="14" spans="1:20">
      <c r="B14" s="3" t="s">
        <v>23</v>
      </c>
      <c r="C14" s="3">
        <v>40</v>
      </c>
      <c r="D14" s="3" t="s">
        <v>0</v>
      </c>
    </row>
    <row r="15" spans="1:20">
      <c r="A15" s="3" t="s">
        <v>65</v>
      </c>
      <c r="B15" s="3" t="s">
        <v>75</v>
      </c>
      <c r="C15" s="3">
        <v>45</v>
      </c>
      <c r="D15" s="3" t="s">
        <v>0</v>
      </c>
    </row>
    <row r="16" spans="1:20">
      <c r="B16" s="4" t="s">
        <v>83</v>
      </c>
      <c r="C16" s="3">
        <v>30</v>
      </c>
      <c r="D16" s="3" t="s">
        <v>0</v>
      </c>
    </row>
    <row r="17" spans="1:21">
      <c r="B17" s="3" t="s">
        <v>85</v>
      </c>
      <c r="C17" s="3">
        <v>40</v>
      </c>
      <c r="D17" s="3" t="s">
        <v>0</v>
      </c>
    </row>
    <row r="18" spans="1:21">
      <c r="B18" s="4" t="s">
        <v>37</v>
      </c>
      <c r="C18" s="3">
        <v>60</v>
      </c>
      <c r="D18" s="3" t="s">
        <v>0</v>
      </c>
    </row>
    <row r="19" spans="1:21">
      <c r="B19" s="4" t="s">
        <v>38</v>
      </c>
      <c r="C19" s="3">
        <v>40</v>
      </c>
      <c r="D19" s="3" t="s">
        <v>0</v>
      </c>
    </row>
    <row r="20" spans="1:21">
      <c r="B20" s="4" t="s">
        <v>39</v>
      </c>
      <c r="C20" s="3">
        <v>75</v>
      </c>
      <c r="D20" s="3" t="s">
        <v>0</v>
      </c>
    </row>
    <row r="21" spans="1:21">
      <c r="B21" s="4" t="s">
        <v>28</v>
      </c>
      <c r="C21" s="3">
        <v>75</v>
      </c>
      <c r="D21" s="3" t="s">
        <v>0</v>
      </c>
    </row>
    <row r="22" spans="1:21">
      <c r="B22" s="4" t="s">
        <v>76</v>
      </c>
      <c r="C22" s="3">
        <v>75</v>
      </c>
      <c r="D22" s="3" t="s">
        <v>0</v>
      </c>
    </row>
    <row r="23" spans="1:21">
      <c r="B23" s="4" t="s">
        <v>40</v>
      </c>
      <c r="C23" s="3">
        <v>75</v>
      </c>
      <c r="D23" s="3" t="s">
        <v>0</v>
      </c>
    </row>
    <row r="24" spans="1:21">
      <c r="B24" s="3" t="s">
        <v>14</v>
      </c>
      <c r="C24" s="3">
        <v>50</v>
      </c>
      <c r="D24" s="3" t="s">
        <v>0</v>
      </c>
    </row>
    <row r="25" spans="1:21">
      <c r="B25" s="3" t="s">
        <v>33</v>
      </c>
      <c r="C25" s="3">
        <v>35</v>
      </c>
      <c r="D25" s="3" t="s">
        <v>0</v>
      </c>
    </row>
    <row r="26" spans="1:21">
      <c r="B26" s="3" t="s">
        <v>77</v>
      </c>
      <c r="C26" s="3">
        <v>150</v>
      </c>
      <c r="D26" s="3" t="s">
        <v>0</v>
      </c>
    </row>
    <row r="27" spans="1:21">
      <c r="B27" s="3" t="s">
        <v>67</v>
      </c>
      <c r="C27" s="3">
        <v>35</v>
      </c>
      <c r="D27" s="3" t="s">
        <v>0</v>
      </c>
    </row>
    <row r="29" spans="1:21">
      <c r="A29" s="3" t="s">
        <v>86</v>
      </c>
      <c r="C29" s="3">
        <f>SUM(C3:C27)</f>
        <v>1265</v>
      </c>
      <c r="H29" s="3">
        <f>SUM(H2:H25)</f>
        <v>575</v>
      </c>
      <c r="L29" s="3">
        <f>SUM(L3:L4)</f>
        <v>95</v>
      </c>
      <c r="Q29" s="3">
        <f>SUM(Q3:Q8)</f>
        <v>255</v>
      </c>
      <c r="U29" s="3">
        <f>C29+H29+L29+Q29</f>
        <v>2190</v>
      </c>
    </row>
    <row r="32" spans="1:21">
      <c r="A32" s="3" t="s">
        <v>5</v>
      </c>
      <c r="B32" s="3" t="s">
        <v>30</v>
      </c>
      <c r="C32" s="3">
        <v>50</v>
      </c>
      <c r="D32" s="3" t="s">
        <v>0</v>
      </c>
      <c r="E32" s="8"/>
      <c r="G32" s="4" t="s">
        <v>27</v>
      </c>
      <c r="H32" s="3">
        <v>120</v>
      </c>
      <c r="I32" s="3" t="s">
        <v>1</v>
      </c>
      <c r="J32" s="3" t="s">
        <v>58</v>
      </c>
      <c r="K32" s="3" t="s">
        <v>12</v>
      </c>
      <c r="L32" s="3">
        <v>35</v>
      </c>
      <c r="M32" s="3" t="s">
        <v>2</v>
      </c>
      <c r="O32" s="3" t="s">
        <v>58</v>
      </c>
      <c r="P32" s="3" t="s">
        <v>9</v>
      </c>
      <c r="Q32" s="3">
        <v>60</v>
      </c>
      <c r="R32" s="3" t="s">
        <v>3</v>
      </c>
    </row>
    <row r="33" spans="1:18">
      <c r="B33" s="4" t="s">
        <v>37</v>
      </c>
      <c r="C33" s="3">
        <v>60</v>
      </c>
      <c r="D33" s="3" t="s">
        <v>0</v>
      </c>
      <c r="G33" s="4" t="s">
        <v>29</v>
      </c>
      <c r="H33" s="3">
        <v>75</v>
      </c>
      <c r="I33" s="3" t="s">
        <v>1</v>
      </c>
      <c r="J33" s="3" t="s">
        <v>62</v>
      </c>
      <c r="K33" s="3" t="s">
        <v>17</v>
      </c>
      <c r="L33" s="3">
        <v>60</v>
      </c>
      <c r="M33" s="3" t="s">
        <v>2</v>
      </c>
      <c r="P33" s="3" t="s">
        <v>13</v>
      </c>
      <c r="Q33" s="3">
        <v>25</v>
      </c>
      <c r="R33" s="3" t="s">
        <v>3</v>
      </c>
    </row>
    <row r="34" spans="1:18">
      <c r="B34" s="4" t="s">
        <v>38</v>
      </c>
      <c r="C34" s="3">
        <v>40</v>
      </c>
      <c r="D34" s="3" t="s">
        <v>0</v>
      </c>
      <c r="F34" s="3" t="s">
        <v>58</v>
      </c>
      <c r="G34" s="3" t="s">
        <v>6</v>
      </c>
      <c r="H34" s="3">
        <v>60</v>
      </c>
      <c r="I34" s="3" t="s">
        <v>1</v>
      </c>
      <c r="P34" s="3" t="s">
        <v>45</v>
      </c>
      <c r="Q34" s="3">
        <v>20</v>
      </c>
      <c r="R34" s="3" t="s">
        <v>3</v>
      </c>
    </row>
    <row r="35" spans="1:18">
      <c r="B35" s="4" t="s">
        <v>39</v>
      </c>
      <c r="C35" s="3">
        <v>75</v>
      </c>
      <c r="D35" s="3" t="s">
        <v>0</v>
      </c>
      <c r="G35" s="3" t="s">
        <v>87</v>
      </c>
      <c r="H35" s="3">
        <v>35</v>
      </c>
      <c r="I35" s="3" t="s">
        <v>1</v>
      </c>
      <c r="O35" s="3" t="s">
        <v>62</v>
      </c>
      <c r="P35" s="3" t="s">
        <v>13</v>
      </c>
      <c r="Q35" s="3">
        <v>25</v>
      </c>
      <c r="R35" s="3" t="s">
        <v>3</v>
      </c>
    </row>
    <row r="36" spans="1:18">
      <c r="B36" s="4" t="s">
        <v>28</v>
      </c>
      <c r="C36" s="3">
        <v>75</v>
      </c>
      <c r="D36" s="3" t="s">
        <v>0</v>
      </c>
      <c r="G36" s="3" t="s">
        <v>16</v>
      </c>
      <c r="H36" s="3">
        <v>35</v>
      </c>
      <c r="I36" s="3" t="s">
        <v>1</v>
      </c>
      <c r="P36" s="3" t="s">
        <v>45</v>
      </c>
      <c r="Q36" s="3">
        <v>25</v>
      </c>
      <c r="R36" s="3" t="s">
        <v>3</v>
      </c>
    </row>
    <row r="37" spans="1:18">
      <c r="B37" s="4" t="s">
        <v>76</v>
      </c>
      <c r="C37" s="3">
        <v>75</v>
      </c>
      <c r="D37" s="3" t="s">
        <v>0</v>
      </c>
      <c r="F37" s="3" t="s">
        <v>62</v>
      </c>
      <c r="G37" s="3" t="s">
        <v>16</v>
      </c>
      <c r="H37" s="3">
        <v>60</v>
      </c>
      <c r="I37" s="3" t="s">
        <v>1</v>
      </c>
      <c r="O37" s="3" t="s">
        <v>64</v>
      </c>
      <c r="P37" s="3" t="s">
        <v>13</v>
      </c>
      <c r="Q37" s="3">
        <v>25</v>
      </c>
      <c r="R37" s="3" t="s">
        <v>3</v>
      </c>
    </row>
    <row r="38" spans="1:18">
      <c r="B38" s="4" t="s">
        <v>40</v>
      </c>
      <c r="C38" s="3">
        <v>75</v>
      </c>
      <c r="D38" s="3" t="s">
        <v>0</v>
      </c>
      <c r="F38" s="3" t="s">
        <v>64</v>
      </c>
      <c r="G38" s="3" t="s">
        <v>63</v>
      </c>
      <c r="H38" s="3">
        <v>60</v>
      </c>
      <c r="I38" s="3" t="s">
        <v>1</v>
      </c>
      <c r="P38" s="3" t="s">
        <v>20</v>
      </c>
      <c r="Q38" s="3">
        <v>60</v>
      </c>
      <c r="R38" s="3" t="s">
        <v>3</v>
      </c>
    </row>
    <row r="39" spans="1:18">
      <c r="B39" s="3" t="s">
        <v>75</v>
      </c>
      <c r="C39" s="3">
        <v>35</v>
      </c>
      <c r="D39" s="3" t="s">
        <v>0</v>
      </c>
      <c r="F39" s="3" t="s">
        <v>65</v>
      </c>
      <c r="G39" s="3" t="s">
        <v>87</v>
      </c>
      <c r="H39" s="3">
        <v>35</v>
      </c>
      <c r="I39" s="3" t="s">
        <v>1</v>
      </c>
    </row>
    <row r="40" spans="1:18">
      <c r="B40" s="4" t="s">
        <v>28</v>
      </c>
      <c r="C40" s="3">
        <v>45</v>
      </c>
      <c r="D40" s="3" t="s">
        <v>0</v>
      </c>
      <c r="G40" s="3" t="s">
        <v>16</v>
      </c>
      <c r="H40" s="3">
        <v>60</v>
      </c>
      <c r="I40" s="3" t="s">
        <v>1</v>
      </c>
    </row>
    <row r="41" spans="1:18">
      <c r="B41" s="3" t="s">
        <v>14</v>
      </c>
      <c r="C41" s="3">
        <v>35</v>
      </c>
      <c r="D41" s="3" t="s">
        <v>0</v>
      </c>
      <c r="G41" s="4" t="s">
        <v>29</v>
      </c>
      <c r="H41" s="3">
        <v>35</v>
      </c>
      <c r="I41" s="3" t="s">
        <v>1</v>
      </c>
    </row>
    <row r="42" spans="1:18">
      <c r="B42" s="3" t="s">
        <v>32</v>
      </c>
      <c r="C42" s="3">
        <v>60</v>
      </c>
      <c r="D42" s="3" t="s">
        <v>0</v>
      </c>
      <c r="F42" s="3" t="s">
        <v>44</v>
      </c>
      <c r="G42" s="3" t="s">
        <v>63</v>
      </c>
      <c r="H42" s="3">
        <v>60</v>
      </c>
      <c r="I42" s="3" t="s">
        <v>1</v>
      </c>
    </row>
    <row r="43" spans="1:18">
      <c r="A43" s="3" t="s">
        <v>62</v>
      </c>
      <c r="B43" s="4" t="s">
        <v>38</v>
      </c>
      <c r="C43" s="3">
        <v>30</v>
      </c>
      <c r="D43" s="3" t="s">
        <v>0</v>
      </c>
      <c r="G43" s="3" t="s">
        <v>16</v>
      </c>
      <c r="H43" s="3">
        <v>35</v>
      </c>
      <c r="I43" s="3" t="s">
        <v>1</v>
      </c>
    </row>
    <row r="44" spans="1:18">
      <c r="B44" s="3" t="s">
        <v>33</v>
      </c>
      <c r="C44" s="3">
        <v>20</v>
      </c>
      <c r="D44" s="3" t="s">
        <v>0</v>
      </c>
    </row>
    <row r="45" spans="1:18">
      <c r="B45" s="3" t="s">
        <v>26</v>
      </c>
      <c r="C45" s="3">
        <v>35</v>
      </c>
      <c r="D45" s="3" t="s">
        <v>0</v>
      </c>
    </row>
    <row r="46" spans="1:18">
      <c r="A46" s="3" t="s">
        <v>64</v>
      </c>
      <c r="B46" s="4" t="s">
        <v>40</v>
      </c>
      <c r="C46" s="3">
        <v>35</v>
      </c>
      <c r="D46" s="3" t="s">
        <v>0</v>
      </c>
    </row>
    <row r="47" spans="1:18">
      <c r="B47" s="4" t="s">
        <v>28</v>
      </c>
      <c r="C47" s="3">
        <v>20</v>
      </c>
      <c r="D47" s="3" t="s">
        <v>0</v>
      </c>
    </row>
    <row r="48" spans="1:18">
      <c r="B48" s="3" t="s">
        <v>33</v>
      </c>
      <c r="C48" s="3">
        <v>15</v>
      </c>
      <c r="D48" s="3" t="s">
        <v>0</v>
      </c>
    </row>
    <row r="49" spans="1:21">
      <c r="A49" s="3" t="s">
        <v>65</v>
      </c>
      <c r="B49" s="4" t="s">
        <v>38</v>
      </c>
      <c r="C49" s="3">
        <v>30</v>
      </c>
      <c r="D49" s="3" t="s">
        <v>0</v>
      </c>
    </row>
    <row r="50" spans="1:21">
      <c r="B50" s="3" t="s">
        <v>26</v>
      </c>
      <c r="C50" s="3">
        <v>15</v>
      </c>
      <c r="D50" s="3" t="s">
        <v>0</v>
      </c>
    </row>
    <row r="51" spans="1:21">
      <c r="B51" s="3" t="s">
        <v>77</v>
      </c>
      <c r="C51" s="3">
        <v>130</v>
      </c>
      <c r="D51" s="3" t="s">
        <v>0</v>
      </c>
    </row>
    <row r="52" spans="1:21">
      <c r="B52" s="4" t="s">
        <v>28</v>
      </c>
      <c r="C52" s="3">
        <v>50</v>
      </c>
      <c r="D52" s="3" t="s">
        <v>0</v>
      </c>
    </row>
    <row r="53" spans="1:21">
      <c r="A53" s="3" t="s">
        <v>44</v>
      </c>
      <c r="B53" s="4" t="s">
        <v>76</v>
      </c>
      <c r="C53" s="3">
        <v>35</v>
      </c>
      <c r="D53" s="3" t="s">
        <v>0</v>
      </c>
    </row>
    <row r="56" spans="1:21">
      <c r="A56" s="3" t="s">
        <v>88</v>
      </c>
      <c r="C56" s="3">
        <f>SUM(C32:C53)</f>
        <v>1040</v>
      </c>
      <c r="H56" s="3">
        <f>SUM(H32:H43)</f>
        <v>670</v>
      </c>
      <c r="L56" s="3">
        <f>95</f>
        <v>95</v>
      </c>
      <c r="Q56" s="3">
        <f>SUM(Q32:Q38)</f>
        <v>240</v>
      </c>
      <c r="U56" s="3">
        <f>C56+H56+L56+Q56</f>
        <v>2045</v>
      </c>
    </row>
    <row r="57" spans="1:21">
      <c r="A57" s="3"/>
    </row>
    <row r="58" spans="1:21">
      <c r="A58" s="3"/>
    </row>
    <row r="59" spans="1:21">
      <c r="A59" s="16">
        <v>44697</v>
      </c>
      <c r="C59" s="3">
        <f>SUM(C60:C80)</f>
        <v>1010</v>
      </c>
      <c r="H59" s="3">
        <f>SUM(H60:H80)</f>
        <v>590</v>
      </c>
      <c r="L59" s="3">
        <f>SUM(L60:L61)</f>
        <v>95</v>
      </c>
      <c r="Q59" s="3">
        <f>SUM(Q60:Q65)</f>
        <v>235</v>
      </c>
      <c r="U59" s="3">
        <f>C59+H59+L59+Q59</f>
        <v>1930</v>
      </c>
    </row>
    <row r="60" spans="1:21">
      <c r="B60" s="4" t="s">
        <v>37</v>
      </c>
      <c r="C60" s="3">
        <v>60</v>
      </c>
      <c r="D60" s="11" t="s">
        <v>0</v>
      </c>
      <c r="G60" s="4" t="s">
        <v>27</v>
      </c>
      <c r="H60" s="3">
        <v>120</v>
      </c>
      <c r="I60" s="11" t="s">
        <v>1</v>
      </c>
      <c r="J60" s="3" t="s">
        <v>58</v>
      </c>
      <c r="K60" s="3" t="s">
        <v>12</v>
      </c>
      <c r="L60" s="3">
        <v>35</v>
      </c>
      <c r="M60" s="11" t="s">
        <v>2</v>
      </c>
      <c r="O60" s="3" t="s">
        <v>58</v>
      </c>
      <c r="P60" s="3" t="s">
        <v>9</v>
      </c>
      <c r="Q60" s="3">
        <v>60</v>
      </c>
      <c r="R60" s="11" t="s">
        <v>3</v>
      </c>
    </row>
    <row r="61" spans="1:21">
      <c r="B61" s="4" t="s">
        <v>38</v>
      </c>
      <c r="C61" s="3">
        <v>40</v>
      </c>
      <c r="D61" s="11" t="s">
        <v>0</v>
      </c>
      <c r="G61" s="4" t="s">
        <v>29</v>
      </c>
      <c r="H61" s="3">
        <v>75</v>
      </c>
      <c r="I61" s="11" t="s">
        <v>1</v>
      </c>
      <c r="K61" s="3" t="s">
        <v>17</v>
      </c>
      <c r="L61" s="3">
        <v>60</v>
      </c>
      <c r="M61" s="11" t="s">
        <v>2</v>
      </c>
      <c r="P61" s="3" t="s">
        <v>13</v>
      </c>
      <c r="Q61" s="3">
        <v>25</v>
      </c>
      <c r="R61" s="11" t="s">
        <v>3</v>
      </c>
    </row>
    <row r="62" spans="1:21">
      <c r="B62" s="4" t="s">
        <v>39</v>
      </c>
      <c r="C62" s="3">
        <v>75</v>
      </c>
      <c r="D62" s="11" t="s">
        <v>0</v>
      </c>
      <c r="F62" s="3" t="s">
        <v>58</v>
      </c>
      <c r="G62" s="3" t="s">
        <v>6</v>
      </c>
      <c r="H62" s="3">
        <v>60</v>
      </c>
      <c r="I62" s="11" t="s">
        <v>1</v>
      </c>
      <c r="J62" s="3" t="s">
        <v>64</v>
      </c>
      <c r="M62" s="3"/>
      <c r="O62" s="3" t="s">
        <v>62</v>
      </c>
      <c r="P62" s="3" t="s">
        <v>13</v>
      </c>
      <c r="Q62" s="3">
        <v>25</v>
      </c>
      <c r="R62" s="11" t="s">
        <v>3</v>
      </c>
    </row>
    <row r="63" spans="1:21">
      <c r="B63" s="4" t="s">
        <v>28</v>
      </c>
      <c r="C63" s="3">
        <v>75</v>
      </c>
      <c r="D63" s="11" t="s">
        <v>0</v>
      </c>
      <c r="G63" s="3" t="s">
        <v>87</v>
      </c>
      <c r="H63" s="3">
        <v>35</v>
      </c>
      <c r="I63" s="11" t="s">
        <v>1</v>
      </c>
      <c r="M63" s="3"/>
      <c r="P63" s="3" t="s">
        <v>45</v>
      </c>
      <c r="Q63" s="3">
        <v>60</v>
      </c>
      <c r="R63" s="11" t="s">
        <v>3</v>
      </c>
    </row>
    <row r="64" spans="1:21">
      <c r="B64" s="4" t="s">
        <v>76</v>
      </c>
      <c r="C64" s="3">
        <v>75</v>
      </c>
      <c r="D64" s="11" t="s">
        <v>0</v>
      </c>
      <c r="G64" s="3" t="s">
        <v>63</v>
      </c>
      <c r="H64" s="3">
        <v>60</v>
      </c>
      <c r="I64" s="11" t="s">
        <v>1</v>
      </c>
      <c r="M64" s="3"/>
      <c r="O64" s="3" t="s">
        <v>64</v>
      </c>
      <c r="P64" s="3" t="s">
        <v>13</v>
      </c>
      <c r="Q64" s="3">
        <v>25</v>
      </c>
      <c r="R64" s="11" t="s">
        <v>0</v>
      </c>
    </row>
    <row r="65" spans="1:18">
      <c r="B65" s="4" t="s">
        <v>40</v>
      </c>
      <c r="C65" s="3">
        <v>75</v>
      </c>
      <c r="D65" s="11" t="s">
        <v>0</v>
      </c>
      <c r="F65" s="3" t="s">
        <v>15</v>
      </c>
      <c r="G65" s="3" t="s">
        <v>25</v>
      </c>
      <c r="H65" s="3">
        <v>60</v>
      </c>
      <c r="I65" s="11" t="s">
        <v>1</v>
      </c>
      <c r="M65" s="3"/>
      <c r="P65" s="3" t="s">
        <v>20</v>
      </c>
      <c r="Q65" s="3">
        <v>40</v>
      </c>
      <c r="R65" s="11" t="s">
        <v>0</v>
      </c>
    </row>
    <row r="66" spans="1:18">
      <c r="A66" s="3" t="s">
        <v>58</v>
      </c>
      <c r="B66" s="3" t="s">
        <v>33</v>
      </c>
      <c r="C66" s="11">
        <v>25</v>
      </c>
      <c r="D66" s="11" t="s">
        <v>0</v>
      </c>
      <c r="G66" s="4" t="s">
        <v>29</v>
      </c>
      <c r="H66" s="11">
        <v>50</v>
      </c>
      <c r="I66" s="11" t="s">
        <v>1</v>
      </c>
    </row>
    <row r="67" spans="1:18">
      <c r="B67" s="3" t="s">
        <v>14</v>
      </c>
      <c r="C67" s="3">
        <v>35</v>
      </c>
      <c r="D67" s="11" t="s">
        <v>0</v>
      </c>
      <c r="F67" s="3" t="s">
        <v>64</v>
      </c>
      <c r="G67" s="3" t="s">
        <v>25</v>
      </c>
      <c r="H67" s="3">
        <v>35</v>
      </c>
      <c r="I67" s="11" t="s">
        <v>1</v>
      </c>
    </row>
    <row r="68" spans="1:18">
      <c r="B68" s="3" t="s">
        <v>79</v>
      </c>
      <c r="C68" s="3">
        <v>0</v>
      </c>
      <c r="D68" s="11" t="s">
        <v>0</v>
      </c>
      <c r="F68" s="3" t="s">
        <v>65</v>
      </c>
      <c r="G68" s="3" t="s">
        <v>16</v>
      </c>
      <c r="H68" s="3">
        <v>35</v>
      </c>
      <c r="I68" s="11" t="s">
        <v>1</v>
      </c>
    </row>
    <row r="69" spans="1:18">
      <c r="B69" s="4" t="s">
        <v>28</v>
      </c>
      <c r="C69" s="3">
        <v>50</v>
      </c>
      <c r="D69" s="11" t="s">
        <v>0</v>
      </c>
      <c r="G69" s="3" t="s">
        <v>63</v>
      </c>
      <c r="H69" s="3">
        <v>60</v>
      </c>
      <c r="I69" s="11" t="s">
        <v>1</v>
      </c>
    </row>
    <row r="70" spans="1:18">
      <c r="A70" s="3" t="s">
        <v>62</v>
      </c>
      <c r="B70" s="3" t="s">
        <v>66</v>
      </c>
      <c r="C70" s="3">
        <v>35</v>
      </c>
      <c r="D70" s="11" t="s">
        <v>0</v>
      </c>
    </row>
    <row r="71" spans="1:18">
      <c r="B71" s="3" t="s">
        <v>26</v>
      </c>
      <c r="C71" s="3">
        <v>50</v>
      </c>
      <c r="D71" s="11" t="s">
        <v>0</v>
      </c>
    </row>
    <row r="72" spans="1:18">
      <c r="B72" s="3" t="s">
        <v>23</v>
      </c>
      <c r="C72" s="3">
        <v>35</v>
      </c>
      <c r="D72" s="11" t="s">
        <v>0</v>
      </c>
    </row>
    <row r="73" spans="1:18">
      <c r="B73" s="4" t="s">
        <v>28</v>
      </c>
      <c r="C73" s="3">
        <v>10</v>
      </c>
      <c r="D73" s="11" t="s">
        <v>0</v>
      </c>
      <c r="I73" s="3"/>
    </row>
    <row r="74" spans="1:18">
      <c r="A74" s="3" t="s">
        <v>64</v>
      </c>
      <c r="B74" s="3" t="s">
        <v>89</v>
      </c>
      <c r="C74" s="3">
        <v>60</v>
      </c>
      <c r="D74" s="11" t="s">
        <v>0</v>
      </c>
    </row>
    <row r="75" spans="1:18">
      <c r="B75" s="3" t="s">
        <v>67</v>
      </c>
      <c r="C75" s="3">
        <v>150</v>
      </c>
      <c r="D75" s="11" t="s">
        <v>0</v>
      </c>
    </row>
    <row r="76" spans="1:18">
      <c r="B76" s="4" t="s">
        <v>28</v>
      </c>
      <c r="C76" s="3">
        <v>30</v>
      </c>
      <c r="D76" s="11" t="s">
        <v>0</v>
      </c>
    </row>
    <row r="77" spans="1:18">
      <c r="B77" s="4" t="s">
        <v>40</v>
      </c>
      <c r="C77" s="3">
        <v>25</v>
      </c>
      <c r="D77" s="11" t="s">
        <v>0</v>
      </c>
    </row>
    <row r="78" spans="1:18">
      <c r="B78" s="3" t="s">
        <v>33</v>
      </c>
      <c r="C78" s="3">
        <v>20</v>
      </c>
      <c r="D78" s="11" t="s">
        <v>0</v>
      </c>
    </row>
    <row r="79" spans="1:18">
      <c r="B79" s="3" t="s">
        <v>26</v>
      </c>
      <c r="C79" s="3">
        <v>35</v>
      </c>
      <c r="D79" s="11" t="s">
        <v>0</v>
      </c>
    </row>
    <row r="80" spans="1:18">
      <c r="B80" s="4" t="s">
        <v>28</v>
      </c>
      <c r="C80" s="3">
        <v>50</v>
      </c>
      <c r="D80" s="11" t="s">
        <v>0</v>
      </c>
    </row>
    <row r="81" spans="1:21">
      <c r="D81" s="3"/>
    </row>
    <row r="86" spans="1:21">
      <c r="A86" s="16">
        <v>44704</v>
      </c>
      <c r="C86" s="3">
        <f>SUM(C87:C112)</f>
        <v>1835</v>
      </c>
      <c r="H86" s="3">
        <f>SUM(H87:H112)</f>
        <v>870</v>
      </c>
      <c r="L86" s="3">
        <f>SUM(L87:L93)</f>
        <v>315</v>
      </c>
      <c r="Q86" s="3">
        <f>SUM(Q87:Q91)</f>
        <v>250</v>
      </c>
      <c r="U86" s="3">
        <f>C86+H86+L86+Q86</f>
        <v>3270</v>
      </c>
    </row>
    <row r="87" spans="1:21">
      <c r="B87" s="4" t="s">
        <v>37</v>
      </c>
      <c r="C87" s="3">
        <v>60</v>
      </c>
      <c r="D87" s="11" t="s">
        <v>0</v>
      </c>
      <c r="G87" s="4" t="s">
        <v>27</v>
      </c>
      <c r="H87" s="3">
        <v>120</v>
      </c>
      <c r="I87" s="11" t="s">
        <v>1</v>
      </c>
      <c r="J87" s="3" t="s">
        <v>58</v>
      </c>
      <c r="K87" s="3" t="s">
        <v>12</v>
      </c>
      <c r="L87" s="3">
        <v>35</v>
      </c>
      <c r="M87" s="11" t="s">
        <v>2</v>
      </c>
      <c r="O87" s="3" t="s">
        <v>58</v>
      </c>
      <c r="P87" s="3" t="s">
        <v>9</v>
      </c>
      <c r="Q87" s="3">
        <v>60</v>
      </c>
      <c r="R87" s="11" t="s">
        <v>3</v>
      </c>
    </row>
    <row r="88" spans="1:21">
      <c r="B88" s="4" t="s">
        <v>38</v>
      </c>
      <c r="C88" s="3">
        <v>40</v>
      </c>
      <c r="D88" s="11" t="s">
        <v>0</v>
      </c>
      <c r="G88" s="4" t="s">
        <v>29</v>
      </c>
      <c r="H88" s="3">
        <v>75</v>
      </c>
      <c r="I88" s="11" t="s">
        <v>1</v>
      </c>
      <c r="J88" s="3" t="s">
        <v>62</v>
      </c>
      <c r="K88" s="3" t="s">
        <v>17</v>
      </c>
      <c r="L88" s="3">
        <v>60</v>
      </c>
      <c r="M88" s="11" t="s">
        <v>2</v>
      </c>
      <c r="P88" s="3" t="s">
        <v>20</v>
      </c>
      <c r="Q88" s="3">
        <v>20</v>
      </c>
      <c r="R88" s="11" t="s">
        <v>3</v>
      </c>
    </row>
    <row r="89" spans="1:21">
      <c r="B89" s="4" t="s">
        <v>39</v>
      </c>
      <c r="C89" s="3">
        <v>75</v>
      </c>
      <c r="D89" s="11" t="s">
        <v>0</v>
      </c>
      <c r="F89" s="3" t="s">
        <v>58</v>
      </c>
      <c r="G89" s="3" t="s">
        <v>6</v>
      </c>
      <c r="H89" s="3">
        <v>50</v>
      </c>
      <c r="I89" s="11" t="s">
        <v>1</v>
      </c>
      <c r="J89" s="3" t="s">
        <v>64</v>
      </c>
      <c r="K89" s="3" t="s">
        <v>90</v>
      </c>
      <c r="L89" s="3">
        <v>60</v>
      </c>
      <c r="M89" s="11" t="s">
        <v>2</v>
      </c>
      <c r="O89" s="3" t="s">
        <v>62</v>
      </c>
      <c r="P89" s="3" t="s">
        <v>13</v>
      </c>
      <c r="Q89" s="3">
        <v>25</v>
      </c>
      <c r="R89" s="11" t="s">
        <v>3</v>
      </c>
    </row>
    <row r="90" spans="1:21">
      <c r="B90" s="4" t="s">
        <v>28</v>
      </c>
      <c r="C90" s="3">
        <v>75</v>
      </c>
      <c r="D90" s="11" t="s">
        <v>0</v>
      </c>
      <c r="E90" s="3" t="s">
        <v>91</v>
      </c>
      <c r="G90" s="3" t="s">
        <v>87</v>
      </c>
      <c r="H90" s="3">
        <v>35</v>
      </c>
      <c r="I90" s="11" t="s">
        <v>1</v>
      </c>
      <c r="J90" s="3" t="s">
        <v>65</v>
      </c>
      <c r="K90" s="3" t="s">
        <v>90</v>
      </c>
      <c r="L90" s="3">
        <v>50</v>
      </c>
      <c r="M90" s="11" t="s">
        <v>2</v>
      </c>
      <c r="O90" s="3" t="s">
        <v>64</v>
      </c>
      <c r="P90" s="3" t="s">
        <v>45</v>
      </c>
      <c r="Q90" s="3">
        <v>120</v>
      </c>
      <c r="R90" s="11" t="s">
        <v>3</v>
      </c>
    </row>
    <row r="91" spans="1:21">
      <c r="B91" s="4" t="s">
        <v>76</v>
      </c>
      <c r="C91" s="3">
        <v>75</v>
      </c>
      <c r="D91" s="11" t="s">
        <v>0</v>
      </c>
      <c r="G91" s="3" t="s">
        <v>63</v>
      </c>
      <c r="H91" s="3">
        <v>60</v>
      </c>
      <c r="I91" s="11" t="s">
        <v>1</v>
      </c>
      <c r="K91" s="3" t="s">
        <v>52</v>
      </c>
      <c r="L91" s="3">
        <v>25</v>
      </c>
      <c r="M91" s="11" t="s">
        <v>2</v>
      </c>
      <c r="O91" s="3" t="s">
        <v>65</v>
      </c>
      <c r="P91" s="3" t="s">
        <v>45</v>
      </c>
      <c r="Q91" s="3">
        <v>25</v>
      </c>
      <c r="R91" s="11" t="s">
        <v>3</v>
      </c>
    </row>
    <row r="92" spans="1:21">
      <c r="B92" s="4" t="s">
        <v>40</v>
      </c>
      <c r="C92" s="3">
        <v>75</v>
      </c>
      <c r="D92" s="11" t="s">
        <v>0</v>
      </c>
      <c r="F92" s="3" t="s">
        <v>62</v>
      </c>
      <c r="G92" s="3" t="s">
        <v>63</v>
      </c>
      <c r="H92" s="3">
        <v>50</v>
      </c>
      <c r="I92" s="11" t="s">
        <v>1</v>
      </c>
      <c r="J92" s="3" t="s">
        <v>61</v>
      </c>
      <c r="K92" s="3" t="s">
        <v>90</v>
      </c>
      <c r="L92" s="3">
        <v>50</v>
      </c>
      <c r="M92" s="11" t="s">
        <v>2</v>
      </c>
    </row>
    <row r="93" spans="1:21">
      <c r="A93" s="3" t="s">
        <v>58</v>
      </c>
      <c r="B93" s="3" t="s">
        <v>30</v>
      </c>
      <c r="C93" s="3">
        <v>35</v>
      </c>
      <c r="D93" s="11" t="s">
        <v>0</v>
      </c>
      <c r="G93" s="4" t="s">
        <v>29</v>
      </c>
      <c r="H93" s="3">
        <v>35</v>
      </c>
      <c r="I93" s="11" t="s">
        <v>1</v>
      </c>
      <c r="J93" s="3" t="s">
        <v>44</v>
      </c>
      <c r="K93" s="3" t="s">
        <v>90</v>
      </c>
      <c r="L93" s="3">
        <v>35</v>
      </c>
      <c r="M93" s="11" t="s">
        <v>2</v>
      </c>
    </row>
    <row r="94" spans="1:21">
      <c r="B94" s="3" t="s">
        <v>66</v>
      </c>
      <c r="C94" s="3">
        <v>35</v>
      </c>
      <c r="D94" s="11" t="s">
        <v>0</v>
      </c>
      <c r="G94" s="3" t="s">
        <v>16</v>
      </c>
      <c r="H94" s="3">
        <v>50</v>
      </c>
      <c r="I94" s="11" t="s">
        <v>1</v>
      </c>
    </row>
    <row r="95" spans="1:21">
      <c r="B95" s="3" t="s">
        <v>32</v>
      </c>
      <c r="C95" s="3">
        <v>60</v>
      </c>
      <c r="D95" s="11" t="s">
        <v>0</v>
      </c>
      <c r="F95" s="3" t="s">
        <v>64</v>
      </c>
      <c r="G95" s="3" t="s">
        <v>63</v>
      </c>
      <c r="H95" s="3">
        <v>60</v>
      </c>
      <c r="I95" s="11" t="s">
        <v>1</v>
      </c>
    </row>
    <row r="96" spans="1:21">
      <c r="B96" s="4" t="s">
        <v>28</v>
      </c>
      <c r="C96" s="3">
        <v>50</v>
      </c>
      <c r="D96" s="11" t="s">
        <v>0</v>
      </c>
      <c r="E96" s="3" t="s">
        <v>91</v>
      </c>
      <c r="F96" s="3" t="s">
        <v>65</v>
      </c>
      <c r="G96" s="3" t="s">
        <v>87</v>
      </c>
      <c r="H96" s="3">
        <v>35</v>
      </c>
      <c r="I96" s="11" t="s">
        <v>1</v>
      </c>
    </row>
    <row r="97" spans="1:14">
      <c r="A97" s="3" t="s">
        <v>62</v>
      </c>
      <c r="B97" s="3" t="s">
        <v>69</v>
      </c>
      <c r="C97" s="3">
        <v>150</v>
      </c>
      <c r="D97" s="11" t="s">
        <v>0</v>
      </c>
      <c r="G97" s="5" t="s">
        <v>16</v>
      </c>
      <c r="H97" s="5">
        <v>300</v>
      </c>
      <c r="I97" s="11" t="s">
        <v>1</v>
      </c>
    </row>
    <row r="98" spans="1:14">
      <c r="B98" s="3" t="s">
        <v>79</v>
      </c>
      <c r="C98" s="3">
        <v>0</v>
      </c>
      <c r="D98" s="11" t="s">
        <v>0</v>
      </c>
    </row>
    <row r="99" spans="1:14">
      <c r="B99" s="3" t="s">
        <v>31</v>
      </c>
      <c r="C99" s="3">
        <v>50</v>
      </c>
      <c r="D99" s="11" t="s">
        <v>0</v>
      </c>
    </row>
    <row r="100" spans="1:14">
      <c r="B100" s="4" t="s">
        <v>28</v>
      </c>
      <c r="C100" s="3">
        <v>10</v>
      </c>
      <c r="D100" s="11" t="s">
        <v>0</v>
      </c>
      <c r="E100" s="3" t="s">
        <v>91</v>
      </c>
    </row>
    <row r="101" spans="1:14">
      <c r="A101" s="3" t="s">
        <v>64</v>
      </c>
      <c r="B101" s="4" t="s">
        <v>40</v>
      </c>
      <c r="C101" s="3">
        <v>35</v>
      </c>
      <c r="D101" s="11" t="s">
        <v>0</v>
      </c>
    </row>
    <row r="102" spans="1:14">
      <c r="B102" s="4" t="s">
        <v>39</v>
      </c>
      <c r="C102" s="3">
        <v>25</v>
      </c>
      <c r="D102" s="11" t="s">
        <v>0</v>
      </c>
      <c r="H102" s="9"/>
    </row>
    <row r="103" spans="1:14">
      <c r="B103" s="3" t="s">
        <v>46</v>
      </c>
      <c r="C103" s="3">
        <v>115</v>
      </c>
      <c r="D103" s="11" t="s">
        <v>0</v>
      </c>
      <c r="J103" s="2"/>
    </row>
    <row r="104" spans="1:14">
      <c r="B104" s="3" t="s">
        <v>33</v>
      </c>
      <c r="C104" s="3">
        <v>50</v>
      </c>
      <c r="D104" s="11" t="s">
        <v>0</v>
      </c>
      <c r="I104" s="3"/>
      <c r="N104" s="10"/>
    </row>
    <row r="105" spans="1:14">
      <c r="B105" s="4" t="s">
        <v>28</v>
      </c>
      <c r="C105" s="3">
        <v>10</v>
      </c>
      <c r="D105" s="11" t="s">
        <v>0</v>
      </c>
    </row>
    <row r="106" spans="1:14">
      <c r="A106" s="3" t="s">
        <v>65</v>
      </c>
      <c r="B106" s="4" t="s">
        <v>38</v>
      </c>
      <c r="C106" s="3">
        <v>40</v>
      </c>
      <c r="D106" s="11" t="s">
        <v>0</v>
      </c>
    </row>
    <row r="107" spans="1:14">
      <c r="B107" s="5" t="s">
        <v>51</v>
      </c>
      <c r="C107" s="5">
        <v>360</v>
      </c>
      <c r="D107" s="11" t="s">
        <v>0</v>
      </c>
    </row>
    <row r="108" spans="1:14">
      <c r="B108" s="3" t="s">
        <v>14</v>
      </c>
      <c r="C108" s="3">
        <v>50</v>
      </c>
      <c r="D108" s="11" t="s">
        <v>0</v>
      </c>
    </row>
    <row r="109" spans="1:14">
      <c r="B109" s="3" t="s">
        <v>75</v>
      </c>
      <c r="C109" s="3">
        <v>50</v>
      </c>
      <c r="D109" s="11" t="s">
        <v>0</v>
      </c>
    </row>
    <row r="110" spans="1:14">
      <c r="B110" s="4" t="s">
        <v>28</v>
      </c>
      <c r="C110" s="3">
        <v>10</v>
      </c>
      <c r="D110" s="11" t="s">
        <v>0</v>
      </c>
    </row>
    <row r="111" spans="1:14">
      <c r="B111" s="5" t="s">
        <v>33</v>
      </c>
      <c r="C111" s="5">
        <v>300</v>
      </c>
      <c r="D111" s="11" t="s">
        <v>0</v>
      </c>
    </row>
    <row r="112" spans="1:14">
      <c r="A112" s="3" t="s">
        <v>61</v>
      </c>
    </row>
    <row r="114" spans="1:21">
      <c r="U114" s="3">
        <f>C86+H86+L86+Q86</f>
        <v>3270</v>
      </c>
    </row>
    <row r="116" spans="1:21">
      <c r="A116" s="3" t="s">
        <v>92</v>
      </c>
      <c r="C116" s="3">
        <f>SUM(C117:C135)</f>
        <v>1148</v>
      </c>
      <c r="H116" s="3">
        <f>SUM(H117:H135)</f>
        <v>555</v>
      </c>
      <c r="L116" s="3">
        <f>SUM(L117:L121)</f>
        <v>215</v>
      </c>
      <c r="Q116" s="3">
        <f>SUM(P117:P120)</f>
        <v>130</v>
      </c>
      <c r="U116" s="3">
        <f>C116+H116+L116+Q116</f>
        <v>2048</v>
      </c>
    </row>
    <row r="117" spans="1:21">
      <c r="B117" s="4" t="s">
        <v>37</v>
      </c>
      <c r="C117" s="3">
        <v>48</v>
      </c>
      <c r="D117" s="11" t="s">
        <v>0</v>
      </c>
      <c r="G117" s="4" t="s">
        <v>27</v>
      </c>
      <c r="H117" s="3">
        <v>100</v>
      </c>
      <c r="I117" s="11" t="s">
        <v>1</v>
      </c>
      <c r="J117" s="3" t="s">
        <v>62</v>
      </c>
      <c r="K117" s="3" t="s">
        <v>90</v>
      </c>
      <c r="L117" s="3">
        <v>50</v>
      </c>
      <c r="M117" s="11" t="s">
        <v>2</v>
      </c>
      <c r="N117" s="3" t="s">
        <v>58</v>
      </c>
      <c r="O117" s="3" t="s">
        <v>45</v>
      </c>
      <c r="P117" s="3">
        <v>50</v>
      </c>
      <c r="Q117" s="11" t="s">
        <v>3</v>
      </c>
    </row>
    <row r="118" spans="1:21">
      <c r="B118" s="4" t="s">
        <v>38</v>
      </c>
      <c r="C118" s="3">
        <v>35</v>
      </c>
      <c r="D118" s="11" t="s">
        <v>0</v>
      </c>
      <c r="G118" s="4" t="s">
        <v>29</v>
      </c>
      <c r="H118" s="3">
        <v>60</v>
      </c>
      <c r="I118" s="11" t="s">
        <v>1</v>
      </c>
      <c r="K118" s="3" t="s">
        <v>17</v>
      </c>
      <c r="L118" s="3">
        <v>60</v>
      </c>
      <c r="M118" s="11" t="s">
        <v>2</v>
      </c>
      <c r="N118" s="3" t="s">
        <v>62</v>
      </c>
      <c r="O118" s="3" t="s">
        <v>13</v>
      </c>
      <c r="P118" s="3">
        <v>25</v>
      </c>
      <c r="Q118" s="11" t="s">
        <v>3</v>
      </c>
    </row>
    <row r="119" spans="1:21">
      <c r="B119" s="4" t="s">
        <v>39</v>
      </c>
      <c r="C119" s="3">
        <v>60</v>
      </c>
      <c r="D119" s="11" t="s">
        <v>0</v>
      </c>
      <c r="F119" s="3" t="s">
        <v>62</v>
      </c>
      <c r="G119" s="3" t="s">
        <v>16</v>
      </c>
      <c r="H119" s="3">
        <v>50</v>
      </c>
      <c r="I119" s="11" t="s">
        <v>1</v>
      </c>
      <c r="J119" s="3" t="s">
        <v>64</v>
      </c>
      <c r="K119" s="3" t="s">
        <v>90</v>
      </c>
      <c r="L119" s="3">
        <v>35</v>
      </c>
      <c r="M119" s="11" t="s">
        <v>2</v>
      </c>
      <c r="O119" s="3" t="s">
        <v>45</v>
      </c>
      <c r="P119" s="3">
        <v>20</v>
      </c>
      <c r="Q119" s="11" t="s">
        <v>0</v>
      </c>
    </row>
    <row r="120" spans="1:21">
      <c r="B120" s="4" t="s">
        <v>28</v>
      </c>
      <c r="C120" s="3">
        <v>60</v>
      </c>
      <c r="D120" s="11" t="s">
        <v>0</v>
      </c>
      <c r="G120" s="4" t="s">
        <v>27</v>
      </c>
      <c r="H120" s="3">
        <v>20</v>
      </c>
      <c r="I120" s="11" t="s">
        <v>1</v>
      </c>
      <c r="K120" s="3" t="s">
        <v>93</v>
      </c>
      <c r="L120" s="3">
        <v>35</v>
      </c>
      <c r="M120" s="11" t="s">
        <v>2</v>
      </c>
      <c r="N120" s="3" t="s">
        <v>64</v>
      </c>
      <c r="O120" s="3" t="s">
        <v>20</v>
      </c>
      <c r="P120" s="3">
        <v>35</v>
      </c>
      <c r="Q120" s="11" t="s">
        <v>3</v>
      </c>
    </row>
    <row r="121" spans="1:21">
      <c r="B121" s="4" t="s">
        <v>76</v>
      </c>
      <c r="C121" s="3">
        <v>60</v>
      </c>
      <c r="D121" s="11" t="s">
        <v>0</v>
      </c>
      <c r="G121" s="4" t="s">
        <v>29</v>
      </c>
      <c r="H121" s="3">
        <v>80</v>
      </c>
      <c r="I121" s="11" t="s">
        <v>1</v>
      </c>
      <c r="J121" s="3" t="s">
        <v>65</v>
      </c>
      <c r="K121" s="3" t="s">
        <v>90</v>
      </c>
      <c r="L121" s="3">
        <v>35</v>
      </c>
      <c r="M121" s="11" t="s">
        <v>2</v>
      </c>
      <c r="N121" s="3" t="s">
        <v>65</v>
      </c>
    </row>
    <row r="122" spans="1:21">
      <c r="B122" s="4" t="s">
        <v>40</v>
      </c>
      <c r="C122" s="3">
        <v>60</v>
      </c>
      <c r="D122" s="11" t="s">
        <v>0</v>
      </c>
      <c r="F122" s="3" t="s">
        <v>64</v>
      </c>
      <c r="G122" s="4" t="s">
        <v>29</v>
      </c>
      <c r="H122" s="3">
        <v>25</v>
      </c>
      <c r="I122" s="11" t="s">
        <v>1</v>
      </c>
    </row>
    <row r="123" spans="1:21">
      <c r="A123" s="3" t="s">
        <v>58</v>
      </c>
      <c r="B123" s="3" t="s">
        <v>94</v>
      </c>
      <c r="C123" s="3">
        <v>50</v>
      </c>
      <c r="D123" s="11" t="s">
        <v>0</v>
      </c>
      <c r="G123" s="4" t="s">
        <v>27</v>
      </c>
      <c r="H123" s="3">
        <v>20</v>
      </c>
      <c r="I123" s="11" t="s">
        <v>1</v>
      </c>
    </row>
    <row r="124" spans="1:21">
      <c r="B124" s="3" t="s">
        <v>26</v>
      </c>
      <c r="C124" s="3">
        <v>50</v>
      </c>
      <c r="D124" s="11" t="s">
        <v>0</v>
      </c>
      <c r="G124" s="3" t="s">
        <v>63</v>
      </c>
      <c r="H124" s="3">
        <v>90</v>
      </c>
      <c r="I124" s="11" t="s">
        <v>1</v>
      </c>
    </row>
    <row r="125" spans="1:21">
      <c r="B125" s="3" t="s">
        <v>30</v>
      </c>
      <c r="C125" s="3">
        <v>45</v>
      </c>
      <c r="D125" s="11" t="s">
        <v>0</v>
      </c>
      <c r="F125" s="3" t="s">
        <v>65</v>
      </c>
      <c r="G125" s="3" t="s">
        <v>63</v>
      </c>
      <c r="H125" s="3">
        <v>50</v>
      </c>
      <c r="I125" s="11" t="s">
        <v>1</v>
      </c>
    </row>
    <row r="126" spans="1:21">
      <c r="A126" s="3" t="s">
        <v>62</v>
      </c>
      <c r="B126" s="4" t="s">
        <v>28</v>
      </c>
      <c r="C126" s="3">
        <v>10</v>
      </c>
      <c r="D126" s="11" t="s">
        <v>0</v>
      </c>
      <c r="G126" s="3" t="s">
        <v>11</v>
      </c>
      <c r="H126" s="3">
        <v>35</v>
      </c>
      <c r="I126" s="11" t="s">
        <v>1</v>
      </c>
    </row>
    <row r="127" spans="1:21">
      <c r="A127" s="3" t="s">
        <v>64</v>
      </c>
      <c r="B127" s="4" t="s">
        <v>40</v>
      </c>
      <c r="C127" s="3">
        <v>35</v>
      </c>
      <c r="D127" s="11" t="s">
        <v>0</v>
      </c>
      <c r="G127" s="3" t="s">
        <v>16</v>
      </c>
      <c r="H127" s="3">
        <v>25</v>
      </c>
      <c r="I127" s="11" t="s">
        <v>1</v>
      </c>
    </row>
    <row r="128" spans="1:21">
      <c r="A128" s="3" t="s">
        <v>65</v>
      </c>
      <c r="B128" s="3" t="s">
        <v>30</v>
      </c>
      <c r="C128" s="3">
        <v>45</v>
      </c>
      <c r="D128" s="11" t="s">
        <v>0</v>
      </c>
      <c r="G128" s="4"/>
      <c r="I128" s="3"/>
    </row>
    <row r="129" spans="1:21">
      <c r="B129" s="3" t="s">
        <v>95</v>
      </c>
      <c r="C129" s="3">
        <v>30</v>
      </c>
      <c r="D129" s="11" t="s">
        <v>0</v>
      </c>
    </row>
    <row r="130" spans="1:21">
      <c r="B130" s="3" t="s">
        <v>23</v>
      </c>
      <c r="C130" s="3">
        <v>25</v>
      </c>
      <c r="D130" s="11" t="s">
        <v>0</v>
      </c>
    </row>
    <row r="131" spans="1:21">
      <c r="B131" s="4" t="s">
        <v>39</v>
      </c>
      <c r="C131" s="3">
        <v>50</v>
      </c>
      <c r="D131" s="11" t="s">
        <v>0</v>
      </c>
    </row>
    <row r="132" spans="1:21">
      <c r="B132" s="3" t="s">
        <v>38</v>
      </c>
      <c r="C132" s="3">
        <v>10</v>
      </c>
      <c r="D132" s="11" t="s">
        <v>0</v>
      </c>
    </row>
    <row r="133" spans="1:21">
      <c r="B133" s="3" t="s">
        <v>96</v>
      </c>
      <c r="C133" s="3">
        <v>25</v>
      </c>
      <c r="D133" s="11" t="s">
        <v>0</v>
      </c>
    </row>
    <row r="134" spans="1:21">
      <c r="A134" s="3" t="s">
        <v>61</v>
      </c>
      <c r="B134" s="3" t="s">
        <v>31</v>
      </c>
      <c r="C134" s="3">
        <v>50</v>
      </c>
      <c r="D134" s="11" t="s">
        <v>0</v>
      </c>
    </row>
    <row r="135" spans="1:21">
      <c r="B135" s="3" t="s">
        <v>46</v>
      </c>
      <c r="C135" s="3">
        <v>400</v>
      </c>
      <c r="D135" s="11" t="s">
        <v>0</v>
      </c>
    </row>
    <row r="137" spans="1:21">
      <c r="C137" s="3">
        <f>C29+C56+C59+C86+C116</f>
        <v>6298</v>
      </c>
      <c r="H137" s="3">
        <f>H29+H56+H59+H86+H116</f>
        <v>3260</v>
      </c>
      <c r="L137" s="3">
        <f>L29+L56+L59+L86+L116</f>
        <v>815</v>
      </c>
      <c r="Q137" s="3">
        <f>Q29+Q56+Q59+Q86+Q116</f>
        <v>1110</v>
      </c>
      <c r="U137" s="3">
        <f>U29+U56+U59+U86+U116</f>
        <v>11483</v>
      </c>
    </row>
    <row r="139" spans="1:21">
      <c r="U139" s="3">
        <f>SUM(C137:Q137)</f>
        <v>11483</v>
      </c>
    </row>
  </sheetData>
  <conditionalFormatting sqref="M3:M4 R3:R8 I3:I11 D3:D27 M32:M33 R32:R38 I32:I43 D32:D53 M60:M61 R60:R65 I60:I69 D60:D80 R87:R91 M87:M93 I87:I97 D87:D111 Q117:Q120 M117:M121 I117:I127 D117:D135">
    <cfRule type="notContainsBlanks" dxfId="58" priority="1">
      <formula>LEN(TRIM(D3))&gt;0</formula>
    </cfRule>
    <cfRule type="containsBlanks" dxfId="57" priority="2">
      <formula>LEN(TRIM(D3))=0</formula>
    </cfRule>
  </conditionalFormatting>
  <dataValidations count="1">
    <dataValidation type="list" allowBlank="1" sqref="M3:M4 R3:R8 I3:I11 D3:D27 M32:M33 R32:R38 I32:I43 D32:D53 M60:M61 R60:R65 I60:I69 D60:D80 R87:R91 M87:M93 I87:I97 D87:D111 Q117:Q120 M117:M121 I117:I127 D117:D135" xr:uid="{00000000-0002-0000-0200-000000000000}">
      <formula1>$T$2:$T$5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U103"/>
  <sheetViews>
    <sheetView workbookViewId="0"/>
  </sheetViews>
  <sheetFormatPr defaultColWidth="12.6640625" defaultRowHeight="15.75" customHeight="1"/>
  <sheetData>
    <row r="1" spans="1:21" ht="13.2">
      <c r="A1" s="16"/>
    </row>
    <row r="2" spans="1:21" ht="13.2">
      <c r="A2" s="16">
        <v>44718</v>
      </c>
      <c r="C2" s="3">
        <f>SUM(C3:C31)</f>
        <v>1834</v>
      </c>
      <c r="H2" s="3">
        <f>SUM(H3:H31)</f>
        <v>1090</v>
      </c>
      <c r="L2" s="3">
        <f>SUM(L3:L5)</f>
        <v>170</v>
      </c>
      <c r="Q2" s="3">
        <f>SUM(Q3:Q8)</f>
        <v>235</v>
      </c>
      <c r="U2" s="3">
        <f>C2+H2+L2+Q2</f>
        <v>3329</v>
      </c>
    </row>
    <row r="3" spans="1:21" ht="13.2" hidden="1">
      <c r="B3" s="4" t="s">
        <v>37</v>
      </c>
      <c r="C3" s="3">
        <v>60</v>
      </c>
      <c r="D3" s="3" t="s">
        <v>0</v>
      </c>
      <c r="G3" s="4" t="s">
        <v>27</v>
      </c>
      <c r="H3" s="3">
        <v>120</v>
      </c>
      <c r="I3" s="3" t="s">
        <v>1</v>
      </c>
      <c r="K3" s="3" t="s">
        <v>52</v>
      </c>
      <c r="L3" s="3">
        <v>50</v>
      </c>
      <c r="M3" s="3" t="s">
        <v>2</v>
      </c>
      <c r="O3" s="3" t="s">
        <v>58</v>
      </c>
      <c r="P3" s="3" t="s">
        <v>9</v>
      </c>
      <c r="Q3" s="3">
        <v>60</v>
      </c>
      <c r="R3" s="3" t="s">
        <v>3</v>
      </c>
    </row>
    <row r="4" spans="1:21" ht="13.2" hidden="1">
      <c r="B4" s="4" t="s">
        <v>38</v>
      </c>
      <c r="C4" s="3">
        <v>40</v>
      </c>
      <c r="D4" s="3" t="s">
        <v>0</v>
      </c>
      <c r="G4" s="4" t="s">
        <v>29</v>
      </c>
      <c r="H4" s="3">
        <v>75</v>
      </c>
      <c r="I4" s="3" t="s">
        <v>1</v>
      </c>
      <c r="J4" s="3" t="s">
        <v>62</v>
      </c>
      <c r="K4" s="3" t="s">
        <v>17</v>
      </c>
      <c r="L4" s="3">
        <v>60</v>
      </c>
      <c r="M4" s="3" t="s">
        <v>2</v>
      </c>
      <c r="P4" s="3" t="s">
        <v>20</v>
      </c>
      <c r="Q4" s="3">
        <v>35</v>
      </c>
      <c r="R4" s="3" t="s">
        <v>3</v>
      </c>
    </row>
    <row r="5" spans="1:21" ht="13.2" hidden="1">
      <c r="B5" s="4" t="s">
        <v>39</v>
      </c>
      <c r="C5" s="3">
        <v>75</v>
      </c>
      <c r="D5" s="3" t="s">
        <v>0</v>
      </c>
      <c r="G5" s="3" t="s">
        <v>6</v>
      </c>
      <c r="H5" s="3">
        <v>360</v>
      </c>
      <c r="I5" s="3" t="s">
        <v>1</v>
      </c>
      <c r="J5" s="3" t="s">
        <v>65</v>
      </c>
      <c r="K5" s="3" t="s">
        <v>60</v>
      </c>
      <c r="L5" s="3">
        <v>60</v>
      </c>
      <c r="M5" s="3" t="s">
        <v>2</v>
      </c>
      <c r="P5" s="3" t="s">
        <v>45</v>
      </c>
      <c r="Q5" s="3">
        <v>30</v>
      </c>
      <c r="R5" s="3" t="s">
        <v>3</v>
      </c>
    </row>
    <row r="6" spans="1:21" ht="13.2" hidden="1">
      <c r="B6" s="4" t="s">
        <v>28</v>
      </c>
      <c r="C6" s="3">
        <v>75</v>
      </c>
      <c r="D6" s="3" t="s">
        <v>0</v>
      </c>
      <c r="F6" s="3" t="s">
        <v>58</v>
      </c>
      <c r="G6" s="3" t="s">
        <v>25</v>
      </c>
      <c r="H6" s="3">
        <v>60</v>
      </c>
      <c r="I6" s="3" t="s">
        <v>1</v>
      </c>
      <c r="M6" s="3"/>
      <c r="O6" s="3" t="s">
        <v>62</v>
      </c>
      <c r="P6" s="3" t="s">
        <v>13</v>
      </c>
      <c r="Q6" s="3">
        <v>25</v>
      </c>
      <c r="R6" s="3" t="s">
        <v>3</v>
      </c>
    </row>
    <row r="7" spans="1:21" ht="13.2" hidden="1">
      <c r="B7" s="4" t="s">
        <v>76</v>
      </c>
      <c r="C7" s="3">
        <v>75</v>
      </c>
      <c r="D7" s="3" t="s">
        <v>0</v>
      </c>
      <c r="G7" s="3" t="s">
        <v>87</v>
      </c>
      <c r="H7" s="3">
        <v>35</v>
      </c>
      <c r="I7" s="3" t="s">
        <v>1</v>
      </c>
      <c r="M7" s="3"/>
      <c r="P7" s="3" t="s">
        <v>45</v>
      </c>
      <c r="Q7" s="3">
        <v>50</v>
      </c>
      <c r="R7" s="3" t="s">
        <v>3</v>
      </c>
    </row>
    <row r="8" spans="1:21" ht="13.2" hidden="1">
      <c r="B8" s="4" t="s">
        <v>40</v>
      </c>
      <c r="C8" s="3">
        <v>75</v>
      </c>
      <c r="D8" s="3" t="s">
        <v>0</v>
      </c>
      <c r="G8" s="3" t="s">
        <v>63</v>
      </c>
      <c r="H8" s="3">
        <v>60</v>
      </c>
      <c r="I8" s="3" t="s">
        <v>1</v>
      </c>
      <c r="M8" s="3"/>
      <c r="O8" s="3" t="s">
        <v>64</v>
      </c>
      <c r="P8" s="3" t="s">
        <v>20</v>
      </c>
      <c r="Q8" s="3">
        <v>35</v>
      </c>
      <c r="R8" s="3" t="s">
        <v>3</v>
      </c>
    </row>
    <row r="9" spans="1:21" ht="13.2" hidden="1">
      <c r="B9" s="3" t="s">
        <v>82</v>
      </c>
      <c r="C9" s="3">
        <v>144</v>
      </c>
      <c r="D9" s="3" t="s">
        <v>0</v>
      </c>
      <c r="G9" s="4" t="s">
        <v>29</v>
      </c>
      <c r="H9" s="3">
        <v>60</v>
      </c>
      <c r="I9" s="3" t="s">
        <v>1</v>
      </c>
    </row>
    <row r="10" spans="1:21" ht="13.2" hidden="1">
      <c r="A10" s="3" t="s">
        <v>58</v>
      </c>
      <c r="B10" s="3" t="s">
        <v>79</v>
      </c>
      <c r="C10" s="3">
        <v>0</v>
      </c>
      <c r="D10" s="3" t="s">
        <v>0</v>
      </c>
      <c r="F10" s="3" t="s">
        <v>62</v>
      </c>
      <c r="G10" s="4" t="s">
        <v>29</v>
      </c>
      <c r="H10" s="3">
        <v>35</v>
      </c>
      <c r="I10" s="3" t="s">
        <v>1</v>
      </c>
    </row>
    <row r="11" spans="1:21" ht="13.2" hidden="1">
      <c r="B11" s="3" t="s">
        <v>14</v>
      </c>
      <c r="C11" s="3">
        <v>35</v>
      </c>
      <c r="D11" s="3" t="s">
        <v>0</v>
      </c>
      <c r="G11" s="3" t="s">
        <v>16</v>
      </c>
      <c r="H11" s="3">
        <v>60</v>
      </c>
      <c r="I11" s="3" t="s">
        <v>1</v>
      </c>
    </row>
    <row r="12" spans="1:21" ht="13.2" hidden="1">
      <c r="B12" s="3" t="s">
        <v>66</v>
      </c>
      <c r="C12" s="3">
        <v>25</v>
      </c>
      <c r="D12" s="3" t="s">
        <v>0</v>
      </c>
      <c r="F12" s="3" t="s">
        <v>64</v>
      </c>
      <c r="G12" s="4" t="s">
        <v>29</v>
      </c>
      <c r="H12" s="3">
        <v>45</v>
      </c>
      <c r="I12" s="3" t="s">
        <v>1</v>
      </c>
    </row>
    <row r="13" spans="1:21" ht="13.2" hidden="1">
      <c r="B13" s="3" t="s">
        <v>32</v>
      </c>
      <c r="C13" s="3">
        <v>50</v>
      </c>
      <c r="D13" s="3" t="s">
        <v>0</v>
      </c>
      <c r="G13" s="3" t="s">
        <v>63</v>
      </c>
      <c r="H13" s="3">
        <v>60</v>
      </c>
      <c r="I13" s="3" t="s">
        <v>1</v>
      </c>
    </row>
    <row r="14" spans="1:21" ht="13.2" hidden="1">
      <c r="B14" s="3" t="s">
        <v>30</v>
      </c>
      <c r="C14" s="3">
        <v>35</v>
      </c>
      <c r="D14" s="3" t="s">
        <v>0</v>
      </c>
      <c r="F14" s="3" t="s">
        <v>65</v>
      </c>
      <c r="G14" s="4" t="s">
        <v>29</v>
      </c>
      <c r="H14" s="3">
        <v>25</v>
      </c>
      <c r="I14" s="3" t="s">
        <v>1</v>
      </c>
    </row>
    <row r="15" spans="1:21" ht="13.2" hidden="1">
      <c r="B15" s="4" t="s">
        <v>97</v>
      </c>
      <c r="C15" s="3">
        <v>100</v>
      </c>
      <c r="D15" s="3" t="s">
        <v>0</v>
      </c>
      <c r="G15" s="3" t="s">
        <v>87</v>
      </c>
      <c r="H15" s="3">
        <v>35</v>
      </c>
      <c r="I15" s="3" t="s">
        <v>1</v>
      </c>
    </row>
    <row r="16" spans="1:21" ht="13.2" hidden="1">
      <c r="B16" s="3" t="s">
        <v>94</v>
      </c>
      <c r="C16" s="3">
        <v>100</v>
      </c>
      <c r="D16" s="3" t="s">
        <v>0</v>
      </c>
      <c r="G16" s="3" t="s">
        <v>16</v>
      </c>
      <c r="H16" s="3">
        <v>60</v>
      </c>
      <c r="I16" s="3" t="s">
        <v>1</v>
      </c>
    </row>
    <row r="17" spans="1:21" ht="13.2" hidden="1">
      <c r="A17" s="3" t="s">
        <v>62</v>
      </c>
      <c r="B17" s="3" t="s">
        <v>30</v>
      </c>
      <c r="C17" s="3">
        <v>35</v>
      </c>
      <c r="D17" s="3" t="s">
        <v>0</v>
      </c>
    </row>
    <row r="18" spans="1:21" ht="13.2" hidden="1">
      <c r="B18" s="3" t="s">
        <v>31</v>
      </c>
      <c r="C18" s="3">
        <v>70</v>
      </c>
      <c r="D18" s="3" t="s">
        <v>0</v>
      </c>
    </row>
    <row r="19" spans="1:21" ht="13.2" hidden="1">
      <c r="B19" s="3" t="s">
        <v>38</v>
      </c>
      <c r="C19" s="3">
        <v>20</v>
      </c>
      <c r="D19" s="3" t="s">
        <v>0</v>
      </c>
    </row>
    <row r="20" spans="1:21" ht="13.2" hidden="1">
      <c r="B20" s="3" t="s">
        <v>66</v>
      </c>
      <c r="C20" s="3">
        <v>35</v>
      </c>
      <c r="D20" s="3" t="s">
        <v>0</v>
      </c>
    </row>
    <row r="21" spans="1:21" ht="13.2" hidden="1">
      <c r="A21" s="3" t="s">
        <v>64</v>
      </c>
      <c r="B21" s="4" t="s">
        <v>40</v>
      </c>
      <c r="C21" s="3">
        <v>35</v>
      </c>
      <c r="D21" s="3" t="s">
        <v>0</v>
      </c>
    </row>
    <row r="22" spans="1:21" ht="13.2" hidden="1">
      <c r="B22" s="3" t="s">
        <v>33</v>
      </c>
      <c r="C22" s="3">
        <v>50</v>
      </c>
      <c r="D22" s="3" t="s">
        <v>0</v>
      </c>
    </row>
    <row r="23" spans="1:21" ht="13.2" hidden="1">
      <c r="B23" s="3" t="s">
        <v>23</v>
      </c>
      <c r="C23" s="3">
        <v>60</v>
      </c>
      <c r="D23" s="3" t="s">
        <v>0</v>
      </c>
    </row>
    <row r="24" spans="1:21" ht="13.2" hidden="1">
      <c r="B24" s="4" t="s">
        <v>28</v>
      </c>
      <c r="C24" s="3">
        <v>50</v>
      </c>
      <c r="D24" s="3" t="s">
        <v>0</v>
      </c>
    </row>
    <row r="25" spans="1:21" ht="13.2" hidden="1">
      <c r="B25" s="3" t="s">
        <v>85</v>
      </c>
      <c r="C25" s="3">
        <v>35</v>
      </c>
      <c r="D25" s="3" t="s">
        <v>0</v>
      </c>
    </row>
    <row r="26" spans="1:21" ht="13.2" hidden="1">
      <c r="A26" s="3" t="s">
        <v>65</v>
      </c>
      <c r="B26" s="3" t="s">
        <v>30</v>
      </c>
      <c r="C26" s="3">
        <v>60</v>
      </c>
      <c r="D26" s="3" t="s">
        <v>0</v>
      </c>
    </row>
    <row r="27" spans="1:21" ht="13.2" hidden="1">
      <c r="B27" s="5" t="s">
        <v>14</v>
      </c>
      <c r="C27" s="5">
        <v>360</v>
      </c>
      <c r="D27" s="3" t="s">
        <v>0</v>
      </c>
    </row>
    <row r="28" spans="1:21" ht="13.2" hidden="1">
      <c r="B28" s="3" t="s">
        <v>38</v>
      </c>
      <c r="C28" s="3">
        <v>40</v>
      </c>
      <c r="D28" s="3" t="s">
        <v>0</v>
      </c>
    </row>
    <row r="29" spans="1:21" ht="13.2" hidden="1">
      <c r="B29" s="3" t="s">
        <v>33</v>
      </c>
      <c r="C29" s="3">
        <v>50</v>
      </c>
      <c r="D29" s="3" t="s">
        <v>0</v>
      </c>
    </row>
    <row r="30" spans="1:21" ht="13.2" hidden="1">
      <c r="B30" s="3" t="s">
        <v>23</v>
      </c>
      <c r="C30" s="3">
        <v>35</v>
      </c>
      <c r="D30" s="3" t="s">
        <v>0</v>
      </c>
    </row>
    <row r="31" spans="1:21" ht="13.2" hidden="1">
      <c r="B31" s="4" t="s">
        <v>28</v>
      </c>
      <c r="C31" s="3">
        <v>10</v>
      </c>
      <c r="D31" s="3" t="s">
        <v>0</v>
      </c>
    </row>
    <row r="32" spans="1:21" ht="13.2">
      <c r="A32" s="16">
        <v>44725</v>
      </c>
      <c r="C32" s="3">
        <f>SUM(C34:C41)</f>
        <v>425</v>
      </c>
      <c r="H32" s="3">
        <f>SUM(H34:H41)</f>
        <v>450</v>
      </c>
      <c r="L32" s="3">
        <f>SUM(K34:K41)</f>
        <v>60</v>
      </c>
      <c r="Q32" s="3">
        <f>SUM(P34:P36)</f>
        <v>390</v>
      </c>
      <c r="U32" s="3">
        <f>C32+H32+L32+Q32</f>
        <v>1325</v>
      </c>
    </row>
    <row r="33" spans="1:21" ht="13.2" hidden="1">
      <c r="B33" s="4"/>
    </row>
    <row r="34" spans="1:21" ht="13.2" hidden="1">
      <c r="B34" s="4" t="s">
        <v>38</v>
      </c>
      <c r="C34" s="3">
        <v>40</v>
      </c>
      <c r="D34" s="3" t="s">
        <v>0</v>
      </c>
      <c r="G34" s="4" t="s">
        <v>27</v>
      </c>
      <c r="H34" s="3">
        <v>80</v>
      </c>
      <c r="I34" s="3" t="s">
        <v>1</v>
      </c>
      <c r="J34" s="3" t="s">
        <v>32</v>
      </c>
      <c r="K34" s="3">
        <v>60</v>
      </c>
      <c r="L34" s="3" t="s">
        <v>2</v>
      </c>
      <c r="O34" s="3" t="s">
        <v>98</v>
      </c>
      <c r="P34" s="3">
        <v>60</v>
      </c>
      <c r="Q34" s="3" t="s">
        <v>3</v>
      </c>
    </row>
    <row r="35" spans="1:21" ht="13.2" hidden="1">
      <c r="B35" s="4" t="s">
        <v>28</v>
      </c>
      <c r="C35" s="3">
        <v>40</v>
      </c>
      <c r="D35" s="3" t="s">
        <v>0</v>
      </c>
      <c r="G35" s="4" t="s">
        <v>29</v>
      </c>
      <c r="H35" s="3">
        <v>40</v>
      </c>
      <c r="I35" s="3" t="s">
        <v>1</v>
      </c>
      <c r="L35" s="3"/>
      <c r="O35" s="3" t="s">
        <v>20</v>
      </c>
      <c r="P35" s="3">
        <v>30</v>
      </c>
      <c r="Q35" s="3" t="s">
        <v>3</v>
      </c>
    </row>
    <row r="36" spans="1:21" ht="13.2" hidden="1">
      <c r="A36" s="3" t="s">
        <v>58</v>
      </c>
      <c r="B36" s="3" t="s">
        <v>99</v>
      </c>
      <c r="C36" s="3">
        <v>100</v>
      </c>
      <c r="D36" s="3" t="s">
        <v>0</v>
      </c>
      <c r="G36" s="3" t="s">
        <v>63</v>
      </c>
      <c r="H36" s="3">
        <v>60</v>
      </c>
      <c r="I36" s="3" t="s">
        <v>2</v>
      </c>
      <c r="O36" s="3" t="s">
        <v>20</v>
      </c>
      <c r="P36" s="3">
        <v>300</v>
      </c>
      <c r="Q36" s="3" t="s">
        <v>3</v>
      </c>
    </row>
    <row r="37" spans="1:21" ht="13.2" hidden="1">
      <c r="B37" s="10" t="s">
        <v>33</v>
      </c>
      <c r="C37" s="3">
        <v>60</v>
      </c>
      <c r="D37" s="3" t="s">
        <v>0</v>
      </c>
      <c r="F37" s="3" t="s">
        <v>62</v>
      </c>
      <c r="G37" s="3" t="s">
        <v>16</v>
      </c>
      <c r="H37" s="3">
        <v>120</v>
      </c>
      <c r="I37" s="3" t="s">
        <v>1</v>
      </c>
    </row>
    <row r="38" spans="1:21" ht="13.2" hidden="1">
      <c r="B38" s="3" t="s">
        <v>80</v>
      </c>
      <c r="C38" s="3">
        <v>60</v>
      </c>
      <c r="D38" s="3" t="s">
        <v>0</v>
      </c>
      <c r="G38" s="3" t="s">
        <v>100</v>
      </c>
      <c r="H38" s="3">
        <v>60</v>
      </c>
      <c r="I38" s="3" t="s">
        <v>1</v>
      </c>
    </row>
    <row r="39" spans="1:21" ht="13.2" hidden="1">
      <c r="A39" s="3" t="s">
        <v>62</v>
      </c>
      <c r="B39" s="10" t="s">
        <v>33</v>
      </c>
      <c r="C39" s="3">
        <v>60</v>
      </c>
      <c r="D39" s="3" t="s">
        <v>0</v>
      </c>
      <c r="G39" s="3" t="s">
        <v>63</v>
      </c>
      <c r="H39" s="3">
        <v>90</v>
      </c>
      <c r="I39" s="3" t="s">
        <v>2</v>
      </c>
    </row>
    <row r="40" spans="1:21" ht="13.2" hidden="1">
      <c r="A40" s="3" t="s">
        <v>64</v>
      </c>
      <c r="B40" s="3" t="s">
        <v>33</v>
      </c>
      <c r="C40" s="3">
        <v>30</v>
      </c>
      <c r="D40" s="3" t="s">
        <v>0</v>
      </c>
    </row>
    <row r="41" spans="1:21" ht="13.2" hidden="1">
      <c r="B41" s="3" t="s">
        <v>23</v>
      </c>
      <c r="C41" s="3">
        <v>35</v>
      </c>
      <c r="D41" s="3" t="s">
        <v>0</v>
      </c>
    </row>
    <row r="42" spans="1:21" ht="13.2">
      <c r="A42" s="16">
        <v>44732</v>
      </c>
      <c r="H42" s="3">
        <v>330</v>
      </c>
      <c r="U42" s="3">
        <v>330</v>
      </c>
    </row>
    <row r="43" spans="1:21" ht="13.2">
      <c r="A43" s="16">
        <v>44732</v>
      </c>
      <c r="G43" s="3" t="s">
        <v>63</v>
      </c>
      <c r="H43" s="3">
        <v>270</v>
      </c>
    </row>
    <row r="44" spans="1:21" ht="13.2">
      <c r="A44" s="16">
        <v>44732</v>
      </c>
      <c r="G44" s="3" t="s">
        <v>101</v>
      </c>
      <c r="H44" s="3">
        <v>60</v>
      </c>
      <c r="U44" s="3">
        <v>330</v>
      </c>
    </row>
    <row r="45" spans="1:21" ht="13.2">
      <c r="A45" s="16">
        <v>44739</v>
      </c>
      <c r="C45" s="1"/>
      <c r="H45" s="3">
        <v>410</v>
      </c>
      <c r="U45" s="3">
        <v>410</v>
      </c>
    </row>
    <row r="46" spans="1:21" ht="13.2">
      <c r="A46" s="9"/>
    </row>
    <row r="47" spans="1:21" ht="13.2">
      <c r="A47" s="9"/>
    </row>
    <row r="48" spans="1:21" ht="13.2">
      <c r="C48" s="3">
        <f>C2+C32</f>
        <v>2259</v>
      </c>
      <c r="H48" s="3">
        <f>H2+H32+H42+H43+H44+H45</f>
        <v>2610</v>
      </c>
      <c r="L48" s="3">
        <f>L2+L32</f>
        <v>230</v>
      </c>
      <c r="Q48" s="3">
        <f>Q2+Q32</f>
        <v>625</v>
      </c>
      <c r="U48" s="3">
        <f>SUM(U2:U46)</f>
        <v>5724</v>
      </c>
    </row>
    <row r="51" spans="21:21" ht="13.2">
      <c r="U51" s="3">
        <f>C48+H48+L48+Q48</f>
        <v>5724</v>
      </c>
    </row>
    <row r="100" spans="12:12" ht="13.2">
      <c r="L100" s="3" t="s">
        <v>0</v>
      </c>
    </row>
    <row r="101" spans="12:12" ht="13.2">
      <c r="L101" s="3" t="s">
        <v>1</v>
      </c>
    </row>
    <row r="102" spans="12:12" ht="13.2">
      <c r="L102" s="3" t="s">
        <v>2</v>
      </c>
    </row>
    <row r="103" spans="12:12" ht="13.2">
      <c r="L103" s="3" t="s">
        <v>3</v>
      </c>
    </row>
  </sheetData>
  <conditionalFormatting sqref="M3:M5 R3:R8 I3:I16 D3:D31 L34 Q34:Q36 I34:I39 D34:D41">
    <cfRule type="notContainsBlanks" dxfId="56" priority="1">
      <formula>LEN(TRIM(D3))&gt;0</formula>
    </cfRule>
    <cfRule type="containsBlanks" dxfId="55" priority="2">
      <formula>LEN(TRIM(D3))=0</formula>
    </cfRule>
  </conditionalFormatting>
  <dataValidations count="1">
    <dataValidation type="list" allowBlank="1" sqref="M3:M5 R3:R8 I3:I16 D3:D31 L34 Q34:Q36 I34:I39 D34:D41" xr:uid="{00000000-0002-0000-0300-000000000000}">
      <formula1>$L$100:$L$103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Y14"/>
  <sheetViews>
    <sheetView workbookViewId="0"/>
  </sheetViews>
  <sheetFormatPr defaultColWidth="12.6640625" defaultRowHeight="15.75" customHeight="1"/>
  <sheetData>
    <row r="1" spans="1:25">
      <c r="A1" s="3" t="s">
        <v>102</v>
      </c>
      <c r="C1" s="2" t="s">
        <v>0</v>
      </c>
      <c r="D1" s="3"/>
      <c r="H1" s="3" t="s">
        <v>1</v>
      </c>
      <c r="I1" s="3"/>
      <c r="M1" s="3" t="s">
        <v>2</v>
      </c>
      <c r="N1" s="3"/>
      <c r="R1" s="3" t="s">
        <v>3</v>
      </c>
      <c r="S1" s="3"/>
      <c r="U1" s="3" t="s">
        <v>1</v>
      </c>
      <c r="Y1" s="3" t="s">
        <v>0</v>
      </c>
    </row>
    <row r="2" spans="1:25">
      <c r="G2" s="3" t="s">
        <v>103</v>
      </c>
      <c r="H2" s="3">
        <v>300</v>
      </c>
      <c r="I2" s="3" t="s">
        <v>1</v>
      </c>
      <c r="Y2" s="3" t="s">
        <v>1</v>
      </c>
    </row>
    <row r="3" spans="1:25">
      <c r="G3" s="3" t="s">
        <v>104</v>
      </c>
      <c r="H3" s="3">
        <v>90</v>
      </c>
      <c r="I3" s="3" t="s">
        <v>1</v>
      </c>
      <c r="Y3" s="3" t="s">
        <v>8</v>
      </c>
    </row>
    <row r="4" spans="1:25">
      <c r="G4" s="3" t="s">
        <v>105</v>
      </c>
      <c r="H4" s="3">
        <v>90</v>
      </c>
      <c r="I4" s="3" t="s">
        <v>1</v>
      </c>
      <c r="K4" s="3">
        <f>480</f>
        <v>480</v>
      </c>
      <c r="Y4" s="3" t="s">
        <v>3</v>
      </c>
    </row>
    <row r="6" spans="1:25">
      <c r="A6" s="3" t="s">
        <v>106</v>
      </c>
      <c r="H6" s="3">
        <f>480</f>
        <v>480</v>
      </c>
    </row>
    <row r="8" spans="1:25">
      <c r="G8" s="3" t="s">
        <v>107</v>
      </c>
      <c r="H8" s="12">
        <v>90</v>
      </c>
    </row>
    <row r="9" spans="1:25">
      <c r="G9" s="3" t="s">
        <v>108</v>
      </c>
      <c r="H9" s="12">
        <v>60</v>
      </c>
      <c r="I9" s="3" t="s">
        <v>109</v>
      </c>
      <c r="J9" s="12">
        <v>60</v>
      </c>
    </row>
    <row r="10" spans="1:25">
      <c r="G10" s="3" t="s">
        <v>110</v>
      </c>
      <c r="H10" s="12">
        <v>90</v>
      </c>
    </row>
    <row r="11" spans="1:25">
      <c r="G11" s="3" t="s">
        <v>104</v>
      </c>
      <c r="H11" s="12">
        <v>90</v>
      </c>
      <c r="K11" s="3">
        <v>390</v>
      </c>
    </row>
    <row r="14" spans="1:25">
      <c r="A14" s="3" t="s">
        <v>111</v>
      </c>
      <c r="G14" s="3" t="s">
        <v>112</v>
      </c>
      <c r="H14" s="12">
        <v>110</v>
      </c>
      <c r="K14" s="3">
        <v>110</v>
      </c>
    </row>
  </sheetData>
  <conditionalFormatting sqref="D1 N1 S1 I1:I4">
    <cfRule type="notContainsBlanks" dxfId="54" priority="1">
      <formula>LEN(TRIM(D1))&gt;0</formula>
    </cfRule>
    <cfRule type="containsBlanks" dxfId="53" priority="2">
      <formula>LEN(TRIM(D1))=0</formula>
    </cfRule>
  </conditionalFormatting>
  <dataValidations count="1">
    <dataValidation type="list" allowBlank="1" sqref="D1 N1 S1 I1:I4" xr:uid="{00000000-0002-0000-0400-000000000000}">
      <formula1>$Y$1:$Y$4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W28"/>
  <sheetViews>
    <sheetView workbookViewId="0"/>
  </sheetViews>
  <sheetFormatPr defaultColWidth="12.6640625" defaultRowHeight="15.75" customHeight="1"/>
  <cols>
    <col min="3" max="3" width="5" customWidth="1"/>
    <col min="4" max="4" width="6.88671875" customWidth="1"/>
    <col min="6" max="6" width="6.44140625" customWidth="1"/>
    <col min="7" max="7" width="7" customWidth="1"/>
    <col min="8" max="8" width="8" customWidth="1"/>
    <col min="9" max="10" width="12.6640625" hidden="1"/>
    <col min="13" max="13" width="7.88671875" customWidth="1"/>
    <col min="14" max="14" width="7.6640625" customWidth="1"/>
    <col min="15" max="15" width="6.109375" customWidth="1"/>
  </cols>
  <sheetData>
    <row r="1" spans="1:23">
      <c r="A1" s="3" t="s">
        <v>113</v>
      </c>
      <c r="R1" s="3"/>
      <c r="V1" s="3" t="s">
        <v>0</v>
      </c>
    </row>
    <row r="2" spans="1:23">
      <c r="A2" s="3" t="s">
        <v>5</v>
      </c>
      <c r="B2" s="3" t="s">
        <v>26</v>
      </c>
      <c r="C2" s="3">
        <v>70</v>
      </c>
      <c r="D2" s="3" t="s">
        <v>0</v>
      </c>
      <c r="E2" s="3" t="s">
        <v>15</v>
      </c>
      <c r="F2" s="3" t="s">
        <v>63</v>
      </c>
      <c r="G2" s="3">
        <v>70</v>
      </c>
      <c r="H2" s="12" t="s">
        <v>1</v>
      </c>
      <c r="M2" s="3"/>
      <c r="N2" s="3" t="s">
        <v>20</v>
      </c>
      <c r="O2" s="3">
        <v>70</v>
      </c>
      <c r="P2" s="3" t="s">
        <v>3</v>
      </c>
      <c r="V2" s="3" t="s">
        <v>1</v>
      </c>
    </row>
    <row r="3" spans="1:23">
      <c r="A3" s="3" t="s">
        <v>19</v>
      </c>
      <c r="B3" s="3" t="s">
        <v>114</v>
      </c>
      <c r="C3" s="3">
        <v>60</v>
      </c>
      <c r="D3" s="3" t="s">
        <v>0</v>
      </c>
      <c r="F3" s="3" t="s">
        <v>63</v>
      </c>
      <c r="G3" s="3">
        <v>100</v>
      </c>
      <c r="H3" s="12" t="s">
        <v>1</v>
      </c>
      <c r="V3" s="3" t="s">
        <v>8</v>
      </c>
    </row>
    <row r="4" spans="1:23">
      <c r="A4" s="3" t="s">
        <v>34</v>
      </c>
      <c r="B4" s="3" t="s">
        <v>26</v>
      </c>
      <c r="C4" s="3">
        <v>70</v>
      </c>
      <c r="D4" s="3" t="s">
        <v>0</v>
      </c>
      <c r="E4" s="3" t="s">
        <v>115</v>
      </c>
      <c r="F4" s="3" t="s">
        <v>63</v>
      </c>
      <c r="G4" s="3">
        <v>110</v>
      </c>
      <c r="H4" s="12" t="s">
        <v>1</v>
      </c>
      <c r="V4" s="3" t="s">
        <v>3</v>
      </c>
    </row>
    <row r="5" spans="1:23">
      <c r="B5" s="3" t="s">
        <v>22</v>
      </c>
      <c r="C5" s="3">
        <v>45</v>
      </c>
      <c r="D5" s="3" t="s">
        <v>0</v>
      </c>
      <c r="E5" s="8" t="s">
        <v>34</v>
      </c>
      <c r="F5" s="3" t="s">
        <v>63</v>
      </c>
      <c r="G5" s="3">
        <v>180</v>
      </c>
      <c r="H5" s="12" t="s">
        <v>1</v>
      </c>
    </row>
    <row r="6" spans="1:23">
      <c r="E6" s="3" t="s">
        <v>36</v>
      </c>
      <c r="F6" s="3" t="s">
        <v>63</v>
      </c>
      <c r="G6" s="3">
        <v>280</v>
      </c>
      <c r="H6" s="12" t="s">
        <v>1</v>
      </c>
    </row>
    <row r="7" spans="1:23">
      <c r="E7" s="3" t="s">
        <v>41</v>
      </c>
      <c r="F7" s="3" t="s">
        <v>63</v>
      </c>
      <c r="G7" s="3">
        <v>60</v>
      </c>
      <c r="H7" s="12" t="s">
        <v>1</v>
      </c>
    </row>
    <row r="10" spans="1:23">
      <c r="A10" s="5"/>
      <c r="B10" s="5"/>
      <c r="C10" s="5">
        <f>SUM(C2:C5)</f>
        <v>245</v>
      </c>
      <c r="D10" s="5"/>
      <c r="E10" s="5"/>
      <c r="F10" s="5"/>
      <c r="G10" s="5">
        <f>SUM(G2:G7)</f>
        <v>800</v>
      </c>
      <c r="H10" s="5"/>
      <c r="I10" s="5"/>
      <c r="J10" s="5"/>
      <c r="K10" s="5"/>
      <c r="L10" s="5"/>
      <c r="M10" s="5"/>
      <c r="N10" s="5"/>
      <c r="O10" s="5">
        <v>70</v>
      </c>
      <c r="P10" s="5"/>
      <c r="Q10" s="5"/>
      <c r="R10" s="5">
        <f>SUM(C10+G10+O10)</f>
        <v>1115</v>
      </c>
      <c r="S10" s="5"/>
      <c r="T10" s="5"/>
      <c r="U10" s="5"/>
      <c r="V10" s="5"/>
      <c r="W10" s="5"/>
    </row>
    <row r="12" spans="1:23">
      <c r="A12" s="3" t="s">
        <v>116</v>
      </c>
      <c r="H12" s="3"/>
      <c r="L12" s="3"/>
      <c r="P12" s="3"/>
      <c r="V12" s="3" t="s">
        <v>0</v>
      </c>
    </row>
    <row r="13" spans="1:23">
      <c r="A13" s="3" t="s">
        <v>5</v>
      </c>
      <c r="B13" s="3" t="s">
        <v>114</v>
      </c>
      <c r="C13" s="3">
        <v>60</v>
      </c>
      <c r="D13" s="3" t="s">
        <v>0</v>
      </c>
      <c r="M13" s="3" t="s">
        <v>5</v>
      </c>
      <c r="N13" s="3" t="s">
        <v>9</v>
      </c>
      <c r="O13" s="3">
        <v>70</v>
      </c>
      <c r="P13" s="3" t="s">
        <v>3</v>
      </c>
    </row>
    <row r="14" spans="1:23">
      <c r="A14" s="3" t="s">
        <v>15</v>
      </c>
      <c r="B14" s="3" t="s">
        <v>22</v>
      </c>
      <c r="C14" s="3">
        <v>45</v>
      </c>
      <c r="D14" s="3" t="s">
        <v>0</v>
      </c>
    </row>
    <row r="15" spans="1:23">
      <c r="A15" s="3" t="s">
        <v>34</v>
      </c>
      <c r="B15" s="3" t="s">
        <v>22</v>
      </c>
      <c r="C15" s="3">
        <v>45</v>
      </c>
      <c r="D15" s="3" t="s">
        <v>0</v>
      </c>
      <c r="E15" s="3" t="s">
        <v>65</v>
      </c>
      <c r="F15" s="3" t="s">
        <v>117</v>
      </c>
      <c r="G15" s="3">
        <v>70</v>
      </c>
      <c r="H15" s="12" t="s">
        <v>1</v>
      </c>
    </row>
    <row r="17" spans="1:23">
      <c r="A17" s="5"/>
      <c r="B17" s="5"/>
      <c r="C17" s="5">
        <f>SUM(C13:C15)</f>
        <v>150</v>
      </c>
      <c r="D17" s="5"/>
      <c r="E17" s="5"/>
      <c r="F17" s="5"/>
      <c r="G17" s="5"/>
      <c r="H17" s="5">
        <v>70</v>
      </c>
      <c r="I17" s="5"/>
      <c r="J17" s="5"/>
      <c r="K17" s="5"/>
      <c r="L17" s="5"/>
      <c r="M17" s="5"/>
      <c r="N17" s="5"/>
      <c r="O17" s="5">
        <v>70</v>
      </c>
      <c r="P17" s="5"/>
      <c r="Q17" s="5"/>
      <c r="R17" s="5">
        <f>C17+H17+O17</f>
        <v>290</v>
      </c>
      <c r="S17" s="5"/>
      <c r="T17" s="5"/>
      <c r="U17" s="5"/>
      <c r="V17" s="5"/>
      <c r="W17" s="5"/>
    </row>
    <row r="19" spans="1:23">
      <c r="A19" s="3" t="s">
        <v>116</v>
      </c>
      <c r="H19" s="3"/>
      <c r="L19" s="3"/>
      <c r="P19" s="3"/>
    </row>
    <row r="20" spans="1:23">
      <c r="E20" s="3" t="s">
        <v>58</v>
      </c>
      <c r="F20" s="3" t="s">
        <v>117</v>
      </c>
      <c r="G20" s="3">
        <v>60</v>
      </c>
      <c r="H20" s="3" t="s">
        <v>1</v>
      </c>
      <c r="M20" s="3" t="s">
        <v>5</v>
      </c>
      <c r="N20" s="3" t="s">
        <v>9</v>
      </c>
      <c r="O20" s="3">
        <v>70</v>
      </c>
      <c r="P20" s="3" t="s">
        <v>3</v>
      </c>
    </row>
    <row r="21" spans="1:23">
      <c r="D21" s="3"/>
      <c r="E21" s="3" t="s">
        <v>62</v>
      </c>
      <c r="F21" s="3" t="s">
        <v>117</v>
      </c>
      <c r="G21" s="3">
        <v>45</v>
      </c>
      <c r="H21" s="3" t="s">
        <v>1</v>
      </c>
      <c r="M21" s="3" t="s">
        <v>65</v>
      </c>
      <c r="N21" s="3" t="s">
        <v>20</v>
      </c>
      <c r="O21" s="3">
        <v>45</v>
      </c>
      <c r="P21" s="3" t="s">
        <v>3</v>
      </c>
    </row>
    <row r="22" spans="1:23">
      <c r="B22" s="17" t="s">
        <v>14</v>
      </c>
      <c r="C22" s="17">
        <v>48</v>
      </c>
      <c r="D22" s="3" t="s">
        <v>0</v>
      </c>
      <c r="E22" s="3" t="s">
        <v>65</v>
      </c>
      <c r="F22" s="3" t="s">
        <v>117</v>
      </c>
      <c r="G22" s="3">
        <v>45</v>
      </c>
      <c r="H22" s="3" t="s">
        <v>1</v>
      </c>
      <c r="N22" s="17" t="s">
        <v>20</v>
      </c>
      <c r="O22" s="17">
        <v>48</v>
      </c>
      <c r="P22" s="3" t="s">
        <v>3</v>
      </c>
    </row>
    <row r="23" spans="1:23">
      <c r="B23" s="17" t="s">
        <v>118</v>
      </c>
      <c r="C23" s="17">
        <v>48</v>
      </c>
      <c r="D23" s="3" t="s">
        <v>0</v>
      </c>
      <c r="E23" s="3" t="s">
        <v>119</v>
      </c>
      <c r="F23" s="17" t="s">
        <v>6</v>
      </c>
      <c r="G23" s="17">
        <v>48</v>
      </c>
      <c r="H23" s="3" t="s">
        <v>1</v>
      </c>
    </row>
    <row r="24" spans="1:23">
      <c r="B24" s="17" t="s">
        <v>22</v>
      </c>
      <c r="C24" s="17">
        <v>48</v>
      </c>
      <c r="D24" s="3" t="s">
        <v>0</v>
      </c>
      <c r="F24" s="17" t="s">
        <v>27</v>
      </c>
      <c r="G24" s="17">
        <v>96</v>
      </c>
      <c r="H24" s="3" t="s">
        <v>1</v>
      </c>
    </row>
    <row r="25" spans="1:23">
      <c r="B25" s="17" t="s">
        <v>120</v>
      </c>
      <c r="C25" s="17">
        <v>60</v>
      </c>
      <c r="D25" s="3" t="s">
        <v>0</v>
      </c>
      <c r="E25" s="3" t="s">
        <v>119</v>
      </c>
      <c r="F25" s="17" t="s">
        <v>29</v>
      </c>
      <c r="G25" s="17">
        <v>48</v>
      </c>
      <c r="H25" s="3" t="s">
        <v>1</v>
      </c>
    </row>
    <row r="26" spans="1:23">
      <c r="B26" s="17" t="s">
        <v>39</v>
      </c>
      <c r="C26" s="17">
        <v>60</v>
      </c>
      <c r="D26" s="3" t="s">
        <v>0</v>
      </c>
      <c r="F26" s="17" t="s">
        <v>117</v>
      </c>
      <c r="G26" s="17">
        <v>60</v>
      </c>
      <c r="H26" s="3" t="s">
        <v>1</v>
      </c>
    </row>
    <row r="28" spans="1:23">
      <c r="A28" s="5"/>
      <c r="B28" s="5"/>
      <c r="C28" s="5">
        <f>SUM(C20:C26)</f>
        <v>264</v>
      </c>
      <c r="D28" s="5"/>
      <c r="E28" s="5"/>
      <c r="F28" s="5"/>
      <c r="G28" s="5">
        <f>SUM(G20:G26)</f>
        <v>402</v>
      </c>
      <c r="H28" s="5"/>
      <c r="I28" s="5"/>
      <c r="J28" s="5"/>
      <c r="K28" s="5"/>
      <c r="L28" s="5"/>
      <c r="M28" s="5"/>
      <c r="N28" s="5"/>
      <c r="O28" s="5">
        <f>SUM(O20:O22)</f>
        <v>163</v>
      </c>
      <c r="P28" s="5"/>
      <c r="Q28" s="5"/>
      <c r="R28" s="5">
        <f>SUM(C28:O28)</f>
        <v>829</v>
      </c>
      <c r="S28" s="5"/>
      <c r="T28" s="5"/>
      <c r="U28" s="5"/>
      <c r="V28" s="5"/>
      <c r="W28" s="5"/>
    </row>
  </sheetData>
  <conditionalFormatting sqref="P2 D2:D5 H2:H7 P13 D13:D15 H15 P20:P22 H20:H26 D22:D26">
    <cfRule type="notContainsBlanks" dxfId="52" priority="1">
      <formula>LEN(TRIM(D2))&gt;0</formula>
    </cfRule>
    <cfRule type="containsBlanks" dxfId="51" priority="2">
      <formula>LEN(TRIM(D2))=0</formula>
    </cfRule>
  </conditionalFormatting>
  <dataValidations count="1">
    <dataValidation type="list" allowBlank="1" sqref="P2 D2:D5 H2:H7 P13 D13:D15 H15 P20:P22 D22:D26 H20:H26" xr:uid="{00000000-0002-0000-0500-000000000000}">
      <formula1>$V$1:$V$4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79"/>
  <sheetViews>
    <sheetView workbookViewId="0"/>
  </sheetViews>
  <sheetFormatPr defaultColWidth="12.6640625" defaultRowHeight="15.75" customHeight="1"/>
  <sheetData>
    <row r="1" spans="1:26">
      <c r="A1" s="3" t="s">
        <v>121</v>
      </c>
      <c r="B1" s="2"/>
      <c r="O1" s="3" t="s">
        <v>122</v>
      </c>
      <c r="S1" s="3" t="s">
        <v>3</v>
      </c>
      <c r="T1" s="3"/>
      <c r="V1" s="3" t="s">
        <v>1</v>
      </c>
      <c r="Z1" s="3" t="s">
        <v>0</v>
      </c>
    </row>
    <row r="2" spans="1:26">
      <c r="A2" s="3" t="s">
        <v>62</v>
      </c>
      <c r="B2" s="3" t="s">
        <v>14</v>
      </c>
      <c r="C2" s="3">
        <v>70</v>
      </c>
      <c r="D2" s="3" t="s">
        <v>122</v>
      </c>
      <c r="E2" s="3" t="s">
        <v>62</v>
      </c>
      <c r="F2" s="3" t="s">
        <v>117</v>
      </c>
      <c r="G2" s="3">
        <v>45</v>
      </c>
      <c r="H2" s="3" t="s">
        <v>1</v>
      </c>
      <c r="I2" s="3" t="s">
        <v>5</v>
      </c>
      <c r="J2" s="3" t="s">
        <v>9</v>
      </c>
      <c r="K2" s="3">
        <v>70</v>
      </c>
      <c r="L2" s="3" t="s">
        <v>3</v>
      </c>
      <c r="O2" s="3" t="s">
        <v>1</v>
      </c>
      <c r="Z2" s="3" t="s">
        <v>1</v>
      </c>
    </row>
    <row r="3" spans="1:26">
      <c r="A3" s="3" t="s">
        <v>62</v>
      </c>
      <c r="B3" s="3" t="s">
        <v>32</v>
      </c>
      <c r="C3" s="3">
        <v>70</v>
      </c>
      <c r="D3" s="3" t="s">
        <v>122</v>
      </c>
      <c r="E3" s="3" t="s">
        <v>64</v>
      </c>
      <c r="F3" s="3" t="s">
        <v>117</v>
      </c>
      <c r="G3" s="3">
        <v>45</v>
      </c>
      <c r="H3" s="3" t="s">
        <v>1</v>
      </c>
      <c r="I3" s="3" t="s">
        <v>5</v>
      </c>
      <c r="J3" s="3" t="s">
        <v>13</v>
      </c>
      <c r="K3" s="3">
        <v>45</v>
      </c>
      <c r="L3" s="3" t="s">
        <v>3</v>
      </c>
      <c r="O3" s="3" t="s">
        <v>3</v>
      </c>
      <c r="Z3" s="3" t="s">
        <v>8</v>
      </c>
    </row>
    <row r="4" spans="1:26">
      <c r="A4" s="3" t="s">
        <v>64</v>
      </c>
      <c r="B4" s="3" t="s">
        <v>114</v>
      </c>
      <c r="C4" s="3">
        <v>60</v>
      </c>
      <c r="D4" s="3" t="s">
        <v>122</v>
      </c>
      <c r="E4" s="3" t="s">
        <v>64</v>
      </c>
      <c r="F4" s="3" t="s">
        <v>29</v>
      </c>
      <c r="G4" s="3">
        <v>35</v>
      </c>
      <c r="H4" s="3" t="s">
        <v>1</v>
      </c>
      <c r="I4" s="3" t="s">
        <v>64</v>
      </c>
      <c r="J4" s="3" t="s">
        <v>13</v>
      </c>
      <c r="K4" s="3">
        <v>45</v>
      </c>
      <c r="L4" s="3" t="s">
        <v>3</v>
      </c>
      <c r="O4" s="3" t="s">
        <v>2</v>
      </c>
      <c r="Z4" s="3" t="s">
        <v>3</v>
      </c>
    </row>
    <row r="5" spans="1:26">
      <c r="A5" s="3" t="s">
        <v>64</v>
      </c>
      <c r="B5" s="3" t="s">
        <v>23</v>
      </c>
      <c r="C5" s="3">
        <v>45</v>
      </c>
      <c r="D5" s="3" t="s">
        <v>122</v>
      </c>
      <c r="E5" s="3" t="s">
        <v>65</v>
      </c>
      <c r="F5" s="3" t="s">
        <v>117</v>
      </c>
      <c r="G5" s="3">
        <v>30</v>
      </c>
      <c r="H5" s="3" t="s">
        <v>1</v>
      </c>
      <c r="I5" s="3" t="s">
        <v>65</v>
      </c>
      <c r="J5" s="3" t="s">
        <v>20</v>
      </c>
      <c r="K5" s="3">
        <v>45</v>
      </c>
      <c r="L5" s="3" t="s">
        <v>3</v>
      </c>
    </row>
    <row r="6" spans="1:26">
      <c r="A6" s="3" t="s">
        <v>65</v>
      </c>
      <c r="B6" s="3" t="s">
        <v>22</v>
      </c>
      <c r="C6" s="3">
        <v>60</v>
      </c>
      <c r="D6" s="3" t="s">
        <v>122</v>
      </c>
      <c r="F6" s="17" t="s">
        <v>6</v>
      </c>
      <c r="G6" s="17">
        <v>48</v>
      </c>
      <c r="H6" s="3" t="s">
        <v>1</v>
      </c>
      <c r="J6" s="17" t="s">
        <v>20</v>
      </c>
      <c r="K6" s="17">
        <v>48</v>
      </c>
      <c r="L6" s="3" t="s">
        <v>3</v>
      </c>
    </row>
    <row r="7" spans="1:26">
      <c r="A7" s="3" t="s">
        <v>65</v>
      </c>
      <c r="B7" s="3" t="s">
        <v>23</v>
      </c>
      <c r="C7" s="3">
        <v>60</v>
      </c>
      <c r="D7" s="3" t="s">
        <v>122</v>
      </c>
      <c r="F7" s="17" t="s">
        <v>27</v>
      </c>
      <c r="G7" s="17">
        <v>96</v>
      </c>
      <c r="H7" s="3" t="s">
        <v>1</v>
      </c>
    </row>
    <row r="8" spans="1:26">
      <c r="B8" s="17" t="s">
        <v>14</v>
      </c>
      <c r="C8" s="17">
        <v>48</v>
      </c>
      <c r="D8" s="3" t="s">
        <v>122</v>
      </c>
      <c r="F8" s="17" t="s">
        <v>29</v>
      </c>
      <c r="G8" s="17">
        <v>48</v>
      </c>
      <c r="H8" s="3" t="s">
        <v>1</v>
      </c>
    </row>
    <row r="9" spans="1:26">
      <c r="B9" s="17" t="s">
        <v>118</v>
      </c>
      <c r="C9" s="17">
        <v>48</v>
      </c>
      <c r="D9" s="3" t="s">
        <v>122</v>
      </c>
      <c r="F9" s="17" t="s">
        <v>117</v>
      </c>
      <c r="G9" s="17">
        <v>60</v>
      </c>
      <c r="H9" s="3" t="s">
        <v>1</v>
      </c>
    </row>
    <row r="10" spans="1:26">
      <c r="B10" s="17" t="s">
        <v>22</v>
      </c>
      <c r="C10" s="17">
        <v>48</v>
      </c>
      <c r="D10" s="3" t="s">
        <v>122</v>
      </c>
    </row>
    <row r="11" spans="1:26">
      <c r="B11" s="17" t="s">
        <v>120</v>
      </c>
      <c r="C11" s="17">
        <v>60</v>
      </c>
      <c r="D11" s="3" t="s">
        <v>122</v>
      </c>
    </row>
    <row r="12" spans="1:26">
      <c r="B12" s="17" t="s">
        <v>39</v>
      </c>
      <c r="C12" s="17">
        <v>60</v>
      </c>
      <c r="D12" s="3" t="s">
        <v>122</v>
      </c>
    </row>
    <row r="13" spans="1:26">
      <c r="C13" s="17"/>
      <c r="J13" s="3" t="s">
        <v>123</v>
      </c>
    </row>
    <row r="14" spans="1:26">
      <c r="C14" s="17">
        <f>SUM(C2:C12)</f>
        <v>629</v>
      </c>
      <c r="G14" s="3">
        <f>SUM(G2:G12)</f>
        <v>407</v>
      </c>
      <c r="K14" s="3">
        <f>SUM(K2:K12)</f>
        <v>253</v>
      </c>
      <c r="N14" s="5">
        <f>C14+G14+K14</f>
        <v>1289</v>
      </c>
    </row>
    <row r="15" spans="1:26">
      <c r="A15" s="3" t="s">
        <v>124</v>
      </c>
      <c r="C15" s="17"/>
    </row>
    <row r="16" spans="1:26">
      <c r="A16" s="3" t="s">
        <v>58</v>
      </c>
      <c r="B16" s="3" t="s">
        <v>23</v>
      </c>
      <c r="C16" s="3">
        <v>30</v>
      </c>
      <c r="D16" s="3" t="s">
        <v>122</v>
      </c>
      <c r="E16" s="3" t="s">
        <v>58</v>
      </c>
      <c r="F16" s="3" t="s">
        <v>117</v>
      </c>
      <c r="G16" s="3">
        <v>45</v>
      </c>
      <c r="H16" s="3" t="s">
        <v>1</v>
      </c>
      <c r="I16" s="3" t="s">
        <v>5</v>
      </c>
      <c r="J16" s="3" t="s">
        <v>9</v>
      </c>
      <c r="K16" s="3">
        <v>70</v>
      </c>
      <c r="L16" s="3" t="s">
        <v>3</v>
      </c>
      <c r="M16" s="3" t="s">
        <v>58</v>
      </c>
      <c r="N16" s="3" t="s">
        <v>93</v>
      </c>
      <c r="O16" s="3">
        <v>100</v>
      </c>
      <c r="P16" s="3" t="s">
        <v>2</v>
      </c>
    </row>
    <row r="17" spans="1:17">
      <c r="A17" s="3" t="s">
        <v>62</v>
      </c>
      <c r="B17" s="3" t="s">
        <v>14</v>
      </c>
      <c r="C17" s="3">
        <v>70</v>
      </c>
      <c r="D17" s="3" t="s">
        <v>122</v>
      </c>
      <c r="E17" s="3" t="s">
        <v>58</v>
      </c>
      <c r="F17" s="3" t="s">
        <v>29</v>
      </c>
      <c r="G17" s="3">
        <v>30</v>
      </c>
      <c r="H17" s="3" t="s">
        <v>1</v>
      </c>
      <c r="I17" s="3" t="s">
        <v>5</v>
      </c>
      <c r="J17" s="3" t="s">
        <v>13</v>
      </c>
      <c r="K17" s="3">
        <v>45</v>
      </c>
      <c r="L17" s="3" t="s">
        <v>3</v>
      </c>
      <c r="M17" s="3" t="s">
        <v>62</v>
      </c>
      <c r="N17" s="3" t="s">
        <v>125</v>
      </c>
      <c r="O17" s="3">
        <v>60</v>
      </c>
      <c r="P17" s="3" t="s">
        <v>2</v>
      </c>
    </row>
    <row r="18" spans="1:17">
      <c r="A18" s="3" t="s">
        <v>62</v>
      </c>
      <c r="B18" s="3" t="s">
        <v>22</v>
      </c>
      <c r="C18" s="3">
        <v>55</v>
      </c>
      <c r="D18" s="3" t="s">
        <v>122</v>
      </c>
      <c r="E18" s="3" t="s">
        <v>58</v>
      </c>
      <c r="F18" s="3" t="s">
        <v>101</v>
      </c>
      <c r="G18" s="3">
        <v>70</v>
      </c>
      <c r="H18" s="3" t="s">
        <v>1</v>
      </c>
      <c r="J18" s="17" t="s">
        <v>20</v>
      </c>
      <c r="K18" s="17">
        <v>60</v>
      </c>
      <c r="L18" s="3" t="s">
        <v>3</v>
      </c>
    </row>
    <row r="19" spans="1:17">
      <c r="A19" s="3" t="s">
        <v>62</v>
      </c>
      <c r="B19" s="3" t="s">
        <v>32</v>
      </c>
      <c r="C19" s="3">
        <v>70</v>
      </c>
      <c r="D19" s="3" t="s">
        <v>122</v>
      </c>
      <c r="E19" s="3" t="s">
        <v>64</v>
      </c>
      <c r="F19" s="3" t="s">
        <v>117</v>
      </c>
      <c r="G19" s="3">
        <v>45</v>
      </c>
      <c r="H19" s="3" t="s">
        <v>1</v>
      </c>
    </row>
    <row r="20" spans="1:17">
      <c r="A20" s="3" t="s">
        <v>64</v>
      </c>
      <c r="B20" s="3" t="s">
        <v>114</v>
      </c>
      <c r="C20" s="3">
        <v>60</v>
      </c>
      <c r="D20" s="3" t="s">
        <v>122</v>
      </c>
      <c r="E20" s="3" t="s">
        <v>65</v>
      </c>
      <c r="F20" s="3" t="s">
        <v>117</v>
      </c>
      <c r="G20" s="3">
        <v>45</v>
      </c>
      <c r="H20" s="3" t="s">
        <v>1</v>
      </c>
    </row>
    <row r="21" spans="1:17">
      <c r="A21" s="3" t="s">
        <v>64</v>
      </c>
      <c r="B21" s="3" t="s">
        <v>84</v>
      </c>
      <c r="C21" s="3">
        <v>45</v>
      </c>
      <c r="D21" s="3" t="s">
        <v>122</v>
      </c>
      <c r="E21" s="3" t="s">
        <v>65</v>
      </c>
      <c r="F21" s="3" t="s">
        <v>16</v>
      </c>
      <c r="G21" s="3">
        <v>70</v>
      </c>
      <c r="H21" s="3" t="s">
        <v>1</v>
      </c>
    </row>
    <row r="22" spans="1:17">
      <c r="A22" s="3" t="s">
        <v>64</v>
      </c>
      <c r="B22" s="3" t="s">
        <v>23</v>
      </c>
      <c r="C22" s="3">
        <v>45</v>
      </c>
      <c r="D22" s="3" t="s">
        <v>122</v>
      </c>
      <c r="F22" s="17" t="s">
        <v>6</v>
      </c>
      <c r="G22" s="17">
        <v>60</v>
      </c>
      <c r="H22" s="3" t="s">
        <v>1</v>
      </c>
    </row>
    <row r="23" spans="1:17">
      <c r="A23" s="3" t="s">
        <v>64</v>
      </c>
      <c r="B23" s="3" t="s">
        <v>39</v>
      </c>
      <c r="C23" s="3">
        <v>60</v>
      </c>
      <c r="D23" s="3" t="s">
        <v>122</v>
      </c>
      <c r="F23" s="17" t="s">
        <v>27</v>
      </c>
      <c r="G23" s="17">
        <v>120</v>
      </c>
      <c r="H23" s="3" t="s">
        <v>1</v>
      </c>
    </row>
    <row r="24" spans="1:17">
      <c r="A24" s="3" t="s">
        <v>64</v>
      </c>
      <c r="B24" s="17" t="s">
        <v>14</v>
      </c>
      <c r="C24" s="3">
        <v>25</v>
      </c>
      <c r="D24" s="3" t="s">
        <v>122</v>
      </c>
      <c r="F24" s="17" t="s">
        <v>29</v>
      </c>
      <c r="G24" s="17">
        <v>60</v>
      </c>
      <c r="H24" s="3" t="s">
        <v>1</v>
      </c>
    </row>
    <row r="25" spans="1:17">
      <c r="A25" s="3" t="s">
        <v>65</v>
      </c>
      <c r="B25" s="3" t="s">
        <v>26</v>
      </c>
      <c r="C25" s="3">
        <v>60</v>
      </c>
      <c r="D25" s="3" t="s">
        <v>122</v>
      </c>
      <c r="F25" s="17" t="s">
        <v>117</v>
      </c>
      <c r="G25" s="17">
        <v>75</v>
      </c>
      <c r="H25" s="3" t="s">
        <v>1</v>
      </c>
    </row>
    <row r="26" spans="1:17">
      <c r="A26" s="3" t="s">
        <v>65</v>
      </c>
      <c r="B26" s="17" t="s">
        <v>14</v>
      </c>
      <c r="C26" s="17">
        <v>60</v>
      </c>
      <c r="D26" s="3" t="s">
        <v>122</v>
      </c>
    </row>
    <row r="27" spans="1:17">
      <c r="B27" s="17" t="s">
        <v>118</v>
      </c>
      <c r="C27" s="17">
        <v>60</v>
      </c>
      <c r="D27" s="3" t="s">
        <v>122</v>
      </c>
    </row>
    <row r="28" spans="1:17">
      <c r="B28" s="17" t="s">
        <v>22</v>
      </c>
      <c r="C28" s="17">
        <v>60</v>
      </c>
      <c r="D28" s="3" t="s">
        <v>122</v>
      </c>
    </row>
    <row r="29" spans="1:17">
      <c r="B29" s="17" t="s">
        <v>120</v>
      </c>
      <c r="C29" s="17">
        <v>75</v>
      </c>
      <c r="D29" s="3" t="s">
        <v>122</v>
      </c>
    </row>
    <row r="30" spans="1:17">
      <c r="B30" s="17" t="s">
        <v>39</v>
      </c>
      <c r="C30" s="17">
        <v>75</v>
      </c>
      <c r="D30" s="3" t="s">
        <v>122</v>
      </c>
    </row>
    <row r="32" spans="1:17">
      <c r="C32" s="3">
        <f>SUM(C15:C30)</f>
        <v>850</v>
      </c>
      <c r="G32" s="3">
        <f>SUM(G15:G30)</f>
        <v>620</v>
      </c>
      <c r="K32" s="3">
        <f>SUM(K16:K18)</f>
        <v>175</v>
      </c>
      <c r="O32" s="3">
        <v>160</v>
      </c>
      <c r="Q32" s="5">
        <f>C32+G32+K32+O32</f>
        <v>1805</v>
      </c>
    </row>
    <row r="34" spans="1:16">
      <c r="A34" s="3" t="s">
        <v>126</v>
      </c>
    </row>
    <row r="35" spans="1:16">
      <c r="A35" s="3" t="s">
        <v>58</v>
      </c>
      <c r="B35" s="3" t="s">
        <v>127</v>
      </c>
      <c r="C35" s="3">
        <v>30</v>
      </c>
      <c r="D35" s="3" t="s">
        <v>122</v>
      </c>
      <c r="E35" s="3" t="s">
        <v>47</v>
      </c>
      <c r="F35" s="3" t="s">
        <v>117</v>
      </c>
      <c r="G35" s="3">
        <v>70</v>
      </c>
      <c r="H35" s="3" t="s">
        <v>1</v>
      </c>
      <c r="I35" s="3" t="s">
        <v>5</v>
      </c>
      <c r="J35" s="3" t="s">
        <v>9</v>
      </c>
      <c r="K35" s="3">
        <v>70</v>
      </c>
      <c r="L35" s="3" t="s">
        <v>3</v>
      </c>
      <c r="M35" s="3" t="s">
        <v>62</v>
      </c>
      <c r="N35" s="3" t="s">
        <v>125</v>
      </c>
      <c r="O35" s="3">
        <v>30</v>
      </c>
      <c r="P35" s="3" t="s">
        <v>2</v>
      </c>
    </row>
    <row r="36" spans="1:16">
      <c r="A36" s="3" t="s">
        <v>58</v>
      </c>
      <c r="B36" s="3" t="s">
        <v>26</v>
      </c>
      <c r="C36" s="3">
        <v>45</v>
      </c>
      <c r="D36" s="3" t="s">
        <v>122</v>
      </c>
      <c r="E36" s="3" t="s">
        <v>58</v>
      </c>
      <c r="F36" s="3" t="s">
        <v>117</v>
      </c>
      <c r="G36" s="3">
        <v>45</v>
      </c>
      <c r="H36" s="3" t="s">
        <v>1</v>
      </c>
      <c r="I36" s="3" t="s">
        <v>5</v>
      </c>
      <c r="J36" s="3" t="s">
        <v>13</v>
      </c>
      <c r="K36" s="3">
        <v>45</v>
      </c>
      <c r="L36" s="3" t="s">
        <v>3</v>
      </c>
      <c r="M36" s="3" t="s">
        <v>62</v>
      </c>
      <c r="N36" s="3" t="s">
        <v>32</v>
      </c>
      <c r="O36" s="3">
        <v>70</v>
      </c>
      <c r="P36" s="3" t="s">
        <v>2</v>
      </c>
    </row>
    <row r="37" spans="1:16">
      <c r="A37" s="3" t="s">
        <v>62</v>
      </c>
      <c r="B37" s="3" t="s">
        <v>14</v>
      </c>
      <c r="C37" s="3">
        <v>60</v>
      </c>
      <c r="D37" s="3" t="s">
        <v>122</v>
      </c>
      <c r="E37" s="3" t="s">
        <v>58</v>
      </c>
      <c r="F37" s="3" t="s">
        <v>101</v>
      </c>
      <c r="G37" s="3">
        <v>45</v>
      </c>
      <c r="H37" s="3" t="s">
        <v>1</v>
      </c>
      <c r="I37" s="3" t="s">
        <v>5</v>
      </c>
      <c r="J37" s="3" t="s">
        <v>20</v>
      </c>
      <c r="K37" s="3">
        <v>45</v>
      </c>
      <c r="L37" s="3" t="s">
        <v>3</v>
      </c>
    </row>
    <row r="38" spans="1:16">
      <c r="A38" s="3" t="s">
        <v>62</v>
      </c>
      <c r="B38" s="3" t="s">
        <v>31</v>
      </c>
      <c r="C38" s="3">
        <v>45</v>
      </c>
      <c r="D38" s="3" t="s">
        <v>122</v>
      </c>
      <c r="E38" s="3" t="s">
        <v>64</v>
      </c>
      <c r="F38" s="3" t="s">
        <v>117</v>
      </c>
      <c r="G38" s="3">
        <v>45</v>
      </c>
      <c r="H38" s="3" t="s">
        <v>1</v>
      </c>
      <c r="J38" s="17" t="s">
        <v>20</v>
      </c>
      <c r="K38" s="17">
        <v>60</v>
      </c>
      <c r="L38" s="3" t="s">
        <v>3</v>
      </c>
    </row>
    <row r="39" spans="1:16">
      <c r="A39" s="3" t="s">
        <v>62</v>
      </c>
      <c r="B39" s="3" t="s">
        <v>128</v>
      </c>
      <c r="C39" s="3">
        <v>60</v>
      </c>
      <c r="D39" s="3" t="s">
        <v>122</v>
      </c>
      <c r="E39" s="3" t="s">
        <v>64</v>
      </c>
      <c r="F39" s="3" t="s">
        <v>29</v>
      </c>
      <c r="G39" s="3">
        <v>10</v>
      </c>
      <c r="H39" s="3" t="s">
        <v>1</v>
      </c>
    </row>
    <row r="40" spans="1:16">
      <c r="A40" s="3" t="s">
        <v>64</v>
      </c>
      <c r="B40" s="3" t="s">
        <v>26</v>
      </c>
      <c r="C40" s="3">
        <v>45</v>
      </c>
      <c r="D40" s="3" t="s">
        <v>122</v>
      </c>
      <c r="E40" s="3" t="s">
        <v>64</v>
      </c>
      <c r="F40" s="3" t="s">
        <v>18</v>
      </c>
      <c r="G40" s="3">
        <v>45</v>
      </c>
      <c r="H40" s="3" t="s">
        <v>1</v>
      </c>
    </row>
    <row r="41" spans="1:16">
      <c r="A41" s="3" t="s">
        <v>64</v>
      </c>
      <c r="B41" s="3" t="s">
        <v>22</v>
      </c>
      <c r="C41" s="3">
        <v>30</v>
      </c>
      <c r="D41" s="3" t="s">
        <v>122</v>
      </c>
      <c r="E41" s="3" t="s">
        <v>65</v>
      </c>
      <c r="F41" s="3" t="s">
        <v>117</v>
      </c>
      <c r="G41" s="3">
        <v>60</v>
      </c>
      <c r="H41" s="3" t="s">
        <v>1</v>
      </c>
    </row>
    <row r="42" spans="1:16">
      <c r="A42" s="3" t="s">
        <v>64</v>
      </c>
      <c r="B42" s="3" t="s">
        <v>84</v>
      </c>
      <c r="C42" s="3">
        <v>45</v>
      </c>
      <c r="D42" s="3" t="s">
        <v>122</v>
      </c>
      <c r="F42" s="17" t="s">
        <v>6</v>
      </c>
      <c r="G42" s="17">
        <v>60</v>
      </c>
      <c r="H42" s="3" t="s">
        <v>1</v>
      </c>
    </row>
    <row r="43" spans="1:16">
      <c r="A43" s="3" t="s">
        <v>64</v>
      </c>
      <c r="B43" s="3" t="s">
        <v>127</v>
      </c>
      <c r="C43" s="3">
        <v>45</v>
      </c>
      <c r="D43" s="3" t="s">
        <v>122</v>
      </c>
      <c r="F43" s="17" t="s">
        <v>27</v>
      </c>
      <c r="G43" s="17">
        <v>120</v>
      </c>
      <c r="H43" s="3" t="s">
        <v>1</v>
      </c>
    </row>
    <row r="44" spans="1:16">
      <c r="A44" s="3" t="s">
        <v>65</v>
      </c>
      <c r="B44" s="3" t="s">
        <v>23</v>
      </c>
      <c r="C44" s="3">
        <v>50</v>
      </c>
      <c r="D44" s="3" t="s">
        <v>122</v>
      </c>
      <c r="F44" s="17" t="s">
        <v>29</v>
      </c>
      <c r="G44" s="17">
        <v>60</v>
      </c>
      <c r="H44" s="3" t="s">
        <v>1</v>
      </c>
    </row>
    <row r="45" spans="1:16">
      <c r="A45" s="3" t="s">
        <v>65</v>
      </c>
      <c r="B45" s="3" t="s">
        <v>39</v>
      </c>
      <c r="C45" s="3">
        <v>70</v>
      </c>
      <c r="D45" s="3" t="s">
        <v>122</v>
      </c>
      <c r="F45" s="17" t="s">
        <v>117</v>
      </c>
      <c r="G45" s="17">
        <v>75</v>
      </c>
      <c r="H45" s="3" t="s">
        <v>1</v>
      </c>
    </row>
    <row r="46" spans="1:16">
      <c r="A46" s="3" t="s">
        <v>65</v>
      </c>
      <c r="B46" s="3" t="s">
        <v>128</v>
      </c>
      <c r="C46" s="3">
        <v>60</v>
      </c>
      <c r="D46" s="3" t="s">
        <v>122</v>
      </c>
    </row>
    <row r="47" spans="1:16">
      <c r="B47" s="17" t="s">
        <v>14</v>
      </c>
      <c r="C47" s="17">
        <v>60</v>
      </c>
      <c r="D47" s="3" t="s">
        <v>122</v>
      </c>
      <c r="F47" s="17"/>
      <c r="G47" s="17"/>
    </row>
    <row r="48" spans="1:16">
      <c r="B48" s="17" t="s">
        <v>118</v>
      </c>
      <c r="C48" s="17">
        <v>60</v>
      </c>
      <c r="D48" s="3" t="s">
        <v>122</v>
      </c>
      <c r="F48" s="17"/>
      <c r="G48" s="17"/>
    </row>
    <row r="49" spans="1:17">
      <c r="B49" s="17" t="s">
        <v>22</v>
      </c>
      <c r="C49" s="17">
        <v>60</v>
      </c>
      <c r="D49" s="3" t="s">
        <v>122</v>
      </c>
      <c r="F49" s="17"/>
      <c r="G49" s="17"/>
    </row>
    <row r="50" spans="1:17">
      <c r="B50" s="17" t="s">
        <v>39</v>
      </c>
      <c r="C50" s="17">
        <v>75</v>
      </c>
      <c r="D50" s="3" t="s">
        <v>122</v>
      </c>
      <c r="F50" s="17"/>
      <c r="G50" s="17"/>
    </row>
    <row r="52" spans="1:17">
      <c r="C52" s="3">
        <f>SUM(C35:C50)</f>
        <v>840</v>
      </c>
      <c r="G52" s="3">
        <f>SUM(G35:G50)</f>
        <v>635</v>
      </c>
      <c r="K52" s="3">
        <f>SUM(K35:K38)</f>
        <v>220</v>
      </c>
      <c r="O52" s="3">
        <f>SUM(O35:O36)</f>
        <v>100</v>
      </c>
      <c r="Q52" s="5">
        <f>C52+G52+K52+O52</f>
        <v>1795</v>
      </c>
    </row>
    <row r="54" spans="1:17">
      <c r="A54" s="3" t="s">
        <v>129</v>
      </c>
    </row>
    <row r="55" spans="1:17">
      <c r="A55" s="3" t="s">
        <v>44</v>
      </c>
      <c r="B55" s="17" t="s">
        <v>14</v>
      </c>
      <c r="C55" s="17">
        <v>45</v>
      </c>
      <c r="D55" s="3" t="s">
        <v>122</v>
      </c>
      <c r="E55" s="3" t="s">
        <v>58</v>
      </c>
      <c r="F55" s="17" t="s">
        <v>117</v>
      </c>
      <c r="G55" s="17">
        <v>45</v>
      </c>
      <c r="H55" s="3" t="s">
        <v>1</v>
      </c>
      <c r="I55" s="3" t="s">
        <v>130</v>
      </c>
      <c r="J55" s="3" t="s">
        <v>20</v>
      </c>
      <c r="K55" s="3">
        <v>45</v>
      </c>
      <c r="L55" s="3" t="s">
        <v>3</v>
      </c>
      <c r="M55" s="3" t="s">
        <v>64</v>
      </c>
      <c r="N55" s="3" t="s">
        <v>93</v>
      </c>
      <c r="O55" s="3">
        <v>60</v>
      </c>
      <c r="P55" s="3" t="s">
        <v>2</v>
      </c>
    </row>
    <row r="56" spans="1:17">
      <c r="A56" s="3" t="s">
        <v>58</v>
      </c>
      <c r="B56" s="17" t="s">
        <v>39</v>
      </c>
      <c r="C56" s="17">
        <v>70</v>
      </c>
      <c r="D56" s="3" t="s">
        <v>122</v>
      </c>
      <c r="E56" s="3" t="s">
        <v>58</v>
      </c>
      <c r="F56" s="3" t="s">
        <v>101</v>
      </c>
      <c r="G56" s="3">
        <v>60</v>
      </c>
      <c r="H56" s="3" t="s">
        <v>1</v>
      </c>
      <c r="J56" s="17" t="s">
        <v>20</v>
      </c>
      <c r="K56" s="17">
        <v>60</v>
      </c>
      <c r="L56" s="3" t="s">
        <v>3</v>
      </c>
    </row>
    <row r="57" spans="1:17">
      <c r="A57" s="3" t="s">
        <v>62</v>
      </c>
      <c r="B57" s="17" t="s">
        <v>14</v>
      </c>
      <c r="C57" s="17">
        <v>60</v>
      </c>
      <c r="D57" s="3" t="s">
        <v>122</v>
      </c>
      <c r="E57" s="3" t="s">
        <v>62</v>
      </c>
      <c r="F57" s="17" t="s">
        <v>117</v>
      </c>
      <c r="G57" s="17">
        <v>45</v>
      </c>
      <c r="H57" s="3" t="s">
        <v>1</v>
      </c>
    </row>
    <row r="58" spans="1:17">
      <c r="A58" s="3" t="s">
        <v>62</v>
      </c>
      <c r="B58" s="3" t="s">
        <v>31</v>
      </c>
      <c r="C58" s="3">
        <v>45</v>
      </c>
      <c r="D58" s="3" t="s">
        <v>122</v>
      </c>
      <c r="E58" s="3" t="s">
        <v>64</v>
      </c>
      <c r="F58" s="17" t="s">
        <v>117</v>
      </c>
      <c r="G58" s="17">
        <v>45</v>
      </c>
      <c r="H58" s="3" t="s">
        <v>1</v>
      </c>
    </row>
    <row r="59" spans="1:17">
      <c r="A59" s="3" t="s">
        <v>62</v>
      </c>
      <c r="B59" s="17" t="s">
        <v>22</v>
      </c>
      <c r="C59" s="17">
        <v>45</v>
      </c>
      <c r="D59" s="3" t="s">
        <v>122</v>
      </c>
      <c r="E59" s="3" t="s">
        <v>64</v>
      </c>
      <c r="F59" s="3" t="s">
        <v>16</v>
      </c>
      <c r="G59" s="3">
        <v>70</v>
      </c>
      <c r="H59" s="3" t="s">
        <v>1</v>
      </c>
    </row>
    <row r="60" spans="1:17">
      <c r="A60" s="3" t="s">
        <v>62</v>
      </c>
      <c r="B60" s="3" t="s">
        <v>32</v>
      </c>
      <c r="C60" s="3">
        <v>70</v>
      </c>
      <c r="D60" s="3" t="s">
        <v>122</v>
      </c>
      <c r="E60" s="3" t="s">
        <v>65</v>
      </c>
      <c r="F60" s="17" t="s">
        <v>18</v>
      </c>
      <c r="G60" s="3">
        <v>45</v>
      </c>
      <c r="H60" s="3" t="s">
        <v>1</v>
      </c>
    </row>
    <row r="61" spans="1:17">
      <c r="A61" s="3" t="s">
        <v>62</v>
      </c>
      <c r="B61" s="3" t="s">
        <v>80</v>
      </c>
      <c r="C61" s="3">
        <v>60</v>
      </c>
      <c r="D61" s="3" t="s">
        <v>122</v>
      </c>
      <c r="E61" s="3" t="s">
        <v>65</v>
      </c>
      <c r="F61" s="17" t="s">
        <v>117</v>
      </c>
      <c r="G61" s="17">
        <v>30</v>
      </c>
      <c r="H61" s="3" t="s">
        <v>1</v>
      </c>
    </row>
    <row r="62" spans="1:17">
      <c r="A62" s="3" t="s">
        <v>62</v>
      </c>
      <c r="B62" s="3" t="s">
        <v>131</v>
      </c>
      <c r="C62" s="3">
        <v>30</v>
      </c>
      <c r="D62" s="3" t="s">
        <v>122</v>
      </c>
      <c r="E62" s="3" t="s">
        <v>65</v>
      </c>
      <c r="F62" s="17" t="s">
        <v>29</v>
      </c>
      <c r="G62" s="17">
        <v>45</v>
      </c>
      <c r="H62" s="3" t="s">
        <v>1</v>
      </c>
    </row>
    <row r="63" spans="1:17">
      <c r="A63" s="3" t="s">
        <v>62</v>
      </c>
      <c r="B63" s="3" t="s">
        <v>26</v>
      </c>
      <c r="C63" s="3">
        <v>30</v>
      </c>
      <c r="D63" s="3" t="s">
        <v>122</v>
      </c>
      <c r="E63" s="3" t="s">
        <v>132</v>
      </c>
      <c r="F63" s="17" t="s">
        <v>16</v>
      </c>
      <c r="G63" s="17">
        <v>100</v>
      </c>
      <c r="H63" s="3" t="s">
        <v>1</v>
      </c>
    </row>
    <row r="64" spans="1:17">
      <c r="A64" s="3" t="s">
        <v>62</v>
      </c>
      <c r="B64" s="17" t="s">
        <v>39</v>
      </c>
      <c r="C64" s="17">
        <v>50</v>
      </c>
      <c r="D64" s="3" t="s">
        <v>122</v>
      </c>
      <c r="E64" s="3" t="s">
        <v>132</v>
      </c>
      <c r="F64" s="18" t="s">
        <v>6</v>
      </c>
      <c r="G64" s="18">
        <v>60</v>
      </c>
      <c r="H64" s="3" t="s">
        <v>1</v>
      </c>
    </row>
    <row r="65" spans="1:17">
      <c r="A65" s="3" t="s">
        <v>64</v>
      </c>
      <c r="B65" s="3" t="s">
        <v>128</v>
      </c>
      <c r="C65" s="3">
        <v>60</v>
      </c>
      <c r="D65" s="3" t="s">
        <v>122</v>
      </c>
      <c r="E65" s="3" t="s">
        <v>132</v>
      </c>
      <c r="F65" s="18" t="s">
        <v>27</v>
      </c>
      <c r="G65" s="18">
        <v>120</v>
      </c>
      <c r="H65" s="3" t="s">
        <v>1</v>
      </c>
    </row>
    <row r="66" spans="1:17">
      <c r="A66" s="3" t="s">
        <v>64</v>
      </c>
      <c r="B66" s="3" t="s">
        <v>26</v>
      </c>
      <c r="C66" s="3">
        <v>50</v>
      </c>
      <c r="D66" s="3" t="s">
        <v>122</v>
      </c>
      <c r="E66" s="3" t="s">
        <v>132</v>
      </c>
      <c r="F66" s="18" t="s">
        <v>29</v>
      </c>
      <c r="G66" s="18">
        <v>60</v>
      </c>
      <c r="H66" s="3" t="s">
        <v>1</v>
      </c>
    </row>
    <row r="67" spans="1:17">
      <c r="A67" s="3" t="s">
        <v>64</v>
      </c>
      <c r="B67" s="3" t="s">
        <v>84</v>
      </c>
      <c r="C67" s="3">
        <v>45</v>
      </c>
      <c r="D67" s="3" t="s">
        <v>122</v>
      </c>
      <c r="F67" s="18" t="s">
        <v>117</v>
      </c>
      <c r="G67" s="18">
        <v>75</v>
      </c>
      <c r="H67" s="3" t="s">
        <v>1</v>
      </c>
    </row>
    <row r="68" spans="1:17">
      <c r="A68" s="3" t="s">
        <v>64</v>
      </c>
      <c r="B68" s="3" t="s">
        <v>14</v>
      </c>
      <c r="C68" s="3">
        <v>20</v>
      </c>
      <c r="D68" s="3" t="s">
        <v>122</v>
      </c>
    </row>
    <row r="69" spans="1:17">
      <c r="A69" s="3" t="s">
        <v>65</v>
      </c>
      <c r="B69" s="3" t="s">
        <v>133</v>
      </c>
      <c r="C69" s="3">
        <v>45</v>
      </c>
      <c r="D69" s="3" t="s">
        <v>122</v>
      </c>
    </row>
    <row r="70" spans="1:17">
      <c r="A70" s="3" t="s">
        <v>65</v>
      </c>
      <c r="B70" s="17" t="s">
        <v>22</v>
      </c>
      <c r="C70" s="3">
        <v>35</v>
      </c>
      <c r="D70" s="3" t="s">
        <v>122</v>
      </c>
    </row>
    <row r="71" spans="1:17">
      <c r="A71" s="3" t="s">
        <v>65</v>
      </c>
      <c r="B71" s="3" t="s">
        <v>23</v>
      </c>
      <c r="C71" s="3">
        <v>45</v>
      </c>
      <c r="D71" s="3" t="s">
        <v>122</v>
      </c>
    </row>
    <row r="72" spans="1:17">
      <c r="A72" s="3" t="s">
        <v>65</v>
      </c>
      <c r="B72" s="17" t="s">
        <v>14</v>
      </c>
      <c r="C72" s="17">
        <v>60</v>
      </c>
      <c r="D72" s="3" t="s">
        <v>122</v>
      </c>
    </row>
    <row r="73" spans="1:17">
      <c r="B73" s="17" t="s">
        <v>118</v>
      </c>
      <c r="C73" s="17">
        <v>60</v>
      </c>
      <c r="D73" s="3" t="s">
        <v>122</v>
      </c>
    </row>
    <row r="74" spans="1:17">
      <c r="B74" s="17" t="s">
        <v>22</v>
      </c>
      <c r="C74" s="17">
        <v>60</v>
      </c>
      <c r="D74" s="3" t="s">
        <v>122</v>
      </c>
    </row>
    <row r="75" spans="1:17">
      <c r="B75" s="17" t="s">
        <v>39</v>
      </c>
      <c r="C75" s="17">
        <v>75</v>
      </c>
      <c r="D75" s="3" t="s">
        <v>122</v>
      </c>
    </row>
    <row r="76" spans="1:17">
      <c r="D76" s="3"/>
    </row>
    <row r="77" spans="1:17">
      <c r="D77" s="3"/>
    </row>
    <row r="79" spans="1:17">
      <c r="C79" s="3">
        <f>SUM(C55:C75)</f>
        <v>1060</v>
      </c>
      <c r="G79" s="3">
        <f>SUM(G55:G77)</f>
        <v>800</v>
      </c>
      <c r="K79" s="3">
        <f>SUM(K55:K56)</f>
        <v>105</v>
      </c>
      <c r="O79" s="3">
        <f>SUM(O55)</f>
        <v>60</v>
      </c>
      <c r="Q79" s="5">
        <f>SUM(C79:O79)</f>
        <v>2025</v>
      </c>
    </row>
  </sheetData>
  <conditionalFormatting sqref="L2:L6 H2:H9 D2:D12 P16:P17 L16:L18 H16:H25 D16:D30 P35:P36 L35:L38 H35:H45 D35:D50 P55 L55:L56 H55:H67 D55:D75 T1">
    <cfRule type="notContainsBlanks" dxfId="50" priority="3">
      <formula>LEN(TRIM(T1))&gt;0</formula>
    </cfRule>
  </conditionalFormatting>
  <conditionalFormatting sqref="L2:L6 H2:H9 D2:D12 P16:P17 L16:L18 H16:H25 D16:D30 P35:P36 L35:L38 H35:H45 D35:D50 P55 L55:L56 H55:H67 D55:D75">
    <cfRule type="notContainsBlanks" dxfId="49" priority="1">
      <formula>LEN(TRIM(D2))&gt;0</formula>
    </cfRule>
    <cfRule type="containsBlanks" dxfId="48" priority="2">
      <formula>LEN(TRIM(D2))=0</formula>
    </cfRule>
  </conditionalFormatting>
  <conditionalFormatting sqref="T1 L2:L6 H2:H9 D2:D12 P16:P17 L16:L18 H16:H25 D16:D30 P35:P36 L35:L38 H35:H45 D35:D50 P55 L55:L56 H55:H67 D55:D75">
    <cfRule type="containsBlanks" dxfId="47" priority="4">
      <formula>LEN(TRIM(T1))=0</formula>
    </cfRule>
  </conditionalFormatting>
  <dataValidations count="3">
    <dataValidation type="list" allowBlank="1" sqref="P16:P17 L16:L18 H16:H25 D16:D30 P35:P36 L35:L38 H35:H45 D35:D50 P55 L55:L56 H55:H67 D55:D75" xr:uid="{00000000-0002-0000-0600-000000000000}">
      <formula1>$O$1:$O$4</formula1>
    </dataValidation>
    <dataValidation type="list" allowBlank="1" sqref="T1" xr:uid="{00000000-0002-0000-0600-000001000000}">
      <formula1>$Z$1:$Z$4</formula1>
    </dataValidation>
    <dataValidation type="list" allowBlank="1" sqref="L2:L6 H2:H9 D2:D12" xr:uid="{00000000-0002-0000-0600-000002000000}">
      <formula1>$O$1:$O$3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T94"/>
  <sheetViews>
    <sheetView workbookViewId="0"/>
  </sheetViews>
  <sheetFormatPr defaultColWidth="12.6640625" defaultRowHeight="15.75" customHeight="1"/>
  <sheetData>
    <row r="1" spans="1:18">
      <c r="A1" s="19">
        <v>44837</v>
      </c>
      <c r="B1" s="3" t="s">
        <v>134</v>
      </c>
      <c r="R1" s="3" t="s">
        <v>122</v>
      </c>
    </row>
    <row r="2" spans="1:18">
      <c r="A2" s="3" t="s">
        <v>44</v>
      </c>
      <c r="B2" s="20" t="s">
        <v>135</v>
      </c>
      <c r="C2" s="3">
        <v>24</v>
      </c>
      <c r="D2" s="3" t="s">
        <v>122</v>
      </c>
      <c r="E2" s="3" t="s">
        <v>58</v>
      </c>
      <c r="F2" s="10" t="s">
        <v>6</v>
      </c>
      <c r="G2" s="10">
        <v>45</v>
      </c>
      <c r="H2" s="3" t="s">
        <v>1</v>
      </c>
      <c r="I2" s="3" t="s">
        <v>58</v>
      </c>
      <c r="J2" s="3" t="s">
        <v>9</v>
      </c>
      <c r="K2" s="3">
        <v>70</v>
      </c>
      <c r="L2" s="3" t="s">
        <v>3</v>
      </c>
      <c r="M2" s="3" t="s">
        <v>64</v>
      </c>
      <c r="N2" s="3" t="s">
        <v>93</v>
      </c>
      <c r="O2" s="3">
        <v>45</v>
      </c>
      <c r="P2" s="3" t="s">
        <v>2</v>
      </c>
      <c r="R2" s="3" t="s">
        <v>1</v>
      </c>
    </row>
    <row r="3" spans="1:18">
      <c r="A3" s="3" t="s">
        <v>58</v>
      </c>
      <c r="B3" s="3" t="s">
        <v>133</v>
      </c>
      <c r="C3" s="3">
        <v>45</v>
      </c>
      <c r="D3" s="3" t="s">
        <v>122</v>
      </c>
      <c r="E3" s="3" t="s">
        <v>58</v>
      </c>
      <c r="F3" s="3" t="s">
        <v>136</v>
      </c>
      <c r="G3" s="3">
        <v>45</v>
      </c>
      <c r="H3" s="3" t="s">
        <v>1</v>
      </c>
      <c r="I3" s="3" t="s">
        <v>58</v>
      </c>
      <c r="L3" s="3"/>
      <c r="M3" s="3" t="s">
        <v>65</v>
      </c>
      <c r="N3" s="3" t="s">
        <v>93</v>
      </c>
      <c r="O3" s="3">
        <v>45</v>
      </c>
      <c r="P3" s="3" t="s">
        <v>2</v>
      </c>
      <c r="R3" s="3" t="s">
        <v>3</v>
      </c>
    </row>
    <row r="4" spans="1:18">
      <c r="A4" s="3" t="s">
        <v>58</v>
      </c>
      <c r="B4" s="3" t="s">
        <v>26</v>
      </c>
      <c r="C4" s="3">
        <v>30</v>
      </c>
      <c r="D4" s="3" t="s">
        <v>122</v>
      </c>
      <c r="E4" s="3" t="s">
        <v>62</v>
      </c>
      <c r="F4" s="3" t="s">
        <v>136</v>
      </c>
      <c r="G4" s="3">
        <v>45</v>
      </c>
      <c r="H4" s="3" t="s">
        <v>1</v>
      </c>
      <c r="I4" s="3" t="s">
        <v>58</v>
      </c>
      <c r="L4" s="3"/>
      <c r="M4" s="3" t="s">
        <v>62</v>
      </c>
      <c r="N4" s="3" t="s">
        <v>32</v>
      </c>
      <c r="O4" s="3">
        <v>70</v>
      </c>
      <c r="P4" s="3" t="s">
        <v>2</v>
      </c>
      <c r="R4" s="3" t="s">
        <v>2</v>
      </c>
    </row>
    <row r="5" spans="1:18">
      <c r="A5" s="3" t="s">
        <v>58</v>
      </c>
      <c r="B5" s="20" t="s">
        <v>135</v>
      </c>
      <c r="C5" s="3">
        <v>54</v>
      </c>
      <c r="D5" s="3" t="s">
        <v>122</v>
      </c>
      <c r="E5" s="3" t="s">
        <v>62</v>
      </c>
      <c r="F5" s="3" t="s">
        <v>101</v>
      </c>
      <c r="G5" s="3">
        <v>70</v>
      </c>
      <c r="H5" s="3" t="s">
        <v>1</v>
      </c>
      <c r="I5" s="3" t="s">
        <v>64</v>
      </c>
      <c r="L5" s="3"/>
      <c r="M5" s="3" t="s">
        <v>61</v>
      </c>
      <c r="N5" s="3" t="s">
        <v>93</v>
      </c>
      <c r="O5" s="3">
        <v>45</v>
      </c>
      <c r="P5" s="3" t="s">
        <v>2</v>
      </c>
    </row>
    <row r="6" spans="1:18">
      <c r="A6" s="3" t="s">
        <v>62</v>
      </c>
      <c r="B6" s="3" t="s">
        <v>14</v>
      </c>
      <c r="C6" s="3">
        <v>80</v>
      </c>
      <c r="D6" s="3" t="s">
        <v>122</v>
      </c>
      <c r="E6" s="3" t="s">
        <v>64</v>
      </c>
      <c r="F6" s="3" t="s">
        <v>136</v>
      </c>
      <c r="G6" s="3">
        <v>30</v>
      </c>
      <c r="H6" s="3" t="s">
        <v>1</v>
      </c>
      <c r="J6" s="17"/>
      <c r="K6" s="17"/>
      <c r="L6" s="3"/>
    </row>
    <row r="7" spans="1:18">
      <c r="A7" s="3" t="s">
        <v>62</v>
      </c>
      <c r="B7" s="3" t="s">
        <v>31</v>
      </c>
      <c r="C7" s="3">
        <v>45</v>
      </c>
      <c r="D7" s="3" t="s">
        <v>122</v>
      </c>
      <c r="E7" s="3" t="s">
        <v>64</v>
      </c>
      <c r="F7" s="3" t="s">
        <v>16</v>
      </c>
      <c r="G7" s="3">
        <v>60</v>
      </c>
      <c r="H7" s="3" t="s">
        <v>1</v>
      </c>
    </row>
    <row r="8" spans="1:18">
      <c r="A8" s="3" t="s">
        <v>62</v>
      </c>
      <c r="B8" s="3" t="s">
        <v>23</v>
      </c>
      <c r="C8" s="3">
        <v>45</v>
      </c>
      <c r="D8" s="3" t="s">
        <v>122</v>
      </c>
      <c r="F8" s="18" t="s">
        <v>27</v>
      </c>
      <c r="G8" s="18">
        <v>120</v>
      </c>
      <c r="H8" s="3" t="s">
        <v>1</v>
      </c>
    </row>
    <row r="9" spans="1:18">
      <c r="A9" s="3" t="s">
        <v>62</v>
      </c>
      <c r="B9" s="20" t="s">
        <v>128</v>
      </c>
      <c r="C9" s="3">
        <v>60</v>
      </c>
      <c r="D9" s="3" t="s">
        <v>122</v>
      </c>
      <c r="F9" s="18" t="s">
        <v>29</v>
      </c>
      <c r="G9" s="18">
        <v>60</v>
      </c>
      <c r="H9" s="3" t="s">
        <v>1</v>
      </c>
    </row>
    <row r="10" spans="1:18">
      <c r="A10" s="3" t="s">
        <v>64</v>
      </c>
      <c r="B10" s="3" t="s">
        <v>84</v>
      </c>
      <c r="C10" s="10">
        <v>45</v>
      </c>
      <c r="D10" s="3" t="s">
        <v>122</v>
      </c>
      <c r="F10" s="18" t="s">
        <v>117</v>
      </c>
      <c r="G10" s="18">
        <v>75</v>
      </c>
      <c r="H10" s="3" t="s">
        <v>1</v>
      </c>
    </row>
    <row r="11" spans="1:18">
      <c r="A11" s="3" t="s">
        <v>65</v>
      </c>
      <c r="B11" s="3" t="s">
        <v>33</v>
      </c>
      <c r="C11" s="3">
        <v>60</v>
      </c>
      <c r="D11" s="3" t="s">
        <v>122</v>
      </c>
      <c r="F11" s="3" t="s">
        <v>13</v>
      </c>
      <c r="G11" s="3">
        <v>45</v>
      </c>
      <c r="H11" s="3" t="s">
        <v>1</v>
      </c>
    </row>
    <row r="12" spans="1:18">
      <c r="A12" s="3" t="s">
        <v>65</v>
      </c>
      <c r="B12" s="3" t="s">
        <v>22</v>
      </c>
      <c r="C12" s="3">
        <v>15</v>
      </c>
      <c r="D12" s="3" t="s">
        <v>122</v>
      </c>
      <c r="F12" s="3" t="s">
        <v>20</v>
      </c>
      <c r="G12" s="3">
        <v>60</v>
      </c>
      <c r="H12" s="3" t="s">
        <v>1</v>
      </c>
    </row>
    <row r="13" spans="1:18">
      <c r="A13" s="3" t="s">
        <v>65</v>
      </c>
      <c r="B13" s="3" t="s">
        <v>26</v>
      </c>
      <c r="C13" s="3">
        <v>45</v>
      </c>
      <c r="D13" s="3" t="s">
        <v>122</v>
      </c>
      <c r="F13" s="3" t="s">
        <v>13</v>
      </c>
      <c r="G13" s="3">
        <v>45</v>
      </c>
      <c r="H13" s="3" t="s">
        <v>1</v>
      </c>
    </row>
    <row r="14" spans="1:18">
      <c r="A14" s="3" t="s">
        <v>47</v>
      </c>
      <c r="B14" s="20" t="s">
        <v>128</v>
      </c>
      <c r="C14" s="3">
        <v>70</v>
      </c>
      <c r="D14" s="3" t="s">
        <v>122</v>
      </c>
      <c r="F14" s="17" t="s">
        <v>20</v>
      </c>
      <c r="G14" s="17">
        <v>60</v>
      </c>
      <c r="H14" s="3" t="s">
        <v>1</v>
      </c>
    </row>
    <row r="15" spans="1:18">
      <c r="B15" s="17" t="s">
        <v>14</v>
      </c>
      <c r="C15" s="17">
        <v>60</v>
      </c>
      <c r="D15" s="3" t="s">
        <v>122</v>
      </c>
    </row>
    <row r="16" spans="1:18">
      <c r="B16" s="17" t="s">
        <v>118</v>
      </c>
      <c r="C16" s="17">
        <v>60</v>
      </c>
      <c r="D16" s="3" t="s">
        <v>122</v>
      </c>
    </row>
    <row r="17" spans="1:18">
      <c r="B17" s="17" t="s">
        <v>22</v>
      </c>
      <c r="C17" s="17">
        <v>60</v>
      </c>
      <c r="D17" s="3" t="s">
        <v>122</v>
      </c>
    </row>
    <row r="18" spans="1:18">
      <c r="B18" s="17" t="s">
        <v>39</v>
      </c>
      <c r="C18" s="17">
        <v>75</v>
      </c>
      <c r="D18" s="3" t="s">
        <v>122</v>
      </c>
    </row>
    <row r="19" spans="1:18">
      <c r="D19" s="3"/>
    </row>
    <row r="21" spans="1:18">
      <c r="C21" s="3">
        <f>SUM(C2:C18)</f>
        <v>873</v>
      </c>
      <c r="G21" s="3">
        <f>SUM(G2:G19)</f>
        <v>760</v>
      </c>
      <c r="K21" s="3">
        <f>SUM(K2:K6)</f>
        <v>70</v>
      </c>
      <c r="O21" s="3">
        <f>SUM(O2:O5)</f>
        <v>205</v>
      </c>
      <c r="Q21" s="3">
        <f>C21+G21+K21+O21</f>
        <v>1908</v>
      </c>
    </row>
    <row r="23" spans="1:18">
      <c r="B23" s="3" t="s">
        <v>137</v>
      </c>
    </row>
    <row r="24" spans="1:18">
      <c r="A24" s="3" t="s">
        <v>47</v>
      </c>
      <c r="B24" s="10" t="s">
        <v>138</v>
      </c>
      <c r="C24" s="3">
        <v>60</v>
      </c>
      <c r="D24" s="3" t="s">
        <v>122</v>
      </c>
      <c r="E24" s="3" t="s">
        <v>58</v>
      </c>
      <c r="F24" s="3" t="s">
        <v>13</v>
      </c>
      <c r="G24" s="10">
        <v>45</v>
      </c>
      <c r="H24" s="3" t="s">
        <v>1</v>
      </c>
      <c r="I24" s="3" t="s">
        <v>58</v>
      </c>
      <c r="J24" s="3" t="s">
        <v>9</v>
      </c>
      <c r="K24" s="3">
        <v>70</v>
      </c>
      <c r="L24" s="3" t="s">
        <v>3</v>
      </c>
      <c r="M24" s="3" t="s">
        <v>47</v>
      </c>
      <c r="N24" s="3" t="s">
        <v>93</v>
      </c>
      <c r="O24" s="3">
        <v>70</v>
      </c>
      <c r="P24" s="3" t="s">
        <v>2</v>
      </c>
      <c r="R24" s="3" t="s">
        <v>1</v>
      </c>
    </row>
    <row r="25" spans="1:18">
      <c r="A25" s="3" t="s">
        <v>58</v>
      </c>
      <c r="B25" s="10" t="s">
        <v>135</v>
      </c>
      <c r="C25" s="3">
        <v>19.5</v>
      </c>
      <c r="D25" s="3" t="s">
        <v>122</v>
      </c>
      <c r="E25" s="3" t="s">
        <v>58</v>
      </c>
      <c r="F25" s="3" t="s">
        <v>136</v>
      </c>
      <c r="G25" s="3">
        <v>45</v>
      </c>
      <c r="H25" s="3" t="s">
        <v>1</v>
      </c>
      <c r="L25" s="3"/>
      <c r="M25" s="3" t="s">
        <v>58</v>
      </c>
      <c r="N25" s="3" t="s">
        <v>139</v>
      </c>
      <c r="O25" s="3">
        <v>50</v>
      </c>
      <c r="P25" s="3" t="s">
        <v>2</v>
      </c>
    </row>
    <row r="26" spans="1:18">
      <c r="A26" s="3" t="s">
        <v>58</v>
      </c>
      <c r="B26" s="3" t="s">
        <v>23</v>
      </c>
      <c r="C26" s="3">
        <v>45</v>
      </c>
      <c r="D26" s="3" t="s">
        <v>122</v>
      </c>
      <c r="E26" s="3" t="s">
        <v>58</v>
      </c>
      <c r="F26" s="3" t="s">
        <v>101</v>
      </c>
      <c r="G26" s="3">
        <v>70</v>
      </c>
      <c r="H26" s="3" t="s">
        <v>1</v>
      </c>
      <c r="M26" s="3" t="s">
        <v>58</v>
      </c>
      <c r="N26" s="3" t="s">
        <v>93</v>
      </c>
      <c r="O26" s="3">
        <v>45</v>
      </c>
      <c r="P26" s="3" t="s">
        <v>2</v>
      </c>
    </row>
    <row r="27" spans="1:18">
      <c r="A27" s="3" t="s">
        <v>58</v>
      </c>
      <c r="B27" s="3" t="s">
        <v>133</v>
      </c>
      <c r="C27" s="3">
        <v>60</v>
      </c>
      <c r="D27" s="3" t="s">
        <v>122</v>
      </c>
      <c r="E27" s="3" t="s">
        <v>58</v>
      </c>
      <c r="F27" s="3" t="s">
        <v>18</v>
      </c>
      <c r="G27" s="3">
        <v>45</v>
      </c>
      <c r="H27" s="3" t="s">
        <v>1</v>
      </c>
      <c r="M27" s="3" t="s">
        <v>62</v>
      </c>
      <c r="N27" s="3" t="s">
        <v>93</v>
      </c>
      <c r="O27" s="3">
        <v>45</v>
      </c>
      <c r="P27" s="3" t="s">
        <v>2</v>
      </c>
    </row>
    <row r="28" spans="1:18">
      <c r="A28" s="3" t="s">
        <v>58</v>
      </c>
      <c r="B28" s="3" t="s">
        <v>26</v>
      </c>
      <c r="C28" s="3">
        <v>45</v>
      </c>
      <c r="D28" s="3" t="s">
        <v>122</v>
      </c>
      <c r="E28" s="3" t="s">
        <v>58</v>
      </c>
      <c r="F28" s="3" t="s">
        <v>20</v>
      </c>
      <c r="G28" s="3">
        <v>50</v>
      </c>
      <c r="H28" s="3" t="s">
        <v>1</v>
      </c>
      <c r="M28" s="3" t="s">
        <v>62</v>
      </c>
      <c r="N28" s="3" t="s">
        <v>125</v>
      </c>
      <c r="O28" s="3">
        <v>60</v>
      </c>
      <c r="P28" s="3" t="s">
        <v>2</v>
      </c>
    </row>
    <row r="29" spans="1:18">
      <c r="A29" s="3" t="s">
        <v>58</v>
      </c>
      <c r="B29" s="3" t="s">
        <v>22</v>
      </c>
      <c r="C29" s="3">
        <v>30</v>
      </c>
      <c r="D29" s="3" t="s">
        <v>122</v>
      </c>
      <c r="E29" s="3" t="s">
        <v>62</v>
      </c>
      <c r="F29" s="3" t="s">
        <v>136</v>
      </c>
      <c r="G29" s="3">
        <v>45</v>
      </c>
      <c r="H29" s="3" t="s">
        <v>1</v>
      </c>
      <c r="M29" s="3" t="s">
        <v>140</v>
      </c>
      <c r="N29" s="3" t="s">
        <v>93</v>
      </c>
      <c r="O29" s="3">
        <v>70</v>
      </c>
      <c r="P29" s="3" t="s">
        <v>2</v>
      </c>
    </row>
    <row r="30" spans="1:18">
      <c r="A30" s="3" t="s">
        <v>58</v>
      </c>
      <c r="B30" s="3" t="s">
        <v>141</v>
      </c>
      <c r="C30" s="3">
        <v>25</v>
      </c>
      <c r="D30" s="3" t="s">
        <v>122</v>
      </c>
      <c r="E30" s="3" t="s">
        <v>115</v>
      </c>
      <c r="F30" s="3" t="s">
        <v>6</v>
      </c>
      <c r="G30" s="3">
        <v>60</v>
      </c>
      <c r="H30" s="3" t="s">
        <v>1</v>
      </c>
      <c r="M30" s="3" t="s">
        <v>64</v>
      </c>
      <c r="N30" s="3" t="s">
        <v>93</v>
      </c>
      <c r="O30" s="3">
        <v>70</v>
      </c>
      <c r="P30" s="3" t="s">
        <v>2</v>
      </c>
    </row>
    <row r="31" spans="1:18">
      <c r="A31" s="3" t="s">
        <v>62</v>
      </c>
      <c r="B31" s="3" t="s">
        <v>14</v>
      </c>
      <c r="C31" s="3">
        <v>60</v>
      </c>
      <c r="D31" s="3" t="s">
        <v>122</v>
      </c>
      <c r="E31" s="3" t="s">
        <v>115</v>
      </c>
      <c r="F31" s="3" t="s">
        <v>20</v>
      </c>
      <c r="G31" s="3">
        <v>70</v>
      </c>
      <c r="H31" s="3" t="s">
        <v>1</v>
      </c>
      <c r="M31" s="3" t="s">
        <v>142</v>
      </c>
      <c r="N31" s="3" t="s">
        <v>93</v>
      </c>
      <c r="O31" s="3">
        <v>45</v>
      </c>
      <c r="P31" s="3" t="s">
        <v>2</v>
      </c>
    </row>
    <row r="32" spans="1:18">
      <c r="A32" s="3" t="s">
        <v>62</v>
      </c>
      <c r="B32" s="3" t="s">
        <v>31</v>
      </c>
      <c r="C32" s="3">
        <v>45</v>
      </c>
      <c r="D32" s="3" t="s">
        <v>122</v>
      </c>
      <c r="E32" s="3" t="s">
        <v>115</v>
      </c>
      <c r="F32" s="3" t="s">
        <v>136</v>
      </c>
      <c r="G32" s="3">
        <v>45</v>
      </c>
      <c r="H32" s="3" t="s">
        <v>1</v>
      </c>
      <c r="M32" s="3" t="s">
        <v>65</v>
      </c>
      <c r="N32" s="3" t="s">
        <v>93</v>
      </c>
      <c r="O32" s="3">
        <v>60</v>
      </c>
      <c r="P32" s="3" t="s">
        <v>2</v>
      </c>
    </row>
    <row r="33" spans="1:20">
      <c r="A33" s="3" t="s">
        <v>62</v>
      </c>
      <c r="B33" s="3" t="s">
        <v>23</v>
      </c>
      <c r="C33" s="3">
        <v>45</v>
      </c>
      <c r="D33" s="3" t="s">
        <v>122</v>
      </c>
      <c r="E33" s="3" t="s">
        <v>115</v>
      </c>
      <c r="F33" s="3" t="s">
        <v>16</v>
      </c>
      <c r="G33" s="3">
        <v>30</v>
      </c>
      <c r="H33" s="3" t="s">
        <v>1</v>
      </c>
      <c r="M33" s="3" t="s">
        <v>61</v>
      </c>
      <c r="N33" s="3" t="s">
        <v>93</v>
      </c>
      <c r="O33" s="3">
        <v>60</v>
      </c>
      <c r="P33" s="3" t="s">
        <v>2</v>
      </c>
      <c r="T33" s="3" t="s">
        <v>143</v>
      </c>
    </row>
    <row r="34" spans="1:20">
      <c r="A34" s="3" t="s">
        <v>62</v>
      </c>
      <c r="B34" s="3" t="s">
        <v>32</v>
      </c>
      <c r="C34" s="3">
        <v>70</v>
      </c>
      <c r="D34" s="3" t="s">
        <v>122</v>
      </c>
      <c r="E34" s="3" t="s">
        <v>65</v>
      </c>
      <c r="F34" s="3" t="s">
        <v>136</v>
      </c>
      <c r="G34" s="3">
        <v>45</v>
      </c>
      <c r="H34" s="3" t="s">
        <v>1</v>
      </c>
      <c r="N34" s="17" t="s">
        <v>144</v>
      </c>
      <c r="O34" s="17">
        <v>60</v>
      </c>
      <c r="P34" s="3" t="s">
        <v>2</v>
      </c>
      <c r="T34" s="5" t="s">
        <v>145</v>
      </c>
    </row>
    <row r="35" spans="1:20">
      <c r="A35" s="3" t="s">
        <v>64</v>
      </c>
      <c r="B35" s="3" t="s">
        <v>84</v>
      </c>
      <c r="C35" s="3">
        <v>45</v>
      </c>
      <c r="D35" s="3" t="s">
        <v>122</v>
      </c>
      <c r="F35" s="17" t="s">
        <v>20</v>
      </c>
      <c r="G35" s="17">
        <v>60</v>
      </c>
      <c r="H35" s="3" t="s">
        <v>1</v>
      </c>
    </row>
    <row r="36" spans="1:20">
      <c r="A36" s="3" t="s">
        <v>64</v>
      </c>
      <c r="B36" s="3" t="s">
        <v>146</v>
      </c>
      <c r="C36" s="3">
        <v>60</v>
      </c>
      <c r="D36" s="3" t="s">
        <v>122</v>
      </c>
      <c r="F36" s="18" t="s">
        <v>27</v>
      </c>
      <c r="G36" s="18">
        <v>120</v>
      </c>
      <c r="H36" s="3" t="s">
        <v>1</v>
      </c>
    </row>
    <row r="37" spans="1:20">
      <c r="A37" s="3" t="s">
        <v>64</v>
      </c>
      <c r="B37" s="3" t="s">
        <v>39</v>
      </c>
      <c r="C37" s="3">
        <v>30</v>
      </c>
      <c r="D37" s="3" t="s">
        <v>122</v>
      </c>
      <c r="F37" s="18" t="s">
        <v>29</v>
      </c>
      <c r="G37" s="18">
        <v>60</v>
      </c>
      <c r="H37" s="3" t="s">
        <v>1</v>
      </c>
    </row>
    <row r="38" spans="1:20">
      <c r="A38" s="3" t="s">
        <v>65</v>
      </c>
      <c r="B38" s="3" t="s">
        <v>33</v>
      </c>
      <c r="C38" s="3">
        <v>60</v>
      </c>
      <c r="D38" s="3" t="s">
        <v>122</v>
      </c>
      <c r="F38" s="18" t="s">
        <v>117</v>
      </c>
      <c r="G38" s="18">
        <v>75</v>
      </c>
      <c r="H38" s="3" t="s">
        <v>1</v>
      </c>
    </row>
    <row r="39" spans="1:20">
      <c r="A39" s="3" t="s">
        <v>65</v>
      </c>
      <c r="B39" s="3" t="s">
        <v>26</v>
      </c>
      <c r="C39" s="3">
        <v>45</v>
      </c>
      <c r="D39" s="3" t="s">
        <v>122</v>
      </c>
    </row>
    <row r="40" spans="1:20">
      <c r="B40" s="3" t="s">
        <v>23</v>
      </c>
      <c r="C40" s="3">
        <v>45</v>
      </c>
      <c r="D40" s="3" t="s">
        <v>122</v>
      </c>
    </row>
    <row r="41" spans="1:20">
      <c r="B41" s="17" t="s">
        <v>14</v>
      </c>
      <c r="C41" s="17">
        <v>60</v>
      </c>
      <c r="D41" s="3" t="s">
        <v>122</v>
      </c>
    </row>
    <row r="42" spans="1:20">
      <c r="B42" s="17" t="s">
        <v>22</v>
      </c>
      <c r="C42" s="17">
        <v>60</v>
      </c>
      <c r="D42" s="3" t="s">
        <v>122</v>
      </c>
    </row>
    <row r="43" spans="1:20">
      <c r="B43" s="17" t="s">
        <v>39</v>
      </c>
      <c r="C43" s="17">
        <v>75</v>
      </c>
      <c r="D43" s="3" t="s">
        <v>122</v>
      </c>
    </row>
    <row r="44" spans="1:20">
      <c r="D44" s="3"/>
    </row>
    <row r="45" spans="1:20">
      <c r="C45" s="3">
        <f>SUM(C24:C43)</f>
        <v>984.5</v>
      </c>
      <c r="G45" s="3">
        <f>SUM(G24:G44)</f>
        <v>865</v>
      </c>
      <c r="K45" s="3">
        <v>70</v>
      </c>
      <c r="O45" s="3">
        <f>SUM(O24:O34)</f>
        <v>635</v>
      </c>
      <c r="Q45" s="3">
        <f>C45+G45+K45+O45</f>
        <v>2554.5</v>
      </c>
    </row>
    <row r="47" spans="1:20">
      <c r="A47" s="19">
        <v>44851</v>
      </c>
    </row>
    <row r="49" spans="1:20">
      <c r="A49" s="3" t="s">
        <v>58</v>
      </c>
      <c r="B49" s="3" t="s">
        <v>133</v>
      </c>
      <c r="C49" s="3">
        <v>60</v>
      </c>
      <c r="D49" s="3" t="s">
        <v>122</v>
      </c>
      <c r="E49" s="3" t="s">
        <v>58</v>
      </c>
      <c r="F49" s="3" t="s">
        <v>101</v>
      </c>
      <c r="G49" s="3">
        <v>70</v>
      </c>
      <c r="H49" s="3" t="s">
        <v>1</v>
      </c>
    </row>
    <row r="50" spans="1:20">
      <c r="A50" s="3" t="s">
        <v>64</v>
      </c>
      <c r="B50" s="3" t="s">
        <v>133</v>
      </c>
      <c r="C50" s="3">
        <v>60</v>
      </c>
      <c r="D50" s="3" t="s">
        <v>122</v>
      </c>
      <c r="E50" s="3" t="s">
        <v>58</v>
      </c>
      <c r="F50" s="3" t="s">
        <v>136</v>
      </c>
      <c r="G50" s="3">
        <v>45</v>
      </c>
      <c r="H50" s="3" t="s">
        <v>1</v>
      </c>
      <c r="I50" s="3" t="s">
        <v>58</v>
      </c>
      <c r="J50" s="3" t="s">
        <v>9</v>
      </c>
      <c r="K50" s="3">
        <v>70</v>
      </c>
      <c r="L50" s="3" t="s">
        <v>3</v>
      </c>
      <c r="M50" s="3" t="s">
        <v>58</v>
      </c>
      <c r="N50" s="3" t="s">
        <v>93</v>
      </c>
      <c r="O50" s="3">
        <v>30</v>
      </c>
      <c r="P50" s="3" t="s">
        <v>2</v>
      </c>
    </row>
    <row r="51" spans="1:20">
      <c r="A51" s="3" t="s">
        <v>64</v>
      </c>
      <c r="B51" s="3" t="s">
        <v>84</v>
      </c>
      <c r="C51" s="3">
        <v>45</v>
      </c>
      <c r="D51" s="3" t="s">
        <v>122</v>
      </c>
      <c r="E51" s="3" t="s">
        <v>62</v>
      </c>
      <c r="F51" s="3" t="s">
        <v>136</v>
      </c>
      <c r="G51" s="3">
        <v>45</v>
      </c>
      <c r="H51" s="3" t="s">
        <v>1</v>
      </c>
      <c r="N51" s="17" t="s">
        <v>147</v>
      </c>
      <c r="O51" s="17">
        <v>75</v>
      </c>
      <c r="P51" s="3" t="s">
        <v>2</v>
      </c>
      <c r="T51" s="3" t="s">
        <v>148</v>
      </c>
    </row>
    <row r="52" spans="1:20">
      <c r="A52" s="3" t="s">
        <v>64</v>
      </c>
      <c r="B52" s="3" t="s">
        <v>146</v>
      </c>
      <c r="C52" s="3">
        <v>45</v>
      </c>
      <c r="D52" s="3" t="s">
        <v>122</v>
      </c>
      <c r="E52" s="3" t="s">
        <v>64</v>
      </c>
      <c r="F52" s="3" t="s">
        <v>136</v>
      </c>
      <c r="G52" s="3">
        <v>45</v>
      </c>
      <c r="H52" s="3" t="s">
        <v>1</v>
      </c>
      <c r="N52" s="17" t="s">
        <v>144</v>
      </c>
      <c r="O52" s="17">
        <v>60</v>
      </c>
      <c r="P52" s="3" t="s">
        <v>2</v>
      </c>
      <c r="T52" s="5" t="s">
        <v>149</v>
      </c>
    </row>
    <row r="53" spans="1:20">
      <c r="A53" s="3" t="s">
        <v>58</v>
      </c>
      <c r="B53" s="3" t="s">
        <v>26</v>
      </c>
      <c r="C53" s="3">
        <v>45</v>
      </c>
      <c r="D53" s="3" t="s">
        <v>122</v>
      </c>
      <c r="E53" s="3" t="s">
        <v>65</v>
      </c>
      <c r="F53" s="3" t="s">
        <v>136</v>
      </c>
      <c r="G53" s="3">
        <v>45</v>
      </c>
      <c r="H53" s="3" t="s">
        <v>1</v>
      </c>
    </row>
    <row r="54" spans="1:20">
      <c r="A54" s="3" t="s">
        <v>62</v>
      </c>
      <c r="B54" s="3" t="s">
        <v>26</v>
      </c>
      <c r="C54" s="3">
        <v>45</v>
      </c>
      <c r="D54" s="3" t="s">
        <v>122</v>
      </c>
      <c r="E54" s="3" t="s">
        <v>64</v>
      </c>
      <c r="F54" s="18" t="s">
        <v>117</v>
      </c>
      <c r="G54" s="18">
        <v>75</v>
      </c>
      <c r="H54" s="3" t="s">
        <v>1</v>
      </c>
    </row>
    <row r="55" spans="1:20">
      <c r="A55" s="3" t="s">
        <v>64</v>
      </c>
      <c r="B55" s="3" t="s">
        <v>26</v>
      </c>
      <c r="C55" s="3">
        <v>45</v>
      </c>
      <c r="D55" s="3" t="s">
        <v>122</v>
      </c>
      <c r="E55" s="3" t="s">
        <v>64</v>
      </c>
      <c r="F55" s="3" t="s">
        <v>6</v>
      </c>
      <c r="G55" s="3">
        <v>70</v>
      </c>
      <c r="H55" s="3" t="s">
        <v>1</v>
      </c>
    </row>
    <row r="56" spans="1:20">
      <c r="A56" s="3" t="s">
        <v>62</v>
      </c>
      <c r="B56" s="3" t="s">
        <v>14</v>
      </c>
      <c r="C56" s="3">
        <v>60</v>
      </c>
      <c r="D56" s="3" t="s">
        <v>122</v>
      </c>
      <c r="E56" s="3" t="s">
        <v>64</v>
      </c>
      <c r="F56" s="3" t="s">
        <v>20</v>
      </c>
      <c r="G56" s="3">
        <v>70</v>
      </c>
      <c r="H56" s="3" t="s">
        <v>1</v>
      </c>
    </row>
    <row r="57" spans="1:20">
      <c r="A57" s="3" t="s">
        <v>150</v>
      </c>
      <c r="B57" s="17" t="s">
        <v>14</v>
      </c>
      <c r="C57" s="17">
        <v>60</v>
      </c>
      <c r="D57" s="3" t="s">
        <v>122</v>
      </c>
      <c r="F57" s="17" t="s">
        <v>20</v>
      </c>
      <c r="G57" s="17">
        <v>60</v>
      </c>
      <c r="H57" s="3" t="s">
        <v>1</v>
      </c>
    </row>
    <row r="58" spans="1:20">
      <c r="A58" s="3" t="s">
        <v>62</v>
      </c>
      <c r="B58" s="3" t="s">
        <v>31</v>
      </c>
      <c r="C58" s="3">
        <v>45</v>
      </c>
      <c r="D58" s="3" t="s">
        <v>122</v>
      </c>
      <c r="F58" s="18" t="s">
        <v>27</v>
      </c>
      <c r="G58" s="18">
        <v>120</v>
      </c>
      <c r="H58" s="3" t="s">
        <v>1</v>
      </c>
    </row>
    <row r="59" spans="1:20">
      <c r="A59" s="3" t="s">
        <v>62</v>
      </c>
      <c r="B59" s="3" t="s">
        <v>22</v>
      </c>
      <c r="C59" s="3">
        <v>30</v>
      </c>
      <c r="D59" s="3" t="s">
        <v>122</v>
      </c>
      <c r="E59" s="3" t="s">
        <v>65</v>
      </c>
      <c r="F59" s="3" t="s">
        <v>18</v>
      </c>
      <c r="G59" s="3">
        <v>60</v>
      </c>
      <c r="H59" s="3" t="s">
        <v>1</v>
      </c>
    </row>
    <row r="60" spans="1:20">
      <c r="A60" s="3" t="s">
        <v>65</v>
      </c>
      <c r="B60" s="3" t="s">
        <v>22</v>
      </c>
      <c r="C60" s="3">
        <v>45</v>
      </c>
      <c r="D60" s="3" t="s">
        <v>122</v>
      </c>
      <c r="F60" s="18" t="s">
        <v>29</v>
      </c>
      <c r="G60" s="18">
        <v>60</v>
      </c>
      <c r="H60" s="3" t="s">
        <v>1</v>
      </c>
    </row>
    <row r="61" spans="1:20">
      <c r="A61" s="8" t="s">
        <v>150</v>
      </c>
      <c r="B61" s="17" t="s">
        <v>22</v>
      </c>
      <c r="C61" s="17">
        <v>60</v>
      </c>
      <c r="D61" s="3" t="s">
        <v>122</v>
      </c>
      <c r="E61" s="3" t="s">
        <v>65</v>
      </c>
      <c r="F61" s="3" t="s">
        <v>16</v>
      </c>
      <c r="G61" s="3">
        <v>100</v>
      </c>
      <c r="H61" s="3" t="s">
        <v>1</v>
      </c>
    </row>
    <row r="62" spans="1:20">
      <c r="A62" s="3" t="s">
        <v>62</v>
      </c>
      <c r="B62" s="3" t="s">
        <v>32</v>
      </c>
      <c r="C62" s="3">
        <v>70</v>
      </c>
      <c r="D62" s="3" t="s">
        <v>122</v>
      </c>
    </row>
    <row r="63" spans="1:20">
      <c r="A63" s="3" t="s">
        <v>62</v>
      </c>
      <c r="B63" s="10" t="s">
        <v>138</v>
      </c>
      <c r="C63" s="3">
        <v>60</v>
      </c>
      <c r="D63" s="3" t="s">
        <v>122</v>
      </c>
    </row>
    <row r="64" spans="1:20">
      <c r="A64" s="3" t="s">
        <v>62</v>
      </c>
      <c r="B64" s="3" t="s">
        <v>151</v>
      </c>
      <c r="C64" s="3">
        <v>50</v>
      </c>
      <c r="D64" s="3" t="s">
        <v>122</v>
      </c>
    </row>
    <row r="65" spans="1:19">
      <c r="B65" s="17" t="s">
        <v>39</v>
      </c>
      <c r="C65" s="17">
        <v>75</v>
      </c>
      <c r="D65" s="3" t="s">
        <v>122</v>
      </c>
    </row>
    <row r="66" spans="1:19">
      <c r="A66" s="3" t="s">
        <v>65</v>
      </c>
      <c r="B66" s="3" t="s">
        <v>33</v>
      </c>
      <c r="C66" s="3">
        <v>60</v>
      </c>
      <c r="D66" s="3" t="s">
        <v>122</v>
      </c>
    </row>
    <row r="68" spans="1:19">
      <c r="C68" s="3">
        <f>SUM(C49:C66)</f>
        <v>960</v>
      </c>
      <c r="G68" s="3">
        <f>SUM(G49:G67)</f>
        <v>865</v>
      </c>
      <c r="K68" s="3">
        <v>70</v>
      </c>
      <c r="O68" s="3">
        <f>SUM(O50:O52)</f>
        <v>165</v>
      </c>
      <c r="Q68" s="3">
        <f>C68+G68+K68+O68</f>
        <v>2060</v>
      </c>
    </row>
    <row r="70" spans="1:19">
      <c r="A70" s="19">
        <v>44857</v>
      </c>
    </row>
    <row r="71" spans="1:19">
      <c r="A71" s="3" t="s">
        <v>47</v>
      </c>
      <c r="B71" s="3" t="s">
        <v>133</v>
      </c>
      <c r="C71" s="3">
        <v>60</v>
      </c>
      <c r="D71" s="3" t="s">
        <v>122</v>
      </c>
      <c r="E71" s="3" t="s">
        <v>58</v>
      </c>
      <c r="F71" s="3" t="s">
        <v>13</v>
      </c>
      <c r="G71" s="10">
        <v>45</v>
      </c>
      <c r="H71" s="3" t="s">
        <v>1</v>
      </c>
      <c r="I71" s="3" t="s">
        <v>47</v>
      </c>
      <c r="J71" s="3" t="s">
        <v>93</v>
      </c>
      <c r="K71" s="3">
        <v>60</v>
      </c>
      <c r="L71" s="3" t="s">
        <v>2</v>
      </c>
      <c r="M71" s="3" t="s">
        <v>65</v>
      </c>
      <c r="N71" s="3" t="s">
        <v>9</v>
      </c>
      <c r="O71" s="3">
        <v>70</v>
      </c>
      <c r="P71" s="3" t="s">
        <v>3</v>
      </c>
      <c r="S71" s="3" t="s">
        <v>144</v>
      </c>
    </row>
    <row r="72" spans="1:19">
      <c r="A72" s="3" t="s">
        <v>58</v>
      </c>
      <c r="B72" s="3" t="s">
        <v>133</v>
      </c>
      <c r="C72" s="3">
        <v>60</v>
      </c>
      <c r="D72" s="3" t="s">
        <v>122</v>
      </c>
      <c r="E72" s="3" t="s">
        <v>58</v>
      </c>
      <c r="F72" s="3" t="s">
        <v>20</v>
      </c>
      <c r="G72" s="3">
        <v>70</v>
      </c>
      <c r="H72" s="3" t="s">
        <v>1</v>
      </c>
      <c r="I72" s="3" t="s">
        <v>62</v>
      </c>
      <c r="J72" s="3" t="s">
        <v>125</v>
      </c>
      <c r="K72" s="3">
        <v>30</v>
      </c>
      <c r="L72" s="3" t="s">
        <v>2</v>
      </c>
      <c r="S72" s="3" t="s">
        <v>136</v>
      </c>
    </row>
    <row r="73" spans="1:19">
      <c r="A73" s="3" t="s">
        <v>64</v>
      </c>
      <c r="B73" s="3" t="s">
        <v>133</v>
      </c>
      <c r="C73" s="3">
        <v>60</v>
      </c>
      <c r="D73" s="3" t="s">
        <v>122</v>
      </c>
      <c r="E73" s="3" t="s">
        <v>64</v>
      </c>
      <c r="F73" s="3" t="s">
        <v>20</v>
      </c>
      <c r="G73" s="3">
        <v>70</v>
      </c>
      <c r="H73" s="3" t="s">
        <v>1</v>
      </c>
      <c r="J73" s="17" t="s">
        <v>147</v>
      </c>
      <c r="K73" s="17">
        <v>75</v>
      </c>
      <c r="L73" s="3" t="s">
        <v>2</v>
      </c>
      <c r="S73" s="3" t="s">
        <v>14</v>
      </c>
    </row>
    <row r="74" spans="1:19">
      <c r="A74" s="3" t="s">
        <v>62</v>
      </c>
      <c r="B74" s="3" t="s">
        <v>152</v>
      </c>
      <c r="C74" s="3">
        <v>45</v>
      </c>
      <c r="D74" s="3" t="s">
        <v>122</v>
      </c>
      <c r="E74" s="3" t="s">
        <v>64</v>
      </c>
      <c r="F74" s="3" t="s">
        <v>13</v>
      </c>
      <c r="G74" s="10">
        <v>45</v>
      </c>
      <c r="H74" s="3" t="s">
        <v>1</v>
      </c>
      <c r="J74" s="17" t="s">
        <v>144</v>
      </c>
      <c r="K74" s="17">
        <v>48</v>
      </c>
      <c r="L74" s="3" t="s">
        <v>2</v>
      </c>
      <c r="S74" s="3" t="s">
        <v>39</v>
      </c>
    </row>
    <row r="75" spans="1:19">
      <c r="A75" s="3" t="s">
        <v>65</v>
      </c>
      <c r="B75" s="3" t="s">
        <v>152</v>
      </c>
      <c r="C75" s="3">
        <v>70</v>
      </c>
      <c r="D75" s="3" t="s">
        <v>122</v>
      </c>
      <c r="E75" s="3" t="s">
        <v>65</v>
      </c>
      <c r="F75" s="3" t="s">
        <v>20</v>
      </c>
      <c r="G75" s="3">
        <v>45</v>
      </c>
      <c r="H75" s="3" t="s">
        <v>1</v>
      </c>
      <c r="I75" s="3" t="s">
        <v>153</v>
      </c>
      <c r="J75" s="3" t="s">
        <v>144</v>
      </c>
      <c r="K75" s="3">
        <v>30</v>
      </c>
      <c r="L75" s="3" t="s">
        <v>2</v>
      </c>
      <c r="S75" s="3" t="s">
        <v>154</v>
      </c>
    </row>
    <row r="76" spans="1:19">
      <c r="A76" s="3" t="s">
        <v>47</v>
      </c>
      <c r="B76" s="3" t="s">
        <v>152</v>
      </c>
      <c r="C76" s="3">
        <v>60</v>
      </c>
      <c r="D76" s="3" t="s">
        <v>122</v>
      </c>
      <c r="E76" s="3" t="s">
        <v>155</v>
      </c>
      <c r="F76" s="17" t="s">
        <v>20</v>
      </c>
      <c r="G76" s="17">
        <v>48</v>
      </c>
      <c r="H76" s="3" t="s">
        <v>1</v>
      </c>
      <c r="S76" s="3" t="s">
        <v>20</v>
      </c>
    </row>
    <row r="77" spans="1:19">
      <c r="A77" s="3" t="s">
        <v>62</v>
      </c>
      <c r="B77" s="3" t="s">
        <v>14</v>
      </c>
      <c r="C77" s="3">
        <v>45</v>
      </c>
      <c r="D77" s="3" t="s">
        <v>122</v>
      </c>
      <c r="E77" s="3" t="s">
        <v>58</v>
      </c>
      <c r="F77" s="3" t="s">
        <v>16</v>
      </c>
      <c r="G77" s="3">
        <v>60</v>
      </c>
      <c r="H77" s="3" t="s">
        <v>1</v>
      </c>
      <c r="S77" s="3" t="s">
        <v>147</v>
      </c>
    </row>
    <row r="78" spans="1:19">
      <c r="A78" s="3" t="s">
        <v>150</v>
      </c>
      <c r="B78" s="17" t="s">
        <v>14</v>
      </c>
      <c r="C78" s="17">
        <v>48</v>
      </c>
      <c r="D78" s="3" t="s">
        <v>122</v>
      </c>
      <c r="E78" s="3" t="s">
        <v>62</v>
      </c>
      <c r="F78" s="3" t="s">
        <v>136</v>
      </c>
      <c r="G78" s="3">
        <v>45</v>
      </c>
      <c r="H78" s="3" t="s">
        <v>1</v>
      </c>
      <c r="S78" s="3" t="s">
        <v>29</v>
      </c>
    </row>
    <row r="79" spans="1:19">
      <c r="A79" s="3" t="s">
        <v>62</v>
      </c>
      <c r="B79" s="3" t="s">
        <v>31</v>
      </c>
      <c r="C79" s="3">
        <v>45</v>
      </c>
      <c r="D79" s="3" t="s">
        <v>122</v>
      </c>
      <c r="E79" s="3" t="s">
        <v>64</v>
      </c>
      <c r="F79" s="3" t="s">
        <v>136</v>
      </c>
      <c r="G79" s="3">
        <v>45</v>
      </c>
      <c r="H79" s="3" t="s">
        <v>1</v>
      </c>
      <c r="S79" s="3" t="s">
        <v>18</v>
      </c>
    </row>
    <row r="80" spans="1:19">
      <c r="A80" s="3" t="s">
        <v>62</v>
      </c>
      <c r="B80" s="3" t="s">
        <v>22</v>
      </c>
      <c r="C80" s="3">
        <v>30</v>
      </c>
      <c r="D80" s="3" t="s">
        <v>122</v>
      </c>
      <c r="E80" s="3" t="s">
        <v>65</v>
      </c>
      <c r="F80" s="3" t="s">
        <v>136</v>
      </c>
      <c r="G80" s="3">
        <v>45</v>
      </c>
      <c r="H80" s="3" t="s">
        <v>1</v>
      </c>
      <c r="S80" s="3" t="s">
        <v>22</v>
      </c>
    </row>
    <row r="81" spans="1:20">
      <c r="A81" s="3" t="s">
        <v>65</v>
      </c>
      <c r="B81" s="3" t="s">
        <v>22</v>
      </c>
      <c r="C81" s="3">
        <v>45</v>
      </c>
      <c r="D81" s="3" t="s">
        <v>122</v>
      </c>
      <c r="E81" s="3" t="s">
        <v>155</v>
      </c>
      <c r="F81" s="18" t="s">
        <v>117</v>
      </c>
      <c r="G81" s="18">
        <v>60</v>
      </c>
      <c r="H81" s="3" t="s">
        <v>1</v>
      </c>
      <c r="S81" s="3" t="s">
        <v>156</v>
      </c>
    </row>
    <row r="82" spans="1:20">
      <c r="A82" s="8" t="s">
        <v>150</v>
      </c>
      <c r="B82" s="17" t="s">
        <v>22</v>
      </c>
      <c r="C82" s="17">
        <v>48</v>
      </c>
      <c r="D82" s="3" t="s">
        <v>122</v>
      </c>
      <c r="E82" s="3" t="s">
        <v>64</v>
      </c>
      <c r="F82" s="3" t="s">
        <v>6</v>
      </c>
      <c r="G82" s="3">
        <v>60</v>
      </c>
      <c r="H82" s="3" t="s">
        <v>1</v>
      </c>
    </row>
    <row r="83" spans="1:20">
      <c r="A83" s="3" t="s">
        <v>62</v>
      </c>
      <c r="B83" s="3" t="s">
        <v>157</v>
      </c>
      <c r="C83" s="3">
        <v>70</v>
      </c>
      <c r="D83" s="3" t="s">
        <v>122</v>
      </c>
      <c r="F83" s="18" t="s">
        <v>154</v>
      </c>
      <c r="G83" s="17">
        <v>75</v>
      </c>
      <c r="H83" s="3" t="s">
        <v>1</v>
      </c>
      <c r="S83" s="21">
        <v>562</v>
      </c>
      <c r="T83" s="5">
        <v>280</v>
      </c>
    </row>
    <row r="84" spans="1:20">
      <c r="A84" s="3" t="s">
        <v>62</v>
      </c>
      <c r="B84" s="3" t="s">
        <v>135</v>
      </c>
      <c r="C84" s="3">
        <v>24</v>
      </c>
      <c r="D84" s="3" t="s">
        <v>122</v>
      </c>
      <c r="F84" s="18" t="s">
        <v>27</v>
      </c>
      <c r="G84" s="17">
        <v>100</v>
      </c>
      <c r="H84" s="3" t="s">
        <v>1</v>
      </c>
    </row>
    <row r="85" spans="1:20">
      <c r="A85" s="3" t="s">
        <v>64</v>
      </c>
      <c r="B85" s="3" t="s">
        <v>135</v>
      </c>
      <c r="C85" s="3">
        <v>50</v>
      </c>
      <c r="D85" s="3" t="s">
        <v>122</v>
      </c>
      <c r="E85" s="3" t="s">
        <v>65</v>
      </c>
      <c r="F85" s="3" t="s">
        <v>18</v>
      </c>
      <c r="G85" s="3">
        <v>60</v>
      </c>
      <c r="H85" s="3" t="s">
        <v>1</v>
      </c>
    </row>
    <row r="86" spans="1:20">
      <c r="A86" s="3" t="s">
        <v>64</v>
      </c>
      <c r="B86" s="3" t="s">
        <v>84</v>
      </c>
      <c r="C86" s="3">
        <v>45</v>
      </c>
      <c r="D86" s="3" t="s">
        <v>122</v>
      </c>
      <c r="E86" s="3" t="s">
        <v>64</v>
      </c>
      <c r="F86" s="3" t="s">
        <v>101</v>
      </c>
      <c r="G86" s="3">
        <v>30</v>
      </c>
      <c r="H86" s="3" t="s">
        <v>1</v>
      </c>
    </row>
    <row r="87" spans="1:20">
      <c r="A87" s="3" t="s">
        <v>64</v>
      </c>
      <c r="B87" s="3" t="s">
        <v>26</v>
      </c>
      <c r="C87" s="3">
        <v>60</v>
      </c>
      <c r="D87" s="3" t="s">
        <v>122</v>
      </c>
      <c r="F87" s="18" t="s">
        <v>29</v>
      </c>
      <c r="G87" s="18">
        <v>48</v>
      </c>
      <c r="H87" s="3" t="s">
        <v>1</v>
      </c>
    </row>
    <row r="88" spans="1:20">
      <c r="A88" s="3" t="s">
        <v>65</v>
      </c>
      <c r="B88" s="3" t="s">
        <v>26</v>
      </c>
      <c r="C88" s="3">
        <v>70</v>
      </c>
      <c r="D88" s="3" t="s">
        <v>122</v>
      </c>
    </row>
    <row r="89" spans="1:20">
      <c r="A89" s="3" t="s">
        <v>44</v>
      </c>
      <c r="B89" s="3" t="s">
        <v>26</v>
      </c>
      <c r="C89" s="3">
        <v>60</v>
      </c>
      <c r="D89" s="3" t="s">
        <v>122</v>
      </c>
    </row>
    <row r="90" spans="1:20">
      <c r="A90" s="3" t="s">
        <v>150</v>
      </c>
      <c r="B90" s="17" t="s">
        <v>39</v>
      </c>
      <c r="C90" s="17">
        <v>60</v>
      </c>
      <c r="D90" s="3" t="s">
        <v>122</v>
      </c>
    </row>
    <row r="91" spans="1:20">
      <c r="A91" s="3" t="s">
        <v>65</v>
      </c>
      <c r="B91" s="3" t="s">
        <v>158</v>
      </c>
      <c r="C91" s="3">
        <v>60</v>
      </c>
      <c r="D91" s="3" t="s">
        <v>122</v>
      </c>
    </row>
    <row r="92" spans="1:20">
      <c r="A92" s="3" t="s">
        <v>65</v>
      </c>
      <c r="B92" s="3" t="s">
        <v>159</v>
      </c>
      <c r="C92" s="3">
        <v>80</v>
      </c>
      <c r="D92" s="3" t="s">
        <v>122</v>
      </c>
    </row>
    <row r="94" spans="1:20">
      <c r="C94" s="3">
        <f>SUM(C71:C92)</f>
        <v>1195</v>
      </c>
      <c r="G94" s="3">
        <f>SUM(G71:G88)</f>
        <v>951</v>
      </c>
      <c r="K94" s="3">
        <f>SUM(K71:K88)</f>
        <v>243</v>
      </c>
      <c r="O94" s="3">
        <f>70</f>
        <v>70</v>
      </c>
      <c r="Q94" s="3">
        <f>C94+G94+K94+O94</f>
        <v>2459</v>
      </c>
    </row>
  </sheetData>
  <conditionalFormatting sqref="L2 P2:P5 H2:H14 D2:D18 L24 P24:P34 H24:H38 D24:D43 H49:H61 D49:D66 L50 P50:P52 P71 L71:L75 H71:H87 D71:D92">
    <cfRule type="notContainsBlanks" dxfId="46" priority="1">
      <formula>LEN(TRIM(D2))&gt;0</formula>
    </cfRule>
    <cfRule type="containsBlanks" dxfId="45" priority="2">
      <formula>LEN(TRIM(D2))=0</formula>
    </cfRule>
    <cfRule type="notContainsBlanks" dxfId="44" priority="3">
      <formula>LEN(TRIM(D2))&gt;0</formula>
    </cfRule>
    <cfRule type="containsBlanks" dxfId="43" priority="4">
      <formula>LEN(TRIM(D2))=0</formula>
    </cfRule>
  </conditionalFormatting>
  <dataValidations count="1">
    <dataValidation type="list" allowBlank="1" sqref="L2 P2:P5 H2:H14 D2:D18 L24 P24:P34 H24:H38 D24:D43 L50 P50:P52 H49:H61 D49:D66 P71 L71:L75 H71:H87 D71:D92" xr:uid="{00000000-0002-0000-0700-000000000000}">
      <formula1>$R$1:$R$4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130"/>
  <sheetViews>
    <sheetView workbookViewId="0"/>
  </sheetViews>
  <sheetFormatPr defaultColWidth="12.6640625" defaultRowHeight="15.75" customHeight="1"/>
  <cols>
    <col min="2" max="2" width="19.77734375" customWidth="1"/>
  </cols>
  <sheetData>
    <row r="1" spans="1:25">
      <c r="A1" s="19">
        <v>44864</v>
      </c>
      <c r="C1" s="2"/>
      <c r="H1" s="3"/>
      <c r="M1" s="3"/>
      <c r="R1" s="3"/>
      <c r="Y1" s="3"/>
    </row>
    <row r="2" spans="1:25">
      <c r="A2" s="19"/>
      <c r="C2" s="2"/>
      <c r="H2" s="3"/>
      <c r="M2" s="3"/>
      <c r="R2" s="3"/>
      <c r="Y2" s="3"/>
    </row>
    <row r="3" spans="1:25">
      <c r="A3" s="3" t="s">
        <v>58</v>
      </c>
      <c r="B3" s="3" t="s">
        <v>158</v>
      </c>
      <c r="C3" s="2">
        <v>45</v>
      </c>
      <c r="D3" s="3" t="s">
        <v>0</v>
      </c>
      <c r="E3" s="3" t="s">
        <v>58</v>
      </c>
      <c r="F3" s="3" t="s">
        <v>13</v>
      </c>
      <c r="G3" s="3">
        <v>36</v>
      </c>
      <c r="H3" s="3" t="s">
        <v>1</v>
      </c>
      <c r="I3" s="3" t="s">
        <v>62</v>
      </c>
      <c r="J3" s="3" t="s">
        <v>125</v>
      </c>
      <c r="K3" s="3">
        <v>45</v>
      </c>
      <c r="L3" s="3" t="s">
        <v>8</v>
      </c>
      <c r="M3" s="3" t="s">
        <v>65</v>
      </c>
      <c r="N3" s="3" t="s">
        <v>9</v>
      </c>
      <c r="O3" s="3">
        <v>70</v>
      </c>
      <c r="P3" s="3" t="s">
        <v>3</v>
      </c>
      <c r="S3" s="17" t="s">
        <v>155</v>
      </c>
      <c r="T3" s="17" t="s">
        <v>147</v>
      </c>
      <c r="U3" s="17">
        <v>75</v>
      </c>
      <c r="V3" s="3" t="s">
        <v>160</v>
      </c>
      <c r="Y3" s="3" t="s">
        <v>0</v>
      </c>
    </row>
    <row r="4" spans="1:25">
      <c r="A4" s="3" t="s">
        <v>58</v>
      </c>
      <c r="B4" s="3" t="s">
        <v>133</v>
      </c>
      <c r="C4" s="3">
        <v>45</v>
      </c>
      <c r="D4" s="3" t="s">
        <v>0</v>
      </c>
      <c r="E4" s="3" t="s">
        <v>64</v>
      </c>
      <c r="F4" s="3" t="s">
        <v>20</v>
      </c>
      <c r="G4" s="3">
        <v>48</v>
      </c>
      <c r="H4" s="3" t="s">
        <v>1</v>
      </c>
      <c r="I4" s="3" t="s">
        <v>58</v>
      </c>
      <c r="J4" s="3" t="s">
        <v>161</v>
      </c>
      <c r="K4" s="3">
        <v>87</v>
      </c>
      <c r="L4" s="3" t="s">
        <v>8</v>
      </c>
      <c r="S4" s="17" t="s">
        <v>155</v>
      </c>
      <c r="T4" s="17" t="s">
        <v>144</v>
      </c>
      <c r="U4" s="17">
        <v>60</v>
      </c>
      <c r="V4" s="3" t="s">
        <v>160</v>
      </c>
      <c r="Y4" s="3" t="s">
        <v>1</v>
      </c>
    </row>
    <row r="5" spans="1:25">
      <c r="A5" s="3" t="s">
        <v>62</v>
      </c>
      <c r="B5" s="3" t="s">
        <v>22</v>
      </c>
      <c r="C5" s="3">
        <v>30</v>
      </c>
      <c r="D5" s="3" t="s">
        <v>0</v>
      </c>
      <c r="E5" s="3" t="s">
        <v>65</v>
      </c>
      <c r="F5" s="3" t="s">
        <v>20</v>
      </c>
      <c r="G5" s="3">
        <v>56</v>
      </c>
      <c r="H5" s="3" t="s">
        <v>1</v>
      </c>
      <c r="J5" s="17" t="s">
        <v>144</v>
      </c>
      <c r="K5" s="17">
        <v>60</v>
      </c>
      <c r="L5" s="3" t="s">
        <v>8</v>
      </c>
      <c r="S5" s="17" t="s">
        <v>155</v>
      </c>
      <c r="T5" s="17" t="s">
        <v>14</v>
      </c>
      <c r="U5" s="17">
        <v>60</v>
      </c>
      <c r="V5" s="3" t="s">
        <v>162</v>
      </c>
      <c r="Y5" s="3" t="s">
        <v>8</v>
      </c>
    </row>
    <row r="6" spans="1:25">
      <c r="A6" s="3" t="s">
        <v>65</v>
      </c>
      <c r="B6" s="3" t="s">
        <v>22</v>
      </c>
      <c r="C6" s="3">
        <v>30</v>
      </c>
      <c r="D6" s="3" t="s">
        <v>0</v>
      </c>
      <c r="E6" s="17" t="s">
        <v>155</v>
      </c>
      <c r="F6" s="17" t="s">
        <v>20</v>
      </c>
      <c r="G6" s="17">
        <v>60</v>
      </c>
      <c r="H6" s="3" t="s">
        <v>1</v>
      </c>
      <c r="J6" s="17" t="s">
        <v>147</v>
      </c>
      <c r="K6" s="17">
        <v>75</v>
      </c>
      <c r="L6" s="3" t="s">
        <v>8</v>
      </c>
      <c r="S6" s="17" t="s">
        <v>155</v>
      </c>
      <c r="T6" s="17" t="s">
        <v>22</v>
      </c>
      <c r="U6" s="17">
        <v>60</v>
      </c>
      <c r="V6" s="3" t="s">
        <v>162</v>
      </c>
      <c r="Y6" s="3" t="s">
        <v>3</v>
      </c>
    </row>
    <row r="7" spans="1:25">
      <c r="A7" s="17" t="s">
        <v>155</v>
      </c>
      <c r="B7" s="17" t="s">
        <v>22</v>
      </c>
      <c r="C7" s="17">
        <v>60</v>
      </c>
      <c r="D7" s="3" t="s">
        <v>0</v>
      </c>
      <c r="E7" s="3" t="s">
        <v>58</v>
      </c>
      <c r="F7" s="3" t="s">
        <v>136</v>
      </c>
      <c r="G7" s="3">
        <v>25</v>
      </c>
      <c r="H7" s="3" t="s">
        <v>1</v>
      </c>
      <c r="I7" s="3" t="s">
        <v>65</v>
      </c>
      <c r="J7" s="3" t="s">
        <v>93</v>
      </c>
      <c r="K7" s="3">
        <v>45</v>
      </c>
      <c r="L7" s="3" t="s">
        <v>8</v>
      </c>
      <c r="S7" s="17" t="s">
        <v>155</v>
      </c>
      <c r="T7" s="17" t="s">
        <v>39</v>
      </c>
      <c r="U7" s="17">
        <v>75</v>
      </c>
      <c r="V7" s="3" t="s">
        <v>162</v>
      </c>
    </row>
    <row r="8" spans="1:25">
      <c r="A8" s="3" t="s">
        <v>62</v>
      </c>
      <c r="B8" s="3" t="s">
        <v>152</v>
      </c>
      <c r="C8" s="3">
        <v>45</v>
      </c>
      <c r="D8" s="3" t="s">
        <v>0</v>
      </c>
      <c r="E8" s="3" t="s">
        <v>62</v>
      </c>
      <c r="F8" s="3" t="s">
        <v>136</v>
      </c>
      <c r="G8" s="3">
        <v>45</v>
      </c>
      <c r="H8" s="3" t="s">
        <v>1</v>
      </c>
      <c r="I8" s="3" t="s">
        <v>44</v>
      </c>
      <c r="J8" s="3" t="s">
        <v>93</v>
      </c>
      <c r="K8" s="3">
        <v>70</v>
      </c>
      <c r="L8" s="3" t="s">
        <v>8</v>
      </c>
      <c r="S8" s="17" t="s">
        <v>155</v>
      </c>
      <c r="T8" s="17" t="s">
        <v>163</v>
      </c>
      <c r="U8" s="17">
        <v>75</v>
      </c>
      <c r="V8" s="3" t="s">
        <v>162</v>
      </c>
    </row>
    <row r="9" spans="1:25">
      <c r="A9" s="3" t="s">
        <v>62</v>
      </c>
      <c r="B9" s="3" t="s">
        <v>31</v>
      </c>
      <c r="C9" s="3">
        <v>45</v>
      </c>
      <c r="D9" s="3" t="s">
        <v>0</v>
      </c>
      <c r="E9" s="3" t="s">
        <v>64</v>
      </c>
      <c r="F9" s="3" t="s">
        <v>136</v>
      </c>
      <c r="G9" s="3">
        <v>45</v>
      </c>
      <c r="H9" s="3" t="s">
        <v>1</v>
      </c>
      <c r="S9" s="17" t="s">
        <v>155</v>
      </c>
      <c r="T9" s="17" t="s">
        <v>59</v>
      </c>
      <c r="U9" s="17">
        <v>75</v>
      </c>
      <c r="V9" s="3" t="s">
        <v>162</v>
      </c>
    </row>
    <row r="10" spans="1:25">
      <c r="A10" s="3" t="s">
        <v>62</v>
      </c>
      <c r="B10" s="3" t="s">
        <v>164</v>
      </c>
      <c r="C10" s="3">
        <v>60</v>
      </c>
      <c r="D10" s="3" t="s">
        <v>0</v>
      </c>
      <c r="E10" s="3" t="s">
        <v>65</v>
      </c>
      <c r="F10" s="3" t="s">
        <v>136</v>
      </c>
      <c r="G10" s="3">
        <v>45</v>
      </c>
      <c r="H10" s="3" t="s">
        <v>1</v>
      </c>
      <c r="S10" s="17" t="s">
        <v>155</v>
      </c>
      <c r="T10" s="17" t="s">
        <v>20</v>
      </c>
      <c r="U10" s="17">
        <v>60</v>
      </c>
      <c r="V10" s="3" t="s">
        <v>165</v>
      </c>
    </row>
    <row r="11" spans="1:25">
      <c r="A11" s="3" t="s">
        <v>62</v>
      </c>
      <c r="B11" s="3" t="s">
        <v>32</v>
      </c>
      <c r="C11" s="3">
        <v>70</v>
      </c>
      <c r="D11" s="3" t="s">
        <v>0</v>
      </c>
      <c r="E11" s="17" t="s">
        <v>155</v>
      </c>
      <c r="F11" s="17" t="s">
        <v>136</v>
      </c>
      <c r="G11" s="17">
        <v>75</v>
      </c>
      <c r="H11" s="3" t="s">
        <v>1</v>
      </c>
      <c r="J11" s="17"/>
      <c r="K11" s="17"/>
      <c r="S11" s="17" t="s">
        <v>155</v>
      </c>
      <c r="T11" s="17" t="s">
        <v>136</v>
      </c>
      <c r="U11" s="17">
        <v>75</v>
      </c>
      <c r="V11" s="3" t="s">
        <v>165</v>
      </c>
    </row>
    <row r="12" spans="1:25">
      <c r="A12" s="3" t="s">
        <v>62</v>
      </c>
      <c r="B12" s="3" t="s">
        <v>128</v>
      </c>
      <c r="C12" s="3">
        <v>60</v>
      </c>
      <c r="D12" s="3" t="s">
        <v>0</v>
      </c>
      <c r="E12" s="17" t="s">
        <v>155</v>
      </c>
      <c r="F12" s="17" t="s">
        <v>27</v>
      </c>
      <c r="G12" s="17">
        <v>120</v>
      </c>
      <c r="H12" s="3" t="s">
        <v>1</v>
      </c>
      <c r="O12" s="5" t="s">
        <v>166</v>
      </c>
      <c r="P12" s="5">
        <v>390</v>
      </c>
      <c r="S12" s="17" t="s">
        <v>155</v>
      </c>
      <c r="T12" s="17" t="s">
        <v>27</v>
      </c>
      <c r="U12" s="17">
        <v>120</v>
      </c>
      <c r="V12" s="3" t="s">
        <v>165</v>
      </c>
    </row>
    <row r="13" spans="1:25">
      <c r="A13" s="3" t="s">
        <v>64</v>
      </c>
      <c r="B13" s="3" t="s">
        <v>84</v>
      </c>
      <c r="C13" s="3">
        <v>45</v>
      </c>
      <c r="D13" s="3" t="s">
        <v>0</v>
      </c>
      <c r="E13" s="3" t="s">
        <v>62</v>
      </c>
      <c r="F13" s="3" t="s">
        <v>18</v>
      </c>
      <c r="G13" s="3">
        <v>45</v>
      </c>
      <c r="H13" s="3" t="s">
        <v>1</v>
      </c>
      <c r="U13" s="17">
        <f>SUM(U3:U12)</f>
        <v>735</v>
      </c>
    </row>
    <row r="14" spans="1:25">
      <c r="A14" s="3" t="s">
        <v>64</v>
      </c>
      <c r="B14" s="3" t="s">
        <v>14</v>
      </c>
      <c r="C14" s="3">
        <v>60</v>
      </c>
      <c r="D14" s="3" t="s">
        <v>0</v>
      </c>
      <c r="E14" s="3" t="s">
        <v>64</v>
      </c>
      <c r="F14" s="3" t="s">
        <v>6</v>
      </c>
      <c r="G14" s="3">
        <v>60</v>
      </c>
      <c r="H14" s="3" t="s">
        <v>1</v>
      </c>
    </row>
    <row r="15" spans="1:25">
      <c r="A15" s="17" t="s">
        <v>155</v>
      </c>
      <c r="B15" s="17" t="s">
        <v>14</v>
      </c>
      <c r="C15" s="17">
        <v>60</v>
      </c>
      <c r="D15" s="3" t="s">
        <v>0</v>
      </c>
      <c r="E15" s="17" t="s">
        <v>155</v>
      </c>
      <c r="F15" s="17" t="s">
        <v>154</v>
      </c>
      <c r="G15" s="17">
        <v>75</v>
      </c>
      <c r="H15" s="3" t="s">
        <v>1</v>
      </c>
    </row>
    <row r="16" spans="1:25">
      <c r="A16" s="3" t="s">
        <v>65</v>
      </c>
      <c r="B16" s="3" t="s">
        <v>14</v>
      </c>
      <c r="C16" s="3">
        <v>30</v>
      </c>
      <c r="D16" s="3" t="s">
        <v>0</v>
      </c>
      <c r="E16" s="17" t="s">
        <v>155</v>
      </c>
      <c r="F16" s="17" t="s">
        <v>29</v>
      </c>
      <c r="G16" s="17">
        <v>60</v>
      </c>
      <c r="H16" s="3" t="s">
        <v>1</v>
      </c>
    </row>
    <row r="17" spans="1:26">
      <c r="A17" s="3" t="s">
        <v>115</v>
      </c>
      <c r="B17" s="3" t="s">
        <v>39</v>
      </c>
      <c r="C17" s="3">
        <v>45</v>
      </c>
      <c r="D17" s="3" t="s">
        <v>0</v>
      </c>
      <c r="E17" s="3" t="s">
        <v>61</v>
      </c>
      <c r="F17" s="3" t="s">
        <v>16</v>
      </c>
      <c r="G17" s="3">
        <v>70</v>
      </c>
      <c r="H17" s="3" t="s">
        <v>1</v>
      </c>
    </row>
    <row r="18" spans="1:26">
      <c r="A18" s="17" t="s">
        <v>155</v>
      </c>
      <c r="B18" s="17" t="s">
        <v>39</v>
      </c>
      <c r="C18" s="17">
        <v>75</v>
      </c>
      <c r="D18" s="3" t="s">
        <v>0</v>
      </c>
      <c r="E18" s="3" t="s">
        <v>167</v>
      </c>
      <c r="F18" s="3" t="s">
        <v>168</v>
      </c>
      <c r="G18" s="3">
        <v>60</v>
      </c>
      <c r="H18" s="3" t="s">
        <v>1</v>
      </c>
    </row>
    <row r="19" spans="1:26">
      <c r="A19" s="17" t="s">
        <v>155</v>
      </c>
      <c r="B19" s="17" t="s">
        <v>163</v>
      </c>
      <c r="C19" s="17">
        <v>60</v>
      </c>
      <c r="D19" s="3" t="s">
        <v>0</v>
      </c>
    </row>
    <row r="20" spans="1:26">
      <c r="A20" s="3" t="s">
        <v>65</v>
      </c>
      <c r="B20" s="3" t="s">
        <v>152</v>
      </c>
      <c r="C20" s="3">
        <v>60</v>
      </c>
      <c r="D20" s="3" t="s">
        <v>0</v>
      </c>
    </row>
    <row r="21" spans="1:26">
      <c r="A21" s="3" t="s">
        <v>65</v>
      </c>
      <c r="B21" s="3" t="s">
        <v>33</v>
      </c>
      <c r="C21" s="3">
        <v>70</v>
      </c>
      <c r="D21" s="3" t="s">
        <v>0</v>
      </c>
    </row>
    <row r="22" spans="1:26">
      <c r="A22" s="3" t="s">
        <v>41</v>
      </c>
      <c r="B22" s="3" t="s">
        <v>26</v>
      </c>
      <c r="C22" s="3">
        <v>45</v>
      </c>
      <c r="D22" s="3" t="s">
        <v>0</v>
      </c>
    </row>
    <row r="23" spans="1:26">
      <c r="A23" s="3" t="s">
        <v>41</v>
      </c>
      <c r="B23" s="3" t="s">
        <v>169</v>
      </c>
      <c r="C23" s="3">
        <v>70</v>
      </c>
      <c r="D23" s="3" t="s">
        <v>0</v>
      </c>
    </row>
    <row r="25" spans="1:26">
      <c r="A25" s="5"/>
      <c r="B25" s="5"/>
      <c r="C25" s="6">
        <f>SUM(C3:C23)</f>
        <v>1110</v>
      </c>
      <c r="D25" s="5"/>
      <c r="E25" s="5"/>
      <c r="F25" s="5"/>
      <c r="G25" s="5">
        <f>SUM(G3:G24)</f>
        <v>925</v>
      </c>
      <c r="H25" s="5"/>
      <c r="I25" s="5"/>
      <c r="J25" s="5"/>
      <c r="K25" s="5">
        <f>SUM(K3:K8)</f>
        <v>382</v>
      </c>
      <c r="L25" s="5"/>
      <c r="M25" s="5"/>
      <c r="N25" s="5"/>
      <c r="O25" s="5">
        <f>70</f>
        <v>70</v>
      </c>
      <c r="P25" s="5"/>
      <c r="Q25" s="5"/>
      <c r="R25" s="6">
        <f>C25+G25+K25+O25</f>
        <v>2487</v>
      </c>
      <c r="S25" s="5"/>
      <c r="T25" s="5"/>
      <c r="U25" s="5"/>
      <c r="V25" s="5"/>
      <c r="W25" s="5"/>
      <c r="X25" s="5"/>
      <c r="Y25" s="5"/>
      <c r="Z25" s="5"/>
    </row>
    <row r="27" spans="1:26">
      <c r="A27" s="19">
        <v>44872</v>
      </c>
    </row>
    <row r="28" spans="1:26">
      <c r="A28" s="19"/>
    </row>
    <row r="29" spans="1:26">
      <c r="A29" s="3" t="s">
        <v>62</v>
      </c>
      <c r="B29" s="3" t="s">
        <v>164</v>
      </c>
      <c r="C29" s="3">
        <v>60</v>
      </c>
      <c r="D29" s="3" t="s">
        <v>0</v>
      </c>
      <c r="E29" s="3" t="s">
        <v>58</v>
      </c>
      <c r="F29" s="3" t="s">
        <v>136</v>
      </c>
      <c r="G29" s="3">
        <v>45</v>
      </c>
      <c r="H29" s="3" t="s">
        <v>1</v>
      </c>
      <c r="I29" s="3" t="s">
        <v>62</v>
      </c>
      <c r="J29" s="3" t="s">
        <v>125</v>
      </c>
      <c r="K29" s="3">
        <v>70</v>
      </c>
      <c r="L29" s="3" t="s">
        <v>8</v>
      </c>
    </row>
    <row r="30" spans="1:26">
      <c r="A30" s="3" t="s">
        <v>64</v>
      </c>
      <c r="B30" s="3" t="s">
        <v>14</v>
      </c>
      <c r="C30" s="3">
        <v>60</v>
      </c>
      <c r="D30" s="3" t="s">
        <v>0</v>
      </c>
      <c r="E30" s="3" t="s">
        <v>62</v>
      </c>
      <c r="F30" s="3" t="s">
        <v>136</v>
      </c>
      <c r="G30" s="3">
        <v>45</v>
      </c>
      <c r="H30" s="3" t="s">
        <v>1</v>
      </c>
      <c r="J30" s="17" t="s">
        <v>147</v>
      </c>
      <c r="K30" s="17">
        <v>75</v>
      </c>
      <c r="L30" s="3" t="s">
        <v>8</v>
      </c>
    </row>
    <row r="31" spans="1:26">
      <c r="B31" s="17" t="s">
        <v>14</v>
      </c>
      <c r="C31" s="17">
        <v>60</v>
      </c>
      <c r="D31" s="3" t="s">
        <v>0</v>
      </c>
      <c r="E31" s="3" t="s">
        <v>64</v>
      </c>
      <c r="F31" s="3" t="s">
        <v>136</v>
      </c>
      <c r="G31" s="3">
        <v>45</v>
      </c>
      <c r="H31" s="3" t="s">
        <v>1</v>
      </c>
      <c r="J31" s="17" t="s">
        <v>144</v>
      </c>
      <c r="K31" s="17">
        <v>60</v>
      </c>
      <c r="L31" s="3" t="s">
        <v>8</v>
      </c>
    </row>
    <row r="32" spans="1:26">
      <c r="A32" s="3" t="s">
        <v>64</v>
      </c>
      <c r="B32" s="3" t="s">
        <v>21</v>
      </c>
      <c r="C32" s="3">
        <v>50</v>
      </c>
      <c r="D32" s="3" t="s">
        <v>0</v>
      </c>
      <c r="E32" s="3" t="s">
        <v>65</v>
      </c>
      <c r="F32" s="3" t="s">
        <v>136</v>
      </c>
      <c r="G32" s="3">
        <v>45</v>
      </c>
      <c r="H32" s="3" t="s">
        <v>1</v>
      </c>
      <c r="J32" s="3" t="s">
        <v>161</v>
      </c>
      <c r="K32" s="3">
        <v>82</v>
      </c>
      <c r="L32" s="3" t="s">
        <v>8</v>
      </c>
    </row>
    <row r="33" spans="1:16">
      <c r="A33" s="3" t="s">
        <v>65</v>
      </c>
      <c r="B33" s="3" t="s">
        <v>33</v>
      </c>
      <c r="C33" s="3">
        <v>45</v>
      </c>
      <c r="D33" s="3" t="s">
        <v>0</v>
      </c>
      <c r="F33" s="17" t="s">
        <v>136</v>
      </c>
      <c r="G33" s="17">
        <v>75</v>
      </c>
      <c r="H33" s="3" t="s">
        <v>1</v>
      </c>
    </row>
    <row r="34" spans="1:16">
      <c r="A34" s="3" t="s">
        <v>62</v>
      </c>
      <c r="B34" s="3" t="s">
        <v>128</v>
      </c>
      <c r="C34" s="3">
        <v>60</v>
      </c>
      <c r="D34" s="3" t="s">
        <v>0</v>
      </c>
      <c r="E34" s="3" t="s">
        <v>58</v>
      </c>
      <c r="F34" s="3" t="s">
        <v>170</v>
      </c>
      <c r="G34" s="3">
        <v>36</v>
      </c>
      <c r="H34" s="3" t="s">
        <v>1</v>
      </c>
    </row>
    <row r="35" spans="1:16">
      <c r="A35" s="3" t="s">
        <v>62</v>
      </c>
      <c r="B35" s="3" t="s">
        <v>171</v>
      </c>
      <c r="C35" s="3">
        <v>30</v>
      </c>
      <c r="D35" s="3" t="s">
        <v>0</v>
      </c>
      <c r="E35" s="3" t="s">
        <v>64</v>
      </c>
      <c r="F35" s="3" t="s">
        <v>170</v>
      </c>
      <c r="G35" s="3">
        <v>36</v>
      </c>
      <c r="H35" s="3" t="s">
        <v>1</v>
      </c>
    </row>
    <row r="36" spans="1:16">
      <c r="A36" s="3" t="s">
        <v>62</v>
      </c>
      <c r="B36" s="3" t="s">
        <v>172</v>
      </c>
      <c r="C36" s="3">
        <v>27</v>
      </c>
      <c r="D36" s="3" t="s">
        <v>0</v>
      </c>
      <c r="E36" s="3" t="s">
        <v>58</v>
      </c>
      <c r="F36" s="3" t="s">
        <v>173</v>
      </c>
      <c r="G36" s="3">
        <v>56</v>
      </c>
      <c r="H36" s="3" t="s">
        <v>1</v>
      </c>
    </row>
    <row r="37" spans="1:16">
      <c r="A37" s="3" t="s">
        <v>58</v>
      </c>
      <c r="B37" s="3" t="s">
        <v>174</v>
      </c>
      <c r="C37" s="3">
        <v>45</v>
      </c>
      <c r="D37" s="3" t="s">
        <v>0</v>
      </c>
      <c r="E37" s="3" t="s">
        <v>64</v>
      </c>
      <c r="F37" s="3" t="s">
        <v>173</v>
      </c>
      <c r="G37" s="3">
        <v>56</v>
      </c>
      <c r="H37" s="3" t="s">
        <v>1</v>
      </c>
    </row>
    <row r="38" spans="1:16">
      <c r="A38" s="3" t="s">
        <v>64</v>
      </c>
      <c r="B38" s="3" t="s">
        <v>39</v>
      </c>
      <c r="C38" s="3">
        <v>30</v>
      </c>
      <c r="D38" s="3" t="s">
        <v>0</v>
      </c>
      <c r="F38" s="17" t="s">
        <v>173</v>
      </c>
      <c r="G38" s="17">
        <v>60</v>
      </c>
      <c r="H38" s="3" t="s">
        <v>1</v>
      </c>
    </row>
    <row r="39" spans="1:16">
      <c r="B39" s="17" t="s">
        <v>39</v>
      </c>
      <c r="C39" s="17">
        <v>75</v>
      </c>
      <c r="D39" s="3" t="s">
        <v>0</v>
      </c>
      <c r="E39" s="3" t="s">
        <v>58</v>
      </c>
      <c r="F39" s="3" t="s">
        <v>16</v>
      </c>
      <c r="G39" s="3">
        <v>60</v>
      </c>
      <c r="H39" s="3" t="s">
        <v>1</v>
      </c>
    </row>
    <row r="40" spans="1:16">
      <c r="B40" s="17" t="s">
        <v>163</v>
      </c>
      <c r="C40" s="17">
        <v>75</v>
      </c>
      <c r="D40" s="3" t="s">
        <v>0</v>
      </c>
      <c r="E40" s="3" t="s">
        <v>64</v>
      </c>
      <c r="F40" s="3" t="s">
        <v>16</v>
      </c>
      <c r="G40" s="3">
        <v>45</v>
      </c>
      <c r="H40" s="3" t="s">
        <v>1</v>
      </c>
    </row>
    <row r="41" spans="1:16">
      <c r="A41" s="3" t="s">
        <v>62</v>
      </c>
      <c r="B41" s="3" t="s">
        <v>175</v>
      </c>
      <c r="C41" s="3">
        <v>70</v>
      </c>
      <c r="D41" s="3" t="s">
        <v>0</v>
      </c>
      <c r="F41" s="17" t="s">
        <v>27</v>
      </c>
      <c r="G41" s="17">
        <v>120</v>
      </c>
      <c r="H41" s="3" t="s">
        <v>1</v>
      </c>
    </row>
    <row r="42" spans="1:16">
      <c r="A42" s="3" t="s">
        <v>62</v>
      </c>
      <c r="B42" s="3" t="s">
        <v>152</v>
      </c>
      <c r="C42" s="3">
        <v>60</v>
      </c>
      <c r="D42" s="3" t="s">
        <v>0</v>
      </c>
      <c r="E42" s="3" t="s">
        <v>62</v>
      </c>
      <c r="F42" s="3" t="s">
        <v>27</v>
      </c>
      <c r="G42" s="3">
        <v>60</v>
      </c>
      <c r="H42" s="3" t="s">
        <v>1</v>
      </c>
    </row>
    <row r="43" spans="1:16">
      <c r="A43" s="3" t="s">
        <v>58</v>
      </c>
      <c r="B43" s="3" t="s">
        <v>158</v>
      </c>
      <c r="C43" s="2">
        <v>60</v>
      </c>
      <c r="D43" s="3" t="s">
        <v>0</v>
      </c>
      <c r="E43" s="3" t="s">
        <v>65</v>
      </c>
      <c r="F43" s="3" t="s">
        <v>27</v>
      </c>
      <c r="G43" s="3">
        <v>30</v>
      </c>
      <c r="H43" s="3" t="s">
        <v>1</v>
      </c>
    </row>
    <row r="44" spans="1:16">
      <c r="A44" s="3" t="s">
        <v>65</v>
      </c>
      <c r="B44" s="3" t="s">
        <v>158</v>
      </c>
      <c r="C44" s="3">
        <v>60</v>
      </c>
      <c r="D44" s="3" t="s">
        <v>0</v>
      </c>
      <c r="F44" s="17" t="s">
        <v>29</v>
      </c>
      <c r="G44" s="17">
        <v>60</v>
      </c>
      <c r="H44" s="3" t="s">
        <v>1</v>
      </c>
      <c r="O44" s="5" t="s">
        <v>166</v>
      </c>
      <c r="P44" s="5">
        <v>360</v>
      </c>
    </row>
    <row r="45" spans="1:16">
      <c r="A45" s="3" t="s">
        <v>64</v>
      </c>
      <c r="B45" s="3" t="s">
        <v>23</v>
      </c>
      <c r="C45" s="3">
        <v>45</v>
      </c>
      <c r="D45" s="3" t="s">
        <v>0</v>
      </c>
      <c r="E45" s="3" t="s">
        <v>64</v>
      </c>
      <c r="F45" s="3" t="s">
        <v>6</v>
      </c>
      <c r="G45" s="3">
        <v>60</v>
      </c>
      <c r="H45" s="3" t="s">
        <v>1</v>
      </c>
      <c r="O45" s="3" t="s">
        <v>176</v>
      </c>
      <c r="P45" s="3">
        <v>80</v>
      </c>
    </row>
    <row r="46" spans="1:16">
      <c r="A46" s="3" t="s">
        <v>58</v>
      </c>
      <c r="B46" s="3" t="s">
        <v>133</v>
      </c>
      <c r="C46" s="3">
        <v>60</v>
      </c>
      <c r="D46" s="3" t="s">
        <v>0</v>
      </c>
    </row>
    <row r="47" spans="1:16">
      <c r="A47" s="3" t="s">
        <v>64</v>
      </c>
      <c r="B47" s="3" t="s">
        <v>133</v>
      </c>
      <c r="C47" s="3">
        <v>60</v>
      </c>
      <c r="D47" s="3" t="s">
        <v>0</v>
      </c>
    </row>
    <row r="48" spans="1:16">
      <c r="A48" s="3" t="s">
        <v>64</v>
      </c>
      <c r="B48" s="3" t="s">
        <v>84</v>
      </c>
      <c r="C48" s="3">
        <v>45</v>
      </c>
      <c r="D48" s="3" t="s">
        <v>0</v>
      </c>
    </row>
    <row r="49" spans="1:26">
      <c r="A49" s="3" t="s">
        <v>62</v>
      </c>
      <c r="B49" s="3" t="s">
        <v>31</v>
      </c>
      <c r="C49" s="3">
        <v>45</v>
      </c>
      <c r="D49" s="3" t="s">
        <v>0</v>
      </c>
    </row>
    <row r="50" spans="1:26">
      <c r="A50" s="3" t="s">
        <v>62</v>
      </c>
      <c r="B50" s="3" t="s">
        <v>22</v>
      </c>
      <c r="C50" s="3">
        <v>45</v>
      </c>
      <c r="D50" s="3" t="s">
        <v>0</v>
      </c>
    </row>
    <row r="51" spans="1:26">
      <c r="B51" s="17" t="s">
        <v>22</v>
      </c>
      <c r="C51" s="17">
        <v>60</v>
      </c>
      <c r="D51" s="3" t="s">
        <v>0</v>
      </c>
    </row>
    <row r="53" spans="1:26">
      <c r="A53" s="5"/>
      <c r="B53" s="5"/>
      <c r="C53" s="5">
        <f>SUM(C29:C51)</f>
        <v>1227</v>
      </c>
      <c r="D53" s="5"/>
      <c r="E53" s="5"/>
      <c r="F53" s="5"/>
      <c r="G53" s="5">
        <f>SUM(G29:G51)</f>
        <v>934</v>
      </c>
      <c r="H53" s="5"/>
      <c r="I53" s="5"/>
      <c r="J53" s="5"/>
      <c r="K53" s="5">
        <f>SUM(K29:K51)</f>
        <v>287</v>
      </c>
      <c r="L53" s="5"/>
      <c r="M53" s="5"/>
      <c r="N53" s="5"/>
      <c r="O53" s="5"/>
      <c r="P53" s="5"/>
      <c r="Q53" s="5"/>
      <c r="R53" s="5">
        <v>2448</v>
      </c>
      <c r="S53" s="5"/>
      <c r="T53" s="5"/>
      <c r="U53" s="5"/>
      <c r="V53" s="5"/>
      <c r="W53" s="5"/>
      <c r="X53" s="5"/>
      <c r="Y53" s="5"/>
      <c r="Z53" s="5"/>
    </row>
    <row r="55" spans="1:26">
      <c r="A55" s="19">
        <v>44879</v>
      </c>
      <c r="B55" s="19">
        <v>44879</v>
      </c>
    </row>
    <row r="57" spans="1:26">
      <c r="A57" s="3" t="s">
        <v>58</v>
      </c>
      <c r="B57" s="3" t="s">
        <v>26</v>
      </c>
      <c r="C57" s="3">
        <v>45</v>
      </c>
      <c r="D57" s="3" t="s">
        <v>0</v>
      </c>
      <c r="E57" s="3" t="s">
        <v>58</v>
      </c>
      <c r="F57" s="3" t="s">
        <v>136</v>
      </c>
      <c r="G57" s="3">
        <v>45</v>
      </c>
      <c r="H57" s="3" t="s">
        <v>1</v>
      </c>
      <c r="I57" s="3" t="s">
        <v>58</v>
      </c>
      <c r="J57" s="3" t="s">
        <v>161</v>
      </c>
      <c r="K57" s="3">
        <v>38</v>
      </c>
      <c r="L57" s="3" t="s">
        <v>8</v>
      </c>
      <c r="O57" s="3" t="s">
        <v>38</v>
      </c>
      <c r="P57" s="3">
        <v>40</v>
      </c>
    </row>
    <row r="58" spans="1:26">
      <c r="A58" s="3" t="s">
        <v>62</v>
      </c>
      <c r="B58" s="3" t="s">
        <v>164</v>
      </c>
      <c r="C58" s="2">
        <v>60</v>
      </c>
      <c r="D58" s="3" t="s">
        <v>0</v>
      </c>
      <c r="E58" s="3" t="s">
        <v>62</v>
      </c>
      <c r="F58" s="3" t="s">
        <v>136</v>
      </c>
      <c r="G58" s="3">
        <v>45</v>
      </c>
      <c r="H58" s="3" t="s">
        <v>1</v>
      </c>
      <c r="J58" s="17" t="s">
        <v>147</v>
      </c>
      <c r="K58" s="17">
        <v>75</v>
      </c>
      <c r="L58" s="3" t="s">
        <v>8</v>
      </c>
      <c r="O58" s="3" t="s">
        <v>147</v>
      </c>
      <c r="P58" s="3">
        <v>75</v>
      </c>
    </row>
    <row r="59" spans="1:26">
      <c r="A59" s="3" t="s">
        <v>65</v>
      </c>
      <c r="B59" s="3" t="s">
        <v>164</v>
      </c>
      <c r="C59" s="3">
        <v>60</v>
      </c>
      <c r="D59" s="3" t="s">
        <v>0</v>
      </c>
      <c r="E59" s="3" t="s">
        <v>64</v>
      </c>
      <c r="F59" s="3" t="s">
        <v>136</v>
      </c>
      <c r="G59" s="3">
        <v>45</v>
      </c>
      <c r="H59" s="3" t="s">
        <v>1</v>
      </c>
      <c r="J59" s="17" t="s">
        <v>144</v>
      </c>
      <c r="K59" s="17">
        <v>60</v>
      </c>
      <c r="L59" s="3" t="s">
        <v>8</v>
      </c>
      <c r="O59" s="3" t="s">
        <v>156</v>
      </c>
      <c r="P59" s="3">
        <v>40</v>
      </c>
    </row>
    <row r="60" spans="1:26">
      <c r="A60" s="3" t="s">
        <v>64</v>
      </c>
      <c r="B60" s="3" t="s">
        <v>14</v>
      </c>
      <c r="C60" s="3">
        <v>60</v>
      </c>
      <c r="D60" s="3" t="s">
        <v>0</v>
      </c>
      <c r="E60" s="3" t="s">
        <v>65</v>
      </c>
      <c r="F60" s="3" t="s">
        <v>136</v>
      </c>
      <c r="G60" s="3">
        <v>45</v>
      </c>
      <c r="H60" s="3" t="s">
        <v>1</v>
      </c>
      <c r="O60" s="3" t="s">
        <v>177</v>
      </c>
      <c r="P60" s="3">
        <v>330</v>
      </c>
    </row>
    <row r="61" spans="1:26">
      <c r="B61" s="17" t="s">
        <v>14</v>
      </c>
      <c r="C61" s="17">
        <v>60</v>
      </c>
      <c r="D61" s="3" t="s">
        <v>0</v>
      </c>
      <c r="F61" s="17" t="s">
        <v>136</v>
      </c>
      <c r="G61" s="17">
        <v>75</v>
      </c>
      <c r="H61" s="3" t="s">
        <v>1</v>
      </c>
      <c r="I61" s="3" t="s">
        <v>65</v>
      </c>
      <c r="J61" s="3" t="s">
        <v>9</v>
      </c>
      <c r="K61" s="3">
        <v>70</v>
      </c>
      <c r="L61" s="3" t="s">
        <v>3</v>
      </c>
      <c r="O61" s="3" t="s">
        <v>163</v>
      </c>
      <c r="P61" s="3">
        <v>120</v>
      </c>
    </row>
    <row r="62" spans="1:26">
      <c r="A62" s="3" t="s">
        <v>64</v>
      </c>
      <c r="B62" s="3" t="s">
        <v>21</v>
      </c>
      <c r="C62" s="3">
        <v>50</v>
      </c>
      <c r="D62" s="3" t="s">
        <v>0</v>
      </c>
      <c r="E62" s="3" t="s">
        <v>58</v>
      </c>
      <c r="F62" s="3" t="s">
        <v>170</v>
      </c>
      <c r="G62" s="3">
        <v>36</v>
      </c>
      <c r="H62" s="3" t="s">
        <v>1</v>
      </c>
    </row>
    <row r="63" spans="1:26">
      <c r="A63" s="3" t="s">
        <v>62</v>
      </c>
      <c r="B63" s="3" t="s">
        <v>128</v>
      </c>
      <c r="C63" s="3">
        <v>60</v>
      </c>
      <c r="D63" s="3" t="s">
        <v>0</v>
      </c>
      <c r="E63" s="3" t="s">
        <v>64</v>
      </c>
      <c r="F63" s="3" t="s">
        <v>170</v>
      </c>
      <c r="G63" s="3">
        <v>36</v>
      </c>
      <c r="H63" s="3" t="s">
        <v>1</v>
      </c>
      <c r="P63" s="3">
        <f>SUM(P57:P61)</f>
        <v>605</v>
      </c>
    </row>
    <row r="64" spans="1:26">
      <c r="A64" s="3" t="s">
        <v>62</v>
      </c>
      <c r="B64" s="3" t="s">
        <v>39</v>
      </c>
      <c r="C64" s="3">
        <v>60</v>
      </c>
      <c r="D64" s="3" t="s">
        <v>0</v>
      </c>
      <c r="E64" s="3" t="s">
        <v>58</v>
      </c>
      <c r="F64" s="3" t="s">
        <v>173</v>
      </c>
      <c r="G64" s="3">
        <v>56</v>
      </c>
      <c r="H64" s="3" t="s">
        <v>1</v>
      </c>
    </row>
    <row r="65" spans="1:8">
      <c r="A65" s="3" t="s">
        <v>65</v>
      </c>
      <c r="B65" s="3" t="s">
        <v>39</v>
      </c>
      <c r="C65" s="3">
        <v>30</v>
      </c>
      <c r="D65" s="3" t="s">
        <v>0</v>
      </c>
      <c r="E65" s="3" t="s">
        <v>64</v>
      </c>
      <c r="F65" s="3" t="s">
        <v>173</v>
      </c>
      <c r="G65" s="3">
        <v>36</v>
      </c>
      <c r="H65" s="3" t="s">
        <v>1</v>
      </c>
    </row>
    <row r="66" spans="1:8">
      <c r="B66" s="17" t="s">
        <v>39</v>
      </c>
      <c r="C66" s="17">
        <v>75</v>
      </c>
      <c r="D66" s="3" t="s">
        <v>0</v>
      </c>
      <c r="E66" s="3" t="s">
        <v>58</v>
      </c>
      <c r="F66" s="3" t="s">
        <v>16</v>
      </c>
      <c r="G66" s="3">
        <v>45</v>
      </c>
      <c r="H66" s="3" t="s">
        <v>1</v>
      </c>
    </row>
    <row r="67" spans="1:8">
      <c r="B67" s="17" t="s">
        <v>163</v>
      </c>
      <c r="C67" s="17">
        <v>75</v>
      </c>
      <c r="D67" s="3" t="s">
        <v>0</v>
      </c>
      <c r="F67" s="17" t="s">
        <v>20</v>
      </c>
      <c r="G67" s="17">
        <v>60</v>
      </c>
      <c r="H67" s="3" t="s">
        <v>1</v>
      </c>
    </row>
    <row r="68" spans="1:8">
      <c r="A68" s="3" t="s">
        <v>62</v>
      </c>
      <c r="B68" s="3" t="s">
        <v>152</v>
      </c>
      <c r="C68" s="2">
        <v>60</v>
      </c>
      <c r="D68" s="3" t="s">
        <v>0</v>
      </c>
      <c r="E68" s="3" t="s">
        <v>62</v>
      </c>
      <c r="F68" s="3" t="s">
        <v>27</v>
      </c>
      <c r="G68" s="3">
        <v>60</v>
      </c>
      <c r="H68" s="3" t="s">
        <v>1</v>
      </c>
    </row>
    <row r="69" spans="1:8">
      <c r="A69" s="3" t="s">
        <v>62</v>
      </c>
      <c r="B69" s="3" t="s">
        <v>157</v>
      </c>
      <c r="C69" s="3">
        <v>70</v>
      </c>
      <c r="D69" s="3" t="s">
        <v>0</v>
      </c>
      <c r="E69" s="3" t="s">
        <v>65</v>
      </c>
      <c r="F69" s="3" t="s">
        <v>27</v>
      </c>
      <c r="G69" s="3">
        <v>60</v>
      </c>
      <c r="H69" s="3" t="s">
        <v>1</v>
      </c>
    </row>
    <row r="70" spans="1:8">
      <c r="A70" s="3" t="s">
        <v>62</v>
      </c>
      <c r="B70" s="3" t="s">
        <v>178</v>
      </c>
      <c r="C70" s="3">
        <v>30</v>
      </c>
      <c r="D70" s="3" t="s">
        <v>0</v>
      </c>
      <c r="F70" s="17" t="s">
        <v>27</v>
      </c>
      <c r="G70" s="17">
        <v>120</v>
      </c>
      <c r="H70" s="3" t="s">
        <v>1</v>
      </c>
    </row>
    <row r="71" spans="1:8">
      <c r="A71" s="3" t="s">
        <v>58</v>
      </c>
      <c r="B71" s="3" t="s">
        <v>158</v>
      </c>
      <c r="C71" s="2">
        <v>60</v>
      </c>
      <c r="D71" s="3" t="s">
        <v>0</v>
      </c>
      <c r="E71" s="3" t="s">
        <v>64</v>
      </c>
      <c r="F71" s="3" t="s">
        <v>6</v>
      </c>
      <c r="G71" s="3">
        <v>70</v>
      </c>
      <c r="H71" s="3" t="s">
        <v>1</v>
      </c>
    </row>
    <row r="72" spans="1:8">
      <c r="A72" s="3" t="s">
        <v>65</v>
      </c>
      <c r="B72" s="3" t="s">
        <v>158</v>
      </c>
      <c r="C72" s="3">
        <v>45</v>
      </c>
      <c r="D72" s="3" t="s">
        <v>0</v>
      </c>
    </row>
    <row r="73" spans="1:8">
      <c r="A73" s="3" t="s">
        <v>65</v>
      </c>
      <c r="B73" s="3" t="s">
        <v>158</v>
      </c>
      <c r="C73" s="3">
        <v>60</v>
      </c>
      <c r="D73" s="3" t="s">
        <v>0</v>
      </c>
    </row>
    <row r="74" spans="1:8">
      <c r="A74" s="3" t="s">
        <v>58</v>
      </c>
      <c r="B74" s="3" t="s">
        <v>133</v>
      </c>
      <c r="C74" s="3">
        <v>60</v>
      </c>
      <c r="D74" s="3" t="s">
        <v>0</v>
      </c>
    </row>
    <row r="75" spans="1:8">
      <c r="A75" s="3" t="s">
        <v>64</v>
      </c>
      <c r="B75" s="3" t="s">
        <v>133</v>
      </c>
      <c r="C75" s="3">
        <v>60</v>
      </c>
      <c r="D75" s="3" t="s">
        <v>0</v>
      </c>
    </row>
    <row r="76" spans="1:8">
      <c r="A76" s="3" t="s">
        <v>64</v>
      </c>
      <c r="B76" s="3" t="s">
        <v>84</v>
      </c>
      <c r="C76" s="3">
        <v>45</v>
      </c>
      <c r="D76" s="3" t="s">
        <v>0</v>
      </c>
    </row>
    <row r="77" spans="1:8">
      <c r="A77" s="3" t="s">
        <v>62</v>
      </c>
      <c r="B77" s="3" t="s">
        <v>31</v>
      </c>
      <c r="C77" s="3">
        <v>45</v>
      </c>
      <c r="D77" s="3" t="s">
        <v>0</v>
      </c>
    </row>
    <row r="78" spans="1:8">
      <c r="A78" s="3" t="s">
        <v>62</v>
      </c>
      <c r="B78" s="3" t="s">
        <v>22</v>
      </c>
      <c r="C78" s="3">
        <v>45</v>
      </c>
      <c r="D78" s="3" t="s">
        <v>0</v>
      </c>
    </row>
    <row r="79" spans="1:8">
      <c r="A79" s="3" t="s">
        <v>65</v>
      </c>
      <c r="B79" s="3" t="s">
        <v>22</v>
      </c>
      <c r="C79" s="3">
        <v>30</v>
      </c>
      <c r="D79" s="3" t="s">
        <v>0</v>
      </c>
    </row>
    <row r="80" spans="1:8">
      <c r="B80" s="17" t="s">
        <v>22</v>
      </c>
      <c r="C80" s="17">
        <v>60</v>
      </c>
      <c r="D80" s="3" t="s">
        <v>0</v>
      </c>
    </row>
    <row r="84" spans="1:26">
      <c r="A84" s="5"/>
      <c r="B84" s="5"/>
      <c r="C84" s="5">
        <f>SUM(C57:C80)</f>
        <v>1305</v>
      </c>
      <c r="D84" s="5"/>
      <c r="E84" s="5"/>
      <c r="F84" s="5"/>
      <c r="G84" s="5">
        <f>SUM(G57:G83)</f>
        <v>834</v>
      </c>
      <c r="H84" s="5"/>
      <c r="I84" s="5"/>
      <c r="J84" s="5"/>
      <c r="K84" s="5">
        <f>SUM(K57:K61)</f>
        <v>243</v>
      </c>
      <c r="L84" s="5"/>
      <c r="M84" s="5"/>
      <c r="N84" s="5">
        <f>C84+G84+K84</f>
        <v>2382</v>
      </c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8" spans="1:26">
      <c r="A88" s="19">
        <v>44886</v>
      </c>
    </row>
    <row r="89" spans="1:26">
      <c r="A89" s="3" t="s">
        <v>47</v>
      </c>
      <c r="B89" s="3" t="s">
        <v>26</v>
      </c>
      <c r="C89" s="3">
        <v>45</v>
      </c>
      <c r="D89" s="3" t="s">
        <v>0</v>
      </c>
      <c r="E89" s="3" t="s">
        <v>58</v>
      </c>
      <c r="F89" s="3" t="s">
        <v>136</v>
      </c>
      <c r="G89" s="3">
        <v>45</v>
      </c>
      <c r="H89" s="3" t="s">
        <v>1</v>
      </c>
      <c r="I89" s="3" t="s">
        <v>44</v>
      </c>
      <c r="J89" s="3" t="s">
        <v>93</v>
      </c>
      <c r="K89" s="3">
        <v>70</v>
      </c>
      <c r="L89" s="3" t="s">
        <v>8</v>
      </c>
      <c r="O89" s="3" t="s">
        <v>179</v>
      </c>
      <c r="P89" s="17">
        <v>280</v>
      </c>
      <c r="Q89" s="17" t="s">
        <v>180</v>
      </c>
    </row>
    <row r="90" spans="1:26">
      <c r="A90" s="3" t="s">
        <v>47</v>
      </c>
      <c r="B90" s="3" t="s">
        <v>26</v>
      </c>
      <c r="C90" s="3">
        <v>45</v>
      </c>
      <c r="D90" s="3" t="s">
        <v>0</v>
      </c>
      <c r="E90" s="3" t="s">
        <v>62</v>
      </c>
      <c r="F90" s="3" t="s">
        <v>136</v>
      </c>
      <c r="G90" s="3">
        <v>45</v>
      </c>
      <c r="H90" s="3" t="s">
        <v>1</v>
      </c>
      <c r="I90" s="3" t="s">
        <v>62</v>
      </c>
      <c r="J90" s="3" t="s">
        <v>125</v>
      </c>
      <c r="K90" s="3">
        <v>60</v>
      </c>
      <c r="L90" s="3" t="s">
        <v>8</v>
      </c>
      <c r="O90" s="3" t="s">
        <v>177</v>
      </c>
      <c r="P90" s="17">
        <v>258</v>
      </c>
      <c r="Q90" s="17" t="s">
        <v>181</v>
      </c>
    </row>
    <row r="91" spans="1:26">
      <c r="A91" s="3" t="s">
        <v>182</v>
      </c>
      <c r="B91" s="3" t="s">
        <v>164</v>
      </c>
      <c r="C91" s="3">
        <v>60</v>
      </c>
      <c r="D91" s="3" t="s">
        <v>0</v>
      </c>
      <c r="F91" s="17" t="s">
        <v>183</v>
      </c>
      <c r="G91" s="17">
        <v>45</v>
      </c>
      <c r="H91" s="3" t="s">
        <v>1</v>
      </c>
      <c r="J91" s="17" t="s">
        <v>184</v>
      </c>
      <c r="K91" s="17">
        <v>48</v>
      </c>
      <c r="L91" s="3" t="s">
        <v>8</v>
      </c>
      <c r="P91" s="17"/>
      <c r="Q91" s="17"/>
    </row>
    <row r="92" spans="1:26">
      <c r="A92" s="3" t="s">
        <v>47</v>
      </c>
      <c r="B92" s="17" t="s">
        <v>185</v>
      </c>
      <c r="C92" s="17">
        <v>48</v>
      </c>
      <c r="D92" s="3" t="s">
        <v>0</v>
      </c>
      <c r="E92" s="3" t="s">
        <v>58</v>
      </c>
      <c r="F92" s="3" t="s">
        <v>13</v>
      </c>
      <c r="G92" s="3">
        <v>36</v>
      </c>
      <c r="H92" s="3" t="s">
        <v>1</v>
      </c>
      <c r="J92" s="17" t="s">
        <v>186</v>
      </c>
      <c r="K92" s="17">
        <v>60</v>
      </c>
      <c r="L92" s="3" t="s">
        <v>8</v>
      </c>
      <c r="P92" s="17">
        <f>SUM(P89:P90)</f>
        <v>538</v>
      </c>
      <c r="Q92" s="17"/>
    </row>
    <row r="93" spans="1:26">
      <c r="A93" s="3" t="s">
        <v>58</v>
      </c>
      <c r="B93" s="3" t="s">
        <v>21</v>
      </c>
      <c r="C93" s="3">
        <v>50</v>
      </c>
      <c r="D93" s="3" t="s">
        <v>0</v>
      </c>
      <c r="E93" s="3" t="s">
        <v>44</v>
      </c>
      <c r="F93" s="3" t="s">
        <v>20</v>
      </c>
      <c r="G93" s="3">
        <v>36</v>
      </c>
      <c r="H93" s="3" t="s">
        <v>1</v>
      </c>
      <c r="L93" s="3"/>
      <c r="P93" s="17"/>
      <c r="Q93" s="17"/>
    </row>
    <row r="94" spans="1:26">
      <c r="A94" s="3" t="s">
        <v>58</v>
      </c>
      <c r="B94" s="3" t="s">
        <v>33</v>
      </c>
      <c r="C94" s="3">
        <v>60</v>
      </c>
      <c r="D94" s="3" t="s">
        <v>0</v>
      </c>
      <c r="F94" s="17" t="s">
        <v>187</v>
      </c>
      <c r="G94" s="17">
        <v>36</v>
      </c>
      <c r="H94" s="3" t="s">
        <v>1</v>
      </c>
      <c r="P94" s="17"/>
      <c r="Q94" s="17"/>
    </row>
    <row r="95" spans="1:26">
      <c r="A95" s="3" t="s">
        <v>58</v>
      </c>
      <c r="B95" s="17" t="s">
        <v>188</v>
      </c>
      <c r="C95" s="17">
        <v>30</v>
      </c>
      <c r="D95" s="3" t="s">
        <v>0</v>
      </c>
      <c r="F95" s="17" t="s">
        <v>189</v>
      </c>
      <c r="G95" s="17">
        <v>96</v>
      </c>
      <c r="H95" s="3" t="s">
        <v>1</v>
      </c>
      <c r="P95" s="17"/>
      <c r="Q95" s="17"/>
    </row>
    <row r="96" spans="1:26">
      <c r="A96" s="3" t="s">
        <v>62</v>
      </c>
      <c r="B96" s="3" t="s">
        <v>190</v>
      </c>
      <c r="C96" s="3">
        <v>40</v>
      </c>
      <c r="D96" s="3" t="s">
        <v>0</v>
      </c>
      <c r="E96" s="3" t="s">
        <v>62</v>
      </c>
      <c r="F96" s="3" t="s">
        <v>189</v>
      </c>
      <c r="G96" s="3">
        <v>60</v>
      </c>
      <c r="H96" s="3" t="s">
        <v>1</v>
      </c>
      <c r="P96" s="17"/>
      <c r="Q96" s="17"/>
    </row>
    <row r="97" spans="1:26">
      <c r="B97" s="17" t="s">
        <v>191</v>
      </c>
      <c r="C97" s="22">
        <v>45</v>
      </c>
      <c r="D97" s="3" t="s">
        <v>0</v>
      </c>
      <c r="E97" s="3" t="s">
        <v>64</v>
      </c>
      <c r="F97" s="3" t="s">
        <v>6</v>
      </c>
      <c r="G97" s="3">
        <v>60</v>
      </c>
      <c r="H97" s="3" t="s">
        <v>1</v>
      </c>
      <c r="P97" s="17"/>
      <c r="Q97" s="17"/>
    </row>
    <row r="98" spans="1:26">
      <c r="B98" s="17" t="s">
        <v>192</v>
      </c>
      <c r="C98" s="17">
        <v>45</v>
      </c>
      <c r="D98" s="3" t="s">
        <v>0</v>
      </c>
      <c r="E98" s="3" t="s">
        <v>61</v>
      </c>
      <c r="F98" s="3" t="s">
        <v>101</v>
      </c>
      <c r="G98" s="3">
        <v>70</v>
      </c>
      <c r="H98" s="3" t="s">
        <v>1</v>
      </c>
      <c r="I98" s="17"/>
      <c r="J98" s="17"/>
      <c r="K98" s="17"/>
      <c r="P98" s="17"/>
      <c r="Q98" s="17"/>
    </row>
    <row r="99" spans="1:26">
      <c r="B99" s="3" t="s">
        <v>158</v>
      </c>
      <c r="C99" s="3">
        <v>45</v>
      </c>
      <c r="D99" s="3" t="s">
        <v>0</v>
      </c>
      <c r="I99" s="17"/>
      <c r="J99" s="17"/>
      <c r="K99" s="17"/>
      <c r="P99" s="17"/>
    </row>
    <row r="100" spans="1:26">
      <c r="B100" s="3" t="s">
        <v>23</v>
      </c>
      <c r="C100" s="3">
        <v>60</v>
      </c>
      <c r="D100" s="3" t="s">
        <v>0</v>
      </c>
      <c r="I100" s="17"/>
    </row>
    <row r="101" spans="1:26">
      <c r="B101" s="17" t="s">
        <v>83</v>
      </c>
      <c r="C101" s="17">
        <v>45</v>
      </c>
      <c r="D101" s="3" t="s">
        <v>0</v>
      </c>
      <c r="I101" s="17"/>
    </row>
    <row r="102" spans="1:26">
      <c r="A102" s="3" t="s">
        <v>64</v>
      </c>
      <c r="B102" s="3" t="s">
        <v>22</v>
      </c>
      <c r="C102" s="3">
        <v>30</v>
      </c>
      <c r="D102" s="3" t="s">
        <v>0</v>
      </c>
      <c r="I102" s="17"/>
    </row>
    <row r="103" spans="1:26">
      <c r="A103" s="3" t="s">
        <v>64</v>
      </c>
      <c r="B103" s="17" t="s">
        <v>38</v>
      </c>
      <c r="C103" s="17">
        <v>48</v>
      </c>
      <c r="D103" s="3" t="s">
        <v>0</v>
      </c>
      <c r="I103" s="17"/>
    </row>
    <row r="104" spans="1:26">
      <c r="B104" s="17"/>
      <c r="C104" s="17"/>
      <c r="I104" s="17"/>
    </row>
    <row r="105" spans="1:26">
      <c r="A105" s="5"/>
      <c r="B105" s="23"/>
      <c r="C105" s="24">
        <f>SUM(C89:C103)</f>
        <v>696</v>
      </c>
      <c r="D105" s="5"/>
      <c r="E105" s="5"/>
      <c r="F105" s="5"/>
      <c r="G105" s="5">
        <f>SUM(G89:G103)</f>
        <v>529</v>
      </c>
      <c r="H105" s="5"/>
      <c r="I105" s="23"/>
      <c r="J105" s="5"/>
      <c r="K105" s="5">
        <f>SUM(K89:K92)</f>
        <v>238</v>
      </c>
      <c r="L105" s="5"/>
      <c r="M105" s="5"/>
      <c r="N105" s="5">
        <f>C105+G105+K105</f>
        <v>1463</v>
      </c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>
      <c r="C106" s="17"/>
      <c r="I106" s="17"/>
      <c r="J106" s="17"/>
      <c r="K106" s="17"/>
    </row>
    <row r="107" spans="1:26">
      <c r="C107" s="17"/>
      <c r="I107" s="17"/>
      <c r="J107" s="17"/>
      <c r="K107" s="17"/>
    </row>
    <row r="108" spans="1:26">
      <c r="A108" s="25">
        <v>44893</v>
      </c>
      <c r="B108" s="17"/>
      <c r="C108" s="17"/>
      <c r="I108" s="17"/>
      <c r="J108" s="17"/>
      <c r="K108" s="17"/>
    </row>
    <row r="109" spans="1:26">
      <c r="A109" s="10" t="s">
        <v>58</v>
      </c>
      <c r="B109" s="10" t="s">
        <v>164</v>
      </c>
      <c r="C109" s="10">
        <v>60</v>
      </c>
      <c r="D109" s="3" t="s">
        <v>0</v>
      </c>
      <c r="E109" s="3" t="s">
        <v>58</v>
      </c>
      <c r="F109" s="3" t="s">
        <v>136</v>
      </c>
      <c r="G109" s="3">
        <v>45</v>
      </c>
      <c r="H109" s="3" t="s">
        <v>1</v>
      </c>
      <c r="J109" s="17" t="s">
        <v>155</v>
      </c>
      <c r="K109" s="17" t="s">
        <v>147</v>
      </c>
      <c r="L109" s="17">
        <v>75</v>
      </c>
      <c r="M109" s="3" t="s">
        <v>8</v>
      </c>
      <c r="P109" s="3" t="s">
        <v>193</v>
      </c>
      <c r="Q109" s="3">
        <v>370</v>
      </c>
    </row>
    <row r="110" spans="1:26">
      <c r="A110" s="3" t="s">
        <v>65</v>
      </c>
      <c r="B110" s="10" t="s">
        <v>164</v>
      </c>
      <c r="C110" s="3">
        <v>45</v>
      </c>
      <c r="D110" s="3" t="s">
        <v>0</v>
      </c>
      <c r="E110" s="3" t="s">
        <v>62</v>
      </c>
      <c r="F110" s="3" t="s">
        <v>136</v>
      </c>
      <c r="G110" s="3">
        <v>45</v>
      </c>
      <c r="H110" s="3" t="s">
        <v>1</v>
      </c>
      <c r="J110" s="17" t="s">
        <v>155</v>
      </c>
      <c r="K110" s="17" t="s">
        <v>144</v>
      </c>
      <c r="L110" s="17">
        <v>60</v>
      </c>
      <c r="M110" s="3" t="s">
        <v>8</v>
      </c>
      <c r="P110" s="3" t="s">
        <v>163</v>
      </c>
      <c r="Q110" s="3">
        <v>250</v>
      </c>
    </row>
    <row r="111" spans="1:26">
      <c r="A111" s="3" t="s">
        <v>65</v>
      </c>
      <c r="B111" s="3" t="s">
        <v>14</v>
      </c>
      <c r="C111" s="3">
        <v>60</v>
      </c>
      <c r="D111" s="3" t="s">
        <v>0</v>
      </c>
      <c r="E111" s="3" t="s">
        <v>64</v>
      </c>
      <c r="F111" s="3" t="s">
        <v>136</v>
      </c>
      <c r="G111" s="3">
        <v>45</v>
      </c>
      <c r="H111" s="3" t="s">
        <v>1</v>
      </c>
      <c r="P111" s="3" t="s">
        <v>147</v>
      </c>
      <c r="Q111" s="3">
        <v>50</v>
      </c>
    </row>
    <row r="112" spans="1:26">
      <c r="A112" s="17" t="s">
        <v>155</v>
      </c>
      <c r="B112" s="17" t="s">
        <v>14</v>
      </c>
      <c r="C112" s="17">
        <v>60</v>
      </c>
      <c r="D112" s="3" t="s">
        <v>0</v>
      </c>
      <c r="E112" s="3" t="s">
        <v>65</v>
      </c>
      <c r="F112" s="3" t="s">
        <v>136</v>
      </c>
      <c r="G112" s="3">
        <v>45</v>
      </c>
      <c r="H112" s="3" t="s">
        <v>1</v>
      </c>
    </row>
    <row r="113" spans="1:17">
      <c r="A113" s="10" t="s">
        <v>47</v>
      </c>
      <c r="B113" s="10" t="s">
        <v>21</v>
      </c>
      <c r="C113" s="10">
        <v>50</v>
      </c>
      <c r="D113" s="3" t="s">
        <v>0</v>
      </c>
      <c r="E113" s="17" t="s">
        <v>155</v>
      </c>
      <c r="F113" s="17" t="s">
        <v>136</v>
      </c>
      <c r="G113" s="17">
        <v>75</v>
      </c>
      <c r="H113" s="3" t="s">
        <v>1</v>
      </c>
      <c r="P113" s="3" t="s">
        <v>194</v>
      </c>
      <c r="Q113" s="3">
        <f>SUM(Q109:Q111)</f>
        <v>670</v>
      </c>
    </row>
    <row r="114" spans="1:17">
      <c r="A114" s="3" t="s">
        <v>65</v>
      </c>
      <c r="B114" s="3" t="s">
        <v>33</v>
      </c>
      <c r="C114" s="3">
        <v>70</v>
      </c>
      <c r="D114" s="3" t="s">
        <v>0</v>
      </c>
      <c r="E114" s="3" t="s">
        <v>58</v>
      </c>
      <c r="F114" s="3" t="s">
        <v>101</v>
      </c>
      <c r="G114" s="3">
        <v>60</v>
      </c>
      <c r="H114" s="3" t="s">
        <v>1</v>
      </c>
    </row>
    <row r="115" spans="1:17">
      <c r="A115" s="10" t="s">
        <v>62</v>
      </c>
      <c r="B115" s="3" t="s">
        <v>128</v>
      </c>
      <c r="C115" s="3">
        <v>60</v>
      </c>
      <c r="D115" s="3" t="s">
        <v>0</v>
      </c>
      <c r="E115" s="3" t="s">
        <v>62</v>
      </c>
      <c r="F115" s="3" t="s">
        <v>101</v>
      </c>
      <c r="G115" s="3">
        <v>45</v>
      </c>
      <c r="H115" s="3" t="s">
        <v>1</v>
      </c>
    </row>
    <row r="116" spans="1:17">
      <c r="A116" s="3" t="s">
        <v>64</v>
      </c>
      <c r="B116" s="3" t="s">
        <v>39</v>
      </c>
      <c r="C116" s="3">
        <v>70</v>
      </c>
      <c r="D116" s="3" t="s">
        <v>0</v>
      </c>
      <c r="E116" s="3" t="s">
        <v>64</v>
      </c>
      <c r="F116" s="3" t="s">
        <v>170</v>
      </c>
      <c r="G116" s="3">
        <v>36</v>
      </c>
      <c r="H116" s="3" t="s">
        <v>1</v>
      </c>
      <c r="J116" s="17"/>
      <c r="K116" s="17"/>
      <c r="L116" s="17"/>
    </row>
    <row r="117" spans="1:17">
      <c r="A117" s="17" t="s">
        <v>155</v>
      </c>
      <c r="B117" s="17" t="s">
        <v>39</v>
      </c>
      <c r="C117" s="17">
        <v>75</v>
      </c>
      <c r="D117" s="3" t="s">
        <v>0</v>
      </c>
      <c r="E117" s="3" t="s">
        <v>58</v>
      </c>
      <c r="F117" s="3" t="s">
        <v>170</v>
      </c>
      <c r="G117" s="3">
        <v>36</v>
      </c>
      <c r="H117" s="3" t="s">
        <v>1</v>
      </c>
      <c r="J117" s="17"/>
      <c r="K117" s="17"/>
      <c r="L117" s="17"/>
    </row>
    <row r="118" spans="1:17">
      <c r="A118" s="17" t="s">
        <v>155</v>
      </c>
      <c r="B118" s="17" t="s">
        <v>163</v>
      </c>
      <c r="C118" s="17">
        <v>75</v>
      </c>
      <c r="D118" s="3" t="s">
        <v>0</v>
      </c>
      <c r="E118" s="17" t="s">
        <v>155</v>
      </c>
      <c r="F118" s="17" t="s">
        <v>173</v>
      </c>
      <c r="G118" s="17">
        <v>60</v>
      </c>
      <c r="H118" s="3" t="s">
        <v>1</v>
      </c>
      <c r="J118" s="17"/>
      <c r="K118" s="17"/>
      <c r="L118" s="17"/>
    </row>
    <row r="119" spans="1:17">
      <c r="A119" s="10" t="s">
        <v>62</v>
      </c>
      <c r="B119" s="10" t="s">
        <v>152</v>
      </c>
      <c r="C119" s="17">
        <v>45</v>
      </c>
      <c r="D119" s="3" t="s">
        <v>0</v>
      </c>
      <c r="E119" s="3" t="s">
        <v>62</v>
      </c>
      <c r="F119" s="3" t="s">
        <v>27</v>
      </c>
      <c r="G119" s="3">
        <v>60</v>
      </c>
      <c r="H119" s="3" t="s">
        <v>1</v>
      </c>
      <c r="L119" s="17"/>
    </row>
    <row r="120" spans="1:17">
      <c r="A120" s="10" t="s">
        <v>62</v>
      </c>
      <c r="B120" s="3" t="s">
        <v>157</v>
      </c>
      <c r="C120" s="3">
        <v>70</v>
      </c>
      <c r="D120" s="3" t="s">
        <v>0</v>
      </c>
      <c r="E120" s="17" t="s">
        <v>155</v>
      </c>
      <c r="F120" s="17" t="s">
        <v>27</v>
      </c>
      <c r="G120" s="17">
        <v>120</v>
      </c>
      <c r="H120" s="3" t="s">
        <v>1</v>
      </c>
    </row>
    <row r="121" spans="1:17">
      <c r="A121" s="10" t="s">
        <v>58</v>
      </c>
      <c r="B121" s="10" t="s">
        <v>195</v>
      </c>
      <c r="C121" s="10">
        <v>60</v>
      </c>
      <c r="D121" s="3" t="s">
        <v>0</v>
      </c>
      <c r="E121" s="3" t="s">
        <v>64</v>
      </c>
      <c r="F121" s="3" t="s">
        <v>6</v>
      </c>
      <c r="G121" s="3">
        <v>60</v>
      </c>
      <c r="H121" s="3" t="s">
        <v>1</v>
      </c>
    </row>
    <row r="122" spans="1:17">
      <c r="A122" s="10" t="s">
        <v>58</v>
      </c>
      <c r="B122" s="10" t="s">
        <v>133</v>
      </c>
      <c r="C122" s="10">
        <v>60</v>
      </c>
      <c r="D122" s="3" t="s">
        <v>0</v>
      </c>
    </row>
    <row r="123" spans="1:17">
      <c r="A123" s="3" t="s">
        <v>64</v>
      </c>
      <c r="B123" s="10" t="s">
        <v>133</v>
      </c>
      <c r="C123" s="3">
        <v>60</v>
      </c>
      <c r="D123" s="3" t="s">
        <v>0</v>
      </c>
    </row>
    <row r="124" spans="1:17">
      <c r="A124" s="3" t="s">
        <v>64</v>
      </c>
      <c r="B124" s="3" t="s">
        <v>84</v>
      </c>
      <c r="C124" s="3">
        <v>45</v>
      </c>
      <c r="D124" s="3" t="s">
        <v>0</v>
      </c>
    </row>
    <row r="125" spans="1:17">
      <c r="A125" s="10" t="s">
        <v>62</v>
      </c>
      <c r="B125" s="10" t="s">
        <v>31</v>
      </c>
      <c r="C125" s="17">
        <v>45</v>
      </c>
      <c r="D125" s="3" t="s">
        <v>0</v>
      </c>
    </row>
    <row r="126" spans="1:17">
      <c r="A126" s="17" t="s">
        <v>155</v>
      </c>
      <c r="B126" s="17" t="s">
        <v>59</v>
      </c>
      <c r="C126" s="17">
        <v>75</v>
      </c>
      <c r="D126" s="3" t="s">
        <v>0</v>
      </c>
    </row>
    <row r="127" spans="1:17">
      <c r="A127" s="10" t="s">
        <v>62</v>
      </c>
      <c r="B127" s="3" t="s">
        <v>22</v>
      </c>
      <c r="C127" s="17">
        <v>35</v>
      </c>
      <c r="D127" s="3" t="s">
        <v>0</v>
      </c>
    </row>
    <row r="128" spans="1:17">
      <c r="A128" s="17" t="s">
        <v>155</v>
      </c>
      <c r="B128" s="17" t="s">
        <v>22</v>
      </c>
      <c r="C128" s="17">
        <v>60</v>
      </c>
      <c r="D128" s="3" t="s">
        <v>0</v>
      </c>
    </row>
    <row r="130" spans="1:26">
      <c r="A130" s="5"/>
      <c r="B130" s="5"/>
      <c r="C130" s="5">
        <f>SUM(C109:C128)</f>
        <v>1180</v>
      </c>
      <c r="D130" s="5"/>
      <c r="E130" s="5"/>
      <c r="F130" s="5"/>
      <c r="G130" s="5">
        <f>SUM(G109:G128)</f>
        <v>732</v>
      </c>
      <c r="H130" s="5"/>
      <c r="I130" s="5"/>
      <c r="J130" s="5"/>
      <c r="K130" s="5"/>
      <c r="L130" s="5">
        <f>SUM(L109:L110)</f>
        <v>135</v>
      </c>
      <c r="M130" s="5"/>
      <c r="N130" s="5">
        <f>C130+G130+L130</f>
        <v>2047</v>
      </c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</sheetData>
  <conditionalFormatting sqref="P3 L3:L8 H3:H18 D3:D23 L29:L32 H29:H45 D29:D51 L57:L59 H57:H71 D57:D80 L61 L89:L92 H89:H98 D89:D103 M109:M110 H109:H121 D109:D128">
    <cfRule type="notContainsBlanks" dxfId="42" priority="1">
      <formula>LEN(TRIM(D3))&gt;0</formula>
    </cfRule>
    <cfRule type="containsBlanks" dxfId="41" priority="2">
      <formula>LEN(TRIM(D3))=0</formula>
    </cfRule>
  </conditionalFormatting>
  <dataValidations count="1">
    <dataValidation type="list" allowBlank="1" sqref="P3 L3:L8 H3:H18 D3:D23 L29:L32 H29:H45 D29:D51 L57:L59 L61 H57:H71 D57:D80 L89:L92 H89:H98 D89:D103 M109:M110 H109:H121 D109:D128" xr:uid="{00000000-0002-0000-0800-000000000000}">
      <formula1>$Y$3:$Y$6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A145"/>
  <sheetViews>
    <sheetView workbookViewId="0"/>
  </sheetViews>
  <sheetFormatPr defaultColWidth="12.6640625" defaultRowHeight="15.75" customHeight="1"/>
  <sheetData>
    <row r="1" spans="1:25" ht="13.2">
      <c r="A1" s="1">
        <v>44963</v>
      </c>
      <c r="C1" s="2"/>
      <c r="H1" s="3"/>
      <c r="M1" s="3"/>
      <c r="R1" s="3"/>
      <c r="Y1" s="3"/>
    </row>
    <row r="2" spans="1:25" ht="13.2">
      <c r="A2" s="3"/>
      <c r="C2" s="2"/>
      <c r="H2" s="3"/>
      <c r="M2" s="3"/>
      <c r="R2" s="3"/>
      <c r="Y2" s="3"/>
    </row>
    <row r="3" spans="1:25" ht="13.2" hidden="1">
      <c r="A3" s="3" t="s">
        <v>62</v>
      </c>
      <c r="B3" s="3" t="s">
        <v>136</v>
      </c>
      <c r="C3" s="3">
        <v>45</v>
      </c>
      <c r="D3" s="4" t="s">
        <v>0</v>
      </c>
      <c r="E3" s="4" t="s">
        <v>64</v>
      </c>
      <c r="F3" s="4" t="s">
        <v>156</v>
      </c>
      <c r="G3" s="4">
        <v>30</v>
      </c>
      <c r="H3" s="4" t="s">
        <v>1</v>
      </c>
      <c r="I3" s="10" t="s">
        <v>62</v>
      </c>
      <c r="J3" s="10" t="s">
        <v>196</v>
      </c>
      <c r="K3" s="10">
        <v>75</v>
      </c>
      <c r="L3" s="4" t="s">
        <v>8</v>
      </c>
      <c r="M3" s="4" t="s">
        <v>58</v>
      </c>
      <c r="N3" s="4" t="s">
        <v>9</v>
      </c>
      <c r="O3" s="4">
        <v>70</v>
      </c>
      <c r="P3" s="4" t="s">
        <v>3</v>
      </c>
      <c r="U3" s="17"/>
      <c r="V3" s="17"/>
      <c r="W3" s="17"/>
    </row>
    <row r="4" spans="1:25" ht="13.2" hidden="1">
      <c r="A4" s="3" t="s">
        <v>62</v>
      </c>
      <c r="B4" s="3" t="s">
        <v>136</v>
      </c>
      <c r="C4" s="3">
        <v>45</v>
      </c>
      <c r="D4" s="4" t="s">
        <v>0</v>
      </c>
      <c r="E4" s="4" t="s">
        <v>64</v>
      </c>
      <c r="F4" s="4" t="s">
        <v>6</v>
      </c>
      <c r="G4" s="4">
        <v>60</v>
      </c>
      <c r="H4" s="4" t="s">
        <v>1</v>
      </c>
      <c r="I4" s="4" t="s">
        <v>58</v>
      </c>
      <c r="J4" s="4" t="s">
        <v>197</v>
      </c>
      <c r="K4" s="4">
        <v>45</v>
      </c>
      <c r="L4" s="4" t="s">
        <v>8</v>
      </c>
      <c r="P4" s="4"/>
      <c r="Y4" s="3" t="s">
        <v>8</v>
      </c>
    </row>
    <row r="5" spans="1:25" ht="13.2" hidden="1">
      <c r="A5" s="4" t="s">
        <v>64</v>
      </c>
      <c r="B5" s="4" t="s">
        <v>136</v>
      </c>
      <c r="C5" s="4">
        <v>45</v>
      </c>
      <c r="D5" s="4" t="s">
        <v>0</v>
      </c>
      <c r="E5" s="4"/>
      <c r="F5" s="4"/>
      <c r="G5" s="4"/>
      <c r="H5" s="4"/>
      <c r="I5" s="3" t="s">
        <v>65</v>
      </c>
      <c r="J5" s="3" t="s">
        <v>125</v>
      </c>
      <c r="K5" s="3">
        <v>45</v>
      </c>
      <c r="L5" s="4" t="s">
        <v>8</v>
      </c>
      <c r="Y5" s="3" t="s">
        <v>3</v>
      </c>
    </row>
    <row r="6" spans="1:25" ht="13.2" hidden="1">
      <c r="A6" s="3" t="s">
        <v>65</v>
      </c>
      <c r="B6" s="3" t="s">
        <v>136</v>
      </c>
      <c r="C6" s="3">
        <v>45</v>
      </c>
      <c r="D6" s="4" t="s">
        <v>0</v>
      </c>
      <c r="E6" s="4"/>
      <c r="F6" s="4"/>
      <c r="G6" s="4"/>
      <c r="H6" s="4"/>
      <c r="I6" s="4" t="s">
        <v>65</v>
      </c>
      <c r="J6" s="4" t="s">
        <v>198</v>
      </c>
      <c r="K6" s="4">
        <v>45</v>
      </c>
      <c r="L6" s="4" t="s">
        <v>8</v>
      </c>
      <c r="Y6" s="3" t="s">
        <v>0</v>
      </c>
    </row>
    <row r="7" spans="1:25" ht="13.2" hidden="1">
      <c r="A7" s="3" t="s">
        <v>62</v>
      </c>
      <c r="B7" s="3" t="s">
        <v>26</v>
      </c>
      <c r="C7" s="3">
        <v>45</v>
      </c>
      <c r="D7" s="4" t="s">
        <v>0</v>
      </c>
      <c r="E7" s="4"/>
      <c r="F7" s="4"/>
      <c r="G7" s="4"/>
      <c r="H7" s="4"/>
      <c r="J7" s="4" t="s">
        <v>199</v>
      </c>
      <c r="K7" s="4">
        <v>276</v>
      </c>
      <c r="L7" s="4"/>
      <c r="Y7" s="3" t="s">
        <v>1</v>
      </c>
    </row>
    <row r="8" spans="1:25" ht="13.2" hidden="1">
      <c r="A8" s="4" t="s">
        <v>64</v>
      </c>
      <c r="B8" s="4" t="s">
        <v>164</v>
      </c>
      <c r="C8" s="4">
        <v>60</v>
      </c>
      <c r="D8" s="4" t="s">
        <v>0</v>
      </c>
      <c r="E8" s="4"/>
      <c r="F8" s="4"/>
      <c r="G8" s="4"/>
      <c r="H8" s="4"/>
      <c r="I8" s="4"/>
      <c r="J8" s="4"/>
      <c r="K8" s="4"/>
      <c r="L8" s="4"/>
    </row>
    <row r="9" spans="1:25" ht="13.2" hidden="1">
      <c r="A9" s="3" t="s">
        <v>65</v>
      </c>
      <c r="B9" s="3" t="s">
        <v>164</v>
      </c>
      <c r="C9" s="3">
        <v>60</v>
      </c>
      <c r="D9" s="4" t="s">
        <v>0</v>
      </c>
      <c r="E9" s="4"/>
      <c r="F9" s="4"/>
      <c r="G9" s="4"/>
      <c r="H9" s="4"/>
      <c r="I9" s="4"/>
      <c r="J9" s="4"/>
      <c r="K9" s="4"/>
      <c r="L9" s="4"/>
    </row>
    <row r="10" spans="1:25" ht="13.2" hidden="1">
      <c r="A10" s="3" t="s">
        <v>62</v>
      </c>
      <c r="B10" s="3" t="s">
        <v>14</v>
      </c>
      <c r="C10" s="3">
        <v>60</v>
      </c>
      <c r="D10" s="4" t="s">
        <v>0</v>
      </c>
    </row>
    <row r="11" spans="1:25" ht="13.2" hidden="1">
      <c r="A11" s="3" t="s">
        <v>65</v>
      </c>
      <c r="B11" s="3" t="s">
        <v>21</v>
      </c>
      <c r="C11" s="3">
        <v>25</v>
      </c>
      <c r="D11" s="4" t="s">
        <v>0</v>
      </c>
    </row>
    <row r="12" spans="1:25" ht="13.2" hidden="1">
      <c r="A12" s="3" t="s">
        <v>65</v>
      </c>
      <c r="B12" s="3" t="s">
        <v>33</v>
      </c>
      <c r="C12" s="3">
        <v>45</v>
      </c>
      <c r="D12" s="4" t="s">
        <v>0</v>
      </c>
    </row>
    <row r="13" spans="1:25" ht="13.2" hidden="1">
      <c r="A13" s="3" t="s">
        <v>62</v>
      </c>
      <c r="B13" s="3" t="s">
        <v>128</v>
      </c>
      <c r="C13" s="3">
        <v>45</v>
      </c>
      <c r="D13" s="4" t="s">
        <v>0</v>
      </c>
    </row>
    <row r="14" spans="1:25" ht="13.2" hidden="1">
      <c r="A14" s="4" t="s">
        <v>58</v>
      </c>
      <c r="B14" s="4" t="s">
        <v>200</v>
      </c>
      <c r="C14" s="4">
        <v>45</v>
      </c>
      <c r="D14" s="4" t="s">
        <v>0</v>
      </c>
    </row>
    <row r="15" spans="1:25" ht="13.2" hidden="1">
      <c r="A15" s="3" t="s">
        <v>62</v>
      </c>
      <c r="B15" s="3" t="s">
        <v>200</v>
      </c>
      <c r="C15" s="3">
        <v>45</v>
      </c>
      <c r="D15" s="4" t="s">
        <v>0</v>
      </c>
    </row>
    <row r="16" spans="1:25" ht="13.2" hidden="1">
      <c r="A16" s="3" t="s">
        <v>65</v>
      </c>
      <c r="B16" s="3" t="s">
        <v>200</v>
      </c>
      <c r="C16" s="3">
        <v>70</v>
      </c>
      <c r="D16" s="4" t="s">
        <v>0</v>
      </c>
    </row>
    <row r="17" spans="1:4" ht="13.2" hidden="1">
      <c r="A17" s="4" t="s">
        <v>58</v>
      </c>
      <c r="B17" s="4" t="s">
        <v>201</v>
      </c>
      <c r="C17" s="4">
        <v>60</v>
      </c>
      <c r="D17" s="4" t="s">
        <v>0</v>
      </c>
    </row>
    <row r="18" spans="1:4" ht="13.2" hidden="1">
      <c r="A18" s="4" t="s">
        <v>58</v>
      </c>
      <c r="B18" s="4" t="s">
        <v>170</v>
      </c>
      <c r="C18" s="4">
        <v>36</v>
      </c>
      <c r="D18" s="4" t="s">
        <v>0</v>
      </c>
    </row>
    <row r="19" spans="1:4" ht="13.2" hidden="1">
      <c r="A19" s="4" t="s">
        <v>64</v>
      </c>
      <c r="B19" s="4" t="s">
        <v>170</v>
      </c>
      <c r="C19" s="4">
        <v>36</v>
      </c>
      <c r="D19" s="4" t="s">
        <v>0</v>
      </c>
    </row>
    <row r="20" spans="1:4" ht="13.2" hidden="1">
      <c r="A20" s="4" t="s">
        <v>58</v>
      </c>
      <c r="B20" s="4" t="s">
        <v>173</v>
      </c>
      <c r="C20" s="4">
        <v>48</v>
      </c>
      <c r="D20" s="4" t="s">
        <v>0</v>
      </c>
    </row>
    <row r="21" spans="1:4" ht="13.2" hidden="1">
      <c r="A21" s="3" t="s">
        <v>62</v>
      </c>
      <c r="B21" s="3" t="s">
        <v>152</v>
      </c>
      <c r="C21" s="3">
        <v>60</v>
      </c>
      <c r="D21" s="4" t="s">
        <v>0</v>
      </c>
    </row>
    <row r="22" spans="1:4" ht="13.2" hidden="1">
      <c r="A22" s="3" t="s">
        <v>62</v>
      </c>
      <c r="B22" s="3" t="s">
        <v>32</v>
      </c>
      <c r="C22" s="3">
        <v>70</v>
      </c>
      <c r="D22" s="4" t="s">
        <v>0</v>
      </c>
    </row>
    <row r="23" spans="1:4" ht="13.2" hidden="1">
      <c r="A23" s="4" t="s">
        <v>64</v>
      </c>
      <c r="B23" s="4" t="s">
        <v>202</v>
      </c>
      <c r="C23" s="4">
        <v>45</v>
      </c>
      <c r="D23" s="4" t="s">
        <v>0</v>
      </c>
    </row>
    <row r="24" spans="1:4" ht="13.2" hidden="1">
      <c r="A24" s="4" t="s">
        <v>64</v>
      </c>
      <c r="B24" s="4" t="s">
        <v>203</v>
      </c>
      <c r="C24" s="4">
        <v>45</v>
      </c>
      <c r="D24" s="4" t="s">
        <v>0</v>
      </c>
    </row>
    <row r="25" spans="1:4" ht="13.2" hidden="1">
      <c r="A25" s="4" t="s">
        <v>64</v>
      </c>
      <c r="B25" s="4" t="s">
        <v>204</v>
      </c>
      <c r="C25" s="4">
        <v>60</v>
      </c>
      <c r="D25" s="4" t="s">
        <v>0</v>
      </c>
    </row>
    <row r="26" spans="1:4" ht="13.2" hidden="1">
      <c r="A26" s="4" t="s">
        <v>64</v>
      </c>
      <c r="B26" s="4" t="s">
        <v>195</v>
      </c>
      <c r="C26" s="4">
        <v>60</v>
      </c>
      <c r="D26" s="4" t="s">
        <v>0</v>
      </c>
    </row>
    <row r="27" spans="1:4" ht="13.2" hidden="1">
      <c r="A27" s="3" t="s">
        <v>62</v>
      </c>
      <c r="B27" s="3" t="s">
        <v>133</v>
      </c>
      <c r="C27" s="3">
        <v>60</v>
      </c>
      <c r="D27" s="4" t="s">
        <v>0</v>
      </c>
    </row>
    <row r="28" spans="1:4" ht="13.2" hidden="1">
      <c r="A28" s="4" t="s">
        <v>64</v>
      </c>
      <c r="B28" s="4" t="s">
        <v>133</v>
      </c>
      <c r="C28" s="4">
        <v>30</v>
      </c>
      <c r="D28" s="4" t="s">
        <v>0</v>
      </c>
    </row>
    <row r="29" spans="1:4" ht="13.2" hidden="1">
      <c r="A29" s="3" t="s">
        <v>205</v>
      </c>
      <c r="B29" s="3" t="s">
        <v>84</v>
      </c>
      <c r="C29" s="3">
        <v>45</v>
      </c>
      <c r="D29" s="4" t="s">
        <v>0</v>
      </c>
    </row>
    <row r="30" spans="1:4" ht="13.2" hidden="1">
      <c r="A30" s="3" t="s">
        <v>62</v>
      </c>
      <c r="B30" s="3" t="s">
        <v>31</v>
      </c>
      <c r="C30" s="3">
        <v>45</v>
      </c>
      <c r="D30" s="4" t="s">
        <v>0</v>
      </c>
    </row>
    <row r="31" spans="1:4" ht="13.2" hidden="1">
      <c r="A31" s="3" t="s">
        <v>62</v>
      </c>
      <c r="B31" s="3" t="s">
        <v>38</v>
      </c>
      <c r="C31" s="3">
        <v>45</v>
      </c>
      <c r="D31" s="4" t="s">
        <v>0</v>
      </c>
    </row>
    <row r="32" spans="1:4" ht="13.2" hidden="1">
      <c r="A32" s="3" t="s">
        <v>65</v>
      </c>
      <c r="B32" s="3" t="s">
        <v>38</v>
      </c>
      <c r="C32" s="3">
        <v>45</v>
      </c>
      <c r="D32" s="4" t="s">
        <v>0</v>
      </c>
    </row>
    <row r="33" spans="1:27" ht="13.2" hidden="1">
      <c r="A33" s="3" t="s">
        <v>44</v>
      </c>
      <c r="B33" s="3" t="s">
        <v>152</v>
      </c>
      <c r="C33" s="3">
        <v>70</v>
      </c>
      <c r="D33" s="4" t="s">
        <v>0</v>
      </c>
    </row>
    <row r="34" spans="1:27" ht="13.2" hidden="1">
      <c r="A34" s="3" t="s">
        <v>44</v>
      </c>
      <c r="B34" s="3" t="s">
        <v>18</v>
      </c>
      <c r="C34" s="3">
        <v>140</v>
      </c>
      <c r="D34" s="4" t="s">
        <v>0</v>
      </c>
    </row>
    <row r="35" spans="1:27" ht="13.2" hidden="1">
      <c r="A35" s="3" t="s">
        <v>47</v>
      </c>
      <c r="B35" s="3" t="s">
        <v>152</v>
      </c>
      <c r="C35" s="3">
        <v>60</v>
      </c>
      <c r="D35" s="4" t="s">
        <v>0</v>
      </c>
    </row>
    <row r="36" spans="1:27" ht="13.2" hidden="1">
      <c r="A36" s="3" t="s">
        <v>47</v>
      </c>
      <c r="B36" s="3" t="s">
        <v>18</v>
      </c>
      <c r="C36" s="3">
        <v>140</v>
      </c>
      <c r="D36" s="4" t="s">
        <v>0</v>
      </c>
    </row>
    <row r="37" spans="1:27" ht="13.2" hidden="1">
      <c r="A37" s="3" t="s">
        <v>47</v>
      </c>
      <c r="B37" s="3" t="s">
        <v>39</v>
      </c>
      <c r="C37" s="3">
        <v>45</v>
      </c>
      <c r="D37" s="4" t="s">
        <v>0</v>
      </c>
    </row>
    <row r="39" spans="1:27" ht="13.2">
      <c r="A39" s="5"/>
      <c r="B39" s="5"/>
      <c r="C39" s="5">
        <f>SUM(C3:C37)</f>
        <v>1925</v>
      </c>
      <c r="D39" s="5"/>
      <c r="E39" s="5"/>
      <c r="F39" s="5"/>
      <c r="G39" s="5">
        <f>SUM(G3:G38)</f>
        <v>90</v>
      </c>
      <c r="H39" s="5"/>
      <c r="I39" s="5"/>
      <c r="J39" s="5"/>
      <c r="K39" s="5">
        <f>SUM(K3:K7)</f>
        <v>486</v>
      </c>
      <c r="L39" s="5"/>
      <c r="M39" s="5"/>
      <c r="N39" s="5"/>
      <c r="O39" s="5">
        <f>70</f>
        <v>70</v>
      </c>
      <c r="P39" s="5"/>
      <c r="Q39" s="5">
        <f>C39+G39+K39+O39</f>
        <v>2571</v>
      </c>
      <c r="R39" s="5"/>
      <c r="S39" s="5"/>
      <c r="T39" s="5"/>
      <c r="U39" s="5"/>
      <c r="V39" s="5"/>
      <c r="W39" s="5"/>
      <c r="X39" s="5"/>
      <c r="Y39" s="5"/>
      <c r="Z39" s="5"/>
      <c r="AA39" s="5"/>
    </row>
    <row r="41" spans="1:27" ht="13.2">
      <c r="A41" s="1">
        <v>44970</v>
      </c>
    </row>
    <row r="42" spans="1:27" ht="13.2" hidden="1">
      <c r="A42" s="4" t="s">
        <v>58</v>
      </c>
      <c r="B42" s="4" t="s">
        <v>136</v>
      </c>
      <c r="C42" s="4">
        <v>45</v>
      </c>
      <c r="D42" s="4" t="s">
        <v>0</v>
      </c>
      <c r="E42" s="3" t="s">
        <v>58</v>
      </c>
      <c r="F42" s="3" t="s">
        <v>16</v>
      </c>
      <c r="G42" s="3">
        <v>45</v>
      </c>
      <c r="H42" s="4" t="s">
        <v>1</v>
      </c>
      <c r="I42" s="3" t="s">
        <v>64</v>
      </c>
      <c r="J42" s="3" t="s">
        <v>206</v>
      </c>
      <c r="K42" s="3">
        <v>45</v>
      </c>
      <c r="L42" s="4" t="s">
        <v>8</v>
      </c>
      <c r="M42" s="4" t="s">
        <v>58</v>
      </c>
      <c r="N42" s="4" t="s">
        <v>9</v>
      </c>
      <c r="O42" s="4">
        <v>70</v>
      </c>
      <c r="P42" s="4" t="s">
        <v>3</v>
      </c>
    </row>
    <row r="43" spans="1:27" ht="13.2" hidden="1">
      <c r="A43" s="3" t="s">
        <v>62</v>
      </c>
      <c r="B43" s="4" t="s">
        <v>136</v>
      </c>
      <c r="C43" s="4">
        <v>45</v>
      </c>
      <c r="D43" s="4" t="s">
        <v>0</v>
      </c>
      <c r="E43" s="3" t="s">
        <v>64</v>
      </c>
      <c r="F43" s="3" t="s">
        <v>6</v>
      </c>
      <c r="G43" s="3">
        <v>60</v>
      </c>
      <c r="H43" s="4" t="s">
        <v>1</v>
      </c>
    </row>
    <row r="44" spans="1:27" ht="13.2" hidden="1">
      <c r="A44" s="3" t="s">
        <v>64</v>
      </c>
      <c r="B44" s="3" t="s">
        <v>136</v>
      </c>
      <c r="C44" s="3">
        <v>45</v>
      </c>
      <c r="D44" s="4" t="s">
        <v>0</v>
      </c>
    </row>
    <row r="45" spans="1:27" ht="13.2" hidden="1">
      <c r="A45" s="3" t="s">
        <v>65</v>
      </c>
      <c r="B45" s="3" t="s">
        <v>136</v>
      </c>
      <c r="C45" s="3">
        <v>45</v>
      </c>
      <c r="D45" s="4" t="s">
        <v>0</v>
      </c>
    </row>
    <row r="46" spans="1:27" ht="13.2" hidden="1">
      <c r="A46" s="3" t="s">
        <v>65</v>
      </c>
      <c r="B46" s="3" t="s">
        <v>207</v>
      </c>
      <c r="C46" s="3">
        <v>70</v>
      </c>
      <c r="D46" s="4" t="s">
        <v>0</v>
      </c>
    </row>
    <row r="47" spans="1:27" ht="13.2" hidden="1">
      <c r="A47" s="3" t="s">
        <v>208</v>
      </c>
      <c r="B47" s="3" t="s">
        <v>164</v>
      </c>
      <c r="C47" s="3">
        <v>45</v>
      </c>
      <c r="D47" s="4" t="s">
        <v>0</v>
      </c>
    </row>
    <row r="48" spans="1:27" ht="13.2" hidden="1">
      <c r="A48" s="3" t="s">
        <v>62</v>
      </c>
      <c r="B48" s="3" t="s">
        <v>14</v>
      </c>
      <c r="C48" s="3">
        <v>60</v>
      </c>
      <c r="D48" s="4" t="s">
        <v>0</v>
      </c>
    </row>
    <row r="49" spans="1:4" ht="13.2" hidden="1">
      <c r="A49" s="3" t="s">
        <v>208</v>
      </c>
      <c r="B49" s="3" t="s">
        <v>209</v>
      </c>
      <c r="C49" s="3">
        <v>70</v>
      </c>
      <c r="D49" s="4" t="s">
        <v>0</v>
      </c>
    </row>
    <row r="50" spans="1:4" ht="13.2" hidden="1">
      <c r="A50" s="3" t="s">
        <v>65</v>
      </c>
      <c r="B50" s="3" t="s">
        <v>33</v>
      </c>
      <c r="C50" s="3">
        <v>45</v>
      </c>
      <c r="D50" s="4" t="s">
        <v>0</v>
      </c>
    </row>
    <row r="51" spans="1:4" ht="13.2" hidden="1">
      <c r="A51" s="4" t="s">
        <v>58</v>
      </c>
      <c r="B51" s="3" t="s">
        <v>200</v>
      </c>
      <c r="C51" s="3">
        <v>60</v>
      </c>
      <c r="D51" s="4" t="s">
        <v>0</v>
      </c>
    </row>
    <row r="52" spans="1:4" ht="13.2" hidden="1">
      <c r="A52" s="3" t="s">
        <v>65</v>
      </c>
      <c r="B52" s="3" t="s">
        <v>200</v>
      </c>
      <c r="C52" s="3">
        <v>70</v>
      </c>
      <c r="D52" s="4" t="s">
        <v>0</v>
      </c>
    </row>
    <row r="53" spans="1:4" ht="13.2" hidden="1">
      <c r="A53" s="3" t="s">
        <v>64</v>
      </c>
      <c r="B53" s="3" t="s">
        <v>39</v>
      </c>
      <c r="C53" s="3">
        <v>45</v>
      </c>
      <c r="D53" s="4" t="s">
        <v>0</v>
      </c>
    </row>
    <row r="54" spans="1:4" ht="13.2" hidden="1">
      <c r="A54" s="3" t="s">
        <v>65</v>
      </c>
      <c r="B54" s="3" t="s">
        <v>39</v>
      </c>
      <c r="C54" s="3">
        <v>45</v>
      </c>
      <c r="D54" s="4" t="s">
        <v>0</v>
      </c>
    </row>
    <row r="55" spans="1:4" ht="13.2" hidden="1">
      <c r="A55" s="4" t="s">
        <v>58</v>
      </c>
      <c r="B55" s="3" t="s">
        <v>170</v>
      </c>
      <c r="C55" s="3">
        <v>36</v>
      </c>
      <c r="D55" s="4" t="s">
        <v>0</v>
      </c>
    </row>
    <row r="56" spans="1:4" ht="13.2" hidden="1">
      <c r="A56" s="3" t="s">
        <v>64</v>
      </c>
      <c r="B56" s="3" t="s">
        <v>170</v>
      </c>
      <c r="C56" s="3">
        <v>36</v>
      </c>
      <c r="D56" s="4" t="s">
        <v>0</v>
      </c>
    </row>
    <row r="57" spans="1:4" ht="13.2" hidden="1">
      <c r="A57" s="4" t="s">
        <v>58</v>
      </c>
      <c r="B57" s="3" t="s">
        <v>173</v>
      </c>
      <c r="C57" s="3">
        <v>56</v>
      </c>
      <c r="D57" s="4" t="s">
        <v>0</v>
      </c>
    </row>
    <row r="58" spans="1:4" ht="13.2" hidden="1">
      <c r="A58" s="3" t="s">
        <v>62</v>
      </c>
      <c r="B58" s="3" t="s">
        <v>32</v>
      </c>
      <c r="C58" s="3">
        <v>70</v>
      </c>
      <c r="D58" s="4" t="s">
        <v>0</v>
      </c>
    </row>
    <row r="59" spans="1:4" ht="13.2" hidden="1">
      <c r="A59" s="4" t="s">
        <v>58</v>
      </c>
      <c r="B59" s="3" t="s">
        <v>202</v>
      </c>
      <c r="C59" s="3">
        <v>60</v>
      </c>
      <c r="D59" s="4" t="s">
        <v>0</v>
      </c>
    </row>
    <row r="60" spans="1:4" ht="13.2" hidden="1">
      <c r="A60" s="3" t="s">
        <v>64</v>
      </c>
      <c r="B60" s="3" t="s">
        <v>202</v>
      </c>
      <c r="C60" s="3">
        <v>70</v>
      </c>
      <c r="D60" s="4" t="s">
        <v>0</v>
      </c>
    </row>
    <row r="61" spans="1:4" ht="13.2" hidden="1">
      <c r="A61" s="4" t="s">
        <v>58</v>
      </c>
      <c r="B61" s="3" t="s">
        <v>203</v>
      </c>
      <c r="C61" s="3">
        <v>45</v>
      </c>
      <c r="D61" s="4" t="s">
        <v>0</v>
      </c>
    </row>
    <row r="62" spans="1:4" ht="13.2" hidden="1">
      <c r="A62" s="3" t="s">
        <v>65</v>
      </c>
      <c r="B62" s="3" t="s">
        <v>203</v>
      </c>
      <c r="C62" s="3">
        <v>45</v>
      </c>
      <c r="D62" s="4" t="s">
        <v>0</v>
      </c>
    </row>
    <row r="63" spans="1:4" ht="13.2" hidden="1">
      <c r="A63" s="3" t="s">
        <v>64</v>
      </c>
      <c r="B63" s="3" t="s">
        <v>210</v>
      </c>
      <c r="C63" s="3">
        <v>45</v>
      </c>
      <c r="D63" s="4" t="s">
        <v>0</v>
      </c>
    </row>
    <row r="64" spans="1:4" ht="13.2" hidden="1">
      <c r="A64" s="3" t="s">
        <v>62</v>
      </c>
      <c r="B64" s="3" t="s">
        <v>31</v>
      </c>
      <c r="C64" s="3">
        <v>45</v>
      </c>
      <c r="D64" s="4" t="s">
        <v>0</v>
      </c>
    </row>
    <row r="65" spans="1:27" ht="13.2" hidden="1">
      <c r="A65" s="3" t="s">
        <v>211</v>
      </c>
      <c r="B65" s="3" t="s">
        <v>59</v>
      </c>
      <c r="C65" s="3">
        <v>0</v>
      </c>
      <c r="D65" s="4" t="s">
        <v>0</v>
      </c>
    </row>
    <row r="66" spans="1:27" ht="13.2" hidden="1">
      <c r="A66" s="3" t="s">
        <v>212</v>
      </c>
      <c r="B66" s="3" t="s">
        <v>59</v>
      </c>
      <c r="C66" s="3">
        <v>0</v>
      </c>
      <c r="D66" s="4" t="s">
        <v>0</v>
      </c>
    </row>
    <row r="67" spans="1:27" ht="13.2" hidden="1">
      <c r="A67" s="3" t="s">
        <v>213</v>
      </c>
      <c r="B67" s="3" t="s">
        <v>59</v>
      </c>
      <c r="C67" s="3">
        <v>0</v>
      </c>
      <c r="D67" s="4" t="s">
        <v>0</v>
      </c>
    </row>
    <row r="68" spans="1:27" ht="13.2" hidden="1">
      <c r="A68" s="3" t="s">
        <v>47</v>
      </c>
      <c r="B68" s="3" t="s">
        <v>18</v>
      </c>
      <c r="C68" s="3">
        <v>140</v>
      </c>
      <c r="D68" s="4" t="s">
        <v>0</v>
      </c>
    </row>
    <row r="69" spans="1:27" ht="13.2" hidden="1">
      <c r="A69" s="3" t="s">
        <v>62</v>
      </c>
      <c r="B69" s="3" t="s">
        <v>22</v>
      </c>
      <c r="C69" s="3">
        <v>45</v>
      </c>
      <c r="D69" s="4" t="s">
        <v>0</v>
      </c>
    </row>
    <row r="70" spans="1:27" ht="13.2" hidden="1">
      <c r="B70" s="3" t="s">
        <v>155</v>
      </c>
      <c r="C70" s="3">
        <v>455</v>
      </c>
      <c r="D70" s="4" t="s">
        <v>0</v>
      </c>
    </row>
    <row r="72" spans="1:27" ht="13.2">
      <c r="A72" s="5"/>
      <c r="B72" s="5"/>
      <c r="C72" s="5">
        <f>SUM(C42:C70)</f>
        <v>1838</v>
      </c>
      <c r="D72" s="5"/>
      <c r="E72" s="5"/>
      <c r="F72" s="5"/>
      <c r="G72" s="5">
        <f>SUM(G42:G43)</f>
        <v>105</v>
      </c>
      <c r="H72" s="5"/>
      <c r="I72" s="5"/>
      <c r="J72" s="5"/>
      <c r="K72" s="5">
        <v>45</v>
      </c>
      <c r="L72" s="5"/>
      <c r="M72" s="5"/>
      <c r="N72" s="5"/>
      <c r="O72" s="5">
        <v>70</v>
      </c>
      <c r="P72" s="5"/>
      <c r="Q72" s="5">
        <f>C72+G72+K72+O72</f>
        <v>2058</v>
      </c>
      <c r="R72" s="5"/>
      <c r="S72" s="5"/>
      <c r="T72" s="5"/>
      <c r="U72" s="5"/>
      <c r="V72" s="5"/>
      <c r="W72" s="5"/>
      <c r="X72" s="5"/>
      <c r="Y72" s="5"/>
      <c r="Z72" s="5"/>
      <c r="AA72" s="5"/>
    </row>
    <row r="74" spans="1:27" ht="13.2" hidden="1"/>
    <row r="75" spans="1:27" ht="13.2" hidden="1">
      <c r="I75" s="3" t="s">
        <v>155</v>
      </c>
      <c r="J75" s="3">
        <v>150</v>
      </c>
      <c r="K75" s="4" t="s">
        <v>8</v>
      </c>
    </row>
    <row r="76" spans="1:27" ht="13.2" hidden="1">
      <c r="A76" s="3" t="s">
        <v>47</v>
      </c>
      <c r="B76" s="3" t="s">
        <v>21</v>
      </c>
      <c r="C76" s="3">
        <v>50</v>
      </c>
      <c r="D76" s="4" t="s">
        <v>0</v>
      </c>
      <c r="E76" s="3" t="s">
        <v>123</v>
      </c>
      <c r="H76" s="3" t="s">
        <v>58</v>
      </c>
      <c r="I76" s="3" t="s">
        <v>197</v>
      </c>
      <c r="J76" s="3">
        <v>60</v>
      </c>
      <c r="K76" s="4" t="s">
        <v>8</v>
      </c>
    </row>
    <row r="77" spans="1:27" ht="13.2" hidden="1">
      <c r="A77" s="3" t="s">
        <v>62</v>
      </c>
      <c r="B77" s="3" t="s">
        <v>18</v>
      </c>
      <c r="C77" s="3">
        <v>45</v>
      </c>
      <c r="D77" s="4" t="s">
        <v>0</v>
      </c>
      <c r="H77" s="3" t="s">
        <v>64</v>
      </c>
      <c r="I77" s="3" t="s">
        <v>197</v>
      </c>
      <c r="J77" s="3">
        <v>30</v>
      </c>
      <c r="K77" s="4" t="s">
        <v>8</v>
      </c>
    </row>
    <row r="78" spans="1:27" ht="13.2" hidden="1">
      <c r="A78" s="3" t="s">
        <v>65</v>
      </c>
      <c r="B78" s="3" t="s">
        <v>164</v>
      </c>
      <c r="C78" s="3">
        <v>60</v>
      </c>
      <c r="D78" s="4" t="s">
        <v>0</v>
      </c>
    </row>
    <row r="79" spans="1:27" ht="13.2" hidden="1">
      <c r="A79" s="3" t="s">
        <v>61</v>
      </c>
      <c r="B79" s="3" t="s">
        <v>21</v>
      </c>
      <c r="C79" s="3">
        <v>25</v>
      </c>
      <c r="D79" s="4" t="s">
        <v>0</v>
      </c>
    </row>
    <row r="80" spans="1:27" ht="13.2" hidden="1">
      <c r="A80" s="3" t="s">
        <v>47</v>
      </c>
      <c r="B80" s="3" t="s">
        <v>21</v>
      </c>
      <c r="C80" s="3">
        <v>25</v>
      </c>
      <c r="D80" s="4" t="s">
        <v>0</v>
      </c>
    </row>
    <row r="81" spans="1:27" ht="13.2" hidden="1">
      <c r="A81" s="3" t="s">
        <v>65</v>
      </c>
      <c r="B81" s="3" t="s">
        <v>128</v>
      </c>
      <c r="C81" s="3">
        <v>70</v>
      </c>
      <c r="D81" s="4" t="s">
        <v>0</v>
      </c>
    </row>
    <row r="82" spans="1:27" ht="13.2" hidden="1">
      <c r="A82" s="3" t="s">
        <v>62</v>
      </c>
      <c r="B82" s="3" t="s">
        <v>200</v>
      </c>
      <c r="C82" s="3">
        <v>70</v>
      </c>
      <c r="D82" s="4" t="s">
        <v>0</v>
      </c>
    </row>
    <row r="83" spans="1:27" ht="13.2" hidden="1">
      <c r="A83" s="3" t="s">
        <v>62</v>
      </c>
      <c r="B83" s="3" t="s">
        <v>152</v>
      </c>
      <c r="C83" s="3">
        <v>30</v>
      </c>
      <c r="D83" s="4" t="s">
        <v>0</v>
      </c>
    </row>
    <row r="84" spans="1:27" ht="13.2" hidden="1">
      <c r="A84" s="3" t="s">
        <v>64</v>
      </c>
      <c r="B84" s="3" t="s">
        <v>203</v>
      </c>
      <c r="C84" s="3">
        <v>45</v>
      </c>
      <c r="D84" s="4" t="s">
        <v>0</v>
      </c>
    </row>
    <row r="85" spans="1:27" ht="13.2" hidden="1">
      <c r="A85" s="3" t="s">
        <v>64</v>
      </c>
      <c r="B85" s="3" t="s">
        <v>204</v>
      </c>
      <c r="C85" s="3">
        <v>45</v>
      </c>
      <c r="D85" s="4" t="s">
        <v>0</v>
      </c>
    </row>
    <row r="86" spans="1:27" ht="13.2" hidden="1">
      <c r="A86" s="3" t="s">
        <v>58</v>
      </c>
      <c r="B86" s="3" t="s">
        <v>20</v>
      </c>
      <c r="C86" s="3">
        <v>56</v>
      </c>
      <c r="D86" s="4" t="s">
        <v>0</v>
      </c>
    </row>
    <row r="87" spans="1:27" ht="13.2" hidden="1">
      <c r="A87" s="3" t="s">
        <v>62</v>
      </c>
      <c r="B87" s="3" t="s">
        <v>20</v>
      </c>
      <c r="C87" s="3">
        <v>56</v>
      </c>
      <c r="D87" s="4" t="s">
        <v>0</v>
      </c>
    </row>
    <row r="88" spans="1:27" ht="13.2" hidden="1">
      <c r="A88" s="3" t="s">
        <v>61</v>
      </c>
      <c r="B88" s="3" t="s">
        <v>20</v>
      </c>
      <c r="C88" s="3">
        <v>56</v>
      </c>
      <c r="D88" s="4" t="s">
        <v>0</v>
      </c>
    </row>
    <row r="89" spans="1:27" ht="13.2" hidden="1">
      <c r="A89" s="3" t="s">
        <v>58</v>
      </c>
      <c r="B89" s="3" t="s">
        <v>18</v>
      </c>
      <c r="C89" s="3">
        <v>140</v>
      </c>
      <c r="D89" s="4" t="s">
        <v>0</v>
      </c>
    </row>
    <row r="90" spans="1:27" ht="13.2" hidden="1">
      <c r="A90" s="3" t="s">
        <v>64</v>
      </c>
      <c r="B90" s="3" t="s">
        <v>214</v>
      </c>
      <c r="C90" s="3">
        <v>70</v>
      </c>
      <c r="D90" s="4" t="s">
        <v>0</v>
      </c>
    </row>
    <row r="91" spans="1:27" ht="13.2" hidden="1">
      <c r="A91" s="3" t="s">
        <v>47</v>
      </c>
      <c r="B91" s="3" t="s">
        <v>18</v>
      </c>
      <c r="C91" s="3">
        <v>130</v>
      </c>
      <c r="D91" s="4" t="s">
        <v>0</v>
      </c>
    </row>
    <row r="92" spans="1:27" ht="13.2" hidden="1"/>
    <row r="93" spans="1:27" ht="13.2" hidden="1">
      <c r="D93" s="3"/>
    </row>
    <row r="94" spans="1:27" ht="13.2" hidden="1"/>
    <row r="96" spans="1:27" ht="13.2">
      <c r="A96" s="5"/>
      <c r="B96" s="5"/>
      <c r="C96" s="5">
        <f>SUM(C76:C93)</f>
        <v>973</v>
      </c>
      <c r="D96" s="5"/>
      <c r="E96" s="5"/>
      <c r="F96" s="5"/>
      <c r="G96" s="5"/>
      <c r="H96" s="5"/>
      <c r="I96" s="5"/>
      <c r="J96" s="5">
        <f>SUM(J75:J77)</f>
        <v>240</v>
      </c>
      <c r="K96" s="5"/>
      <c r="L96" s="5"/>
      <c r="M96" s="5"/>
      <c r="N96" s="5"/>
      <c r="O96" s="5"/>
      <c r="P96" s="5"/>
      <c r="Q96" s="5">
        <f>C96+J96</f>
        <v>1213</v>
      </c>
      <c r="R96" s="5"/>
      <c r="S96" s="5"/>
      <c r="T96" s="5"/>
      <c r="U96" s="5"/>
      <c r="V96" s="5"/>
      <c r="W96" s="5"/>
      <c r="X96" s="5"/>
      <c r="Y96" s="5"/>
      <c r="Z96" s="5"/>
      <c r="AA96" s="5"/>
    </row>
    <row r="98" spans="1:16" ht="13.2">
      <c r="A98" s="1">
        <v>44983</v>
      </c>
    </row>
    <row r="100" spans="1:16" ht="13.2">
      <c r="A100" s="3" t="s">
        <v>58</v>
      </c>
      <c r="B100" s="3" t="s">
        <v>136</v>
      </c>
      <c r="C100" s="3">
        <v>45</v>
      </c>
      <c r="D100" s="4" t="s">
        <v>0</v>
      </c>
      <c r="E100" s="3" t="s">
        <v>64</v>
      </c>
      <c r="F100" s="3" t="s">
        <v>6</v>
      </c>
      <c r="G100" s="3">
        <v>60</v>
      </c>
      <c r="H100" s="4" t="s">
        <v>1</v>
      </c>
      <c r="I100" s="3" t="s">
        <v>58</v>
      </c>
      <c r="J100" s="3" t="s">
        <v>197</v>
      </c>
      <c r="K100" s="3">
        <v>45</v>
      </c>
      <c r="L100" s="4" t="s">
        <v>8</v>
      </c>
      <c r="M100" s="3" t="s">
        <v>58</v>
      </c>
      <c r="N100" s="3" t="s">
        <v>9</v>
      </c>
      <c r="O100" s="3">
        <v>70</v>
      </c>
      <c r="P100" s="4" t="s">
        <v>3</v>
      </c>
    </row>
    <row r="101" spans="1:16" ht="13.2">
      <c r="A101" s="3" t="s">
        <v>62</v>
      </c>
      <c r="B101" s="3" t="s">
        <v>136</v>
      </c>
      <c r="C101" s="3">
        <v>45</v>
      </c>
      <c r="D101" s="4" t="s">
        <v>0</v>
      </c>
      <c r="I101" s="3" t="s">
        <v>65</v>
      </c>
      <c r="J101" s="3" t="s">
        <v>215</v>
      </c>
      <c r="K101" s="3">
        <v>30</v>
      </c>
      <c r="L101" s="4" t="s">
        <v>8</v>
      </c>
    </row>
    <row r="102" spans="1:16" ht="13.2">
      <c r="A102" s="3" t="s">
        <v>64</v>
      </c>
      <c r="B102" s="3" t="s">
        <v>136</v>
      </c>
      <c r="C102" s="3">
        <v>45</v>
      </c>
      <c r="D102" s="4" t="s">
        <v>0</v>
      </c>
      <c r="I102" s="3" t="s">
        <v>65</v>
      </c>
      <c r="J102" s="3" t="s">
        <v>125</v>
      </c>
      <c r="K102" s="3">
        <v>30</v>
      </c>
      <c r="L102" s="4" t="s">
        <v>8</v>
      </c>
    </row>
    <row r="103" spans="1:16" ht="13.2">
      <c r="A103" s="3" t="s">
        <v>65</v>
      </c>
      <c r="B103" s="3" t="s">
        <v>136</v>
      </c>
      <c r="C103" s="3">
        <v>45</v>
      </c>
      <c r="D103" s="4" t="s">
        <v>0</v>
      </c>
      <c r="I103" s="3" t="s">
        <v>65</v>
      </c>
      <c r="J103" s="3" t="s">
        <v>197</v>
      </c>
      <c r="K103" s="3">
        <v>20</v>
      </c>
      <c r="L103" s="4" t="s">
        <v>8</v>
      </c>
    </row>
    <row r="104" spans="1:16" ht="13.2">
      <c r="A104" s="3" t="s">
        <v>62</v>
      </c>
      <c r="B104" s="3" t="s">
        <v>164</v>
      </c>
      <c r="C104" s="3">
        <v>60</v>
      </c>
      <c r="D104" s="4" t="s">
        <v>0</v>
      </c>
      <c r="I104" s="3" t="s">
        <v>47</v>
      </c>
      <c r="J104" s="3" t="s">
        <v>93</v>
      </c>
      <c r="K104" s="3">
        <v>70</v>
      </c>
      <c r="L104" s="4" t="s">
        <v>8</v>
      </c>
    </row>
    <row r="105" spans="1:16" ht="13.2">
      <c r="A105" s="3" t="s">
        <v>64</v>
      </c>
      <c r="B105" s="3" t="s">
        <v>164</v>
      </c>
      <c r="C105" s="3">
        <v>60</v>
      </c>
      <c r="D105" s="4" t="s">
        <v>0</v>
      </c>
    </row>
    <row r="106" spans="1:16" ht="13.2">
      <c r="A106" s="3" t="s">
        <v>64</v>
      </c>
      <c r="B106" s="3" t="s">
        <v>21</v>
      </c>
      <c r="C106" s="3">
        <v>25</v>
      </c>
      <c r="D106" s="4" t="s">
        <v>0</v>
      </c>
    </row>
    <row r="107" spans="1:16" ht="13.2">
      <c r="A107" s="3" t="s">
        <v>64</v>
      </c>
      <c r="B107" s="3" t="s">
        <v>204</v>
      </c>
      <c r="C107" s="3">
        <v>45</v>
      </c>
      <c r="D107" s="4" t="s">
        <v>0</v>
      </c>
    </row>
    <row r="108" spans="1:16" ht="13.2">
      <c r="A108" s="3" t="s">
        <v>62</v>
      </c>
      <c r="B108" s="3" t="s">
        <v>128</v>
      </c>
      <c r="C108" s="3">
        <v>70</v>
      </c>
      <c r="D108" s="4" t="s">
        <v>0</v>
      </c>
    </row>
    <row r="109" spans="1:16" ht="13.2">
      <c r="A109" s="3" t="s">
        <v>58</v>
      </c>
      <c r="B109" s="3" t="s">
        <v>200</v>
      </c>
      <c r="C109" s="3">
        <v>70</v>
      </c>
      <c r="D109" s="4" t="s">
        <v>0</v>
      </c>
    </row>
    <row r="110" spans="1:16" ht="13.2">
      <c r="A110" s="3" t="s">
        <v>65</v>
      </c>
      <c r="B110" s="3" t="s">
        <v>216</v>
      </c>
      <c r="C110" s="3">
        <v>60</v>
      </c>
      <c r="D110" s="4" t="s">
        <v>0</v>
      </c>
    </row>
    <row r="111" spans="1:16" ht="13.2">
      <c r="A111" s="3" t="s">
        <v>65</v>
      </c>
      <c r="B111" s="3" t="s">
        <v>217</v>
      </c>
      <c r="C111" s="3">
        <v>70</v>
      </c>
      <c r="D111" s="4" t="s">
        <v>0</v>
      </c>
    </row>
    <row r="112" spans="1:16" ht="13.2">
      <c r="A112" s="3" t="s">
        <v>64</v>
      </c>
      <c r="B112" s="3" t="s">
        <v>218</v>
      </c>
      <c r="C112" s="3">
        <v>70</v>
      </c>
      <c r="D112" s="4" t="s">
        <v>0</v>
      </c>
    </row>
    <row r="113" spans="1:4" ht="13.2">
      <c r="A113" s="3" t="s">
        <v>62</v>
      </c>
      <c r="B113" s="3" t="s">
        <v>152</v>
      </c>
      <c r="C113" s="3">
        <v>45</v>
      </c>
      <c r="D113" s="4" t="s">
        <v>0</v>
      </c>
    </row>
    <row r="114" spans="1:4" ht="13.2">
      <c r="A114" s="3" t="s">
        <v>65</v>
      </c>
      <c r="B114" s="3" t="s">
        <v>152</v>
      </c>
      <c r="C114" s="3">
        <v>45</v>
      </c>
      <c r="D114" s="4" t="s">
        <v>0</v>
      </c>
    </row>
    <row r="115" spans="1:4" ht="13.2">
      <c r="A115" s="3" t="s">
        <v>64</v>
      </c>
      <c r="B115" s="3" t="s">
        <v>203</v>
      </c>
      <c r="C115" s="3">
        <v>45</v>
      </c>
      <c r="D115" s="4" t="s">
        <v>0</v>
      </c>
    </row>
    <row r="116" spans="1:4" ht="13.2">
      <c r="A116" s="3" t="s">
        <v>58</v>
      </c>
      <c r="B116" s="3" t="s">
        <v>195</v>
      </c>
      <c r="C116" s="3">
        <v>45</v>
      </c>
      <c r="D116" s="4" t="s">
        <v>0</v>
      </c>
    </row>
    <row r="117" spans="1:4" ht="13.2">
      <c r="A117" s="3" t="s">
        <v>65</v>
      </c>
      <c r="B117" s="3" t="s">
        <v>195</v>
      </c>
      <c r="C117" s="3">
        <v>60</v>
      </c>
      <c r="D117" s="4" t="s">
        <v>0</v>
      </c>
    </row>
    <row r="118" spans="1:4" ht="13.2">
      <c r="A118" s="3" t="s">
        <v>58</v>
      </c>
      <c r="B118" s="3" t="s">
        <v>20</v>
      </c>
      <c r="C118" s="3">
        <v>48</v>
      </c>
      <c r="D118" s="4" t="s">
        <v>0</v>
      </c>
    </row>
    <row r="119" spans="1:4" ht="13.2">
      <c r="A119" s="3" t="s">
        <v>62</v>
      </c>
      <c r="B119" s="3" t="s">
        <v>20</v>
      </c>
      <c r="C119" s="3">
        <v>48</v>
      </c>
      <c r="D119" s="4" t="s">
        <v>0</v>
      </c>
    </row>
    <row r="120" spans="1:4" ht="13.2">
      <c r="A120" s="3" t="s">
        <v>58</v>
      </c>
      <c r="B120" s="3" t="s">
        <v>133</v>
      </c>
      <c r="C120" s="3">
        <v>60</v>
      </c>
      <c r="D120" s="4" t="s">
        <v>0</v>
      </c>
    </row>
    <row r="121" spans="1:4" ht="13.2">
      <c r="A121" s="3" t="s">
        <v>64</v>
      </c>
      <c r="B121" s="3" t="s">
        <v>84</v>
      </c>
      <c r="C121" s="3">
        <v>45</v>
      </c>
      <c r="D121" s="4" t="s">
        <v>0</v>
      </c>
    </row>
    <row r="122" spans="1:4" ht="13.2">
      <c r="A122" s="3" t="s">
        <v>62</v>
      </c>
      <c r="B122" s="3" t="s">
        <v>18</v>
      </c>
      <c r="C122" s="3">
        <v>60</v>
      </c>
      <c r="D122" s="4" t="s">
        <v>0</v>
      </c>
    </row>
    <row r="123" spans="1:4" ht="13.2">
      <c r="A123" s="3" t="s">
        <v>65</v>
      </c>
      <c r="B123" s="3" t="s">
        <v>18</v>
      </c>
      <c r="C123" s="3">
        <v>60</v>
      </c>
      <c r="D123" s="4" t="s">
        <v>0</v>
      </c>
    </row>
    <row r="124" spans="1:4" ht="13.2">
      <c r="A124" s="3" t="s">
        <v>62</v>
      </c>
      <c r="B124" s="3" t="s">
        <v>214</v>
      </c>
      <c r="C124" s="3">
        <v>60</v>
      </c>
      <c r="D124" s="4" t="s">
        <v>0</v>
      </c>
    </row>
    <row r="125" spans="1:4" ht="13.2">
      <c r="A125" s="3" t="s">
        <v>65</v>
      </c>
      <c r="B125" s="3" t="s">
        <v>214</v>
      </c>
      <c r="C125" s="3">
        <v>60</v>
      </c>
      <c r="D125" s="4" t="s">
        <v>0</v>
      </c>
    </row>
    <row r="126" spans="1:4" ht="13.2">
      <c r="A126" s="3" t="s">
        <v>62</v>
      </c>
      <c r="B126" s="3" t="s">
        <v>22</v>
      </c>
      <c r="C126" s="3">
        <v>30</v>
      </c>
      <c r="D126" s="4" t="s">
        <v>0</v>
      </c>
    </row>
    <row r="127" spans="1:4" ht="13.2">
      <c r="A127" s="3" t="s">
        <v>65</v>
      </c>
      <c r="B127" s="3" t="s">
        <v>22</v>
      </c>
      <c r="C127" s="3">
        <v>45</v>
      </c>
      <c r="D127" s="4" t="s">
        <v>0</v>
      </c>
    </row>
    <row r="128" spans="1:4" ht="13.2">
      <c r="A128" s="3" t="s">
        <v>208</v>
      </c>
      <c r="B128" s="3" t="s">
        <v>164</v>
      </c>
      <c r="C128" s="3">
        <v>30</v>
      </c>
      <c r="D128" s="4" t="s">
        <v>0</v>
      </c>
    </row>
    <row r="129" spans="1:15" ht="13.2">
      <c r="A129" s="3" t="s">
        <v>44</v>
      </c>
      <c r="B129" s="3" t="s">
        <v>18</v>
      </c>
      <c r="C129" s="3">
        <v>140</v>
      </c>
      <c r="D129" s="4" t="s">
        <v>0</v>
      </c>
    </row>
    <row r="130" spans="1:15" ht="13.2">
      <c r="A130" s="3" t="s">
        <v>44</v>
      </c>
      <c r="B130" s="3" t="s">
        <v>152</v>
      </c>
      <c r="C130" s="3">
        <v>45</v>
      </c>
      <c r="D130" s="4" t="s">
        <v>0</v>
      </c>
    </row>
    <row r="131" spans="1:15" ht="13.2">
      <c r="A131" s="3" t="s">
        <v>47</v>
      </c>
      <c r="B131" s="3" t="s">
        <v>18</v>
      </c>
      <c r="C131" s="3">
        <v>140</v>
      </c>
      <c r="D131" s="4" t="s">
        <v>0</v>
      </c>
    </row>
    <row r="134" spans="1:15" ht="13.2">
      <c r="C134" s="3">
        <f>SUM(C100:C132)</f>
        <v>1821</v>
      </c>
      <c r="H134" s="3">
        <v>60</v>
      </c>
      <c r="K134" s="3">
        <f>SUM(K100:K104)</f>
        <v>195</v>
      </c>
      <c r="O134" s="3">
        <v>70</v>
      </c>
    </row>
    <row r="139" spans="1:15" ht="13.2">
      <c r="E139" s="3" t="s">
        <v>0</v>
      </c>
      <c r="F139" s="3" t="s">
        <v>1</v>
      </c>
      <c r="G139" s="3" t="s">
        <v>8</v>
      </c>
      <c r="H139" s="3" t="s">
        <v>3</v>
      </c>
      <c r="K139" s="4"/>
    </row>
    <row r="140" spans="1:15" ht="13.2">
      <c r="D140" s="3" t="s">
        <v>219</v>
      </c>
      <c r="E140" s="3">
        <v>1925</v>
      </c>
      <c r="F140" s="3">
        <v>90</v>
      </c>
      <c r="G140" s="3">
        <v>486</v>
      </c>
      <c r="H140" s="3">
        <v>70</v>
      </c>
      <c r="J140" s="17">
        <f t="shared" ref="J140:J143" si="0">SUM(E140:H140)</f>
        <v>2571</v>
      </c>
    </row>
    <row r="141" spans="1:15" ht="13.2">
      <c r="D141" s="3" t="s">
        <v>220</v>
      </c>
      <c r="E141" s="3">
        <v>1838</v>
      </c>
      <c r="F141" s="3">
        <v>105</v>
      </c>
      <c r="G141" s="3">
        <v>45</v>
      </c>
      <c r="H141" s="3">
        <v>70</v>
      </c>
      <c r="J141" s="17">
        <f t="shared" si="0"/>
        <v>2058</v>
      </c>
    </row>
    <row r="142" spans="1:15" ht="13.2">
      <c r="D142" s="3" t="s">
        <v>221</v>
      </c>
      <c r="E142" s="3">
        <v>973</v>
      </c>
      <c r="F142" s="3">
        <v>0</v>
      </c>
      <c r="G142" s="3">
        <v>240</v>
      </c>
      <c r="H142" s="3">
        <v>0</v>
      </c>
      <c r="J142" s="17">
        <f t="shared" si="0"/>
        <v>1213</v>
      </c>
    </row>
    <row r="143" spans="1:15" ht="13.2">
      <c r="D143" s="3" t="s">
        <v>222</v>
      </c>
      <c r="E143" s="3">
        <v>1821</v>
      </c>
      <c r="F143" s="3">
        <v>60</v>
      </c>
      <c r="G143" s="3">
        <v>195</v>
      </c>
      <c r="H143" s="3">
        <v>70</v>
      </c>
      <c r="J143" s="17">
        <f t="shared" si="0"/>
        <v>2146</v>
      </c>
    </row>
    <row r="145" spans="5:10" ht="13.2">
      <c r="E145" s="3">
        <f t="shared" ref="E145:H145" si="1">SUM(E140:E143)</f>
        <v>6557</v>
      </c>
      <c r="F145" s="3">
        <f t="shared" si="1"/>
        <v>255</v>
      </c>
      <c r="G145" s="3">
        <f t="shared" si="1"/>
        <v>966</v>
      </c>
      <c r="H145" s="3">
        <f t="shared" si="1"/>
        <v>210</v>
      </c>
      <c r="J145" s="3">
        <f>SUM(J140:J143)</f>
        <v>7988</v>
      </c>
    </row>
  </sheetData>
  <conditionalFormatting sqref="P3 H3:H4 L3:L6 D3:D37 L42 P42 H42:H43 D42:D70 K75:K77 D76:D91 H100 P100 L100:L104 D100:D131 K139">
    <cfRule type="notContainsBlanks" dxfId="40" priority="1">
      <formula>LEN(TRIM(D3))&gt;0</formula>
    </cfRule>
    <cfRule type="containsBlanks" dxfId="39" priority="2">
      <formula>LEN(TRIM(D3))=0</formula>
    </cfRule>
  </conditionalFormatting>
  <dataValidations count="1">
    <dataValidation type="list" allowBlank="1" sqref="P3 H3:H4 L3:L6 D3:D37 L42 P42 H42:H43 D42:D70 K75:K77 D76:D91 H100 P100 L100:L104 D100:D131 K139" xr:uid="{00000000-0002-0000-0900-000000000000}">
      <formula1>$Y$4:$Y$8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85"/>
  <sheetViews>
    <sheetView workbookViewId="0"/>
  </sheetViews>
  <sheetFormatPr defaultColWidth="12.6640625" defaultRowHeight="15.75" customHeight="1"/>
  <sheetData>
    <row r="1" spans="1:25">
      <c r="A1" s="3" t="s">
        <v>198</v>
      </c>
      <c r="C1" s="2"/>
      <c r="H1" s="3"/>
      <c r="M1" s="3"/>
      <c r="Q1" s="3" t="s">
        <v>223</v>
      </c>
      <c r="R1" s="3" t="s">
        <v>224</v>
      </c>
      <c r="S1" s="17"/>
      <c r="T1" s="17"/>
      <c r="U1" s="17"/>
      <c r="V1" s="3"/>
      <c r="W1" s="3" t="s">
        <v>223</v>
      </c>
      <c r="X1" s="3" t="s">
        <v>224</v>
      </c>
      <c r="Y1" s="3"/>
    </row>
    <row r="2" spans="1:25">
      <c r="A2" s="3" t="s">
        <v>58</v>
      </c>
      <c r="B2" s="3" t="s">
        <v>26</v>
      </c>
      <c r="C2" s="3">
        <v>45</v>
      </c>
      <c r="D2" s="3" t="s">
        <v>0</v>
      </c>
      <c r="E2" s="3" t="s">
        <v>62</v>
      </c>
      <c r="F2" s="3" t="s">
        <v>136</v>
      </c>
      <c r="G2" s="3">
        <v>45</v>
      </c>
      <c r="H2" s="3" t="s">
        <v>1</v>
      </c>
      <c r="K2" s="3" t="s">
        <v>2</v>
      </c>
      <c r="Q2" s="3">
        <v>15</v>
      </c>
      <c r="R2" s="3">
        <v>135</v>
      </c>
      <c r="S2" s="17" t="s">
        <v>155</v>
      </c>
      <c r="T2" s="17" t="s">
        <v>147</v>
      </c>
      <c r="U2" s="17">
        <v>75</v>
      </c>
      <c r="V2" s="3" t="s">
        <v>160</v>
      </c>
      <c r="W2" s="3">
        <v>18.75</v>
      </c>
      <c r="X2" s="3">
        <f t="shared" ref="X2:X7" si="0">U2-W2</f>
        <v>56.25</v>
      </c>
      <c r="Y2" s="3" t="s">
        <v>0</v>
      </c>
    </row>
    <row r="3" spans="1:25">
      <c r="A3" s="3" t="s">
        <v>64</v>
      </c>
      <c r="B3" s="3" t="s">
        <v>26</v>
      </c>
      <c r="C3" s="3">
        <v>45</v>
      </c>
      <c r="D3" s="3" t="s">
        <v>0</v>
      </c>
      <c r="E3" s="3" t="s">
        <v>64</v>
      </c>
      <c r="F3" s="3" t="s">
        <v>136</v>
      </c>
      <c r="G3" s="3">
        <v>45</v>
      </c>
      <c r="H3" s="3" t="s">
        <v>1</v>
      </c>
      <c r="K3" s="17" t="s">
        <v>225</v>
      </c>
      <c r="L3" s="17">
        <v>15</v>
      </c>
      <c r="M3" s="3" t="s">
        <v>8</v>
      </c>
      <c r="Q3" s="3">
        <v>12</v>
      </c>
      <c r="R3" s="3">
        <v>36</v>
      </c>
      <c r="S3" s="17" t="s">
        <v>155</v>
      </c>
      <c r="T3" s="17" t="s">
        <v>144</v>
      </c>
      <c r="U3" s="17">
        <v>60</v>
      </c>
      <c r="V3" s="3" t="s">
        <v>160</v>
      </c>
      <c r="W3" s="3">
        <v>15</v>
      </c>
      <c r="X3" s="3">
        <f t="shared" si="0"/>
        <v>45</v>
      </c>
      <c r="Y3" s="3" t="s">
        <v>1</v>
      </c>
    </row>
    <row r="4" spans="1:25">
      <c r="A4" s="3" t="s">
        <v>64</v>
      </c>
      <c r="B4" s="3" t="s">
        <v>164</v>
      </c>
      <c r="C4" s="3">
        <v>60</v>
      </c>
      <c r="D4" s="3" t="s">
        <v>0</v>
      </c>
      <c r="E4" s="3" t="s">
        <v>65</v>
      </c>
      <c r="F4" s="3" t="s">
        <v>136</v>
      </c>
      <c r="G4" s="3">
        <v>45</v>
      </c>
      <c r="H4" s="3" t="s">
        <v>1</v>
      </c>
      <c r="K4" s="17" t="s">
        <v>144</v>
      </c>
      <c r="L4" s="17">
        <v>12</v>
      </c>
      <c r="M4" s="3" t="s">
        <v>8</v>
      </c>
      <c r="Q4" s="3">
        <v>12</v>
      </c>
      <c r="R4" s="3">
        <v>36</v>
      </c>
      <c r="S4" s="17" t="s">
        <v>155</v>
      </c>
      <c r="T4" s="17" t="s">
        <v>14</v>
      </c>
      <c r="U4" s="17">
        <v>60</v>
      </c>
      <c r="V4" s="3" t="s">
        <v>162</v>
      </c>
      <c r="W4" s="3">
        <v>15</v>
      </c>
      <c r="X4" s="3">
        <f t="shared" si="0"/>
        <v>45</v>
      </c>
      <c r="Y4" s="3" t="s">
        <v>8</v>
      </c>
    </row>
    <row r="5" spans="1:25">
      <c r="A5" s="3" t="s">
        <v>62</v>
      </c>
      <c r="B5" s="3" t="s">
        <v>14</v>
      </c>
      <c r="C5" s="3">
        <v>60</v>
      </c>
      <c r="D5" s="3" t="s">
        <v>0</v>
      </c>
      <c r="E5" s="3" t="s">
        <v>44</v>
      </c>
      <c r="F5" s="3" t="s">
        <v>136</v>
      </c>
      <c r="G5" s="3">
        <v>70</v>
      </c>
      <c r="H5" s="3" t="s">
        <v>1</v>
      </c>
      <c r="K5" s="3" t="s">
        <v>161</v>
      </c>
      <c r="L5" s="3">
        <v>75</v>
      </c>
      <c r="M5" s="3" t="s">
        <v>8</v>
      </c>
      <c r="Q5" s="3">
        <v>12</v>
      </c>
      <c r="R5" s="3">
        <v>36</v>
      </c>
      <c r="S5" s="17" t="s">
        <v>155</v>
      </c>
      <c r="T5" s="17" t="s">
        <v>22</v>
      </c>
      <c r="U5" s="17">
        <v>60</v>
      </c>
      <c r="V5" s="3" t="s">
        <v>162</v>
      </c>
      <c r="W5" s="3">
        <v>15</v>
      </c>
      <c r="X5" s="3">
        <f t="shared" si="0"/>
        <v>45</v>
      </c>
      <c r="Y5" s="3" t="s">
        <v>3</v>
      </c>
    </row>
    <row r="6" spans="1:25">
      <c r="A6" s="3" t="s">
        <v>65</v>
      </c>
      <c r="B6" s="3" t="s">
        <v>14</v>
      </c>
      <c r="C6" s="3">
        <v>60</v>
      </c>
      <c r="D6" s="3" t="s">
        <v>0</v>
      </c>
      <c r="F6" s="17" t="s">
        <v>136</v>
      </c>
      <c r="G6" s="17">
        <v>15</v>
      </c>
      <c r="H6" s="3" t="s">
        <v>1</v>
      </c>
      <c r="Q6" s="3">
        <v>15</v>
      </c>
      <c r="R6" s="3">
        <v>60</v>
      </c>
      <c r="S6" s="17" t="s">
        <v>155</v>
      </c>
      <c r="T6" s="17" t="s">
        <v>39</v>
      </c>
      <c r="U6" s="17">
        <v>75</v>
      </c>
      <c r="V6" s="3" t="s">
        <v>162</v>
      </c>
      <c r="W6" s="3">
        <v>18.75</v>
      </c>
      <c r="X6" s="3">
        <f t="shared" si="0"/>
        <v>56.25</v>
      </c>
    </row>
    <row r="7" spans="1:25">
      <c r="B7" s="17" t="s">
        <v>185</v>
      </c>
      <c r="C7" s="17">
        <v>12</v>
      </c>
      <c r="D7" s="3" t="s">
        <v>0</v>
      </c>
      <c r="E7" s="3" t="s">
        <v>65</v>
      </c>
      <c r="F7" s="3" t="s">
        <v>16</v>
      </c>
      <c r="G7" s="3">
        <v>45</v>
      </c>
      <c r="H7" s="3" t="s">
        <v>1</v>
      </c>
      <c r="Q7" s="3">
        <v>15</v>
      </c>
      <c r="R7" s="3">
        <v>95</v>
      </c>
      <c r="S7" s="17" t="s">
        <v>155</v>
      </c>
      <c r="T7" s="17" t="s">
        <v>163</v>
      </c>
      <c r="U7" s="17">
        <v>75</v>
      </c>
      <c r="V7" s="3" t="s">
        <v>162</v>
      </c>
      <c r="W7" s="3">
        <v>18.75</v>
      </c>
      <c r="X7" s="3">
        <f t="shared" si="0"/>
        <v>56.25</v>
      </c>
    </row>
    <row r="8" spans="1:25">
      <c r="A8" s="3" t="s">
        <v>62</v>
      </c>
      <c r="B8" s="3" t="s">
        <v>128</v>
      </c>
      <c r="C8" s="3">
        <v>70</v>
      </c>
      <c r="D8" s="3" t="s">
        <v>0</v>
      </c>
      <c r="E8" s="3" t="s">
        <v>61</v>
      </c>
      <c r="F8" s="3" t="s">
        <v>20</v>
      </c>
      <c r="G8" s="3">
        <v>36</v>
      </c>
      <c r="H8" s="3" t="s">
        <v>1</v>
      </c>
      <c r="Q8" s="3">
        <v>40</v>
      </c>
      <c r="R8" s="3">
        <v>35</v>
      </c>
      <c r="S8" s="17" t="s">
        <v>155</v>
      </c>
      <c r="T8" s="17" t="s">
        <v>59</v>
      </c>
      <c r="U8" s="17">
        <v>75</v>
      </c>
      <c r="V8" s="3" t="s">
        <v>162</v>
      </c>
      <c r="W8" s="3">
        <v>40</v>
      </c>
      <c r="X8" s="3">
        <v>35</v>
      </c>
    </row>
    <row r="9" spans="1:25">
      <c r="A9" s="3" t="s">
        <v>64</v>
      </c>
      <c r="B9" s="3" t="s">
        <v>201</v>
      </c>
      <c r="C9" s="3">
        <v>60</v>
      </c>
      <c r="D9" s="3" t="s">
        <v>0</v>
      </c>
      <c r="F9" s="17" t="s">
        <v>20</v>
      </c>
      <c r="G9" s="17">
        <v>12</v>
      </c>
      <c r="H9" s="3" t="s">
        <v>1</v>
      </c>
      <c r="Q9" s="3">
        <v>12</v>
      </c>
      <c r="R9" s="3">
        <v>36</v>
      </c>
      <c r="S9" s="17" t="s">
        <v>155</v>
      </c>
      <c r="T9" s="17" t="s">
        <v>20</v>
      </c>
      <c r="U9" s="17">
        <v>60</v>
      </c>
      <c r="V9" s="3" t="s">
        <v>165</v>
      </c>
      <c r="W9" s="3">
        <v>15</v>
      </c>
      <c r="X9" s="3">
        <f t="shared" ref="X9:X12" si="1">U9-W9</f>
        <v>45</v>
      </c>
    </row>
    <row r="10" spans="1:25">
      <c r="B10" s="17" t="s">
        <v>39</v>
      </c>
      <c r="C10" s="17">
        <v>15</v>
      </c>
      <c r="D10" s="3" t="s">
        <v>0</v>
      </c>
      <c r="E10" s="3" t="s">
        <v>44</v>
      </c>
      <c r="F10" s="3" t="s">
        <v>20</v>
      </c>
      <c r="G10" s="3">
        <v>56</v>
      </c>
      <c r="H10" s="3" t="s">
        <v>1</v>
      </c>
      <c r="Q10" s="3">
        <v>15</v>
      </c>
      <c r="R10" s="3">
        <v>45</v>
      </c>
      <c r="S10" s="17" t="s">
        <v>155</v>
      </c>
      <c r="T10" s="17" t="s">
        <v>136</v>
      </c>
      <c r="U10" s="17">
        <v>75</v>
      </c>
      <c r="V10" s="3" t="s">
        <v>165</v>
      </c>
      <c r="W10" s="3">
        <v>18.75</v>
      </c>
      <c r="X10" s="3">
        <f t="shared" si="1"/>
        <v>56.25</v>
      </c>
    </row>
    <row r="11" spans="1:25">
      <c r="A11" s="3" t="s">
        <v>62</v>
      </c>
      <c r="B11" s="3" t="s">
        <v>152</v>
      </c>
      <c r="C11" s="3">
        <v>45</v>
      </c>
      <c r="D11" s="3" t="s">
        <v>0</v>
      </c>
      <c r="E11" s="3" t="s">
        <v>62</v>
      </c>
      <c r="F11" s="3" t="s">
        <v>27</v>
      </c>
      <c r="G11" s="3">
        <v>60</v>
      </c>
      <c r="H11" s="3" t="s">
        <v>1</v>
      </c>
      <c r="Q11" s="3">
        <v>30</v>
      </c>
      <c r="R11" s="3">
        <v>90</v>
      </c>
      <c r="S11" s="17" t="s">
        <v>155</v>
      </c>
      <c r="T11" s="17" t="s">
        <v>27</v>
      </c>
      <c r="U11" s="17">
        <v>120</v>
      </c>
      <c r="V11" s="3" t="s">
        <v>165</v>
      </c>
      <c r="W11" s="3">
        <v>30</v>
      </c>
      <c r="X11" s="3">
        <f t="shared" si="1"/>
        <v>90</v>
      </c>
    </row>
    <row r="12" spans="1:25">
      <c r="A12" s="3" t="s">
        <v>62</v>
      </c>
      <c r="B12" s="3" t="s">
        <v>157</v>
      </c>
      <c r="C12" s="3">
        <v>70</v>
      </c>
      <c r="D12" s="3" t="s">
        <v>0</v>
      </c>
      <c r="E12" s="3" t="s">
        <v>65</v>
      </c>
      <c r="F12" s="3" t="s">
        <v>27</v>
      </c>
      <c r="G12" s="3">
        <v>60</v>
      </c>
      <c r="H12" s="3" t="s">
        <v>1</v>
      </c>
      <c r="Q12" s="3">
        <v>15</v>
      </c>
      <c r="R12" s="3">
        <v>95</v>
      </c>
      <c r="S12" s="17" t="s">
        <v>155</v>
      </c>
      <c r="T12" s="17" t="s">
        <v>226</v>
      </c>
      <c r="U12" s="17">
        <v>100</v>
      </c>
      <c r="V12" s="3" t="s">
        <v>165</v>
      </c>
      <c r="W12" s="3">
        <v>25</v>
      </c>
      <c r="X12" s="3">
        <f t="shared" si="1"/>
        <v>75</v>
      </c>
    </row>
    <row r="13" spans="1:25">
      <c r="A13" s="3" t="s">
        <v>64</v>
      </c>
      <c r="B13" s="3" t="s">
        <v>203</v>
      </c>
      <c r="C13" s="3">
        <v>45</v>
      </c>
      <c r="D13" s="3" t="s">
        <v>0</v>
      </c>
      <c r="F13" s="17" t="s">
        <v>27</v>
      </c>
      <c r="G13" s="17">
        <v>30</v>
      </c>
      <c r="H13" s="3" t="s">
        <v>1</v>
      </c>
      <c r="S13" s="17" t="s">
        <v>155</v>
      </c>
      <c r="T13" s="17" t="s">
        <v>200</v>
      </c>
      <c r="U13" s="17">
        <v>75</v>
      </c>
      <c r="V13" s="3" t="s">
        <v>162</v>
      </c>
      <c r="W13" s="3">
        <v>18.75</v>
      </c>
      <c r="X13" s="3">
        <v>56.25</v>
      </c>
    </row>
    <row r="14" spans="1:25">
      <c r="A14" s="3" t="s">
        <v>58</v>
      </c>
      <c r="B14" s="3" t="s">
        <v>133</v>
      </c>
      <c r="C14" s="3">
        <v>70</v>
      </c>
      <c r="D14" s="3" t="s">
        <v>0</v>
      </c>
      <c r="E14" s="3" t="s">
        <v>65</v>
      </c>
      <c r="F14" s="3" t="s">
        <v>227</v>
      </c>
      <c r="G14" s="3">
        <v>70</v>
      </c>
      <c r="H14" s="3" t="s">
        <v>1</v>
      </c>
    </row>
    <row r="15" spans="1:25">
      <c r="A15" s="3" t="s">
        <v>64</v>
      </c>
      <c r="B15" s="3" t="s">
        <v>84</v>
      </c>
      <c r="C15" s="3">
        <v>45</v>
      </c>
      <c r="D15" s="3" t="s">
        <v>0</v>
      </c>
      <c r="E15" s="3" t="s">
        <v>47</v>
      </c>
      <c r="F15" s="3" t="s">
        <v>227</v>
      </c>
      <c r="G15" s="3">
        <v>70</v>
      </c>
      <c r="H15" s="3" t="s">
        <v>1</v>
      </c>
    </row>
    <row r="16" spans="1:25">
      <c r="A16" s="3" t="s">
        <v>62</v>
      </c>
      <c r="B16" s="3" t="s">
        <v>31</v>
      </c>
      <c r="C16" s="3">
        <v>45</v>
      </c>
      <c r="D16" s="3" t="s">
        <v>0</v>
      </c>
      <c r="E16" s="3" t="s">
        <v>65</v>
      </c>
      <c r="F16" s="3" t="s">
        <v>228</v>
      </c>
      <c r="G16" s="3">
        <v>70</v>
      </c>
      <c r="H16" s="3" t="s">
        <v>1</v>
      </c>
      <c r="L16" s="17"/>
      <c r="Q16" s="3">
        <f t="shared" ref="Q16:R16" si="2">SUM(Q2:Q12)</f>
        <v>193</v>
      </c>
      <c r="R16" s="3">
        <f t="shared" si="2"/>
        <v>699</v>
      </c>
      <c r="U16" s="3">
        <f>SUM(U2:U13)</f>
        <v>910</v>
      </c>
      <c r="W16" s="3">
        <v>245</v>
      </c>
      <c r="X16" s="3">
        <v>665</v>
      </c>
    </row>
    <row r="17" spans="1:27">
      <c r="B17" s="3" t="s">
        <v>83</v>
      </c>
      <c r="C17" s="3">
        <v>25</v>
      </c>
      <c r="D17" s="3" t="s">
        <v>0</v>
      </c>
      <c r="F17" s="17" t="s">
        <v>226</v>
      </c>
      <c r="G17" s="17">
        <v>15</v>
      </c>
      <c r="H17" s="3" t="s">
        <v>1</v>
      </c>
    </row>
    <row r="18" spans="1:27">
      <c r="B18" s="17" t="s">
        <v>83</v>
      </c>
      <c r="C18" s="17">
        <v>40</v>
      </c>
      <c r="D18" s="3" t="s">
        <v>0</v>
      </c>
      <c r="E18" s="3" t="s">
        <v>5</v>
      </c>
      <c r="F18" s="3" t="s">
        <v>229</v>
      </c>
      <c r="G18" s="3">
        <v>100</v>
      </c>
      <c r="H18" s="3" t="s">
        <v>1</v>
      </c>
    </row>
    <row r="19" spans="1:27">
      <c r="A19" s="3" t="s">
        <v>65</v>
      </c>
      <c r="B19" s="3" t="s">
        <v>22</v>
      </c>
      <c r="C19" s="3">
        <v>45</v>
      </c>
      <c r="D19" s="3" t="s">
        <v>0</v>
      </c>
    </row>
    <row r="20" spans="1:27">
      <c r="B20" s="17" t="s">
        <v>22</v>
      </c>
      <c r="C20" s="17">
        <v>12</v>
      </c>
      <c r="D20" s="3" t="s">
        <v>0</v>
      </c>
    </row>
    <row r="21" spans="1:27">
      <c r="B21" s="17" t="s">
        <v>163</v>
      </c>
      <c r="C21" s="17">
        <v>15</v>
      </c>
      <c r="D21" s="3" t="s">
        <v>0</v>
      </c>
    </row>
    <row r="22" spans="1:27">
      <c r="A22" s="3" t="s">
        <v>44</v>
      </c>
      <c r="B22" s="3" t="s">
        <v>152</v>
      </c>
      <c r="C22" s="3">
        <v>45</v>
      </c>
      <c r="D22" s="3" t="s">
        <v>0</v>
      </c>
    </row>
    <row r="23" spans="1:27">
      <c r="A23" s="3" t="s">
        <v>44</v>
      </c>
      <c r="B23" s="3" t="s">
        <v>230</v>
      </c>
      <c r="C23" s="3">
        <v>60</v>
      </c>
      <c r="D23" s="3" t="s">
        <v>0</v>
      </c>
    </row>
    <row r="24" spans="1:27">
      <c r="A24" s="3" t="s">
        <v>231</v>
      </c>
      <c r="B24" s="3" t="s">
        <v>152</v>
      </c>
      <c r="C24" s="3">
        <v>45</v>
      </c>
      <c r="D24" s="3" t="s">
        <v>0</v>
      </c>
    </row>
    <row r="25" spans="1:27">
      <c r="A25" s="3" t="s">
        <v>231</v>
      </c>
      <c r="B25" s="3" t="s">
        <v>230</v>
      </c>
      <c r="C25" s="3">
        <v>60</v>
      </c>
      <c r="D25" s="3" t="s">
        <v>0</v>
      </c>
    </row>
    <row r="26" spans="1:27">
      <c r="A26" s="3" t="s">
        <v>44</v>
      </c>
      <c r="B26" s="3" t="s">
        <v>83</v>
      </c>
      <c r="C26" s="3">
        <v>80</v>
      </c>
      <c r="D26" s="3" t="s">
        <v>0</v>
      </c>
    </row>
    <row r="28" spans="1:27">
      <c r="A28" s="5"/>
      <c r="B28" s="5"/>
      <c r="C28" s="5">
        <f>SUM(C2:C26)</f>
        <v>1174</v>
      </c>
      <c r="D28" s="5"/>
      <c r="E28" s="5"/>
      <c r="F28" s="5"/>
      <c r="G28" s="5">
        <f>SUM(G2:G26)</f>
        <v>844</v>
      </c>
      <c r="H28" s="5"/>
      <c r="I28" s="5"/>
      <c r="J28" s="5"/>
      <c r="K28" s="5"/>
      <c r="L28" s="5">
        <f>SUM(L3:L5)</f>
        <v>102</v>
      </c>
      <c r="M28" s="5"/>
      <c r="N28" s="5"/>
      <c r="O28" s="5">
        <f>C28+G28+L28</f>
        <v>2120</v>
      </c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>
      <c r="S29" s="1">
        <v>44935</v>
      </c>
      <c r="U29" s="3" t="s">
        <v>232</v>
      </c>
      <c r="V29" s="3" t="s">
        <v>233</v>
      </c>
      <c r="W29" s="3" t="s">
        <v>166</v>
      </c>
    </row>
    <row r="30" spans="1:27">
      <c r="A30" s="1">
        <v>44935</v>
      </c>
      <c r="F30" s="17" t="s">
        <v>136</v>
      </c>
      <c r="G30" s="17">
        <v>18.75</v>
      </c>
      <c r="H30" s="3" t="s">
        <v>1</v>
      </c>
      <c r="K30" s="17" t="s">
        <v>225</v>
      </c>
      <c r="L30" s="17">
        <v>18.75</v>
      </c>
      <c r="M30" s="3" t="s">
        <v>8</v>
      </c>
      <c r="S30" s="3">
        <v>131.25</v>
      </c>
      <c r="T30" s="17" t="s">
        <v>147</v>
      </c>
      <c r="U30" s="17">
        <v>75</v>
      </c>
      <c r="V30" s="3">
        <v>18.75</v>
      </c>
      <c r="W30" s="3">
        <f t="shared" ref="W30:W35" si="3">U30-V30</f>
        <v>56.25</v>
      </c>
      <c r="X30" s="3" t="s">
        <v>160</v>
      </c>
    </row>
    <row r="31" spans="1:27">
      <c r="A31" s="3" t="s">
        <v>64</v>
      </c>
      <c r="B31" s="3" t="s">
        <v>26</v>
      </c>
      <c r="C31" s="3">
        <v>45</v>
      </c>
      <c r="D31" s="3" t="s">
        <v>0</v>
      </c>
      <c r="E31" s="3" t="s">
        <v>62</v>
      </c>
      <c r="F31" s="3" t="s">
        <v>136</v>
      </c>
      <c r="G31" s="3">
        <v>30</v>
      </c>
      <c r="H31" s="3" t="s">
        <v>1</v>
      </c>
      <c r="K31" s="17" t="s">
        <v>144</v>
      </c>
      <c r="L31" s="17">
        <v>15</v>
      </c>
      <c r="M31" s="3" t="s">
        <v>8</v>
      </c>
      <c r="S31" s="3">
        <v>45</v>
      </c>
      <c r="T31" s="17" t="s">
        <v>144</v>
      </c>
      <c r="U31" s="17">
        <v>60</v>
      </c>
      <c r="V31" s="3">
        <v>15</v>
      </c>
      <c r="W31" s="3">
        <f t="shared" si="3"/>
        <v>45</v>
      </c>
      <c r="X31" s="3" t="s">
        <v>160</v>
      </c>
    </row>
    <row r="32" spans="1:27">
      <c r="A32" s="3" t="s">
        <v>58</v>
      </c>
      <c r="B32" s="3" t="s">
        <v>164</v>
      </c>
      <c r="C32" s="3">
        <v>60</v>
      </c>
      <c r="D32" s="3" t="s">
        <v>0</v>
      </c>
      <c r="E32" s="3" t="s">
        <v>64</v>
      </c>
      <c r="F32" s="3" t="s">
        <v>136</v>
      </c>
      <c r="G32" s="3">
        <v>45</v>
      </c>
      <c r="H32" s="3" t="s">
        <v>1</v>
      </c>
      <c r="J32" s="3" t="s">
        <v>65</v>
      </c>
      <c r="K32" s="3" t="s">
        <v>125</v>
      </c>
      <c r="L32" s="3">
        <v>60</v>
      </c>
      <c r="M32" s="3" t="s">
        <v>8</v>
      </c>
      <c r="S32" s="3">
        <v>45</v>
      </c>
      <c r="T32" s="17" t="s">
        <v>14</v>
      </c>
      <c r="U32" s="17">
        <v>60</v>
      </c>
      <c r="V32" s="3">
        <v>15</v>
      </c>
      <c r="W32" s="3">
        <f t="shared" si="3"/>
        <v>45</v>
      </c>
      <c r="X32" s="3" t="s">
        <v>162</v>
      </c>
    </row>
    <row r="33" spans="1:24">
      <c r="B33" s="3" t="s">
        <v>164</v>
      </c>
      <c r="C33" s="3">
        <v>60</v>
      </c>
      <c r="D33" s="3" t="s">
        <v>0</v>
      </c>
      <c r="E33" s="3" t="s">
        <v>65</v>
      </c>
      <c r="F33" s="3" t="s">
        <v>136</v>
      </c>
      <c r="G33" s="3">
        <v>45</v>
      </c>
      <c r="H33" s="3" t="s">
        <v>1</v>
      </c>
      <c r="K33" s="3" t="s">
        <v>144</v>
      </c>
      <c r="L33" s="3">
        <v>36</v>
      </c>
      <c r="M33" s="3" t="s">
        <v>8</v>
      </c>
      <c r="S33" s="3">
        <v>85</v>
      </c>
      <c r="T33" s="17" t="s">
        <v>22</v>
      </c>
      <c r="U33" s="17">
        <v>60</v>
      </c>
      <c r="V33" s="3">
        <v>15</v>
      </c>
      <c r="W33" s="3">
        <f t="shared" si="3"/>
        <v>45</v>
      </c>
      <c r="X33" s="3" t="s">
        <v>162</v>
      </c>
    </row>
    <row r="34" spans="1:24">
      <c r="B34" s="17" t="s">
        <v>185</v>
      </c>
      <c r="C34" s="17">
        <v>15</v>
      </c>
      <c r="D34" s="3" t="s">
        <v>0</v>
      </c>
      <c r="E34" s="3" t="s">
        <v>58</v>
      </c>
      <c r="F34" s="3" t="s">
        <v>101</v>
      </c>
      <c r="G34" s="3">
        <v>60</v>
      </c>
      <c r="H34" s="3" t="s">
        <v>1</v>
      </c>
      <c r="S34" s="3">
        <v>56.25</v>
      </c>
      <c r="T34" s="17" t="s">
        <v>39</v>
      </c>
      <c r="U34" s="17">
        <v>75</v>
      </c>
      <c r="V34" s="3">
        <v>18.75</v>
      </c>
      <c r="W34" s="3">
        <f t="shared" si="3"/>
        <v>56.25</v>
      </c>
      <c r="X34" s="3" t="s">
        <v>162</v>
      </c>
    </row>
    <row r="35" spans="1:24">
      <c r="A35" s="3" t="s">
        <v>62</v>
      </c>
      <c r="B35" s="3" t="s">
        <v>185</v>
      </c>
      <c r="C35" s="3">
        <v>60</v>
      </c>
      <c r="D35" s="3" t="s">
        <v>0</v>
      </c>
      <c r="E35" s="3" t="s">
        <v>58</v>
      </c>
      <c r="F35" s="3" t="s">
        <v>170</v>
      </c>
      <c r="G35" s="3">
        <v>36</v>
      </c>
      <c r="H35" s="3" t="s">
        <v>1</v>
      </c>
      <c r="S35" s="3">
        <v>156.25</v>
      </c>
      <c r="T35" s="17" t="s">
        <v>163</v>
      </c>
      <c r="U35" s="17">
        <v>75</v>
      </c>
      <c r="V35" s="3">
        <v>18.75</v>
      </c>
      <c r="W35" s="3">
        <f t="shared" si="3"/>
        <v>56.25</v>
      </c>
      <c r="X35" s="3" t="s">
        <v>162</v>
      </c>
    </row>
    <row r="36" spans="1:24">
      <c r="A36" s="3" t="s">
        <v>65</v>
      </c>
      <c r="B36" s="3" t="s">
        <v>21</v>
      </c>
      <c r="C36" s="3">
        <v>50</v>
      </c>
      <c r="D36" s="3" t="s">
        <v>0</v>
      </c>
      <c r="E36" s="3" t="s">
        <v>64</v>
      </c>
      <c r="F36" s="3" t="s">
        <v>170</v>
      </c>
      <c r="G36" s="3">
        <v>36</v>
      </c>
      <c r="H36" s="3" t="s">
        <v>1</v>
      </c>
      <c r="S36" s="3">
        <v>35</v>
      </c>
      <c r="T36" s="17" t="s">
        <v>59</v>
      </c>
      <c r="U36" s="17">
        <v>75</v>
      </c>
      <c r="V36" s="3">
        <v>40</v>
      </c>
      <c r="W36" s="3">
        <v>35</v>
      </c>
      <c r="X36" s="3" t="s">
        <v>162</v>
      </c>
    </row>
    <row r="37" spans="1:24">
      <c r="A37" s="3" t="s">
        <v>58</v>
      </c>
      <c r="B37" s="3" t="s">
        <v>234</v>
      </c>
      <c r="C37" s="3">
        <v>75</v>
      </c>
      <c r="D37" s="3" t="s">
        <v>0</v>
      </c>
      <c r="F37" s="17" t="s">
        <v>173</v>
      </c>
      <c r="G37" s="17">
        <v>15</v>
      </c>
      <c r="H37" s="3" t="s">
        <v>1</v>
      </c>
      <c r="S37" s="3">
        <v>45</v>
      </c>
      <c r="T37" s="17" t="s">
        <v>20</v>
      </c>
      <c r="U37" s="17">
        <v>60</v>
      </c>
      <c r="V37" s="3">
        <v>15</v>
      </c>
      <c r="W37" s="3">
        <f t="shared" ref="W37:W40" si="4">U37-V37</f>
        <v>45</v>
      </c>
      <c r="X37" s="3" t="s">
        <v>165</v>
      </c>
    </row>
    <row r="38" spans="1:24">
      <c r="A38" s="3" t="s">
        <v>64</v>
      </c>
      <c r="B38" s="3" t="s">
        <v>200</v>
      </c>
      <c r="C38" s="3">
        <v>100</v>
      </c>
      <c r="D38" s="3" t="s">
        <v>0</v>
      </c>
      <c r="E38" s="3" t="s">
        <v>62</v>
      </c>
      <c r="F38" s="3" t="s">
        <v>173</v>
      </c>
      <c r="G38" s="3">
        <v>36</v>
      </c>
      <c r="H38" s="3" t="s">
        <v>1</v>
      </c>
      <c r="K38" s="3" t="s">
        <v>9</v>
      </c>
      <c r="L38" s="3">
        <v>70</v>
      </c>
      <c r="M38" s="3" t="s">
        <v>3</v>
      </c>
      <c r="S38" s="3">
        <v>56.25</v>
      </c>
      <c r="T38" s="17" t="s">
        <v>136</v>
      </c>
      <c r="U38" s="17">
        <v>75</v>
      </c>
      <c r="V38" s="3">
        <v>18.75</v>
      </c>
      <c r="W38" s="3">
        <f t="shared" si="4"/>
        <v>56.25</v>
      </c>
      <c r="X38" s="3" t="s">
        <v>165</v>
      </c>
    </row>
    <row r="39" spans="1:24">
      <c r="B39" s="17" t="s">
        <v>200</v>
      </c>
      <c r="C39" s="17">
        <v>18.75</v>
      </c>
      <c r="D39" s="3" t="s">
        <v>0</v>
      </c>
      <c r="E39" s="3" t="s">
        <v>64</v>
      </c>
      <c r="F39" s="3" t="s">
        <v>173</v>
      </c>
      <c r="G39" s="3">
        <v>48</v>
      </c>
      <c r="H39" s="3" t="s">
        <v>1</v>
      </c>
      <c r="S39" s="3">
        <v>90</v>
      </c>
      <c r="T39" s="17" t="s">
        <v>27</v>
      </c>
      <c r="U39" s="17">
        <v>120</v>
      </c>
      <c r="V39" s="3">
        <v>30</v>
      </c>
      <c r="W39" s="3">
        <f t="shared" si="4"/>
        <v>90</v>
      </c>
      <c r="X39" s="3" t="s">
        <v>165</v>
      </c>
    </row>
    <row r="40" spans="1:24">
      <c r="A40" s="3" t="s">
        <v>64</v>
      </c>
      <c r="B40" s="3" t="s">
        <v>201</v>
      </c>
      <c r="C40" s="3">
        <v>60</v>
      </c>
      <c r="D40" s="3" t="s">
        <v>0</v>
      </c>
      <c r="F40" s="17" t="s">
        <v>27</v>
      </c>
      <c r="G40" s="17">
        <v>30</v>
      </c>
      <c r="H40" s="3" t="s">
        <v>1</v>
      </c>
      <c r="S40" s="3">
        <v>125</v>
      </c>
      <c r="T40" s="17" t="s">
        <v>226</v>
      </c>
      <c r="U40" s="17">
        <v>100</v>
      </c>
      <c r="V40" s="3">
        <v>25</v>
      </c>
      <c r="W40" s="3">
        <f t="shared" si="4"/>
        <v>75</v>
      </c>
      <c r="X40" s="3" t="s">
        <v>165</v>
      </c>
    </row>
    <row r="41" spans="1:24">
      <c r="B41" s="17" t="s">
        <v>39</v>
      </c>
      <c r="C41" s="17">
        <v>18.75</v>
      </c>
      <c r="D41" s="3" t="s">
        <v>0</v>
      </c>
      <c r="E41" s="3" t="s">
        <v>65</v>
      </c>
      <c r="F41" s="3" t="s">
        <v>27</v>
      </c>
      <c r="G41" s="3">
        <v>60</v>
      </c>
      <c r="H41" s="3" t="s">
        <v>1</v>
      </c>
      <c r="S41" s="3">
        <v>45</v>
      </c>
      <c r="T41" s="17" t="s">
        <v>200</v>
      </c>
      <c r="U41" s="17">
        <v>75</v>
      </c>
      <c r="V41" s="3">
        <v>15</v>
      </c>
      <c r="W41" s="3">
        <v>45</v>
      </c>
      <c r="X41" s="3" t="s">
        <v>162</v>
      </c>
    </row>
    <row r="42" spans="1:24">
      <c r="A42" s="3" t="s">
        <v>58</v>
      </c>
      <c r="B42" s="3" t="s">
        <v>39</v>
      </c>
      <c r="C42" s="3">
        <v>30</v>
      </c>
      <c r="D42" s="3" t="s">
        <v>0</v>
      </c>
      <c r="F42" s="3" t="s">
        <v>228</v>
      </c>
      <c r="G42" s="3">
        <v>70</v>
      </c>
      <c r="H42" s="3" t="s">
        <v>1</v>
      </c>
    </row>
    <row r="43" spans="1:24">
      <c r="B43" s="17" t="s">
        <v>163</v>
      </c>
      <c r="C43" s="17">
        <v>18.75</v>
      </c>
      <c r="D43" s="3" t="s">
        <v>0</v>
      </c>
      <c r="E43" s="3" t="s">
        <v>64</v>
      </c>
      <c r="F43" s="3" t="s">
        <v>6</v>
      </c>
      <c r="G43" s="3">
        <v>60</v>
      </c>
      <c r="H43" s="3" t="s">
        <v>1</v>
      </c>
      <c r="S43" s="3">
        <f>SUM(S30:S41)</f>
        <v>915</v>
      </c>
    </row>
    <row r="44" spans="1:24">
      <c r="B44" s="3" t="s">
        <v>152</v>
      </c>
      <c r="C44" s="3">
        <v>45</v>
      </c>
      <c r="D44" s="3" t="s">
        <v>0</v>
      </c>
      <c r="F44" s="17" t="s">
        <v>226</v>
      </c>
      <c r="G44" s="17">
        <v>25</v>
      </c>
      <c r="H44" s="3" t="s">
        <v>1</v>
      </c>
    </row>
    <row r="45" spans="1:24">
      <c r="A45" s="3" t="s">
        <v>62</v>
      </c>
      <c r="B45" s="3" t="s">
        <v>32</v>
      </c>
      <c r="C45" s="3">
        <v>70</v>
      </c>
      <c r="D45" s="3" t="s">
        <v>0</v>
      </c>
    </row>
    <row r="46" spans="1:24">
      <c r="A46" s="3" t="s">
        <v>58</v>
      </c>
      <c r="B46" s="3" t="s">
        <v>203</v>
      </c>
      <c r="C46" s="3">
        <v>45</v>
      </c>
      <c r="D46" s="3" t="s">
        <v>0</v>
      </c>
    </row>
    <row r="47" spans="1:24">
      <c r="A47" s="3" t="s">
        <v>62</v>
      </c>
      <c r="B47" s="3" t="s">
        <v>158</v>
      </c>
      <c r="C47" s="3">
        <v>60</v>
      </c>
      <c r="D47" s="3" t="s">
        <v>0</v>
      </c>
    </row>
    <row r="48" spans="1:24">
      <c r="A48" s="3" t="s">
        <v>58</v>
      </c>
      <c r="B48" s="3" t="s">
        <v>133</v>
      </c>
      <c r="C48" s="3">
        <v>45</v>
      </c>
      <c r="D48" s="3" t="s">
        <v>0</v>
      </c>
    </row>
    <row r="49" spans="1:27">
      <c r="A49" s="3" t="s">
        <v>62</v>
      </c>
      <c r="B49" s="3" t="s">
        <v>31</v>
      </c>
      <c r="C49" s="3">
        <v>45</v>
      </c>
      <c r="D49" s="3" t="s">
        <v>0</v>
      </c>
    </row>
    <row r="50" spans="1:27">
      <c r="B50" s="17" t="s">
        <v>83</v>
      </c>
      <c r="C50" s="17">
        <v>40</v>
      </c>
      <c r="D50" s="3" t="s">
        <v>0</v>
      </c>
    </row>
    <row r="51" spans="1:27">
      <c r="B51" s="17" t="s">
        <v>235</v>
      </c>
      <c r="C51" s="17">
        <v>40</v>
      </c>
      <c r="D51" s="3" t="s">
        <v>0</v>
      </c>
    </row>
    <row r="52" spans="1:27">
      <c r="A52" s="3" t="s">
        <v>236</v>
      </c>
      <c r="B52" s="17" t="s">
        <v>237</v>
      </c>
      <c r="C52" s="17">
        <v>35</v>
      </c>
      <c r="D52" s="3" t="s">
        <v>0</v>
      </c>
    </row>
    <row r="53" spans="1:27">
      <c r="A53" s="3" t="s">
        <v>62</v>
      </c>
      <c r="B53" s="3" t="s">
        <v>22</v>
      </c>
      <c r="C53" s="3">
        <v>30</v>
      </c>
      <c r="D53" s="3" t="s">
        <v>0</v>
      </c>
    </row>
    <row r="54" spans="1:27">
      <c r="B54" s="17" t="s">
        <v>22</v>
      </c>
      <c r="C54" s="17">
        <v>15</v>
      </c>
      <c r="D54" s="3" t="s">
        <v>0</v>
      </c>
    </row>
    <row r="55" spans="1:27">
      <c r="A55" s="3" t="s">
        <v>65</v>
      </c>
      <c r="B55" s="3" t="s">
        <v>22</v>
      </c>
      <c r="C55" s="3">
        <v>15</v>
      </c>
      <c r="D55" s="3" t="s">
        <v>0</v>
      </c>
    </row>
    <row r="56" spans="1:27">
      <c r="A56" s="3" t="s">
        <v>4</v>
      </c>
      <c r="B56" s="3" t="s">
        <v>26</v>
      </c>
      <c r="C56" s="3">
        <v>45</v>
      </c>
      <c r="D56" s="3" t="s">
        <v>0</v>
      </c>
    </row>
    <row r="61" spans="1:27">
      <c r="A61" s="5"/>
      <c r="B61" s="5"/>
      <c r="C61" s="5">
        <f>SUM(C31:C57)</f>
        <v>1141.25</v>
      </c>
      <c r="D61" s="5"/>
      <c r="E61" s="5"/>
      <c r="F61" s="5"/>
      <c r="G61" s="5">
        <f>SUM(G30:G58)</f>
        <v>614.75</v>
      </c>
      <c r="H61" s="5"/>
      <c r="I61" s="5"/>
      <c r="J61" s="5"/>
      <c r="K61" s="5"/>
      <c r="L61" s="5">
        <f>SUM(L30:L38)</f>
        <v>199.75</v>
      </c>
      <c r="M61" s="5"/>
      <c r="N61" s="5"/>
      <c r="O61" s="5">
        <f>C61+G61+L61</f>
        <v>1955.75</v>
      </c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>
      <c r="S62" s="1"/>
    </row>
    <row r="64" spans="1:27">
      <c r="B64" s="17"/>
      <c r="C64" s="10"/>
      <c r="F64" s="17"/>
      <c r="G64" s="10"/>
      <c r="K64" s="17"/>
      <c r="L64" s="10"/>
    </row>
    <row r="65" spans="1:23">
      <c r="A65" s="3" t="s">
        <v>65</v>
      </c>
      <c r="B65" s="3" t="s">
        <v>136</v>
      </c>
      <c r="C65" s="3">
        <v>45</v>
      </c>
      <c r="D65" s="3" t="s">
        <v>0</v>
      </c>
      <c r="E65" s="3" t="s">
        <v>65</v>
      </c>
      <c r="F65" s="3" t="s">
        <v>16</v>
      </c>
      <c r="G65" s="3">
        <v>30</v>
      </c>
      <c r="H65" s="3" t="s">
        <v>1</v>
      </c>
      <c r="J65" s="10" t="s">
        <v>58</v>
      </c>
      <c r="K65" s="10" t="s">
        <v>9</v>
      </c>
      <c r="L65" s="10">
        <v>70</v>
      </c>
      <c r="M65" s="3" t="s">
        <v>3</v>
      </c>
    </row>
    <row r="66" spans="1:23">
      <c r="A66" s="3" t="s">
        <v>62</v>
      </c>
      <c r="B66" s="3" t="s">
        <v>136</v>
      </c>
      <c r="C66" s="3">
        <v>45</v>
      </c>
      <c r="D66" s="3" t="s">
        <v>0</v>
      </c>
      <c r="F66" s="3" t="s">
        <v>229</v>
      </c>
      <c r="G66" s="3">
        <v>60</v>
      </c>
      <c r="H66" s="3" t="s">
        <v>1</v>
      </c>
      <c r="J66" s="3" t="s">
        <v>62</v>
      </c>
      <c r="K66" s="3" t="s">
        <v>238</v>
      </c>
      <c r="L66" s="3">
        <v>45</v>
      </c>
      <c r="M66" s="3" t="s">
        <v>8</v>
      </c>
    </row>
    <row r="67" spans="1:23">
      <c r="A67" s="3" t="s">
        <v>58</v>
      </c>
      <c r="B67" s="3" t="s">
        <v>26</v>
      </c>
      <c r="C67" s="3">
        <v>70</v>
      </c>
      <c r="D67" s="3" t="s">
        <v>0</v>
      </c>
      <c r="E67" s="3" t="s">
        <v>47</v>
      </c>
      <c r="F67" s="3" t="s">
        <v>239</v>
      </c>
      <c r="G67" s="3">
        <v>70</v>
      </c>
      <c r="H67" s="3" t="s">
        <v>1</v>
      </c>
      <c r="J67" s="3" t="s">
        <v>62</v>
      </c>
      <c r="K67" s="3" t="s">
        <v>240</v>
      </c>
      <c r="L67" s="3">
        <v>60</v>
      </c>
      <c r="M67" s="3" t="s">
        <v>8</v>
      </c>
    </row>
    <row r="68" spans="1:23">
      <c r="A68" s="3" t="s">
        <v>47</v>
      </c>
      <c r="B68" s="3" t="s">
        <v>26</v>
      </c>
      <c r="C68" s="3">
        <v>30</v>
      </c>
      <c r="D68" s="3" t="s">
        <v>0</v>
      </c>
      <c r="E68" s="3" t="s">
        <v>47</v>
      </c>
      <c r="F68" s="3" t="s">
        <v>241</v>
      </c>
      <c r="G68" s="3">
        <v>95</v>
      </c>
      <c r="H68" s="3" t="s">
        <v>1</v>
      </c>
      <c r="J68" s="3" t="s">
        <v>65</v>
      </c>
      <c r="K68" s="3" t="s">
        <v>125</v>
      </c>
      <c r="L68" s="3">
        <v>60</v>
      </c>
      <c r="M68" s="3" t="s">
        <v>8</v>
      </c>
    </row>
    <row r="69" spans="1:23">
      <c r="A69" s="3" t="s">
        <v>65</v>
      </c>
      <c r="B69" s="3" t="s">
        <v>26</v>
      </c>
      <c r="C69" s="3">
        <v>45</v>
      </c>
      <c r="D69" s="3" t="s">
        <v>0</v>
      </c>
      <c r="J69" s="3" t="s">
        <v>61</v>
      </c>
      <c r="K69" s="3" t="s">
        <v>93</v>
      </c>
      <c r="L69" s="3">
        <v>100</v>
      </c>
      <c r="M69" s="3" t="s">
        <v>8</v>
      </c>
    </row>
    <row r="70" spans="1:23">
      <c r="A70" s="3" t="s">
        <v>64</v>
      </c>
      <c r="B70" s="3" t="s">
        <v>164</v>
      </c>
      <c r="C70" s="3">
        <v>60</v>
      </c>
      <c r="D70" s="3" t="s">
        <v>0</v>
      </c>
      <c r="J70" s="3" t="s">
        <v>47</v>
      </c>
      <c r="K70" s="3" t="s">
        <v>93</v>
      </c>
      <c r="L70" s="3">
        <v>30</v>
      </c>
      <c r="M70" s="3" t="s">
        <v>8</v>
      </c>
    </row>
    <row r="71" spans="1:23">
      <c r="A71" s="3" t="s">
        <v>64</v>
      </c>
      <c r="B71" s="3" t="s">
        <v>14</v>
      </c>
      <c r="C71" s="3">
        <v>60</v>
      </c>
      <c r="D71" s="3" t="s">
        <v>0</v>
      </c>
      <c r="U71" s="17"/>
      <c r="V71" s="17"/>
      <c r="W71" s="17"/>
    </row>
    <row r="72" spans="1:23">
      <c r="A72" s="3" t="s">
        <v>61</v>
      </c>
      <c r="B72" s="3" t="s">
        <v>21</v>
      </c>
      <c r="C72" s="3">
        <v>50</v>
      </c>
      <c r="D72" s="3" t="s">
        <v>0</v>
      </c>
      <c r="U72" s="17"/>
      <c r="V72" s="17"/>
      <c r="W72" s="17"/>
    </row>
    <row r="73" spans="1:23">
      <c r="A73" s="3" t="s">
        <v>58</v>
      </c>
      <c r="B73" s="10" t="s">
        <v>21</v>
      </c>
      <c r="C73" s="10">
        <v>35</v>
      </c>
      <c r="D73" s="3" t="s">
        <v>0</v>
      </c>
      <c r="U73" s="17"/>
      <c r="V73" s="17"/>
      <c r="W73" s="17"/>
    </row>
    <row r="74" spans="1:23">
      <c r="A74" s="3" t="s">
        <v>62</v>
      </c>
      <c r="B74" s="3" t="s">
        <v>128</v>
      </c>
      <c r="C74" s="3">
        <v>45</v>
      </c>
      <c r="D74" s="3" t="s">
        <v>0</v>
      </c>
      <c r="U74" s="17"/>
      <c r="V74" s="17"/>
      <c r="W74" s="17"/>
    </row>
    <row r="75" spans="1:23">
      <c r="A75" s="3" t="s">
        <v>58</v>
      </c>
      <c r="B75" s="10" t="s">
        <v>200</v>
      </c>
      <c r="C75" s="10">
        <v>70</v>
      </c>
      <c r="D75" s="3" t="s">
        <v>0</v>
      </c>
      <c r="U75" s="17"/>
      <c r="V75" s="17"/>
      <c r="W75" s="17"/>
    </row>
    <row r="76" spans="1:23">
      <c r="A76" s="3" t="s">
        <v>44</v>
      </c>
      <c r="B76" s="3" t="s">
        <v>200</v>
      </c>
      <c r="C76" s="3">
        <v>70</v>
      </c>
      <c r="D76" s="3" t="s">
        <v>0</v>
      </c>
    </row>
    <row r="77" spans="1:23">
      <c r="A77" s="3" t="s">
        <v>64</v>
      </c>
      <c r="B77" s="10" t="s">
        <v>170</v>
      </c>
      <c r="C77" s="10">
        <v>36</v>
      </c>
      <c r="D77" s="3" t="s">
        <v>0</v>
      </c>
    </row>
    <row r="78" spans="1:23">
      <c r="A78" s="3" t="s">
        <v>64</v>
      </c>
      <c r="B78" s="3" t="s">
        <v>173</v>
      </c>
      <c r="C78" s="3">
        <v>56</v>
      </c>
      <c r="D78" s="3" t="s">
        <v>0</v>
      </c>
    </row>
    <row r="79" spans="1:23">
      <c r="A79" s="3" t="s">
        <v>44</v>
      </c>
      <c r="B79" s="3" t="s">
        <v>169</v>
      </c>
      <c r="C79" s="3">
        <v>30</v>
      </c>
      <c r="D79" s="3" t="s">
        <v>0</v>
      </c>
    </row>
    <row r="80" spans="1:23">
      <c r="A80" s="3" t="s">
        <v>47</v>
      </c>
      <c r="B80" s="3" t="s">
        <v>152</v>
      </c>
      <c r="C80" s="3">
        <v>60</v>
      </c>
      <c r="D80" s="3" t="s">
        <v>0</v>
      </c>
    </row>
    <row r="81" spans="1:4">
      <c r="A81" s="3" t="s">
        <v>65</v>
      </c>
      <c r="B81" s="3" t="s">
        <v>152</v>
      </c>
      <c r="C81" s="3">
        <v>45</v>
      </c>
      <c r="D81" s="3" t="s">
        <v>0</v>
      </c>
    </row>
    <row r="82" spans="1:4">
      <c r="A82" s="3" t="s">
        <v>62</v>
      </c>
      <c r="B82" s="3" t="s">
        <v>152</v>
      </c>
      <c r="C82" s="3">
        <v>50</v>
      </c>
      <c r="D82" s="3" t="s">
        <v>0</v>
      </c>
    </row>
    <row r="83" spans="1:4">
      <c r="A83" s="3" t="s">
        <v>62</v>
      </c>
      <c r="B83" s="3" t="s">
        <v>32</v>
      </c>
      <c r="C83" s="3">
        <v>70</v>
      </c>
      <c r="D83" s="3" t="s">
        <v>0</v>
      </c>
    </row>
    <row r="84" spans="1:4">
      <c r="A84" s="3" t="s">
        <v>61</v>
      </c>
      <c r="B84" s="3" t="s">
        <v>202</v>
      </c>
      <c r="C84" s="3">
        <v>90</v>
      </c>
      <c r="D84" s="3" t="s">
        <v>0</v>
      </c>
    </row>
    <row r="85" spans="1:4">
      <c r="A85" s="3" t="s">
        <v>58</v>
      </c>
      <c r="B85" s="10" t="s">
        <v>202</v>
      </c>
      <c r="C85" s="10">
        <v>90</v>
      </c>
      <c r="D85" s="3" t="s">
        <v>0</v>
      </c>
    </row>
    <row r="86" spans="1:4">
      <c r="A86" s="3" t="s">
        <v>61</v>
      </c>
      <c r="B86" s="3" t="s">
        <v>202</v>
      </c>
      <c r="C86" s="3">
        <v>100</v>
      </c>
      <c r="D86" s="3" t="s">
        <v>0</v>
      </c>
    </row>
    <row r="87" spans="1:4">
      <c r="A87" s="3" t="s">
        <v>167</v>
      </c>
      <c r="B87" s="3" t="s">
        <v>242</v>
      </c>
      <c r="C87" s="3">
        <v>50</v>
      </c>
      <c r="D87" s="3" t="s">
        <v>0</v>
      </c>
    </row>
    <row r="88" spans="1:4">
      <c r="A88" s="3" t="s">
        <v>44</v>
      </c>
      <c r="B88" s="3" t="s">
        <v>243</v>
      </c>
      <c r="C88" s="3">
        <v>55</v>
      </c>
      <c r="D88" s="3" t="s">
        <v>0</v>
      </c>
    </row>
    <row r="89" spans="1:4">
      <c r="A89" s="3" t="s">
        <v>62</v>
      </c>
      <c r="B89" s="3" t="s">
        <v>178</v>
      </c>
      <c r="C89" s="3">
        <v>125</v>
      </c>
      <c r="D89" s="3" t="s">
        <v>0</v>
      </c>
    </row>
    <row r="90" spans="1:4">
      <c r="A90" s="3" t="s">
        <v>64</v>
      </c>
      <c r="B90" s="3" t="s">
        <v>244</v>
      </c>
      <c r="C90" s="3">
        <v>45</v>
      </c>
      <c r="D90" s="3" t="s">
        <v>0</v>
      </c>
    </row>
    <row r="91" spans="1:4">
      <c r="A91" s="3" t="s">
        <v>62</v>
      </c>
      <c r="B91" s="3" t="s">
        <v>245</v>
      </c>
      <c r="C91" s="3">
        <v>170</v>
      </c>
      <c r="D91" s="3" t="s">
        <v>0</v>
      </c>
    </row>
    <row r="92" spans="1:4">
      <c r="A92" s="3" t="s">
        <v>65</v>
      </c>
      <c r="B92" s="3" t="s">
        <v>195</v>
      </c>
      <c r="C92" s="3">
        <v>60</v>
      </c>
      <c r="D92" s="3" t="s">
        <v>0</v>
      </c>
    </row>
    <row r="93" spans="1:4">
      <c r="A93" s="3" t="s">
        <v>58</v>
      </c>
      <c r="B93" s="3" t="s">
        <v>133</v>
      </c>
      <c r="C93" s="3">
        <v>60</v>
      </c>
      <c r="D93" s="3" t="s">
        <v>0</v>
      </c>
    </row>
    <row r="94" spans="1:4">
      <c r="A94" s="3" t="s">
        <v>64</v>
      </c>
      <c r="B94" s="3" t="s">
        <v>133</v>
      </c>
      <c r="C94" s="3">
        <v>45</v>
      </c>
      <c r="D94" s="3" t="s">
        <v>0</v>
      </c>
    </row>
    <row r="95" spans="1:4">
      <c r="A95" s="3" t="s">
        <v>62</v>
      </c>
      <c r="B95" s="3" t="s">
        <v>246</v>
      </c>
      <c r="C95" s="3">
        <v>50</v>
      </c>
      <c r="D95" s="3" t="s">
        <v>0</v>
      </c>
    </row>
    <row r="96" spans="1:4">
      <c r="A96" s="3" t="s">
        <v>47</v>
      </c>
      <c r="B96" s="3" t="s">
        <v>247</v>
      </c>
      <c r="C96" s="3">
        <v>70</v>
      </c>
      <c r="D96" s="3" t="s">
        <v>0</v>
      </c>
    </row>
    <row r="97" spans="1:27">
      <c r="B97" s="3" t="s">
        <v>248</v>
      </c>
      <c r="C97" s="3">
        <v>60</v>
      </c>
      <c r="D97" s="3" t="s">
        <v>0</v>
      </c>
    </row>
    <row r="98" spans="1:27">
      <c r="B98" s="17" t="s">
        <v>155</v>
      </c>
      <c r="C98" s="10">
        <v>230</v>
      </c>
      <c r="D98" s="3" t="s">
        <v>0</v>
      </c>
    </row>
    <row r="100" spans="1:27">
      <c r="A100" s="5"/>
      <c r="B100" s="5"/>
      <c r="C100" s="5">
        <f>SUM(C65:C98)</f>
        <v>2272</v>
      </c>
      <c r="D100" s="5"/>
      <c r="E100" s="5"/>
      <c r="F100" s="5"/>
      <c r="G100" s="5">
        <f>SUM(G65:G97)</f>
        <v>255</v>
      </c>
      <c r="H100" s="5"/>
      <c r="I100" s="5"/>
      <c r="J100" s="5"/>
      <c r="K100" s="5"/>
      <c r="L100" s="5">
        <f>SUM(L65:L70)</f>
        <v>365</v>
      </c>
      <c r="M100" s="5"/>
      <c r="N100" s="5"/>
      <c r="O100" s="5">
        <f>C100+G100+L100</f>
        <v>2892</v>
      </c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2" spans="1:27">
      <c r="A102" s="1">
        <v>44949</v>
      </c>
    </row>
    <row r="104" spans="1:27">
      <c r="A104" s="26" t="s">
        <v>62</v>
      </c>
      <c r="B104" s="26" t="s">
        <v>14</v>
      </c>
      <c r="C104" s="26">
        <v>60</v>
      </c>
      <c r="D104" s="18" t="s">
        <v>0</v>
      </c>
      <c r="E104" s="26" t="s">
        <v>62</v>
      </c>
      <c r="F104" s="26" t="s">
        <v>29</v>
      </c>
      <c r="G104" s="26">
        <v>70</v>
      </c>
      <c r="H104" s="18" t="s">
        <v>1</v>
      </c>
      <c r="J104" s="18" t="s">
        <v>58</v>
      </c>
      <c r="K104" s="18" t="s">
        <v>9</v>
      </c>
      <c r="L104" s="18">
        <v>70</v>
      </c>
      <c r="M104" s="18" t="s">
        <v>3</v>
      </c>
    </row>
    <row r="105" spans="1:27">
      <c r="A105" s="3" t="s">
        <v>65</v>
      </c>
      <c r="B105" s="3" t="s">
        <v>21</v>
      </c>
      <c r="C105" s="3">
        <v>50</v>
      </c>
      <c r="D105" s="18" t="s">
        <v>0</v>
      </c>
      <c r="E105" s="27" t="s">
        <v>64</v>
      </c>
      <c r="F105" s="27" t="s">
        <v>6</v>
      </c>
      <c r="G105" s="27">
        <v>60</v>
      </c>
      <c r="H105" s="18" t="s">
        <v>1</v>
      </c>
      <c r="J105" s="18"/>
      <c r="K105" s="18"/>
      <c r="L105" s="18"/>
      <c r="M105" s="18"/>
    </row>
    <row r="106" spans="1:27">
      <c r="A106" s="26" t="s">
        <v>62</v>
      </c>
      <c r="B106" s="26" t="s">
        <v>128</v>
      </c>
      <c r="C106" s="26">
        <v>70</v>
      </c>
      <c r="D106" s="18" t="s">
        <v>0</v>
      </c>
      <c r="E106" s="27" t="s">
        <v>64</v>
      </c>
      <c r="F106" s="27" t="s">
        <v>239</v>
      </c>
      <c r="G106" s="27">
        <v>70</v>
      </c>
      <c r="H106" s="18" t="s">
        <v>1</v>
      </c>
      <c r="J106" s="18"/>
      <c r="K106" s="18"/>
      <c r="L106" s="18"/>
      <c r="M106" s="18"/>
    </row>
    <row r="107" spans="1:27">
      <c r="A107" s="26" t="s">
        <v>62</v>
      </c>
      <c r="B107" s="26" t="s">
        <v>200</v>
      </c>
      <c r="C107" s="26">
        <v>70</v>
      </c>
      <c r="D107" s="18" t="s">
        <v>0</v>
      </c>
      <c r="E107" s="18" t="s">
        <v>58</v>
      </c>
      <c r="F107" s="18" t="s">
        <v>188</v>
      </c>
      <c r="G107" s="18">
        <v>70</v>
      </c>
      <c r="H107" s="18" t="s">
        <v>1</v>
      </c>
      <c r="J107" s="18"/>
      <c r="K107" s="18"/>
      <c r="L107" s="18"/>
      <c r="M107" s="18"/>
      <c r="N107" s="18"/>
    </row>
    <row r="108" spans="1:27">
      <c r="A108" s="27" t="s">
        <v>64</v>
      </c>
      <c r="B108" s="27" t="s">
        <v>200</v>
      </c>
      <c r="C108" s="27">
        <v>45</v>
      </c>
      <c r="D108" s="18" t="s">
        <v>0</v>
      </c>
      <c r="F108" s="18"/>
      <c r="G108" s="18"/>
      <c r="H108" s="18"/>
      <c r="I108" s="18"/>
      <c r="J108" s="18"/>
      <c r="K108" s="18"/>
      <c r="L108" s="18"/>
      <c r="M108" s="18"/>
      <c r="N108" s="18"/>
    </row>
    <row r="109" spans="1:27">
      <c r="A109" s="3" t="s">
        <v>65</v>
      </c>
      <c r="B109" s="3" t="s">
        <v>200</v>
      </c>
      <c r="C109" s="3">
        <v>70</v>
      </c>
      <c r="D109" s="18" t="s">
        <v>0</v>
      </c>
      <c r="F109" s="18"/>
      <c r="G109" s="18"/>
      <c r="H109" s="18"/>
      <c r="I109" s="18"/>
      <c r="J109" s="18"/>
      <c r="K109" s="18"/>
      <c r="L109" s="18"/>
      <c r="M109" s="18"/>
      <c r="N109" s="18"/>
    </row>
    <row r="110" spans="1:27">
      <c r="A110" s="18" t="s">
        <v>58</v>
      </c>
      <c r="B110" s="18" t="s">
        <v>201</v>
      </c>
      <c r="C110" s="18">
        <v>30</v>
      </c>
      <c r="D110" s="18" t="s">
        <v>0</v>
      </c>
      <c r="F110" s="18"/>
      <c r="G110" s="18"/>
      <c r="H110" s="18"/>
      <c r="I110" s="18"/>
      <c r="J110" s="18"/>
      <c r="K110" s="18"/>
      <c r="L110" s="18"/>
      <c r="M110" s="18"/>
      <c r="N110" s="18"/>
    </row>
    <row r="111" spans="1:27">
      <c r="A111" s="26" t="s">
        <v>62</v>
      </c>
      <c r="B111" s="26" t="s">
        <v>39</v>
      </c>
      <c r="C111" s="26">
        <v>70</v>
      </c>
      <c r="D111" s="18" t="s">
        <v>0</v>
      </c>
    </row>
    <row r="112" spans="1:27">
      <c r="A112" s="18" t="s">
        <v>58</v>
      </c>
      <c r="B112" s="18" t="s">
        <v>217</v>
      </c>
      <c r="C112" s="18">
        <v>70</v>
      </c>
      <c r="D112" s="18" t="s">
        <v>0</v>
      </c>
    </row>
    <row r="113" spans="1:27">
      <c r="A113" s="27" t="s">
        <v>64</v>
      </c>
      <c r="B113" s="27" t="s">
        <v>218</v>
      </c>
      <c r="C113" s="27">
        <v>70</v>
      </c>
      <c r="D113" s="18" t="s">
        <v>0</v>
      </c>
    </row>
    <row r="114" spans="1:27">
      <c r="A114" s="18" t="s">
        <v>58</v>
      </c>
      <c r="B114" s="18" t="s">
        <v>170</v>
      </c>
      <c r="C114" s="18">
        <v>36</v>
      </c>
      <c r="D114" s="18" t="s">
        <v>0</v>
      </c>
    </row>
    <row r="115" spans="1:27">
      <c r="A115" s="27" t="s">
        <v>64</v>
      </c>
      <c r="B115" s="27" t="s">
        <v>170</v>
      </c>
      <c r="C115" s="27">
        <v>36</v>
      </c>
      <c r="D115" s="18" t="s">
        <v>0</v>
      </c>
    </row>
    <row r="116" spans="1:27">
      <c r="A116" s="26" t="s">
        <v>62</v>
      </c>
      <c r="B116" s="26" t="s">
        <v>173</v>
      </c>
      <c r="C116" s="26">
        <v>48</v>
      </c>
      <c r="D116" s="18" t="s">
        <v>0</v>
      </c>
    </row>
    <row r="117" spans="1:27">
      <c r="A117" s="18" t="s">
        <v>58</v>
      </c>
      <c r="B117" s="18" t="s">
        <v>152</v>
      </c>
      <c r="C117" s="18">
        <v>45</v>
      </c>
      <c r="D117" s="18" t="s">
        <v>0</v>
      </c>
    </row>
    <row r="118" spans="1:27">
      <c r="A118" s="3" t="s">
        <v>65</v>
      </c>
      <c r="B118" s="3" t="s">
        <v>152</v>
      </c>
      <c r="C118" s="3">
        <v>30</v>
      </c>
      <c r="D118" s="18" t="s">
        <v>0</v>
      </c>
    </row>
    <row r="119" spans="1:27">
      <c r="A119" s="18" t="s">
        <v>58</v>
      </c>
      <c r="B119" s="18" t="s">
        <v>158</v>
      </c>
      <c r="C119" s="18">
        <v>60</v>
      </c>
      <c r="D119" s="18" t="s">
        <v>0</v>
      </c>
    </row>
    <row r="120" spans="1:27">
      <c r="A120" s="27" t="s">
        <v>64</v>
      </c>
      <c r="B120" s="27" t="s">
        <v>158</v>
      </c>
      <c r="C120" s="27">
        <v>60</v>
      </c>
      <c r="D120" s="18" t="s">
        <v>0</v>
      </c>
    </row>
    <row r="121" spans="1:27">
      <c r="A121" s="18" t="s">
        <v>58</v>
      </c>
      <c r="B121" s="18" t="s">
        <v>133</v>
      </c>
      <c r="C121" s="18">
        <v>45</v>
      </c>
      <c r="D121" s="18" t="s">
        <v>0</v>
      </c>
    </row>
    <row r="122" spans="1:27">
      <c r="A122" s="26" t="s">
        <v>62</v>
      </c>
      <c r="B122" s="26" t="s">
        <v>59</v>
      </c>
      <c r="C122" s="26">
        <v>50</v>
      </c>
      <c r="D122" s="18" t="s">
        <v>0</v>
      </c>
    </row>
    <row r="123" spans="1:27">
      <c r="A123" s="26" t="s">
        <v>62</v>
      </c>
      <c r="B123" s="26" t="s">
        <v>22</v>
      </c>
      <c r="C123" s="26">
        <v>35</v>
      </c>
      <c r="D123" s="18" t="s">
        <v>0</v>
      </c>
    </row>
    <row r="124" spans="1:27">
      <c r="A124" s="3" t="s">
        <v>199</v>
      </c>
      <c r="C124" s="3">
        <v>272</v>
      </c>
      <c r="D124" s="18" t="s">
        <v>0</v>
      </c>
    </row>
    <row r="126" spans="1:27">
      <c r="A126" s="5"/>
      <c r="B126" s="5"/>
      <c r="C126" s="5">
        <f>SUM(C104:C124)</f>
        <v>1322</v>
      </c>
      <c r="D126" s="5"/>
      <c r="E126" s="5"/>
      <c r="F126" s="5"/>
      <c r="G126" s="5">
        <f>SUM(G104:G124)</f>
        <v>270</v>
      </c>
      <c r="H126" s="5"/>
      <c r="I126" s="5"/>
      <c r="J126" s="5"/>
      <c r="K126" s="5"/>
      <c r="L126" s="5">
        <f>L104</f>
        <v>70</v>
      </c>
      <c r="M126" s="5"/>
      <c r="N126" s="5"/>
      <c r="O126" s="5">
        <f>C126+G126+L126</f>
        <v>1662</v>
      </c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8" spans="1:27">
      <c r="A128" s="1">
        <v>44956</v>
      </c>
      <c r="B128" s="1">
        <v>44956</v>
      </c>
    </row>
    <row r="130" spans="1:13">
      <c r="A130" s="20" t="s">
        <v>58</v>
      </c>
      <c r="B130" s="20" t="s">
        <v>136</v>
      </c>
      <c r="C130" s="20">
        <v>45</v>
      </c>
      <c r="D130" s="18" t="s">
        <v>0</v>
      </c>
      <c r="E130" s="10" t="s">
        <v>47</v>
      </c>
      <c r="F130" s="10" t="s">
        <v>239</v>
      </c>
      <c r="G130" s="10">
        <v>70</v>
      </c>
      <c r="H130" s="10" t="s">
        <v>1</v>
      </c>
      <c r="J130" s="10" t="s">
        <v>58</v>
      </c>
      <c r="K130" s="10" t="s">
        <v>9</v>
      </c>
      <c r="L130" s="10">
        <v>70</v>
      </c>
      <c r="M130" s="10" t="s">
        <v>3</v>
      </c>
    </row>
    <row r="131" spans="1:13">
      <c r="A131" s="3" t="s">
        <v>62</v>
      </c>
      <c r="B131" s="3" t="s">
        <v>136</v>
      </c>
      <c r="C131" s="3">
        <v>45</v>
      </c>
      <c r="D131" s="18" t="s">
        <v>0</v>
      </c>
      <c r="E131" s="10" t="s">
        <v>64</v>
      </c>
      <c r="F131" s="10" t="s">
        <v>6</v>
      </c>
      <c r="G131" s="10">
        <v>60</v>
      </c>
      <c r="H131" s="10" t="s">
        <v>1</v>
      </c>
      <c r="J131" s="10" t="s">
        <v>64</v>
      </c>
      <c r="K131" s="10" t="s">
        <v>125</v>
      </c>
      <c r="L131" s="10">
        <v>45</v>
      </c>
      <c r="M131" s="28" t="s">
        <v>8</v>
      </c>
    </row>
    <row r="132" spans="1:13">
      <c r="A132" s="17" t="s">
        <v>64</v>
      </c>
      <c r="B132" s="17" t="s">
        <v>136</v>
      </c>
      <c r="C132" s="17">
        <v>45</v>
      </c>
      <c r="D132" s="18" t="s">
        <v>0</v>
      </c>
      <c r="E132" s="10"/>
      <c r="F132" s="10"/>
      <c r="G132" s="10"/>
      <c r="H132" s="10"/>
      <c r="J132" s="10" t="s">
        <v>64</v>
      </c>
      <c r="K132" s="10" t="s">
        <v>215</v>
      </c>
      <c r="L132" s="10">
        <v>45</v>
      </c>
      <c r="M132" s="28" t="s">
        <v>8</v>
      </c>
    </row>
    <row r="133" spans="1:13">
      <c r="A133" s="20" t="s">
        <v>58</v>
      </c>
      <c r="B133" s="20" t="s">
        <v>164</v>
      </c>
      <c r="C133" s="20">
        <v>60</v>
      </c>
      <c r="D133" s="18" t="s">
        <v>0</v>
      </c>
      <c r="E133" s="20"/>
      <c r="F133" s="20"/>
      <c r="G133" s="20"/>
      <c r="H133" s="20"/>
      <c r="J133" s="4" t="s">
        <v>61</v>
      </c>
      <c r="K133" s="4" t="s">
        <v>249</v>
      </c>
      <c r="L133" s="3">
        <v>45</v>
      </c>
      <c r="M133" s="28" t="s">
        <v>8</v>
      </c>
    </row>
    <row r="134" spans="1:13">
      <c r="A134" s="29" t="s">
        <v>65</v>
      </c>
      <c r="B134" s="29" t="s">
        <v>164</v>
      </c>
      <c r="C134" s="29">
        <v>60</v>
      </c>
      <c r="D134" s="18" t="s">
        <v>0</v>
      </c>
      <c r="E134" s="20"/>
      <c r="F134" s="20"/>
      <c r="G134" s="20"/>
      <c r="H134" s="20"/>
      <c r="J134" s="20"/>
      <c r="K134" s="3" t="s">
        <v>199</v>
      </c>
      <c r="L134" s="3">
        <v>275</v>
      </c>
      <c r="M134" s="28" t="s">
        <v>8</v>
      </c>
    </row>
    <row r="135" spans="1:13">
      <c r="A135" s="29" t="s">
        <v>65</v>
      </c>
      <c r="B135" s="29" t="s">
        <v>21</v>
      </c>
      <c r="C135" s="29">
        <v>50</v>
      </c>
      <c r="D135" s="18" t="s">
        <v>0</v>
      </c>
      <c r="K135" s="3" t="s">
        <v>59</v>
      </c>
      <c r="L135" s="3">
        <v>175</v>
      </c>
      <c r="M135" s="28" t="s">
        <v>8</v>
      </c>
    </row>
    <row r="136" spans="1:13">
      <c r="A136" s="3" t="s">
        <v>47</v>
      </c>
      <c r="B136" s="29" t="s">
        <v>21</v>
      </c>
      <c r="C136" s="3">
        <v>50</v>
      </c>
      <c r="D136" s="18" t="s">
        <v>0</v>
      </c>
    </row>
    <row r="137" spans="1:13">
      <c r="A137" s="3" t="s">
        <v>62</v>
      </c>
      <c r="B137" s="3" t="s">
        <v>128</v>
      </c>
      <c r="C137" s="3">
        <v>70</v>
      </c>
      <c r="D137" s="18" t="s">
        <v>0</v>
      </c>
    </row>
    <row r="138" spans="1:13">
      <c r="A138" s="20" t="s">
        <v>58</v>
      </c>
      <c r="B138" s="20" t="s">
        <v>200</v>
      </c>
      <c r="C138" s="20">
        <v>70</v>
      </c>
      <c r="D138" s="18" t="s">
        <v>0</v>
      </c>
    </row>
    <row r="139" spans="1:13">
      <c r="A139" s="3" t="s">
        <v>62</v>
      </c>
      <c r="B139" s="3" t="s">
        <v>200</v>
      </c>
      <c r="C139" s="3">
        <v>45</v>
      </c>
      <c r="D139" s="18" t="s">
        <v>0</v>
      </c>
    </row>
    <row r="140" spans="1:13">
      <c r="A140" s="3" t="s">
        <v>47</v>
      </c>
      <c r="B140" s="3" t="s">
        <v>200</v>
      </c>
      <c r="C140" s="3">
        <v>70</v>
      </c>
      <c r="D140" s="18" t="s">
        <v>0</v>
      </c>
    </row>
    <row r="141" spans="1:13">
      <c r="A141" s="29" t="s">
        <v>65</v>
      </c>
      <c r="B141" s="29" t="s">
        <v>39</v>
      </c>
      <c r="C141" s="29">
        <v>30</v>
      </c>
      <c r="D141" s="18" t="s">
        <v>0</v>
      </c>
    </row>
    <row r="142" spans="1:13">
      <c r="A142" s="3" t="s">
        <v>47</v>
      </c>
      <c r="B142" s="3" t="s">
        <v>39</v>
      </c>
      <c r="C142" s="3">
        <v>45</v>
      </c>
      <c r="D142" s="18" t="s">
        <v>0</v>
      </c>
    </row>
    <row r="143" spans="1:13">
      <c r="A143" s="20" t="s">
        <v>58</v>
      </c>
      <c r="B143" s="20" t="s">
        <v>170</v>
      </c>
      <c r="C143" s="20">
        <v>36</v>
      </c>
      <c r="D143" s="18" t="s">
        <v>0</v>
      </c>
    </row>
    <row r="144" spans="1:13">
      <c r="A144" s="17" t="s">
        <v>64</v>
      </c>
      <c r="B144" s="17" t="s">
        <v>170</v>
      </c>
      <c r="C144" s="17">
        <v>36</v>
      </c>
      <c r="D144" s="18" t="s">
        <v>0</v>
      </c>
    </row>
    <row r="145" spans="1:4">
      <c r="A145" s="20" t="s">
        <v>58</v>
      </c>
      <c r="B145" s="20" t="s">
        <v>173</v>
      </c>
      <c r="C145" s="20">
        <v>48</v>
      </c>
      <c r="D145" s="18" t="s">
        <v>0</v>
      </c>
    </row>
    <row r="146" spans="1:4">
      <c r="A146" s="3" t="s">
        <v>62</v>
      </c>
      <c r="B146" s="3" t="s">
        <v>173</v>
      </c>
      <c r="C146" s="3">
        <v>36</v>
      </c>
      <c r="D146" s="18" t="s">
        <v>0</v>
      </c>
    </row>
    <row r="147" spans="1:4">
      <c r="A147" s="29" t="s">
        <v>65</v>
      </c>
      <c r="B147" s="29" t="s">
        <v>152</v>
      </c>
      <c r="C147" s="29">
        <v>70</v>
      </c>
      <c r="D147" s="18" t="s">
        <v>0</v>
      </c>
    </row>
    <row r="148" spans="1:4">
      <c r="A148" s="3" t="s">
        <v>62</v>
      </c>
      <c r="B148" s="3" t="s">
        <v>32</v>
      </c>
      <c r="C148" s="3">
        <v>70</v>
      </c>
      <c r="D148" s="18" t="s">
        <v>0</v>
      </c>
    </row>
    <row r="149" spans="1:4">
      <c r="A149" s="17" t="s">
        <v>64</v>
      </c>
      <c r="B149" s="17" t="s">
        <v>202</v>
      </c>
      <c r="C149" s="17">
        <v>60</v>
      </c>
      <c r="D149" s="18" t="s">
        <v>0</v>
      </c>
    </row>
    <row r="150" spans="1:4">
      <c r="A150" s="3" t="s">
        <v>47</v>
      </c>
      <c r="B150" s="3" t="s">
        <v>202</v>
      </c>
      <c r="C150" s="3">
        <v>30</v>
      </c>
      <c r="D150" s="18" t="s">
        <v>0</v>
      </c>
    </row>
    <row r="151" spans="1:4">
      <c r="A151" s="3" t="s">
        <v>62</v>
      </c>
      <c r="B151" s="3" t="s">
        <v>203</v>
      </c>
      <c r="C151" s="3">
        <v>45</v>
      </c>
      <c r="D151" s="18" t="s">
        <v>0</v>
      </c>
    </row>
    <row r="152" spans="1:4">
      <c r="A152" s="17" t="s">
        <v>64</v>
      </c>
      <c r="B152" s="17" t="s">
        <v>204</v>
      </c>
      <c r="C152" s="17">
        <v>60</v>
      </c>
      <c r="D152" s="18" t="s">
        <v>0</v>
      </c>
    </row>
    <row r="153" spans="1:4">
      <c r="A153" s="4" t="s">
        <v>61</v>
      </c>
      <c r="B153" s="4" t="s">
        <v>20</v>
      </c>
      <c r="C153" s="3">
        <v>36</v>
      </c>
      <c r="D153" s="18" t="s">
        <v>0</v>
      </c>
    </row>
    <row r="154" spans="1:4">
      <c r="A154" s="3" t="s">
        <v>62</v>
      </c>
      <c r="B154" s="3" t="s">
        <v>84</v>
      </c>
      <c r="C154" s="3">
        <v>45</v>
      </c>
      <c r="D154" s="18" t="s">
        <v>0</v>
      </c>
    </row>
    <row r="155" spans="1:4">
      <c r="A155" s="3" t="s">
        <v>62</v>
      </c>
      <c r="B155" s="3" t="s">
        <v>31</v>
      </c>
      <c r="C155" s="3">
        <v>45</v>
      </c>
      <c r="D155" s="18" t="s">
        <v>0</v>
      </c>
    </row>
    <row r="156" spans="1:4">
      <c r="A156" s="3" t="s">
        <v>62</v>
      </c>
      <c r="B156" s="3" t="s">
        <v>18</v>
      </c>
      <c r="C156" s="3">
        <v>70</v>
      </c>
      <c r="D156" s="18" t="s">
        <v>0</v>
      </c>
    </row>
    <row r="157" spans="1:4">
      <c r="A157" s="3" t="s">
        <v>44</v>
      </c>
      <c r="B157" s="3" t="s">
        <v>18</v>
      </c>
      <c r="C157" s="3">
        <v>140</v>
      </c>
      <c r="D157" s="18" t="s">
        <v>0</v>
      </c>
    </row>
    <row r="158" spans="1:4">
      <c r="A158" s="3" t="s">
        <v>62</v>
      </c>
      <c r="B158" s="3" t="s">
        <v>22</v>
      </c>
      <c r="C158" s="3">
        <v>30</v>
      </c>
      <c r="D158" s="18" t="s">
        <v>0</v>
      </c>
    </row>
    <row r="159" spans="1:4">
      <c r="A159" s="29" t="s">
        <v>65</v>
      </c>
      <c r="B159" s="29" t="s">
        <v>22</v>
      </c>
      <c r="C159" s="29">
        <v>30</v>
      </c>
      <c r="D159" s="18" t="s">
        <v>0</v>
      </c>
    </row>
    <row r="165" spans="1:27">
      <c r="A165" s="5"/>
      <c r="B165" s="5"/>
      <c r="C165" s="5">
        <f>SUM(C130:C162)</f>
        <v>1572</v>
      </c>
      <c r="D165" s="5"/>
      <c r="E165" s="5"/>
      <c r="F165" s="5"/>
      <c r="G165" s="5">
        <f>SUM(G130:G131)</f>
        <v>130</v>
      </c>
      <c r="H165" s="5"/>
      <c r="I165" s="5"/>
      <c r="J165" s="5"/>
      <c r="K165" s="5"/>
      <c r="L165" s="5">
        <f>SUM(L130:L135)</f>
        <v>655</v>
      </c>
      <c r="M165" s="5"/>
      <c r="N165" s="5"/>
      <c r="O165" s="5">
        <f>C165+G165+L165</f>
        <v>2357</v>
      </c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8" spans="1:27">
      <c r="C168" s="3">
        <f>C28+C61+C100+C126+C165</f>
        <v>7481.25</v>
      </c>
      <c r="G168" s="3">
        <f>G28+G61+G100+G126+G165</f>
        <v>2113.75</v>
      </c>
      <c r="L168" s="3">
        <f>L28+L61+L100+L126+L165</f>
        <v>1391.75</v>
      </c>
    </row>
    <row r="171" spans="1:27">
      <c r="K171" s="3" t="s">
        <v>250</v>
      </c>
    </row>
    <row r="175" spans="1:27">
      <c r="C175" s="3" t="s">
        <v>0</v>
      </c>
      <c r="D175" s="3" t="s">
        <v>1</v>
      </c>
      <c r="E175" s="3" t="s">
        <v>8</v>
      </c>
      <c r="F175" s="3" t="s">
        <v>3</v>
      </c>
    </row>
    <row r="176" spans="1:27">
      <c r="B176" s="3" t="s">
        <v>219</v>
      </c>
      <c r="C176" s="3">
        <v>1174</v>
      </c>
      <c r="D176" s="3">
        <v>844</v>
      </c>
      <c r="E176" s="3">
        <v>102</v>
      </c>
      <c r="F176" s="3">
        <v>0</v>
      </c>
      <c r="H176" s="3">
        <f t="shared" ref="H176:H180" si="5">SUM(C176:F176)</f>
        <v>2120</v>
      </c>
    </row>
    <row r="177" spans="2:8">
      <c r="B177" s="3" t="s">
        <v>220</v>
      </c>
      <c r="C177" s="3">
        <v>1141.25</v>
      </c>
      <c r="D177" s="3">
        <v>614.75</v>
      </c>
      <c r="E177" s="3">
        <v>129.75</v>
      </c>
      <c r="F177" s="3">
        <v>70</v>
      </c>
      <c r="H177" s="3">
        <f t="shared" si="5"/>
        <v>1955.75</v>
      </c>
    </row>
    <row r="178" spans="2:8">
      <c r="B178" s="3" t="s">
        <v>221</v>
      </c>
      <c r="C178" s="3">
        <v>2272</v>
      </c>
      <c r="D178" s="3">
        <v>255</v>
      </c>
      <c r="E178" s="3">
        <v>295</v>
      </c>
      <c r="F178" s="3">
        <v>70</v>
      </c>
      <c r="H178" s="3">
        <f t="shared" si="5"/>
        <v>2892</v>
      </c>
    </row>
    <row r="179" spans="2:8">
      <c r="B179" s="3" t="s">
        <v>222</v>
      </c>
      <c r="C179" s="3">
        <v>1322</v>
      </c>
      <c r="D179" s="3">
        <v>270</v>
      </c>
      <c r="E179" s="3">
        <v>0</v>
      </c>
      <c r="F179" s="3">
        <v>70</v>
      </c>
      <c r="H179" s="3">
        <f t="shared" si="5"/>
        <v>1662</v>
      </c>
    </row>
    <row r="180" spans="2:8">
      <c r="B180" s="3" t="s">
        <v>251</v>
      </c>
      <c r="C180" s="3">
        <v>1572</v>
      </c>
      <c r="D180" s="3">
        <v>130</v>
      </c>
      <c r="E180" s="3">
        <v>585</v>
      </c>
      <c r="F180" s="3">
        <v>70</v>
      </c>
      <c r="H180" s="3">
        <f t="shared" si="5"/>
        <v>2357</v>
      </c>
    </row>
    <row r="182" spans="2:8">
      <c r="C182" s="3">
        <f t="shared" ref="C182:F182" si="6">SUM(C176:C180)</f>
        <v>7481.25</v>
      </c>
      <c r="D182" s="3">
        <f t="shared" si="6"/>
        <v>2113.75</v>
      </c>
      <c r="E182" s="3">
        <f t="shared" si="6"/>
        <v>1111.75</v>
      </c>
      <c r="F182" s="3">
        <f t="shared" si="6"/>
        <v>280</v>
      </c>
      <c r="H182" s="3">
        <f>C182+D182+E182+F182</f>
        <v>10986.75</v>
      </c>
    </row>
    <row r="185" spans="2:8">
      <c r="C185" s="3">
        <v>7623.25</v>
      </c>
      <c r="D185" s="3">
        <v>2113.75</v>
      </c>
      <c r="E185" s="3">
        <v>936.75</v>
      </c>
      <c r="F185" s="3">
        <v>280</v>
      </c>
    </row>
  </sheetData>
  <conditionalFormatting sqref="H2:H18 D2:D26 M3:M5 M30:M33 H30:H44 D31:D56 M38 H65:H68 M65:M70 D65:D98 M104 H104:H107 D104:D124 H130:H131 M130:M135 D130:D159">
    <cfRule type="notContainsBlanks" dxfId="38" priority="1">
      <formula>LEN(TRIM(D2))&gt;0</formula>
    </cfRule>
    <cfRule type="containsBlanks" dxfId="37" priority="2">
      <formula>LEN(TRIM(D2))=0</formula>
    </cfRule>
  </conditionalFormatting>
  <dataValidations count="1">
    <dataValidation type="list" allowBlank="1" sqref="M3:M5 H2:H18 D2:D26 M30:M33 M38 H30:H44 D31:D56 H65:H68 M65:M70 D65:D98 M104 H104:H107 D104:D124 H130:H131 M130:M135 D130:D159" xr:uid="{00000000-0002-0000-0A00-000000000000}">
      <formula1>$Y$2:$Y$5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155"/>
  <sheetViews>
    <sheetView workbookViewId="0"/>
  </sheetViews>
  <sheetFormatPr defaultColWidth="12.6640625" defaultRowHeight="15.75" customHeight="1"/>
  <sheetData>
    <row r="1" spans="1:25" ht="13.2">
      <c r="A1" s="3" t="s">
        <v>252</v>
      </c>
      <c r="Y1" s="3" t="s">
        <v>0</v>
      </c>
    </row>
    <row r="2" spans="1:25" ht="13.2" hidden="1">
      <c r="A2" s="3" t="s">
        <v>253</v>
      </c>
      <c r="B2" s="3" t="s">
        <v>136</v>
      </c>
      <c r="C2" s="3">
        <v>45</v>
      </c>
      <c r="D2" s="3" t="s">
        <v>0</v>
      </c>
      <c r="E2" s="3" t="s">
        <v>253</v>
      </c>
      <c r="F2" s="3" t="s">
        <v>16</v>
      </c>
      <c r="G2" s="3">
        <v>60</v>
      </c>
      <c r="H2" s="3" t="s">
        <v>1</v>
      </c>
      <c r="I2" s="3" t="s">
        <v>253</v>
      </c>
      <c r="J2" s="3" t="s">
        <v>197</v>
      </c>
      <c r="K2" s="3">
        <v>60</v>
      </c>
      <c r="L2" s="3" t="s">
        <v>8</v>
      </c>
      <c r="M2" s="3" t="s">
        <v>253</v>
      </c>
      <c r="N2" s="3" t="s">
        <v>9</v>
      </c>
      <c r="O2" s="3">
        <v>70</v>
      </c>
      <c r="P2" s="3" t="s">
        <v>3</v>
      </c>
      <c r="Y2" s="3" t="s">
        <v>1</v>
      </c>
    </row>
    <row r="3" spans="1:25" ht="13.2" hidden="1">
      <c r="A3" s="3" t="s">
        <v>254</v>
      </c>
      <c r="B3" s="3" t="s">
        <v>136</v>
      </c>
      <c r="C3" s="3">
        <v>70</v>
      </c>
      <c r="D3" s="3" t="s">
        <v>0</v>
      </c>
      <c r="E3" s="3" t="s">
        <v>253</v>
      </c>
      <c r="F3" s="3" t="s">
        <v>16</v>
      </c>
      <c r="G3" s="3">
        <v>45</v>
      </c>
      <c r="H3" s="3" t="s">
        <v>1</v>
      </c>
      <c r="I3" s="3" t="s">
        <v>253</v>
      </c>
      <c r="J3" s="3" t="s">
        <v>255</v>
      </c>
      <c r="K3" s="3">
        <v>45</v>
      </c>
      <c r="L3" s="3" t="s">
        <v>8</v>
      </c>
      <c r="Y3" s="3" t="s">
        <v>8</v>
      </c>
    </row>
    <row r="4" spans="1:25" ht="13.2" hidden="1">
      <c r="A4" s="3" t="s">
        <v>256</v>
      </c>
      <c r="B4" s="3" t="s">
        <v>136</v>
      </c>
      <c r="C4" s="3">
        <v>45</v>
      </c>
      <c r="D4" s="3" t="s">
        <v>0</v>
      </c>
      <c r="E4" s="3" t="s">
        <v>256</v>
      </c>
      <c r="F4" s="3" t="s">
        <v>6</v>
      </c>
      <c r="G4" s="3">
        <v>60</v>
      </c>
      <c r="H4" s="3" t="s">
        <v>1</v>
      </c>
      <c r="I4" s="3" t="s">
        <v>256</v>
      </c>
      <c r="J4" s="3" t="s">
        <v>93</v>
      </c>
      <c r="K4" s="3">
        <v>30</v>
      </c>
      <c r="L4" s="3" t="s">
        <v>8</v>
      </c>
      <c r="Y4" s="3" t="s">
        <v>3</v>
      </c>
    </row>
    <row r="5" spans="1:25" ht="13.2" hidden="1">
      <c r="A5" s="3" t="s">
        <v>257</v>
      </c>
      <c r="B5" s="3" t="s">
        <v>136</v>
      </c>
      <c r="C5" s="3">
        <v>45</v>
      </c>
      <c r="D5" s="3" t="s">
        <v>0</v>
      </c>
      <c r="E5" s="3" t="s">
        <v>257</v>
      </c>
      <c r="F5" s="3" t="s">
        <v>16</v>
      </c>
      <c r="G5" s="3">
        <v>70</v>
      </c>
      <c r="H5" s="3" t="s">
        <v>1</v>
      </c>
    </row>
    <row r="6" spans="1:25" ht="13.2" hidden="1">
      <c r="A6" s="3" t="s">
        <v>257</v>
      </c>
      <c r="B6" s="3" t="s">
        <v>258</v>
      </c>
      <c r="C6" s="3">
        <v>70</v>
      </c>
      <c r="D6" s="3" t="s">
        <v>0</v>
      </c>
    </row>
    <row r="7" spans="1:25" ht="13.2" hidden="1">
      <c r="A7" s="3" t="s">
        <v>257</v>
      </c>
      <c r="B7" s="3" t="s">
        <v>164</v>
      </c>
      <c r="C7" s="3">
        <v>45</v>
      </c>
      <c r="D7" s="3" t="s">
        <v>0</v>
      </c>
    </row>
    <row r="8" spans="1:25" ht="13.2" hidden="1">
      <c r="A8" s="3" t="s">
        <v>254</v>
      </c>
      <c r="B8" s="3" t="s">
        <v>14</v>
      </c>
      <c r="C8" s="3">
        <v>60</v>
      </c>
      <c r="D8" s="3" t="s">
        <v>0</v>
      </c>
    </row>
    <row r="9" spans="1:25" ht="13.2" hidden="1">
      <c r="A9" s="3" t="s">
        <v>257</v>
      </c>
      <c r="B9" s="3" t="s">
        <v>21</v>
      </c>
      <c r="C9" s="3">
        <v>25</v>
      </c>
      <c r="D9" s="3" t="s">
        <v>0</v>
      </c>
    </row>
    <row r="10" spans="1:25" ht="13.2" hidden="1">
      <c r="A10" s="3" t="s">
        <v>256</v>
      </c>
      <c r="B10" s="3" t="s">
        <v>33</v>
      </c>
      <c r="C10" s="3">
        <v>70</v>
      </c>
      <c r="D10" s="3" t="s">
        <v>0</v>
      </c>
    </row>
    <row r="11" spans="1:25" ht="13.2" hidden="1">
      <c r="A11" s="3" t="s">
        <v>254</v>
      </c>
      <c r="B11" s="3" t="s">
        <v>128</v>
      </c>
      <c r="C11" s="3">
        <v>70</v>
      </c>
      <c r="D11" s="3" t="s">
        <v>0</v>
      </c>
    </row>
    <row r="12" spans="1:25" ht="13.2" hidden="1">
      <c r="A12" s="3" t="s">
        <v>254</v>
      </c>
      <c r="B12" s="3" t="s">
        <v>200</v>
      </c>
      <c r="C12" s="3">
        <v>45</v>
      </c>
      <c r="D12" s="3" t="s">
        <v>0</v>
      </c>
    </row>
    <row r="13" spans="1:25" ht="13.2" hidden="1">
      <c r="A13" s="3" t="s">
        <v>256</v>
      </c>
      <c r="B13" s="3" t="s">
        <v>200</v>
      </c>
      <c r="C13" s="3">
        <v>70</v>
      </c>
      <c r="D13" s="3" t="s">
        <v>0</v>
      </c>
    </row>
    <row r="14" spans="1:25" ht="13.2" hidden="1">
      <c r="A14" s="3" t="s">
        <v>256</v>
      </c>
      <c r="B14" s="3" t="s">
        <v>201</v>
      </c>
      <c r="C14" s="3">
        <v>30</v>
      </c>
      <c r="D14" s="3" t="s">
        <v>0</v>
      </c>
    </row>
    <row r="15" spans="1:25" ht="13.2" hidden="1">
      <c r="A15" s="3" t="s">
        <v>257</v>
      </c>
      <c r="B15" s="3" t="s">
        <v>39</v>
      </c>
      <c r="C15" s="3">
        <v>45</v>
      </c>
      <c r="D15" s="3" t="s">
        <v>0</v>
      </c>
    </row>
    <row r="16" spans="1:25" ht="13.2" hidden="1">
      <c r="A16" s="3" t="s">
        <v>256</v>
      </c>
      <c r="B16" s="3" t="s">
        <v>259</v>
      </c>
      <c r="C16" s="3">
        <v>30</v>
      </c>
      <c r="D16" s="3" t="s">
        <v>0</v>
      </c>
    </row>
    <row r="17" spans="1:4" ht="13.2" hidden="1">
      <c r="A17" s="3" t="s">
        <v>254</v>
      </c>
      <c r="B17" s="3" t="s">
        <v>152</v>
      </c>
      <c r="C17" s="3">
        <v>45</v>
      </c>
      <c r="D17" s="3" t="s">
        <v>0</v>
      </c>
    </row>
    <row r="18" spans="1:4" ht="13.2" hidden="1">
      <c r="A18" s="3" t="s">
        <v>254</v>
      </c>
      <c r="B18" s="3" t="s">
        <v>32</v>
      </c>
      <c r="C18" s="3">
        <v>70</v>
      </c>
      <c r="D18" s="3" t="s">
        <v>0</v>
      </c>
    </row>
    <row r="19" spans="1:4" ht="13.2" hidden="1">
      <c r="A19" s="3" t="s">
        <v>256</v>
      </c>
      <c r="B19" s="3" t="s">
        <v>202</v>
      </c>
      <c r="C19" s="3">
        <v>70</v>
      </c>
      <c r="D19" s="3" t="s">
        <v>0</v>
      </c>
    </row>
    <row r="20" spans="1:4" ht="13.2" hidden="1">
      <c r="A20" s="3" t="s">
        <v>256</v>
      </c>
      <c r="B20" s="3" t="s">
        <v>203</v>
      </c>
      <c r="C20" s="3">
        <v>45</v>
      </c>
      <c r="D20" s="3" t="s">
        <v>0</v>
      </c>
    </row>
    <row r="21" spans="1:4" ht="13.2" hidden="1">
      <c r="A21" s="3" t="s">
        <v>253</v>
      </c>
      <c r="B21" s="3" t="s">
        <v>131</v>
      </c>
      <c r="C21" s="3">
        <v>45</v>
      </c>
      <c r="D21" s="3" t="s">
        <v>0</v>
      </c>
    </row>
    <row r="22" spans="1:4" ht="13.2" hidden="1">
      <c r="A22" s="3" t="s">
        <v>253</v>
      </c>
      <c r="B22" s="3" t="s">
        <v>20</v>
      </c>
      <c r="C22" s="3">
        <v>56</v>
      </c>
      <c r="D22" s="3" t="s">
        <v>0</v>
      </c>
    </row>
    <row r="23" spans="1:4" ht="13.2" hidden="1">
      <c r="A23" s="3" t="s">
        <v>256</v>
      </c>
      <c r="B23" s="3" t="s">
        <v>20</v>
      </c>
      <c r="C23" s="3">
        <v>24</v>
      </c>
      <c r="D23" s="3" t="s">
        <v>0</v>
      </c>
    </row>
    <row r="24" spans="1:4" ht="13.2" hidden="1">
      <c r="A24" s="3" t="s">
        <v>256</v>
      </c>
      <c r="B24" s="3" t="s">
        <v>84</v>
      </c>
      <c r="C24" s="3">
        <v>45</v>
      </c>
      <c r="D24" s="3" t="s">
        <v>0</v>
      </c>
    </row>
    <row r="25" spans="1:4" ht="13.2" hidden="1">
      <c r="A25" s="3" t="s">
        <v>254</v>
      </c>
      <c r="B25" s="3" t="s">
        <v>31</v>
      </c>
      <c r="C25" s="3">
        <v>45</v>
      </c>
      <c r="D25" s="3" t="s">
        <v>0</v>
      </c>
    </row>
    <row r="26" spans="1:4" ht="13.2" hidden="1">
      <c r="A26" s="3" t="s">
        <v>254</v>
      </c>
      <c r="B26" s="3" t="s">
        <v>59</v>
      </c>
      <c r="C26" s="3">
        <v>50</v>
      </c>
      <c r="D26" s="3" t="s">
        <v>0</v>
      </c>
    </row>
    <row r="27" spans="1:4" ht="13.2" hidden="1">
      <c r="A27" s="3" t="s">
        <v>256</v>
      </c>
      <c r="B27" s="3" t="s">
        <v>59</v>
      </c>
      <c r="C27" s="3">
        <v>50</v>
      </c>
      <c r="D27" s="3" t="s">
        <v>0</v>
      </c>
    </row>
    <row r="28" spans="1:4" ht="13.2" hidden="1">
      <c r="A28" s="3" t="s">
        <v>257</v>
      </c>
      <c r="B28" s="3" t="s">
        <v>59</v>
      </c>
      <c r="C28" s="3">
        <v>50</v>
      </c>
      <c r="D28" s="3" t="s">
        <v>0</v>
      </c>
    </row>
    <row r="29" spans="1:4" ht="13.2" hidden="1">
      <c r="A29" s="3" t="s">
        <v>257</v>
      </c>
      <c r="B29" s="3" t="s">
        <v>214</v>
      </c>
      <c r="C29" s="3">
        <v>70</v>
      </c>
      <c r="D29" s="3" t="s">
        <v>0</v>
      </c>
    </row>
    <row r="30" spans="1:4" ht="13.2" hidden="1">
      <c r="A30" s="3" t="s">
        <v>254</v>
      </c>
      <c r="B30" s="3" t="s">
        <v>22</v>
      </c>
      <c r="C30" s="3">
        <v>30</v>
      </c>
      <c r="D30" s="3" t="s">
        <v>0</v>
      </c>
    </row>
    <row r="31" spans="1:4" ht="13.2" hidden="1">
      <c r="A31" s="3" t="s">
        <v>257</v>
      </c>
      <c r="B31" s="3" t="s">
        <v>22</v>
      </c>
      <c r="C31" s="3">
        <v>30</v>
      </c>
      <c r="D31" s="3" t="s">
        <v>0</v>
      </c>
    </row>
    <row r="32" spans="1:4" ht="13.2" hidden="1">
      <c r="A32" s="3" t="s">
        <v>61</v>
      </c>
      <c r="B32" s="3" t="s">
        <v>133</v>
      </c>
      <c r="C32" s="3">
        <v>45</v>
      </c>
      <c r="D32" s="3" t="s">
        <v>0</v>
      </c>
    </row>
    <row r="33" spans="1:26" ht="13.2" hidden="1">
      <c r="A33" s="3" t="s">
        <v>61</v>
      </c>
      <c r="B33" s="3" t="s">
        <v>260</v>
      </c>
      <c r="C33" s="3">
        <v>45</v>
      </c>
      <c r="D33" s="3" t="s">
        <v>0</v>
      </c>
    </row>
    <row r="34" spans="1:26" ht="13.2" hidden="1">
      <c r="A34" s="3" t="s">
        <v>44</v>
      </c>
      <c r="B34" s="3" t="s">
        <v>261</v>
      </c>
      <c r="C34" s="3">
        <v>140</v>
      </c>
      <c r="D34" s="3" t="s">
        <v>0</v>
      </c>
    </row>
    <row r="35" spans="1:26" ht="13.2" hidden="1">
      <c r="A35" s="3" t="s">
        <v>47</v>
      </c>
      <c r="B35" s="3" t="s">
        <v>18</v>
      </c>
      <c r="C35" s="3">
        <v>100</v>
      </c>
      <c r="D35" s="3" t="s">
        <v>0</v>
      </c>
    </row>
    <row r="36" spans="1:26" ht="13.2" hidden="1">
      <c r="A36" s="3" t="s">
        <v>47</v>
      </c>
      <c r="B36" s="3" t="s">
        <v>131</v>
      </c>
      <c r="C36" s="3">
        <v>60</v>
      </c>
      <c r="D36" s="3" t="s">
        <v>0</v>
      </c>
    </row>
    <row r="37" spans="1:26" ht="13.2" hidden="1">
      <c r="A37" s="3" t="s">
        <v>47</v>
      </c>
      <c r="B37" s="3" t="s">
        <v>21</v>
      </c>
      <c r="C37" s="3">
        <v>50</v>
      </c>
      <c r="D37" s="3" t="s">
        <v>0</v>
      </c>
    </row>
    <row r="38" spans="1:26" ht="13.2" hidden="1">
      <c r="A38" s="3" t="s">
        <v>47</v>
      </c>
      <c r="B38" s="3" t="s">
        <v>214</v>
      </c>
      <c r="C38" s="3">
        <v>45</v>
      </c>
      <c r="D38" s="3" t="s">
        <v>0</v>
      </c>
    </row>
    <row r="39" spans="1:26" ht="13.2" hidden="1">
      <c r="B39" s="3" t="s">
        <v>199</v>
      </c>
      <c r="C39" s="3">
        <v>290</v>
      </c>
      <c r="D39" s="3" t="s">
        <v>0</v>
      </c>
    </row>
    <row r="41" spans="1:26" ht="13.2">
      <c r="A41" s="5"/>
      <c r="B41" s="5"/>
      <c r="C41" s="5">
        <f>SUM(C2:C39)</f>
        <v>2265</v>
      </c>
      <c r="D41" s="5"/>
      <c r="E41" s="5"/>
      <c r="F41" s="5"/>
      <c r="G41" s="5">
        <f>SUM(G2:G5)</f>
        <v>235</v>
      </c>
      <c r="H41" s="5"/>
      <c r="I41" s="5"/>
      <c r="J41" s="5"/>
      <c r="K41" s="5">
        <f>SUM(K2:K4)</f>
        <v>135</v>
      </c>
      <c r="L41" s="5"/>
      <c r="M41" s="5"/>
      <c r="N41" s="5"/>
      <c r="O41" s="5">
        <v>70</v>
      </c>
      <c r="P41" s="5"/>
      <c r="Q41" s="5">
        <f>C41+G41+K41+O41</f>
        <v>2705</v>
      </c>
      <c r="R41" s="5"/>
      <c r="S41" s="5"/>
      <c r="T41" s="5"/>
      <c r="U41" s="5"/>
      <c r="V41" s="5"/>
      <c r="W41" s="5"/>
      <c r="X41" s="5"/>
      <c r="Y41" s="5"/>
      <c r="Z41" s="5"/>
    </row>
    <row r="43" spans="1:26" ht="13.2" hidden="1">
      <c r="A43" s="3" t="s">
        <v>262</v>
      </c>
      <c r="B43" s="3" t="s">
        <v>136</v>
      </c>
      <c r="C43" s="3">
        <v>45</v>
      </c>
      <c r="D43" s="3" t="s">
        <v>0</v>
      </c>
      <c r="E43" s="3" t="s">
        <v>263</v>
      </c>
      <c r="F43" s="3" t="s">
        <v>6</v>
      </c>
      <c r="G43" s="3">
        <v>60</v>
      </c>
      <c r="H43" s="3" t="s">
        <v>1</v>
      </c>
      <c r="I43" s="3" t="s">
        <v>264</v>
      </c>
      <c r="J43" s="3" t="s">
        <v>197</v>
      </c>
      <c r="K43" s="3">
        <v>45</v>
      </c>
      <c r="L43" s="3" t="s">
        <v>8</v>
      </c>
      <c r="M43" s="3" t="s">
        <v>262</v>
      </c>
      <c r="N43" s="3" t="s">
        <v>9</v>
      </c>
      <c r="O43" s="3">
        <v>60</v>
      </c>
      <c r="P43" s="3" t="s">
        <v>3</v>
      </c>
    </row>
    <row r="44" spans="1:26" ht="13.2" hidden="1">
      <c r="A44" s="3" t="s">
        <v>265</v>
      </c>
      <c r="B44" s="3" t="s">
        <v>136</v>
      </c>
      <c r="C44" s="3">
        <v>45</v>
      </c>
      <c r="D44" s="3" t="s">
        <v>0</v>
      </c>
      <c r="E44" s="3" t="s">
        <v>263</v>
      </c>
      <c r="F44" s="3" t="s">
        <v>261</v>
      </c>
      <c r="G44" s="3">
        <v>140</v>
      </c>
      <c r="H44" s="3" t="s">
        <v>1</v>
      </c>
      <c r="I44" s="3" t="s">
        <v>264</v>
      </c>
      <c r="J44" s="3" t="s">
        <v>255</v>
      </c>
      <c r="K44" s="3">
        <v>45</v>
      </c>
      <c r="L44" s="3" t="s">
        <v>8</v>
      </c>
    </row>
    <row r="45" spans="1:26" ht="13.2" hidden="1">
      <c r="A45" s="3" t="s">
        <v>265</v>
      </c>
      <c r="B45" s="3" t="s">
        <v>164</v>
      </c>
      <c r="C45" s="3">
        <v>60</v>
      </c>
      <c r="D45" s="3" t="s">
        <v>0</v>
      </c>
      <c r="I45" s="3" t="s">
        <v>263</v>
      </c>
      <c r="J45" s="3" t="s">
        <v>197</v>
      </c>
      <c r="K45" s="3">
        <v>30</v>
      </c>
      <c r="L45" s="3" t="s">
        <v>8</v>
      </c>
    </row>
    <row r="46" spans="1:26" ht="13.2" hidden="1">
      <c r="A46" s="3" t="s">
        <v>266</v>
      </c>
      <c r="B46" s="3" t="s">
        <v>14</v>
      </c>
      <c r="C46" s="3">
        <v>60</v>
      </c>
      <c r="D46" s="3" t="s">
        <v>0</v>
      </c>
      <c r="I46" s="3" t="s">
        <v>263</v>
      </c>
      <c r="J46" s="3" t="s">
        <v>125</v>
      </c>
      <c r="K46" s="3">
        <v>45</v>
      </c>
      <c r="L46" s="3" t="s">
        <v>8</v>
      </c>
    </row>
    <row r="47" spans="1:26" ht="13.2" hidden="1">
      <c r="A47" s="3" t="s">
        <v>263</v>
      </c>
      <c r="B47" s="3" t="s">
        <v>21</v>
      </c>
      <c r="C47" s="3">
        <v>50</v>
      </c>
      <c r="D47" s="3" t="s">
        <v>0</v>
      </c>
    </row>
    <row r="48" spans="1:26" ht="13.2" hidden="1">
      <c r="A48" s="3" t="s">
        <v>262</v>
      </c>
      <c r="B48" s="3" t="s">
        <v>33</v>
      </c>
      <c r="C48" s="3">
        <v>45</v>
      </c>
      <c r="D48" s="3" t="s">
        <v>0</v>
      </c>
    </row>
    <row r="49" spans="1:4" ht="13.2" hidden="1">
      <c r="A49" s="3" t="s">
        <v>262</v>
      </c>
      <c r="B49" s="3" t="s">
        <v>128</v>
      </c>
      <c r="C49" s="3">
        <v>70</v>
      </c>
      <c r="D49" s="3" t="s">
        <v>0</v>
      </c>
    </row>
    <row r="50" spans="1:4" ht="13.2" hidden="1">
      <c r="A50" s="3" t="s">
        <v>267</v>
      </c>
      <c r="B50" s="3" t="s">
        <v>128</v>
      </c>
      <c r="C50" s="3">
        <v>70</v>
      </c>
      <c r="D50" s="3" t="s">
        <v>0</v>
      </c>
    </row>
    <row r="51" spans="1:4" ht="13.2" hidden="1">
      <c r="A51" s="3" t="s">
        <v>267</v>
      </c>
      <c r="B51" s="3" t="s">
        <v>128</v>
      </c>
      <c r="C51" s="3">
        <v>70</v>
      </c>
      <c r="D51" s="3" t="s">
        <v>0</v>
      </c>
    </row>
    <row r="52" spans="1:4" ht="13.2" hidden="1">
      <c r="A52" s="3" t="s">
        <v>263</v>
      </c>
      <c r="B52" s="3" t="s">
        <v>128</v>
      </c>
      <c r="C52" s="3">
        <v>30</v>
      </c>
      <c r="D52" s="3" t="s">
        <v>0</v>
      </c>
    </row>
    <row r="53" spans="1:4" ht="13.2" hidden="1">
      <c r="A53" s="3" t="s">
        <v>263</v>
      </c>
      <c r="B53" s="3" t="s">
        <v>200</v>
      </c>
      <c r="C53" s="3">
        <v>70</v>
      </c>
      <c r="D53" s="3" t="s">
        <v>0</v>
      </c>
    </row>
    <row r="54" spans="1:4" ht="13.2" hidden="1">
      <c r="A54" s="3" t="s">
        <v>262</v>
      </c>
      <c r="B54" s="3" t="s">
        <v>152</v>
      </c>
      <c r="C54" s="3">
        <v>45</v>
      </c>
      <c r="D54" s="3" t="s">
        <v>0</v>
      </c>
    </row>
    <row r="55" spans="1:4" ht="13.2" hidden="1">
      <c r="A55" s="3" t="s">
        <v>267</v>
      </c>
      <c r="B55" s="3" t="s">
        <v>32</v>
      </c>
      <c r="C55" s="3">
        <v>70</v>
      </c>
      <c r="D55" s="3" t="s">
        <v>0</v>
      </c>
    </row>
    <row r="56" spans="1:4" ht="13.2" hidden="1">
      <c r="A56" s="3" t="s">
        <v>263</v>
      </c>
      <c r="B56" s="3" t="s">
        <v>202</v>
      </c>
      <c r="C56" s="3">
        <v>70</v>
      </c>
      <c r="D56" s="3" t="s">
        <v>0</v>
      </c>
    </row>
    <row r="57" spans="1:4" ht="13.2" hidden="1">
      <c r="A57" s="3" t="s">
        <v>262</v>
      </c>
      <c r="B57" s="3" t="s">
        <v>203</v>
      </c>
      <c r="C57" s="3">
        <v>30</v>
      </c>
      <c r="D57" s="3" t="s">
        <v>0</v>
      </c>
    </row>
    <row r="58" spans="1:4" ht="13.2" hidden="1">
      <c r="A58" s="3" t="s">
        <v>267</v>
      </c>
      <c r="B58" s="3" t="s">
        <v>195</v>
      </c>
      <c r="C58" s="3">
        <v>60</v>
      </c>
      <c r="D58" s="3" t="s">
        <v>0</v>
      </c>
    </row>
    <row r="59" spans="1:4" ht="13.2" hidden="1">
      <c r="A59" s="3" t="s">
        <v>262</v>
      </c>
      <c r="B59" s="3" t="s">
        <v>20</v>
      </c>
      <c r="C59" s="3">
        <v>36</v>
      </c>
      <c r="D59" s="3" t="s">
        <v>0</v>
      </c>
    </row>
    <row r="60" spans="1:4" ht="13.2" hidden="1">
      <c r="A60" s="3" t="s">
        <v>267</v>
      </c>
      <c r="B60" s="3" t="s">
        <v>268</v>
      </c>
      <c r="C60" s="3">
        <v>45</v>
      </c>
      <c r="D60" s="3" t="s">
        <v>0</v>
      </c>
    </row>
    <row r="61" spans="1:4" ht="13.2" hidden="1">
      <c r="A61" s="3" t="s">
        <v>266</v>
      </c>
      <c r="B61" s="3" t="s">
        <v>214</v>
      </c>
      <c r="C61" s="3">
        <v>70</v>
      </c>
      <c r="D61" s="3" t="s">
        <v>0</v>
      </c>
    </row>
    <row r="62" spans="1:4" ht="13.2" hidden="1">
      <c r="A62" s="3" t="s">
        <v>267</v>
      </c>
      <c r="B62" s="3" t="s">
        <v>22</v>
      </c>
      <c r="C62" s="3">
        <v>50</v>
      </c>
      <c r="D62" s="3" t="s">
        <v>0</v>
      </c>
    </row>
    <row r="63" spans="1:4" ht="13.2" hidden="1">
      <c r="A63" s="3" t="s">
        <v>266</v>
      </c>
      <c r="B63" s="3" t="s">
        <v>259</v>
      </c>
      <c r="C63" s="3">
        <v>45</v>
      </c>
      <c r="D63" s="3" t="s">
        <v>0</v>
      </c>
    </row>
    <row r="64" spans="1:4" ht="13.2" hidden="1">
      <c r="A64" s="3" t="s">
        <v>266</v>
      </c>
      <c r="B64" s="3" t="s">
        <v>207</v>
      </c>
      <c r="C64" s="3">
        <v>70</v>
      </c>
      <c r="D64" s="3" t="s">
        <v>0</v>
      </c>
    </row>
    <row r="65" spans="1:26" ht="13.2" hidden="1">
      <c r="A65" s="3" t="s">
        <v>269</v>
      </c>
      <c r="B65" s="3" t="s">
        <v>18</v>
      </c>
      <c r="C65" s="3">
        <v>30</v>
      </c>
      <c r="D65" s="3" t="s">
        <v>0</v>
      </c>
    </row>
    <row r="66" spans="1:26" ht="13.2" hidden="1">
      <c r="D66" s="3"/>
    </row>
    <row r="67" spans="1:26" ht="13.2" hidden="1"/>
    <row r="68" spans="1:26" ht="13.2">
      <c r="A68" s="5"/>
      <c r="B68" s="5"/>
      <c r="C68" s="5">
        <f>SUM(C43:C66)</f>
        <v>1236</v>
      </c>
      <c r="D68" s="5"/>
      <c r="E68" s="5"/>
      <c r="F68" s="5"/>
      <c r="G68" s="5">
        <f>SUM(G43:G66)</f>
        <v>200</v>
      </c>
      <c r="H68" s="5"/>
      <c r="I68" s="5"/>
      <c r="J68" s="5"/>
      <c r="K68" s="5">
        <f>SUM(K43:K46)</f>
        <v>165</v>
      </c>
      <c r="L68" s="5"/>
      <c r="M68" s="5"/>
      <c r="N68" s="5"/>
      <c r="O68" s="5">
        <f>60</f>
        <v>60</v>
      </c>
      <c r="P68" s="5"/>
      <c r="Q68" s="5">
        <f>C68+G68+K68+O68</f>
        <v>1661</v>
      </c>
      <c r="R68" s="5"/>
      <c r="S68" s="5"/>
      <c r="T68" s="5"/>
      <c r="U68" s="5"/>
      <c r="V68" s="5"/>
      <c r="W68" s="5"/>
      <c r="X68" s="5"/>
      <c r="Y68" s="5"/>
      <c r="Z68" s="5"/>
    </row>
    <row r="70" spans="1:26" ht="13.2" hidden="1">
      <c r="A70" s="3" t="s">
        <v>270</v>
      </c>
      <c r="B70" s="3" t="s">
        <v>136</v>
      </c>
      <c r="C70" s="3">
        <v>45</v>
      </c>
      <c r="D70" s="3" t="s">
        <v>0</v>
      </c>
      <c r="E70" s="3" t="s">
        <v>270</v>
      </c>
      <c r="F70" s="3" t="s">
        <v>271</v>
      </c>
      <c r="G70" s="3">
        <v>300</v>
      </c>
      <c r="H70" s="3" t="s">
        <v>1</v>
      </c>
      <c r="I70" s="3" t="s">
        <v>270</v>
      </c>
      <c r="J70" s="3" t="s">
        <v>255</v>
      </c>
      <c r="K70" s="3">
        <v>30</v>
      </c>
      <c r="L70" s="3" t="s">
        <v>8</v>
      </c>
    </row>
    <row r="71" spans="1:26" ht="13.2" hidden="1">
      <c r="A71" s="3" t="s">
        <v>272</v>
      </c>
      <c r="B71" s="3" t="s">
        <v>136</v>
      </c>
      <c r="C71" s="3">
        <v>45</v>
      </c>
      <c r="D71" s="3" t="s">
        <v>0</v>
      </c>
      <c r="E71" s="3" t="s">
        <v>272</v>
      </c>
      <c r="F71" s="3" t="s">
        <v>6</v>
      </c>
      <c r="G71" s="3">
        <v>60</v>
      </c>
      <c r="H71" s="3" t="s">
        <v>1</v>
      </c>
      <c r="I71" s="3" t="s">
        <v>273</v>
      </c>
      <c r="J71" s="3" t="s">
        <v>125</v>
      </c>
      <c r="K71" s="3">
        <v>60</v>
      </c>
      <c r="L71" s="3" t="s">
        <v>8</v>
      </c>
    </row>
    <row r="72" spans="1:26" ht="13.2" hidden="1">
      <c r="A72" s="3" t="s">
        <v>273</v>
      </c>
      <c r="B72" s="3" t="s">
        <v>136</v>
      </c>
      <c r="C72" s="3">
        <v>45</v>
      </c>
      <c r="D72" s="3" t="s">
        <v>0</v>
      </c>
      <c r="F72" s="3" t="s">
        <v>274</v>
      </c>
      <c r="G72" s="3">
        <v>70</v>
      </c>
      <c r="H72" s="3" t="s">
        <v>1</v>
      </c>
      <c r="I72" s="3" t="s">
        <v>273</v>
      </c>
      <c r="J72" s="3" t="s">
        <v>275</v>
      </c>
      <c r="K72" s="3">
        <v>25</v>
      </c>
      <c r="L72" s="3" t="s">
        <v>8</v>
      </c>
    </row>
    <row r="73" spans="1:26" ht="13.2" hidden="1">
      <c r="A73" s="3" t="s">
        <v>272</v>
      </c>
      <c r="B73" s="3" t="s">
        <v>164</v>
      </c>
      <c r="C73" s="3">
        <v>70</v>
      </c>
      <c r="D73" s="3" t="s">
        <v>0</v>
      </c>
      <c r="I73" s="3" t="s">
        <v>270</v>
      </c>
      <c r="J73" s="3" t="s">
        <v>197</v>
      </c>
      <c r="K73" s="3">
        <v>45</v>
      </c>
      <c r="L73" s="3" t="s">
        <v>8</v>
      </c>
    </row>
    <row r="74" spans="1:26" ht="13.2" hidden="1">
      <c r="A74" s="3" t="s">
        <v>270</v>
      </c>
      <c r="B74" s="3" t="s">
        <v>21</v>
      </c>
      <c r="C74" s="3">
        <v>50</v>
      </c>
      <c r="D74" s="3" t="s">
        <v>0</v>
      </c>
    </row>
    <row r="75" spans="1:26" ht="13.2" hidden="1">
      <c r="A75" s="3" t="s">
        <v>272</v>
      </c>
      <c r="B75" s="3" t="s">
        <v>21</v>
      </c>
      <c r="C75" s="3">
        <v>50</v>
      </c>
      <c r="D75" s="3" t="s">
        <v>0</v>
      </c>
    </row>
    <row r="76" spans="1:26" ht="13.2" hidden="1">
      <c r="A76" s="3" t="s">
        <v>273</v>
      </c>
      <c r="B76" s="3" t="s">
        <v>21</v>
      </c>
      <c r="C76" s="3">
        <v>50</v>
      </c>
      <c r="D76" s="3" t="s">
        <v>0</v>
      </c>
    </row>
    <row r="77" spans="1:26" ht="13.2" hidden="1">
      <c r="A77" s="3" t="s">
        <v>270</v>
      </c>
      <c r="B77" s="3" t="s">
        <v>33</v>
      </c>
      <c r="C77" s="3">
        <v>60</v>
      </c>
      <c r="D77" s="3" t="s">
        <v>0</v>
      </c>
    </row>
    <row r="78" spans="1:26" ht="13.2" hidden="1">
      <c r="A78" s="3" t="s">
        <v>276</v>
      </c>
      <c r="B78" s="3" t="s">
        <v>128</v>
      </c>
      <c r="C78" s="3">
        <v>45</v>
      </c>
      <c r="D78" s="3" t="s">
        <v>0</v>
      </c>
    </row>
    <row r="79" spans="1:26" ht="13.2" hidden="1">
      <c r="A79" s="3" t="s">
        <v>273</v>
      </c>
      <c r="B79" s="3" t="s">
        <v>128</v>
      </c>
      <c r="C79" s="3">
        <v>70</v>
      </c>
      <c r="D79" s="3" t="s">
        <v>0</v>
      </c>
    </row>
    <row r="80" spans="1:26" ht="13.2" hidden="1">
      <c r="A80" s="3" t="s">
        <v>270</v>
      </c>
      <c r="B80" s="3" t="s">
        <v>259</v>
      </c>
      <c r="C80" s="3">
        <v>40</v>
      </c>
      <c r="D80" s="3" t="s">
        <v>0</v>
      </c>
    </row>
    <row r="81" spans="1:4" ht="13.2" hidden="1">
      <c r="A81" s="3" t="s">
        <v>270</v>
      </c>
      <c r="B81" s="3" t="s">
        <v>152</v>
      </c>
      <c r="C81" s="3">
        <v>45</v>
      </c>
      <c r="D81" s="3" t="s">
        <v>0</v>
      </c>
    </row>
    <row r="82" spans="1:4" ht="13.2" hidden="1">
      <c r="A82" s="3" t="s">
        <v>276</v>
      </c>
      <c r="B82" s="3" t="s">
        <v>157</v>
      </c>
      <c r="C82" s="3">
        <v>70</v>
      </c>
      <c r="D82" s="3" t="s">
        <v>0</v>
      </c>
    </row>
    <row r="83" spans="1:4" ht="13.2" hidden="1">
      <c r="A83" s="3" t="s">
        <v>272</v>
      </c>
      <c r="B83" s="3" t="s">
        <v>202</v>
      </c>
      <c r="C83" s="3">
        <v>60</v>
      </c>
      <c r="D83" s="3" t="s">
        <v>0</v>
      </c>
    </row>
    <row r="84" spans="1:4" ht="13.2" hidden="1">
      <c r="A84" s="3" t="s">
        <v>273</v>
      </c>
      <c r="B84" s="3" t="s">
        <v>20</v>
      </c>
      <c r="C84" s="3">
        <v>70</v>
      </c>
      <c r="D84" s="3" t="s">
        <v>0</v>
      </c>
    </row>
    <row r="85" spans="1:4" ht="13.2" hidden="1">
      <c r="A85" s="3" t="s">
        <v>270</v>
      </c>
      <c r="B85" s="3" t="s">
        <v>133</v>
      </c>
      <c r="C85" s="3">
        <v>30</v>
      </c>
      <c r="D85" s="3" t="s">
        <v>0</v>
      </c>
    </row>
    <row r="86" spans="1:4" ht="13.2" hidden="1">
      <c r="A86" s="3" t="s">
        <v>272</v>
      </c>
      <c r="B86" s="3" t="s">
        <v>84</v>
      </c>
      <c r="C86" s="3">
        <v>45</v>
      </c>
      <c r="D86" s="3" t="s">
        <v>0</v>
      </c>
    </row>
    <row r="87" spans="1:4" ht="13.2" hidden="1">
      <c r="A87" s="3" t="s">
        <v>273</v>
      </c>
      <c r="B87" s="3" t="s">
        <v>260</v>
      </c>
      <c r="C87" s="3">
        <v>45</v>
      </c>
      <c r="D87" s="3" t="s">
        <v>0</v>
      </c>
    </row>
    <row r="88" spans="1:4" ht="13.2" hidden="1">
      <c r="A88" s="3" t="s">
        <v>276</v>
      </c>
      <c r="B88" s="3" t="s">
        <v>18</v>
      </c>
      <c r="C88" s="3">
        <v>30</v>
      </c>
      <c r="D88" s="3" t="s">
        <v>0</v>
      </c>
    </row>
    <row r="89" spans="1:4" ht="13.2" hidden="1">
      <c r="A89" s="3" t="s">
        <v>270</v>
      </c>
      <c r="B89" s="3" t="s">
        <v>214</v>
      </c>
      <c r="C89" s="3">
        <v>60</v>
      </c>
      <c r="D89" s="3" t="s">
        <v>0</v>
      </c>
    </row>
    <row r="90" spans="1:4" ht="13.2" hidden="1">
      <c r="A90" s="3" t="s">
        <v>273</v>
      </c>
      <c r="B90" s="3" t="s">
        <v>214</v>
      </c>
      <c r="C90" s="3">
        <v>70</v>
      </c>
      <c r="D90" s="3" t="s">
        <v>0</v>
      </c>
    </row>
    <row r="91" spans="1:4" ht="13.2" hidden="1">
      <c r="A91" s="3" t="s">
        <v>277</v>
      </c>
      <c r="B91" s="3" t="s">
        <v>22</v>
      </c>
      <c r="C91" s="3">
        <v>50</v>
      </c>
      <c r="D91" s="3" t="s">
        <v>0</v>
      </c>
    </row>
    <row r="92" spans="1:4" ht="13.2" hidden="1">
      <c r="A92" s="3" t="s">
        <v>270</v>
      </c>
      <c r="B92" s="3" t="s">
        <v>22</v>
      </c>
      <c r="C92" s="3">
        <v>50</v>
      </c>
      <c r="D92" s="3" t="s">
        <v>0</v>
      </c>
    </row>
    <row r="93" spans="1:4" ht="13.2" hidden="1">
      <c r="A93" s="3" t="s">
        <v>273</v>
      </c>
      <c r="B93" s="3" t="s">
        <v>22</v>
      </c>
      <c r="C93" s="3">
        <v>25</v>
      </c>
      <c r="D93" s="3" t="s">
        <v>0</v>
      </c>
    </row>
    <row r="94" spans="1:4" ht="13.2" hidden="1">
      <c r="A94" s="3" t="s">
        <v>278</v>
      </c>
      <c r="B94" s="3" t="s">
        <v>279</v>
      </c>
      <c r="C94" s="3">
        <v>140</v>
      </c>
      <c r="D94" s="3" t="s">
        <v>0</v>
      </c>
    </row>
    <row r="95" spans="1:4" ht="13.2" hidden="1">
      <c r="A95" s="3" t="s">
        <v>280</v>
      </c>
      <c r="B95" s="3" t="s">
        <v>18</v>
      </c>
      <c r="C95" s="3">
        <v>140</v>
      </c>
      <c r="D95" s="3" t="s">
        <v>0</v>
      </c>
    </row>
    <row r="96" spans="1:4" ht="13.2" hidden="1">
      <c r="B96" s="3" t="s">
        <v>199</v>
      </c>
      <c r="C96" s="3">
        <v>285</v>
      </c>
      <c r="D96" s="3" t="s">
        <v>0</v>
      </c>
    </row>
    <row r="97" spans="1:26" ht="13.2" hidden="1"/>
    <row r="98" spans="1:26" ht="13.2" hidden="1"/>
    <row r="99" spans="1:26" ht="13.2">
      <c r="A99" s="5"/>
      <c r="B99" s="5"/>
      <c r="C99" s="5">
        <f>SUM(C70:C96)</f>
        <v>1785</v>
      </c>
      <c r="D99" s="5"/>
      <c r="E99" s="5"/>
      <c r="F99" s="5"/>
      <c r="G99" s="5">
        <f>SUM(G70:G97)</f>
        <v>430</v>
      </c>
      <c r="H99" s="5"/>
      <c r="I99" s="5"/>
      <c r="J99" s="5"/>
      <c r="K99" s="5">
        <f>SUM(K70:K73)</f>
        <v>160</v>
      </c>
      <c r="L99" s="5"/>
      <c r="M99" s="5"/>
      <c r="N99" s="5"/>
      <c r="O99" s="5"/>
      <c r="P99" s="5"/>
      <c r="Q99" s="5">
        <f>C99+G99+K99</f>
        <v>2375</v>
      </c>
      <c r="R99" s="5"/>
      <c r="S99" s="5"/>
      <c r="T99" s="5"/>
      <c r="U99" s="5"/>
      <c r="V99" s="5"/>
      <c r="W99" s="5"/>
      <c r="X99" s="5"/>
      <c r="Y99" s="5"/>
      <c r="Z99" s="5"/>
    </row>
    <row r="101" spans="1:26" ht="13.2" hidden="1">
      <c r="A101" s="3" t="s">
        <v>281</v>
      </c>
      <c r="B101" s="3" t="s">
        <v>261</v>
      </c>
      <c r="C101" s="3">
        <v>70</v>
      </c>
      <c r="D101" s="3" t="s">
        <v>0</v>
      </c>
      <c r="I101" s="3" t="s">
        <v>282</v>
      </c>
      <c r="J101" s="3" t="s">
        <v>197</v>
      </c>
      <c r="K101" s="3">
        <v>45</v>
      </c>
      <c r="L101" s="3" t="s">
        <v>8</v>
      </c>
    </row>
    <row r="102" spans="1:26" ht="13.2" hidden="1">
      <c r="A102" s="3" t="s">
        <v>282</v>
      </c>
      <c r="B102" s="3" t="s">
        <v>136</v>
      </c>
      <c r="C102" s="3">
        <v>45</v>
      </c>
      <c r="D102" s="3" t="s">
        <v>0</v>
      </c>
      <c r="I102" s="3" t="s">
        <v>283</v>
      </c>
      <c r="J102" s="3" t="s">
        <v>125</v>
      </c>
      <c r="K102" s="3">
        <v>30</v>
      </c>
      <c r="L102" s="3" t="s">
        <v>8</v>
      </c>
    </row>
    <row r="103" spans="1:26" ht="13.2" hidden="1">
      <c r="A103" s="3" t="s">
        <v>284</v>
      </c>
      <c r="B103" s="3" t="s">
        <v>136</v>
      </c>
      <c r="C103" s="3">
        <v>45</v>
      </c>
      <c r="D103" s="3" t="s">
        <v>0</v>
      </c>
      <c r="I103" s="3" t="s">
        <v>47</v>
      </c>
      <c r="J103" s="3" t="s">
        <v>93</v>
      </c>
      <c r="K103" s="3">
        <v>70</v>
      </c>
      <c r="L103" s="3" t="s">
        <v>8</v>
      </c>
    </row>
    <row r="104" spans="1:26" ht="13.2" hidden="1">
      <c r="A104" s="3" t="s">
        <v>281</v>
      </c>
      <c r="B104" s="3" t="s">
        <v>136</v>
      </c>
      <c r="C104" s="3">
        <v>45</v>
      </c>
      <c r="D104" s="3" t="s">
        <v>0</v>
      </c>
      <c r="J104" s="3" t="s">
        <v>199</v>
      </c>
      <c r="K104" s="3">
        <v>235</v>
      </c>
      <c r="L104" s="3" t="s">
        <v>8</v>
      </c>
    </row>
    <row r="105" spans="1:26" ht="13.2" hidden="1">
      <c r="A105" s="3" t="s">
        <v>285</v>
      </c>
      <c r="B105" s="3" t="s">
        <v>136</v>
      </c>
      <c r="C105" s="3">
        <v>45</v>
      </c>
      <c r="D105" s="3" t="s">
        <v>0</v>
      </c>
    </row>
    <row r="106" spans="1:26" ht="13.2" hidden="1">
      <c r="A106" s="3" t="s">
        <v>282</v>
      </c>
      <c r="B106" s="3" t="s">
        <v>26</v>
      </c>
      <c r="C106" s="3">
        <v>30</v>
      </c>
      <c r="D106" s="3" t="s">
        <v>0</v>
      </c>
    </row>
    <row r="107" spans="1:26" ht="13.2" hidden="1">
      <c r="A107" s="3" t="s">
        <v>281</v>
      </c>
      <c r="B107" s="3" t="s">
        <v>207</v>
      </c>
      <c r="C107" s="3">
        <v>70</v>
      </c>
      <c r="D107" s="3" t="s">
        <v>0</v>
      </c>
    </row>
    <row r="108" spans="1:26" ht="13.2" hidden="1">
      <c r="A108" s="3" t="s">
        <v>285</v>
      </c>
      <c r="B108" s="3" t="s">
        <v>207</v>
      </c>
      <c r="C108" s="3">
        <v>45</v>
      </c>
      <c r="D108" s="3" t="s">
        <v>0</v>
      </c>
    </row>
    <row r="109" spans="1:26" ht="13.2" hidden="1">
      <c r="A109" s="3" t="s">
        <v>281</v>
      </c>
      <c r="B109" s="3" t="s">
        <v>164</v>
      </c>
      <c r="C109" s="3">
        <v>60</v>
      </c>
      <c r="D109" s="3" t="s">
        <v>0</v>
      </c>
    </row>
    <row r="110" spans="1:26" ht="13.2" hidden="1">
      <c r="A110" s="3" t="s">
        <v>284</v>
      </c>
      <c r="B110" s="3" t="s">
        <v>14</v>
      </c>
      <c r="C110" s="3">
        <v>60</v>
      </c>
      <c r="D110" s="3" t="s">
        <v>0</v>
      </c>
    </row>
    <row r="111" spans="1:26" ht="13.2" hidden="1">
      <c r="A111" s="3" t="s">
        <v>284</v>
      </c>
      <c r="B111" s="3" t="s">
        <v>33</v>
      </c>
      <c r="C111" s="3">
        <v>60</v>
      </c>
      <c r="D111" s="3" t="s">
        <v>0</v>
      </c>
    </row>
    <row r="112" spans="1:26" ht="13.2" hidden="1">
      <c r="A112" s="3" t="s">
        <v>281</v>
      </c>
      <c r="B112" s="3" t="s">
        <v>128</v>
      </c>
      <c r="C112" s="3">
        <v>70</v>
      </c>
      <c r="D112" s="3" t="s">
        <v>0</v>
      </c>
    </row>
    <row r="113" spans="1:5" ht="13.2" hidden="1">
      <c r="A113" s="3" t="s">
        <v>282</v>
      </c>
      <c r="B113" s="3" t="s">
        <v>200</v>
      </c>
      <c r="C113" s="3">
        <v>70</v>
      </c>
      <c r="D113" s="3" t="s">
        <v>0</v>
      </c>
      <c r="E113" s="30"/>
    </row>
    <row r="114" spans="1:5" ht="13.2" hidden="1">
      <c r="A114" s="3" t="s">
        <v>281</v>
      </c>
      <c r="B114" s="3" t="s">
        <v>200</v>
      </c>
      <c r="C114" s="3">
        <v>70</v>
      </c>
      <c r="D114" s="3" t="s">
        <v>0</v>
      </c>
    </row>
    <row r="115" spans="1:5" ht="13.2" hidden="1">
      <c r="A115" s="3" t="s">
        <v>285</v>
      </c>
      <c r="B115" s="3" t="s">
        <v>200</v>
      </c>
      <c r="C115" s="3">
        <v>70</v>
      </c>
      <c r="D115" s="3" t="s">
        <v>0</v>
      </c>
    </row>
    <row r="116" spans="1:5" ht="13.2" hidden="1">
      <c r="A116" s="3" t="s">
        <v>282</v>
      </c>
      <c r="B116" s="3" t="s">
        <v>201</v>
      </c>
      <c r="C116" s="3">
        <v>70</v>
      </c>
      <c r="D116" s="3" t="s">
        <v>0</v>
      </c>
    </row>
    <row r="117" spans="1:5" ht="13.2" hidden="1">
      <c r="A117" s="3" t="s">
        <v>284</v>
      </c>
      <c r="B117" s="3" t="s">
        <v>259</v>
      </c>
      <c r="C117" s="3">
        <v>60</v>
      </c>
      <c r="D117" s="3" t="s">
        <v>0</v>
      </c>
    </row>
    <row r="118" spans="1:5" ht="13.2" hidden="1">
      <c r="A118" s="3" t="s">
        <v>285</v>
      </c>
      <c r="B118" s="3" t="s">
        <v>259</v>
      </c>
      <c r="C118" s="3">
        <v>30</v>
      </c>
      <c r="D118" s="3" t="s">
        <v>0</v>
      </c>
    </row>
    <row r="119" spans="1:5" ht="13.2" hidden="1">
      <c r="A119" s="3" t="s">
        <v>282</v>
      </c>
      <c r="B119" s="3" t="s">
        <v>152</v>
      </c>
      <c r="C119" s="3">
        <v>60</v>
      </c>
      <c r="D119" s="3" t="s">
        <v>0</v>
      </c>
    </row>
    <row r="120" spans="1:5" ht="13.2" hidden="1">
      <c r="A120" s="3" t="s">
        <v>284</v>
      </c>
      <c r="B120" s="3" t="s">
        <v>32</v>
      </c>
      <c r="C120" s="3">
        <v>70</v>
      </c>
      <c r="D120" s="3" t="s">
        <v>0</v>
      </c>
    </row>
    <row r="121" spans="1:5" ht="13.2" hidden="1">
      <c r="A121" s="3" t="s">
        <v>281</v>
      </c>
      <c r="B121" s="3" t="s">
        <v>202</v>
      </c>
      <c r="C121" s="3">
        <v>70</v>
      </c>
      <c r="D121" s="3" t="s">
        <v>0</v>
      </c>
    </row>
    <row r="122" spans="1:5" ht="13.2" hidden="1">
      <c r="A122" s="3" t="s">
        <v>281</v>
      </c>
      <c r="B122" s="3" t="s">
        <v>286</v>
      </c>
      <c r="C122" s="3">
        <v>45</v>
      </c>
      <c r="D122" s="3" t="s">
        <v>0</v>
      </c>
    </row>
    <row r="123" spans="1:5" ht="13.2" hidden="1">
      <c r="A123" s="3" t="s">
        <v>281</v>
      </c>
      <c r="B123" s="3" t="s">
        <v>203</v>
      </c>
      <c r="C123" s="3">
        <v>45</v>
      </c>
      <c r="D123" s="3" t="s">
        <v>0</v>
      </c>
    </row>
    <row r="124" spans="1:5" ht="13.2" hidden="1">
      <c r="A124" s="3" t="s">
        <v>284</v>
      </c>
      <c r="B124" s="3" t="s">
        <v>20</v>
      </c>
      <c r="C124" s="3">
        <v>45</v>
      </c>
      <c r="D124" s="3" t="s">
        <v>0</v>
      </c>
    </row>
    <row r="125" spans="1:5" ht="13.2" hidden="1">
      <c r="A125" s="3" t="s">
        <v>284</v>
      </c>
      <c r="B125" s="3" t="s">
        <v>31</v>
      </c>
      <c r="C125" s="3">
        <v>45</v>
      </c>
      <c r="D125" s="3" t="s">
        <v>0</v>
      </c>
    </row>
    <row r="126" spans="1:5" ht="13.2" hidden="1">
      <c r="A126" s="3" t="s">
        <v>282</v>
      </c>
      <c r="B126" s="3" t="s">
        <v>18</v>
      </c>
      <c r="C126" s="3">
        <v>140</v>
      </c>
      <c r="D126" s="3" t="s">
        <v>0</v>
      </c>
    </row>
    <row r="127" spans="1:5" ht="13.2" hidden="1">
      <c r="A127" s="3" t="s">
        <v>44</v>
      </c>
      <c r="B127" s="3" t="s">
        <v>18</v>
      </c>
      <c r="C127" s="3">
        <v>70</v>
      </c>
      <c r="D127" s="3" t="s">
        <v>0</v>
      </c>
    </row>
    <row r="128" spans="1:5" ht="13.2" hidden="1">
      <c r="A128" s="3" t="s">
        <v>47</v>
      </c>
      <c r="B128" s="3" t="s">
        <v>268</v>
      </c>
      <c r="C128" s="3">
        <v>45</v>
      </c>
      <c r="D128" s="3" t="s">
        <v>0</v>
      </c>
    </row>
    <row r="129" spans="1:26" ht="13.2" hidden="1">
      <c r="A129" s="3" t="s">
        <v>44</v>
      </c>
      <c r="B129" s="3" t="s">
        <v>20</v>
      </c>
      <c r="C129" s="3">
        <v>70</v>
      </c>
      <c r="D129" s="3" t="s">
        <v>0</v>
      </c>
    </row>
    <row r="130" spans="1:26" ht="13.2" hidden="1">
      <c r="A130" s="3" t="s">
        <v>285</v>
      </c>
      <c r="B130" s="3" t="s">
        <v>214</v>
      </c>
      <c r="C130" s="3">
        <v>70</v>
      </c>
      <c r="D130" s="3" t="s">
        <v>0</v>
      </c>
    </row>
    <row r="131" spans="1:26" ht="13.2" hidden="1">
      <c r="A131" s="3" t="s">
        <v>284</v>
      </c>
      <c r="B131" s="3" t="s">
        <v>22</v>
      </c>
      <c r="C131" s="3">
        <v>70</v>
      </c>
      <c r="D131" s="3" t="s">
        <v>0</v>
      </c>
    </row>
    <row r="132" spans="1:26" ht="13.2" hidden="1">
      <c r="A132" s="3" t="s">
        <v>285</v>
      </c>
      <c r="B132" s="3" t="s">
        <v>22</v>
      </c>
      <c r="C132" s="3">
        <v>30</v>
      </c>
      <c r="D132" s="3" t="s">
        <v>0</v>
      </c>
    </row>
    <row r="133" spans="1:26" ht="13.2" hidden="1">
      <c r="A133" s="3" t="s">
        <v>287</v>
      </c>
      <c r="B133" s="3" t="s">
        <v>133</v>
      </c>
      <c r="C133" s="3">
        <v>70</v>
      </c>
      <c r="D133" s="3" t="s">
        <v>0</v>
      </c>
    </row>
    <row r="134" spans="1:26" ht="13.2">
      <c r="A134" s="5"/>
      <c r="B134" s="5"/>
      <c r="C134" s="5">
        <f>SUM(C101:C133)</f>
        <v>1960</v>
      </c>
      <c r="D134" s="5"/>
      <c r="E134" s="5"/>
      <c r="F134" s="5"/>
      <c r="G134" s="5"/>
      <c r="H134" s="5"/>
      <c r="I134" s="5"/>
      <c r="J134" s="5"/>
      <c r="K134" s="5">
        <f>SUM(K101:K104)</f>
        <v>380</v>
      </c>
      <c r="L134" s="5"/>
      <c r="M134" s="5"/>
      <c r="N134" s="5"/>
      <c r="O134" s="5"/>
      <c r="P134" s="5"/>
      <c r="Q134" s="5">
        <f>C134+K134</f>
        <v>2340</v>
      </c>
      <c r="R134" s="5"/>
      <c r="S134" s="5"/>
      <c r="T134" s="5"/>
      <c r="U134" s="5"/>
      <c r="V134" s="5"/>
      <c r="W134" s="5"/>
      <c r="X134" s="5"/>
      <c r="Y134" s="5"/>
      <c r="Z134" s="5"/>
    </row>
    <row r="149" spans="1:8" ht="13.2">
      <c r="B149" s="3" t="s">
        <v>0</v>
      </c>
      <c r="C149" s="3" t="s">
        <v>1</v>
      </c>
      <c r="D149" s="3" t="s">
        <v>8</v>
      </c>
      <c r="E149" s="3" t="s">
        <v>3</v>
      </c>
      <c r="H149" s="4"/>
    </row>
    <row r="150" spans="1:8" ht="13.2">
      <c r="A150" s="3" t="s">
        <v>219</v>
      </c>
      <c r="B150" s="3">
        <v>2265</v>
      </c>
      <c r="C150" s="3">
        <v>235</v>
      </c>
      <c r="D150" s="3">
        <v>135</v>
      </c>
      <c r="E150" s="3">
        <v>70</v>
      </c>
      <c r="G150" s="17">
        <f t="shared" ref="G150:G153" si="0">SUM(B150:E150)</f>
        <v>2705</v>
      </c>
    </row>
    <row r="151" spans="1:8" ht="13.2">
      <c r="A151" s="3" t="s">
        <v>220</v>
      </c>
      <c r="B151" s="3">
        <v>1236</v>
      </c>
      <c r="C151" s="3">
        <v>200</v>
      </c>
      <c r="D151" s="3">
        <v>165</v>
      </c>
      <c r="E151" s="3">
        <v>60</v>
      </c>
      <c r="G151" s="17">
        <f t="shared" si="0"/>
        <v>1661</v>
      </c>
    </row>
    <row r="152" spans="1:8" ht="13.2">
      <c r="A152" s="3" t="s">
        <v>221</v>
      </c>
      <c r="B152" s="3">
        <v>1785</v>
      </c>
      <c r="C152" s="3">
        <v>430</v>
      </c>
      <c r="D152" s="3">
        <v>160</v>
      </c>
      <c r="E152" s="3">
        <v>0</v>
      </c>
      <c r="G152" s="17">
        <f t="shared" si="0"/>
        <v>2375</v>
      </c>
    </row>
    <row r="153" spans="1:8" ht="13.2">
      <c r="A153" s="3" t="s">
        <v>222</v>
      </c>
      <c r="B153" s="3">
        <v>1960</v>
      </c>
      <c r="C153" s="3">
        <v>0</v>
      </c>
      <c r="D153" s="3">
        <v>380</v>
      </c>
      <c r="E153" s="3">
        <v>0</v>
      </c>
      <c r="G153" s="17">
        <f t="shared" si="0"/>
        <v>2340</v>
      </c>
    </row>
    <row r="155" spans="1:8" ht="13.2">
      <c r="B155" s="3">
        <f t="shared" ref="B155:E155" si="1">SUM(B150:B153)</f>
        <v>7246</v>
      </c>
      <c r="C155" s="3">
        <f t="shared" si="1"/>
        <v>865</v>
      </c>
      <c r="D155" s="3">
        <f t="shared" si="1"/>
        <v>840</v>
      </c>
      <c r="E155" s="3">
        <f t="shared" si="1"/>
        <v>130</v>
      </c>
      <c r="G155" s="3">
        <f>SUM(B155:E155)</f>
        <v>9081</v>
      </c>
    </row>
  </sheetData>
  <conditionalFormatting sqref="P2 L2:L4 H2:H5 D2:D39 P43 H43:H44 L43:L46 D43:D65 H70:H72 L70:L73 D70:D96 L101:L104 D101:D133 H149">
    <cfRule type="notContainsBlanks" dxfId="36" priority="1">
      <formula>LEN(TRIM(D2))&gt;0</formula>
    </cfRule>
    <cfRule type="containsBlanks" dxfId="35" priority="2">
      <formula>LEN(TRIM(D2))=0</formula>
    </cfRule>
  </conditionalFormatting>
  <dataValidations count="1">
    <dataValidation type="list" allowBlank="1" sqref="P2 L2:L4 H2:H5 D2:D39 P43 H43:H44 L43:L46 D43:D65 H70:H72 L70:L73 D70:D96 L101:L104 D101:D133" xr:uid="{00000000-0002-0000-0B00-000000000000}">
      <formula1>$Y$1:$Y$4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B00-000001000000}">
          <x14:formula1>
            <xm:f>'Feb 2023'!$Y$4:$Y$8</xm:f>
          </x14:formula1>
          <xm:sqref>H149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D98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2" max="2" width="14.109375" customWidth="1"/>
  </cols>
  <sheetData>
    <row r="1" spans="1:30">
      <c r="A1" s="31" t="s">
        <v>288</v>
      </c>
      <c r="B1" s="32" t="s">
        <v>289</v>
      </c>
      <c r="C1" s="32" t="s">
        <v>290</v>
      </c>
      <c r="D1" s="32" t="s">
        <v>291</v>
      </c>
      <c r="E1" s="33" t="s">
        <v>292</v>
      </c>
      <c r="F1" s="32" t="s">
        <v>293</v>
      </c>
      <c r="G1" s="32" t="s">
        <v>294</v>
      </c>
      <c r="H1" s="32" t="s">
        <v>295</v>
      </c>
      <c r="I1" s="31" t="s">
        <v>296</v>
      </c>
      <c r="J1" s="32" t="s">
        <v>297</v>
      </c>
      <c r="K1" s="32" t="s">
        <v>298</v>
      </c>
      <c r="L1" s="32" t="s">
        <v>299</v>
      </c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</row>
    <row r="2" spans="1:30">
      <c r="A2" s="34" t="s">
        <v>300</v>
      </c>
      <c r="B2" s="35" t="s">
        <v>219</v>
      </c>
      <c r="C2" s="35"/>
      <c r="D2" s="35"/>
      <c r="E2" s="36"/>
      <c r="F2" s="35"/>
      <c r="G2" s="35"/>
      <c r="H2" s="35"/>
      <c r="I2" s="37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</row>
    <row r="3" spans="1:30">
      <c r="A3" s="38">
        <v>45509</v>
      </c>
      <c r="B3" s="3" t="s">
        <v>301</v>
      </c>
      <c r="C3" s="3" t="s">
        <v>302</v>
      </c>
      <c r="D3" s="3">
        <v>45</v>
      </c>
      <c r="E3" s="39">
        <v>80</v>
      </c>
      <c r="F3" s="3">
        <v>80</v>
      </c>
      <c r="G3" s="3">
        <v>0</v>
      </c>
      <c r="H3" s="3" t="s">
        <v>233</v>
      </c>
      <c r="I3" s="40" t="s">
        <v>303</v>
      </c>
      <c r="J3" s="3" t="s">
        <v>303</v>
      </c>
      <c r="K3" s="3" t="s">
        <v>0</v>
      </c>
      <c r="L3" s="3" t="s">
        <v>304</v>
      </c>
    </row>
    <row r="4" spans="1:30">
      <c r="A4" s="38">
        <v>45509</v>
      </c>
      <c r="B4" s="41" t="s">
        <v>305</v>
      </c>
      <c r="C4" s="3" t="s">
        <v>306</v>
      </c>
      <c r="D4" s="3">
        <v>45</v>
      </c>
      <c r="E4" s="39">
        <v>80</v>
      </c>
      <c r="F4" s="3">
        <v>80</v>
      </c>
      <c r="G4" s="3">
        <v>0</v>
      </c>
      <c r="H4" s="3" t="s">
        <v>233</v>
      </c>
      <c r="I4" s="40" t="s">
        <v>303</v>
      </c>
      <c r="J4" s="3" t="s">
        <v>303</v>
      </c>
      <c r="K4" s="3" t="s">
        <v>0</v>
      </c>
      <c r="L4" s="3" t="s">
        <v>304</v>
      </c>
    </row>
    <row r="5" spans="1:30">
      <c r="A5" s="38">
        <v>45510</v>
      </c>
      <c r="B5" s="3" t="s">
        <v>13</v>
      </c>
      <c r="C5" s="3" t="s">
        <v>307</v>
      </c>
      <c r="D5" s="3">
        <v>30</v>
      </c>
      <c r="E5" s="39">
        <v>60</v>
      </c>
      <c r="F5" s="3">
        <v>60</v>
      </c>
      <c r="G5" s="3">
        <v>0</v>
      </c>
      <c r="H5" s="3" t="s">
        <v>233</v>
      </c>
      <c r="I5" s="40" t="s">
        <v>303</v>
      </c>
      <c r="J5" s="3" t="s">
        <v>303</v>
      </c>
      <c r="K5" s="3" t="s">
        <v>0</v>
      </c>
      <c r="L5" s="3" t="s">
        <v>304</v>
      </c>
      <c r="N5" s="3"/>
      <c r="O5" s="3"/>
      <c r="P5" s="3"/>
      <c r="Q5" s="3"/>
      <c r="R5" s="3"/>
    </row>
    <row r="6" spans="1:30">
      <c r="A6" s="38">
        <v>45512</v>
      </c>
      <c r="B6" s="3" t="s">
        <v>308</v>
      </c>
      <c r="C6" s="3" t="s">
        <v>309</v>
      </c>
      <c r="D6" s="3">
        <v>60</v>
      </c>
      <c r="E6" s="39">
        <v>90</v>
      </c>
      <c r="F6" s="3">
        <v>90</v>
      </c>
      <c r="G6" s="3">
        <v>0</v>
      </c>
      <c r="H6" s="3" t="s">
        <v>233</v>
      </c>
      <c r="I6" s="40" t="s">
        <v>303</v>
      </c>
      <c r="J6" s="3" t="s">
        <v>303</v>
      </c>
      <c r="K6" s="3" t="s">
        <v>0</v>
      </c>
      <c r="L6" s="3" t="s">
        <v>304</v>
      </c>
      <c r="M6" s="3"/>
      <c r="N6" s="3"/>
      <c r="O6" s="3"/>
      <c r="P6" s="3"/>
      <c r="Q6" s="3"/>
      <c r="R6" s="3"/>
    </row>
    <row r="7" spans="1:30">
      <c r="A7" s="38">
        <v>45512</v>
      </c>
      <c r="B7" s="3" t="s">
        <v>310</v>
      </c>
      <c r="C7" s="3" t="s">
        <v>311</v>
      </c>
      <c r="D7" s="3">
        <v>60</v>
      </c>
      <c r="E7" s="39">
        <v>90</v>
      </c>
      <c r="F7" s="3">
        <v>90</v>
      </c>
      <c r="G7" s="3">
        <v>0</v>
      </c>
      <c r="H7" s="3" t="s">
        <v>233</v>
      </c>
      <c r="I7" s="40" t="s">
        <v>303</v>
      </c>
      <c r="J7" s="3" t="s">
        <v>303</v>
      </c>
      <c r="K7" s="3" t="s">
        <v>0</v>
      </c>
      <c r="L7" s="3" t="s">
        <v>304</v>
      </c>
      <c r="M7" s="3"/>
      <c r="N7" s="3"/>
      <c r="O7" s="3"/>
      <c r="P7" s="3"/>
      <c r="Q7" s="3"/>
      <c r="R7" s="3"/>
    </row>
    <row r="8" spans="1:30">
      <c r="A8" s="42" t="s">
        <v>194</v>
      </c>
      <c r="B8" s="43"/>
      <c r="C8" s="43"/>
      <c r="D8" s="43"/>
      <c r="E8" s="44"/>
      <c r="F8" s="44">
        <f>SUM(F3:F7)</f>
        <v>400</v>
      </c>
      <c r="G8" s="43"/>
      <c r="H8" s="43"/>
      <c r="I8" s="45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</row>
    <row r="9" spans="1:30">
      <c r="A9" s="34" t="s">
        <v>312</v>
      </c>
      <c r="B9" s="35" t="s">
        <v>220</v>
      </c>
      <c r="C9" s="35"/>
      <c r="D9" s="35"/>
      <c r="E9" s="35"/>
      <c r="F9" s="35"/>
      <c r="G9" s="35"/>
      <c r="H9" s="35"/>
      <c r="I9" s="37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</row>
    <row r="10" spans="1:30">
      <c r="A10" s="46">
        <v>45517</v>
      </c>
      <c r="B10" s="41" t="s">
        <v>305</v>
      </c>
      <c r="C10" s="3" t="s">
        <v>306</v>
      </c>
      <c r="D10" s="3">
        <v>45</v>
      </c>
      <c r="E10" s="39">
        <v>80</v>
      </c>
      <c r="F10" s="3">
        <v>80</v>
      </c>
      <c r="G10" s="3">
        <v>0</v>
      </c>
      <c r="H10" s="3" t="s">
        <v>233</v>
      </c>
      <c r="I10" s="40" t="s">
        <v>303</v>
      </c>
      <c r="J10" s="3" t="s">
        <v>303</v>
      </c>
      <c r="K10" s="3" t="s">
        <v>0</v>
      </c>
      <c r="L10" s="3" t="s">
        <v>304</v>
      </c>
    </row>
    <row r="11" spans="1:30">
      <c r="A11" s="46">
        <v>45517</v>
      </c>
      <c r="B11" s="3" t="s">
        <v>13</v>
      </c>
      <c r="C11" s="3" t="s">
        <v>307</v>
      </c>
      <c r="D11" s="3">
        <v>30</v>
      </c>
      <c r="E11" s="39">
        <v>60</v>
      </c>
      <c r="F11" s="3">
        <v>60</v>
      </c>
      <c r="G11" s="3">
        <v>0</v>
      </c>
      <c r="H11" s="3" t="s">
        <v>233</v>
      </c>
      <c r="I11" s="40" t="s">
        <v>303</v>
      </c>
      <c r="J11" s="3" t="s">
        <v>303</v>
      </c>
      <c r="K11" s="3" t="s">
        <v>0</v>
      </c>
      <c r="L11" s="3" t="s">
        <v>304</v>
      </c>
    </row>
    <row r="12" spans="1:30">
      <c r="A12" s="46">
        <v>45518</v>
      </c>
      <c r="B12" s="11" t="s">
        <v>313</v>
      </c>
      <c r="C12" s="3" t="s">
        <v>314</v>
      </c>
      <c r="D12" s="3">
        <v>45</v>
      </c>
      <c r="E12" s="39">
        <v>80</v>
      </c>
      <c r="F12" s="3">
        <v>80</v>
      </c>
      <c r="G12" s="3">
        <v>0</v>
      </c>
      <c r="H12" s="3" t="s">
        <v>233</v>
      </c>
      <c r="I12" s="40" t="s">
        <v>303</v>
      </c>
      <c r="J12" s="3" t="s">
        <v>303</v>
      </c>
      <c r="K12" s="3" t="s">
        <v>0</v>
      </c>
      <c r="L12" s="3" t="s">
        <v>304</v>
      </c>
    </row>
    <row r="13" spans="1:30">
      <c r="A13" s="46">
        <v>45518</v>
      </c>
      <c r="B13" s="11" t="s">
        <v>315</v>
      </c>
      <c r="C13" s="3" t="s">
        <v>314</v>
      </c>
      <c r="D13" s="3">
        <v>45</v>
      </c>
      <c r="E13" s="39">
        <v>80</v>
      </c>
      <c r="F13" s="3">
        <v>80</v>
      </c>
      <c r="G13" s="3">
        <v>0</v>
      </c>
      <c r="H13" s="3" t="s">
        <v>233</v>
      </c>
      <c r="I13" s="40" t="s">
        <v>303</v>
      </c>
      <c r="J13" s="3" t="s">
        <v>303</v>
      </c>
      <c r="K13" s="3" t="s">
        <v>0</v>
      </c>
      <c r="L13" s="3" t="s">
        <v>304</v>
      </c>
    </row>
    <row r="14" spans="1:30">
      <c r="A14" s="46">
        <v>45519</v>
      </c>
      <c r="B14" s="3" t="s">
        <v>308</v>
      </c>
      <c r="C14" s="3" t="s">
        <v>309</v>
      </c>
      <c r="D14" s="3">
        <v>60</v>
      </c>
      <c r="E14" s="39">
        <v>90</v>
      </c>
      <c r="F14" s="3">
        <v>90</v>
      </c>
      <c r="G14" s="3">
        <v>0</v>
      </c>
      <c r="H14" s="3" t="s">
        <v>233</v>
      </c>
      <c r="I14" s="40" t="s">
        <v>303</v>
      </c>
      <c r="J14" s="3" t="s">
        <v>303</v>
      </c>
      <c r="K14" s="3" t="s">
        <v>0</v>
      </c>
      <c r="L14" s="3" t="s">
        <v>304</v>
      </c>
    </row>
    <row r="15" spans="1:30">
      <c r="A15" s="46">
        <v>45519</v>
      </c>
      <c r="B15" s="3" t="s">
        <v>316</v>
      </c>
      <c r="C15" s="3" t="s">
        <v>311</v>
      </c>
      <c r="D15" s="3">
        <v>60</v>
      </c>
      <c r="E15" s="39">
        <v>90</v>
      </c>
      <c r="F15" s="3">
        <v>90</v>
      </c>
      <c r="G15" s="3">
        <v>0</v>
      </c>
      <c r="H15" s="3" t="s">
        <v>233</v>
      </c>
      <c r="I15" s="40" t="s">
        <v>303</v>
      </c>
      <c r="J15" s="3" t="s">
        <v>303</v>
      </c>
      <c r="K15" s="3" t="s">
        <v>0</v>
      </c>
      <c r="L15" s="3" t="s">
        <v>304</v>
      </c>
    </row>
    <row r="16" spans="1:30">
      <c r="A16" s="46">
        <v>45519</v>
      </c>
      <c r="B16" s="3" t="s">
        <v>317</v>
      </c>
      <c r="C16" s="3" t="s">
        <v>318</v>
      </c>
      <c r="D16" s="3">
        <v>45</v>
      </c>
      <c r="E16" s="39">
        <v>80</v>
      </c>
      <c r="F16" s="3">
        <v>80</v>
      </c>
      <c r="G16" s="3">
        <v>0</v>
      </c>
      <c r="H16" s="3" t="s">
        <v>233</v>
      </c>
      <c r="I16" s="40" t="s">
        <v>303</v>
      </c>
      <c r="J16" s="3" t="s">
        <v>303</v>
      </c>
      <c r="K16" s="3" t="s">
        <v>0</v>
      </c>
      <c r="L16" s="3" t="s">
        <v>304</v>
      </c>
    </row>
    <row r="17" spans="1:30">
      <c r="A17" s="42" t="s">
        <v>194</v>
      </c>
      <c r="B17" s="35"/>
      <c r="C17" s="35"/>
      <c r="D17" s="35"/>
      <c r="E17" s="44"/>
      <c r="F17" s="44">
        <f>SUM(F10:F16)</f>
        <v>560</v>
      </c>
      <c r="G17" s="35"/>
      <c r="H17" s="35"/>
      <c r="I17" s="37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</row>
    <row r="18" spans="1:30">
      <c r="A18" s="34" t="s">
        <v>319</v>
      </c>
      <c r="B18" s="35" t="s">
        <v>221</v>
      </c>
      <c r="C18" s="35"/>
      <c r="D18" s="35"/>
      <c r="E18" s="36"/>
      <c r="F18" s="35"/>
      <c r="G18" s="35"/>
      <c r="H18" s="35"/>
      <c r="I18" s="37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</row>
    <row r="19" spans="1:30">
      <c r="A19" s="46">
        <v>45523</v>
      </c>
      <c r="B19" s="11" t="s">
        <v>313</v>
      </c>
      <c r="C19" s="3" t="s">
        <v>314</v>
      </c>
      <c r="D19" s="3">
        <v>45</v>
      </c>
      <c r="E19" s="39">
        <v>80</v>
      </c>
      <c r="F19" s="3">
        <v>80</v>
      </c>
      <c r="G19" s="3">
        <v>0</v>
      </c>
      <c r="H19" s="3" t="s">
        <v>233</v>
      </c>
      <c r="I19" s="40" t="s">
        <v>303</v>
      </c>
      <c r="J19" s="3" t="s">
        <v>303</v>
      </c>
      <c r="K19" s="3" t="s">
        <v>0</v>
      </c>
      <c r="L19" s="3" t="s">
        <v>304</v>
      </c>
    </row>
    <row r="20" spans="1:30">
      <c r="A20" s="46">
        <v>45523</v>
      </c>
      <c r="B20" s="11" t="s">
        <v>315</v>
      </c>
      <c r="C20" s="3" t="s">
        <v>314</v>
      </c>
      <c r="D20" s="3">
        <v>45</v>
      </c>
      <c r="E20" s="39">
        <v>80</v>
      </c>
      <c r="F20" s="3">
        <v>80</v>
      </c>
      <c r="G20" s="3">
        <v>0</v>
      </c>
      <c r="H20" s="3" t="s">
        <v>233</v>
      </c>
      <c r="I20" s="40" t="s">
        <v>303</v>
      </c>
      <c r="J20" s="3" t="s">
        <v>303</v>
      </c>
      <c r="K20" s="3" t="s">
        <v>0</v>
      </c>
      <c r="L20" s="3" t="s">
        <v>304</v>
      </c>
    </row>
    <row r="21" spans="1:30">
      <c r="A21" s="46">
        <v>45523</v>
      </c>
      <c r="B21" s="41" t="s">
        <v>305</v>
      </c>
      <c r="C21" s="3" t="s">
        <v>306</v>
      </c>
      <c r="D21" s="3">
        <v>45</v>
      </c>
      <c r="E21" s="39">
        <v>80</v>
      </c>
      <c r="F21" s="3">
        <v>80</v>
      </c>
      <c r="G21" s="3">
        <v>0</v>
      </c>
      <c r="H21" s="3" t="s">
        <v>233</v>
      </c>
      <c r="I21" s="40" t="s">
        <v>303</v>
      </c>
      <c r="J21" s="3" t="s">
        <v>303</v>
      </c>
      <c r="K21" s="3" t="s">
        <v>0</v>
      </c>
      <c r="L21" s="3" t="s">
        <v>304</v>
      </c>
    </row>
    <row r="22" spans="1:30">
      <c r="A22" s="46">
        <v>45524</v>
      </c>
      <c r="B22" s="3" t="s">
        <v>320</v>
      </c>
      <c r="C22" s="3" t="s">
        <v>321</v>
      </c>
      <c r="D22" s="3">
        <v>45</v>
      </c>
      <c r="E22" s="39">
        <v>80</v>
      </c>
      <c r="F22" s="3">
        <v>80</v>
      </c>
      <c r="G22" s="3">
        <v>0</v>
      </c>
      <c r="H22" s="3" t="s">
        <v>233</v>
      </c>
      <c r="I22" s="40" t="s">
        <v>303</v>
      </c>
      <c r="J22" s="3" t="s">
        <v>303</v>
      </c>
      <c r="K22" s="3" t="s">
        <v>0</v>
      </c>
      <c r="L22" s="3" t="s">
        <v>304</v>
      </c>
    </row>
    <row r="23" spans="1:30">
      <c r="A23" s="46">
        <v>45524</v>
      </c>
      <c r="B23" s="3" t="s">
        <v>322</v>
      </c>
      <c r="C23" s="3" t="s">
        <v>323</v>
      </c>
      <c r="D23" s="3">
        <v>120</v>
      </c>
      <c r="E23" s="39">
        <v>180</v>
      </c>
      <c r="F23" s="3">
        <v>180</v>
      </c>
      <c r="G23" s="3">
        <v>0</v>
      </c>
      <c r="H23" s="3" t="s">
        <v>233</v>
      </c>
      <c r="I23" s="40" t="s">
        <v>303</v>
      </c>
      <c r="J23" s="3" t="s">
        <v>303</v>
      </c>
      <c r="K23" s="3" t="s">
        <v>0</v>
      </c>
      <c r="L23" s="3" t="s">
        <v>304</v>
      </c>
    </row>
    <row r="24" spans="1:30">
      <c r="A24" s="46">
        <v>45524</v>
      </c>
      <c r="B24" s="3" t="s">
        <v>316</v>
      </c>
      <c r="C24" s="3" t="s">
        <v>311</v>
      </c>
      <c r="D24" s="3">
        <v>60</v>
      </c>
      <c r="E24" s="39">
        <v>90</v>
      </c>
      <c r="F24" s="3">
        <v>90</v>
      </c>
      <c r="G24" s="3">
        <v>0</v>
      </c>
      <c r="H24" s="3" t="s">
        <v>233</v>
      </c>
      <c r="I24" s="40" t="s">
        <v>303</v>
      </c>
      <c r="J24" s="3" t="s">
        <v>303</v>
      </c>
      <c r="K24" s="3" t="s">
        <v>0</v>
      </c>
      <c r="L24" s="3" t="s">
        <v>304</v>
      </c>
    </row>
    <row r="25" spans="1:30">
      <c r="A25" s="46">
        <v>45525</v>
      </c>
      <c r="B25" s="11" t="s">
        <v>313</v>
      </c>
      <c r="C25" s="3" t="s">
        <v>314</v>
      </c>
      <c r="D25" s="3">
        <v>45</v>
      </c>
      <c r="E25" s="39">
        <v>80</v>
      </c>
      <c r="F25" s="3">
        <v>80</v>
      </c>
      <c r="G25" s="3">
        <v>0</v>
      </c>
      <c r="H25" s="3" t="s">
        <v>233</v>
      </c>
      <c r="I25" s="40" t="s">
        <v>303</v>
      </c>
      <c r="J25" s="3" t="s">
        <v>303</v>
      </c>
      <c r="K25" s="3" t="s">
        <v>0</v>
      </c>
      <c r="L25" s="3" t="s">
        <v>304</v>
      </c>
    </row>
    <row r="26" spans="1:30">
      <c r="A26" s="46">
        <v>45525</v>
      </c>
      <c r="B26" s="11" t="s">
        <v>315</v>
      </c>
      <c r="C26" s="3" t="s">
        <v>314</v>
      </c>
      <c r="D26" s="3">
        <v>45</v>
      </c>
      <c r="E26" s="39">
        <v>80</v>
      </c>
      <c r="F26" s="3">
        <v>80</v>
      </c>
      <c r="G26" s="3">
        <v>0</v>
      </c>
      <c r="H26" s="3" t="s">
        <v>233</v>
      </c>
      <c r="I26" s="40" t="s">
        <v>303</v>
      </c>
      <c r="J26" s="3" t="s">
        <v>303</v>
      </c>
      <c r="K26" s="3" t="s">
        <v>0</v>
      </c>
      <c r="L26" s="3" t="s">
        <v>304</v>
      </c>
    </row>
    <row r="27" spans="1:30">
      <c r="A27" s="46">
        <v>45525</v>
      </c>
      <c r="B27" s="3" t="s">
        <v>320</v>
      </c>
      <c r="C27" s="3" t="s">
        <v>321</v>
      </c>
      <c r="D27" s="3">
        <v>60</v>
      </c>
      <c r="E27" s="39">
        <v>90</v>
      </c>
      <c r="F27" s="3">
        <v>80</v>
      </c>
      <c r="G27" s="3">
        <v>0</v>
      </c>
      <c r="H27" s="3" t="s">
        <v>233</v>
      </c>
      <c r="I27" s="40" t="s">
        <v>303</v>
      </c>
      <c r="J27" s="3" t="s">
        <v>303</v>
      </c>
      <c r="K27" s="3" t="s">
        <v>0</v>
      </c>
      <c r="L27" s="3" t="s">
        <v>304</v>
      </c>
    </row>
    <row r="28" spans="1:30">
      <c r="A28" s="46">
        <v>45525</v>
      </c>
      <c r="B28" s="47" t="s">
        <v>324</v>
      </c>
      <c r="C28" s="3" t="s">
        <v>325</v>
      </c>
      <c r="D28" s="3">
        <v>60</v>
      </c>
      <c r="E28" s="39">
        <v>90</v>
      </c>
      <c r="F28" s="3">
        <v>90</v>
      </c>
      <c r="G28" s="3">
        <v>0</v>
      </c>
      <c r="H28" s="3" t="s">
        <v>233</v>
      </c>
      <c r="I28" s="40" t="s">
        <v>303</v>
      </c>
      <c r="J28" s="3" t="s">
        <v>303</v>
      </c>
      <c r="K28" s="3" t="s">
        <v>1</v>
      </c>
      <c r="L28" s="3" t="s">
        <v>304</v>
      </c>
    </row>
    <row r="29" spans="1:30">
      <c r="A29" s="46">
        <v>45526</v>
      </c>
      <c r="B29" s="3" t="s">
        <v>322</v>
      </c>
      <c r="C29" s="3" t="s">
        <v>323</v>
      </c>
      <c r="D29" s="3">
        <v>120</v>
      </c>
      <c r="E29" s="39">
        <v>180</v>
      </c>
      <c r="F29" s="3">
        <v>180</v>
      </c>
      <c r="G29" s="3">
        <v>0</v>
      </c>
      <c r="H29" s="3" t="s">
        <v>233</v>
      </c>
      <c r="I29" s="40" t="s">
        <v>303</v>
      </c>
      <c r="J29" s="3" t="s">
        <v>303</v>
      </c>
      <c r="K29" s="3" t="s">
        <v>0</v>
      </c>
      <c r="L29" s="3" t="s">
        <v>304</v>
      </c>
    </row>
    <row r="30" spans="1:30">
      <c r="A30" s="46">
        <v>45526</v>
      </c>
      <c r="B30" s="11" t="s">
        <v>326</v>
      </c>
      <c r="C30" s="3" t="s">
        <v>327</v>
      </c>
      <c r="D30" s="3">
        <v>60</v>
      </c>
      <c r="E30" s="39">
        <v>90</v>
      </c>
      <c r="F30" s="11">
        <v>90</v>
      </c>
      <c r="G30" s="3">
        <v>0</v>
      </c>
      <c r="H30" s="3" t="s">
        <v>233</v>
      </c>
      <c r="I30" s="40" t="s">
        <v>303</v>
      </c>
      <c r="J30" s="3" t="s">
        <v>303</v>
      </c>
      <c r="K30" s="3" t="s">
        <v>1</v>
      </c>
      <c r="L30" s="3" t="s">
        <v>304</v>
      </c>
    </row>
    <row r="31" spans="1:30">
      <c r="A31" s="46">
        <v>45526</v>
      </c>
      <c r="B31" s="3" t="s">
        <v>317</v>
      </c>
      <c r="C31" s="3" t="s">
        <v>318</v>
      </c>
      <c r="D31" s="3">
        <v>45</v>
      </c>
      <c r="E31" s="39">
        <v>80</v>
      </c>
      <c r="F31" s="3">
        <v>80</v>
      </c>
      <c r="G31" s="3">
        <v>0</v>
      </c>
      <c r="H31" s="3" t="s">
        <v>233</v>
      </c>
      <c r="I31" s="40" t="s">
        <v>303</v>
      </c>
      <c r="J31" s="3" t="s">
        <v>303</v>
      </c>
      <c r="K31" s="3" t="s">
        <v>0</v>
      </c>
      <c r="L31" s="3" t="s">
        <v>304</v>
      </c>
    </row>
    <row r="32" spans="1:30">
      <c r="A32" s="46">
        <v>45527</v>
      </c>
      <c r="B32" s="3" t="s">
        <v>328</v>
      </c>
      <c r="C32" s="3" t="s">
        <v>329</v>
      </c>
      <c r="D32" s="3">
        <v>45</v>
      </c>
      <c r="E32" s="39">
        <v>80</v>
      </c>
      <c r="F32" s="3">
        <v>80</v>
      </c>
      <c r="G32" s="3">
        <v>0</v>
      </c>
      <c r="H32" s="3" t="s">
        <v>233</v>
      </c>
      <c r="I32" s="40" t="s">
        <v>303</v>
      </c>
      <c r="J32" s="3" t="s">
        <v>303</v>
      </c>
      <c r="K32" s="3" t="s">
        <v>0</v>
      </c>
      <c r="L32" s="3" t="s">
        <v>304</v>
      </c>
    </row>
    <row r="33" spans="1:30">
      <c r="A33" s="42" t="s">
        <v>194</v>
      </c>
      <c r="B33" s="35"/>
      <c r="C33" s="35"/>
      <c r="D33" s="35"/>
      <c r="E33" s="44"/>
      <c r="F33" s="44">
        <v>1360</v>
      </c>
      <c r="G33" s="35"/>
      <c r="H33" s="35"/>
      <c r="I33" s="37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</row>
    <row r="34" spans="1:30">
      <c r="A34" s="34" t="s">
        <v>330</v>
      </c>
      <c r="B34" s="35" t="s">
        <v>222</v>
      </c>
      <c r="C34" s="35"/>
      <c r="D34" s="35"/>
      <c r="E34" s="44"/>
      <c r="F34" s="35"/>
      <c r="G34" s="35"/>
      <c r="H34" s="35"/>
      <c r="I34" s="37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</row>
    <row r="35" spans="1:30">
      <c r="A35" s="46">
        <v>45530</v>
      </c>
      <c r="B35" s="11" t="s">
        <v>313</v>
      </c>
      <c r="C35" s="3" t="s">
        <v>314</v>
      </c>
      <c r="D35" s="3">
        <v>45</v>
      </c>
      <c r="E35" s="39">
        <v>80</v>
      </c>
      <c r="F35" s="3">
        <v>80</v>
      </c>
      <c r="G35" s="3">
        <v>0</v>
      </c>
      <c r="H35" s="3" t="s">
        <v>233</v>
      </c>
      <c r="I35" s="40" t="s">
        <v>303</v>
      </c>
      <c r="J35" s="3" t="s">
        <v>303</v>
      </c>
      <c r="K35" s="3" t="s">
        <v>0</v>
      </c>
      <c r="L35" s="3" t="s">
        <v>304</v>
      </c>
    </row>
    <row r="36" spans="1:30">
      <c r="A36" s="46">
        <v>45530</v>
      </c>
      <c r="B36" s="11" t="s">
        <v>315</v>
      </c>
      <c r="C36" s="3" t="s">
        <v>314</v>
      </c>
      <c r="D36" s="3">
        <v>45</v>
      </c>
      <c r="E36" s="39">
        <v>80</v>
      </c>
      <c r="F36" s="3">
        <v>80</v>
      </c>
      <c r="G36" s="3">
        <v>0</v>
      </c>
      <c r="H36" s="3" t="s">
        <v>233</v>
      </c>
      <c r="I36" s="40" t="s">
        <v>303</v>
      </c>
      <c r="J36" s="3" t="s">
        <v>303</v>
      </c>
      <c r="K36" s="3" t="s">
        <v>0</v>
      </c>
      <c r="L36" s="3" t="s">
        <v>304</v>
      </c>
    </row>
    <row r="37" spans="1:30">
      <c r="A37" s="46">
        <v>45530</v>
      </c>
      <c r="B37" s="48" t="s">
        <v>331</v>
      </c>
      <c r="C37" s="3" t="s">
        <v>271</v>
      </c>
      <c r="D37" s="3">
        <v>45</v>
      </c>
      <c r="E37" s="39">
        <v>80</v>
      </c>
      <c r="F37" s="3">
        <v>80</v>
      </c>
      <c r="G37" s="3">
        <v>0</v>
      </c>
      <c r="H37" s="3" t="s">
        <v>233</v>
      </c>
      <c r="I37" s="40" t="s">
        <v>303</v>
      </c>
      <c r="J37" s="3" t="s">
        <v>303</v>
      </c>
      <c r="K37" s="3" t="s">
        <v>0</v>
      </c>
      <c r="L37" s="3" t="s">
        <v>304</v>
      </c>
      <c r="M37" s="40"/>
    </row>
    <row r="38" spans="1:30">
      <c r="A38" s="46">
        <v>45530</v>
      </c>
      <c r="B38" s="3" t="s">
        <v>328</v>
      </c>
      <c r="C38" s="3" t="s">
        <v>329</v>
      </c>
      <c r="D38" s="3">
        <v>60</v>
      </c>
      <c r="E38" s="39">
        <v>90</v>
      </c>
      <c r="F38" s="11">
        <v>90</v>
      </c>
      <c r="G38" s="3">
        <v>0</v>
      </c>
      <c r="H38" s="3" t="s">
        <v>233</v>
      </c>
      <c r="I38" s="40" t="s">
        <v>303</v>
      </c>
      <c r="J38" s="3" t="s">
        <v>303</v>
      </c>
      <c r="K38" s="3" t="s">
        <v>0</v>
      </c>
      <c r="L38" s="3" t="s">
        <v>304</v>
      </c>
    </row>
    <row r="39" spans="1:30">
      <c r="A39" s="46">
        <v>45531</v>
      </c>
      <c r="B39" s="11" t="s">
        <v>326</v>
      </c>
      <c r="C39" s="3" t="s">
        <v>327</v>
      </c>
      <c r="D39" s="3">
        <v>60</v>
      </c>
      <c r="E39" s="39">
        <v>90</v>
      </c>
      <c r="F39" s="11">
        <v>90</v>
      </c>
      <c r="G39" s="3">
        <v>0</v>
      </c>
      <c r="H39" s="3" t="s">
        <v>233</v>
      </c>
      <c r="I39" s="40" t="s">
        <v>303</v>
      </c>
      <c r="J39" s="3" t="s">
        <v>303</v>
      </c>
      <c r="K39" s="3" t="s">
        <v>1</v>
      </c>
      <c r="L39" s="3" t="s">
        <v>304</v>
      </c>
      <c r="M39" s="46"/>
      <c r="N39" s="11"/>
      <c r="Q39" s="39"/>
      <c r="R39" s="11"/>
      <c r="Y39" s="49"/>
      <c r="Z39" s="49"/>
      <c r="AA39" s="49"/>
      <c r="AB39" s="49"/>
      <c r="AC39" s="49"/>
      <c r="AD39" s="49"/>
    </row>
    <row r="40" spans="1:30">
      <c r="A40" s="46">
        <v>45531</v>
      </c>
      <c r="B40" s="48" t="s">
        <v>22</v>
      </c>
      <c r="C40" s="3" t="s">
        <v>332</v>
      </c>
      <c r="D40" s="3">
        <v>60</v>
      </c>
      <c r="E40" s="39">
        <v>30</v>
      </c>
      <c r="F40" s="3">
        <v>40</v>
      </c>
      <c r="G40" s="3">
        <v>0</v>
      </c>
      <c r="H40" s="3" t="s">
        <v>233</v>
      </c>
      <c r="I40" s="40" t="s">
        <v>303</v>
      </c>
      <c r="J40" s="3" t="s">
        <v>303</v>
      </c>
      <c r="K40" s="3" t="s">
        <v>0</v>
      </c>
      <c r="L40" s="3" t="s">
        <v>304</v>
      </c>
      <c r="M40" s="40"/>
    </row>
    <row r="41" spans="1:30">
      <c r="A41" s="46">
        <v>45531</v>
      </c>
      <c r="B41" s="48" t="s">
        <v>331</v>
      </c>
      <c r="C41" s="3" t="s">
        <v>271</v>
      </c>
      <c r="D41" s="3">
        <v>45</v>
      </c>
      <c r="E41" s="39">
        <v>80</v>
      </c>
      <c r="F41" s="3">
        <v>80</v>
      </c>
      <c r="G41" s="3">
        <v>0</v>
      </c>
      <c r="H41" s="3" t="s">
        <v>233</v>
      </c>
      <c r="I41" s="40" t="s">
        <v>303</v>
      </c>
      <c r="J41" s="3" t="s">
        <v>303</v>
      </c>
      <c r="K41" s="3" t="s">
        <v>0</v>
      </c>
      <c r="L41" s="3" t="s">
        <v>304</v>
      </c>
      <c r="M41" s="40"/>
    </row>
    <row r="42" spans="1:30">
      <c r="A42" s="46">
        <v>45531</v>
      </c>
      <c r="B42" s="3" t="s">
        <v>317</v>
      </c>
      <c r="C42" s="3" t="s">
        <v>318</v>
      </c>
      <c r="D42" s="3">
        <v>60</v>
      </c>
      <c r="E42" s="39">
        <v>90</v>
      </c>
      <c r="F42" s="11">
        <v>90</v>
      </c>
      <c r="G42" s="3">
        <v>0</v>
      </c>
      <c r="H42" s="3" t="s">
        <v>233</v>
      </c>
      <c r="I42" s="40" t="s">
        <v>303</v>
      </c>
      <c r="J42" s="3" t="s">
        <v>303</v>
      </c>
      <c r="K42" s="3" t="s">
        <v>0</v>
      </c>
      <c r="L42" s="3" t="s">
        <v>304</v>
      </c>
      <c r="M42" s="40"/>
    </row>
    <row r="43" spans="1:30">
      <c r="A43" s="46">
        <v>45532</v>
      </c>
      <c r="B43" s="3" t="s">
        <v>328</v>
      </c>
      <c r="C43" s="3" t="s">
        <v>329</v>
      </c>
      <c r="D43" s="3">
        <v>60</v>
      </c>
      <c r="E43" s="39">
        <v>90</v>
      </c>
      <c r="F43" s="3">
        <v>80</v>
      </c>
      <c r="G43" s="3">
        <v>0</v>
      </c>
      <c r="H43" s="3" t="s">
        <v>233</v>
      </c>
      <c r="I43" s="40" t="s">
        <v>303</v>
      </c>
      <c r="J43" s="3" t="s">
        <v>303</v>
      </c>
      <c r="K43" s="3" t="s">
        <v>0</v>
      </c>
      <c r="L43" s="3" t="s">
        <v>304</v>
      </c>
      <c r="M43" s="40"/>
    </row>
    <row r="44" spans="1:30">
      <c r="A44" s="46">
        <v>45532</v>
      </c>
      <c r="B44" s="47" t="s">
        <v>324</v>
      </c>
      <c r="C44" s="3" t="s">
        <v>333</v>
      </c>
      <c r="D44" s="3">
        <v>60</v>
      </c>
      <c r="E44" s="39">
        <v>90</v>
      </c>
      <c r="F44" s="3">
        <v>90</v>
      </c>
      <c r="G44" s="3">
        <v>0</v>
      </c>
      <c r="H44" s="3" t="s">
        <v>233</v>
      </c>
      <c r="I44" s="40" t="s">
        <v>303</v>
      </c>
      <c r="J44" s="3" t="s">
        <v>303</v>
      </c>
      <c r="K44" s="3" t="s">
        <v>1</v>
      </c>
      <c r="L44" s="3" t="s">
        <v>304</v>
      </c>
    </row>
    <row r="45" spans="1:30">
      <c r="A45" s="46">
        <v>45532</v>
      </c>
      <c r="B45" s="3" t="s">
        <v>322</v>
      </c>
      <c r="C45" s="3" t="s">
        <v>323</v>
      </c>
      <c r="D45" s="3">
        <v>90</v>
      </c>
      <c r="E45" s="39">
        <v>150</v>
      </c>
      <c r="F45" s="3">
        <v>180</v>
      </c>
      <c r="G45" s="3">
        <v>0</v>
      </c>
      <c r="H45" s="3" t="s">
        <v>233</v>
      </c>
      <c r="I45" s="40" t="s">
        <v>303</v>
      </c>
      <c r="J45" s="3" t="s">
        <v>303</v>
      </c>
      <c r="K45" s="3" t="s">
        <v>0</v>
      </c>
      <c r="L45" s="3" t="s">
        <v>304</v>
      </c>
    </row>
    <row r="46" spans="1:30">
      <c r="A46" s="46">
        <v>45533</v>
      </c>
      <c r="B46" s="11" t="s">
        <v>315</v>
      </c>
      <c r="C46" s="3" t="s">
        <v>314</v>
      </c>
      <c r="D46" s="3">
        <v>30</v>
      </c>
      <c r="E46" s="39">
        <v>60</v>
      </c>
      <c r="F46" s="3">
        <v>60</v>
      </c>
      <c r="G46" s="3">
        <v>0</v>
      </c>
      <c r="H46" s="3" t="s">
        <v>233</v>
      </c>
      <c r="I46" s="40" t="s">
        <v>303</v>
      </c>
      <c r="J46" s="3" t="s">
        <v>303</v>
      </c>
      <c r="K46" s="3" t="s">
        <v>0</v>
      </c>
      <c r="L46" s="3" t="s">
        <v>304</v>
      </c>
    </row>
    <row r="47" spans="1:30">
      <c r="A47" s="46">
        <v>45533</v>
      </c>
      <c r="B47" s="3" t="s">
        <v>334</v>
      </c>
      <c r="C47" s="3" t="s">
        <v>335</v>
      </c>
      <c r="D47" s="3">
        <v>90</v>
      </c>
      <c r="E47" s="39">
        <v>150</v>
      </c>
      <c r="F47" s="3">
        <v>30</v>
      </c>
      <c r="G47" s="3">
        <v>120</v>
      </c>
      <c r="H47" s="3" t="s">
        <v>336</v>
      </c>
      <c r="I47" s="40" t="s">
        <v>303</v>
      </c>
      <c r="J47" s="3" t="s">
        <v>303</v>
      </c>
      <c r="K47" s="3" t="s">
        <v>0</v>
      </c>
      <c r="L47" s="3" t="s">
        <v>303</v>
      </c>
      <c r="M47" s="40"/>
    </row>
    <row r="48" spans="1:30">
      <c r="A48" s="46">
        <v>45534</v>
      </c>
      <c r="B48" s="3" t="s">
        <v>308</v>
      </c>
      <c r="C48" s="3" t="s">
        <v>309</v>
      </c>
      <c r="D48" s="3">
        <v>60</v>
      </c>
      <c r="E48" s="39">
        <v>90</v>
      </c>
      <c r="F48" s="3">
        <v>90</v>
      </c>
      <c r="G48" s="3">
        <v>0</v>
      </c>
      <c r="H48" s="3" t="s">
        <v>233</v>
      </c>
      <c r="I48" s="40" t="s">
        <v>303</v>
      </c>
      <c r="J48" s="3" t="s">
        <v>303</v>
      </c>
      <c r="K48" s="3" t="s">
        <v>0</v>
      </c>
      <c r="L48" s="3" t="s">
        <v>304</v>
      </c>
    </row>
    <row r="49" spans="1:30">
      <c r="A49" s="42" t="s">
        <v>194</v>
      </c>
      <c r="B49" s="35"/>
      <c r="C49" s="35"/>
      <c r="D49" s="35"/>
      <c r="E49" s="44"/>
      <c r="F49" s="44">
        <f>SUM(F35:F48)</f>
        <v>1160</v>
      </c>
      <c r="G49" s="35"/>
      <c r="H49" s="35"/>
      <c r="I49" s="37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</row>
    <row r="50" spans="1:30">
      <c r="A50" s="40"/>
      <c r="E50" s="39"/>
    </row>
    <row r="51" spans="1:30">
      <c r="A51" s="50"/>
      <c r="B51" s="5" t="s">
        <v>0</v>
      </c>
      <c r="C51" s="5" t="s">
        <v>1</v>
      </c>
      <c r="D51" s="5" t="s">
        <v>3</v>
      </c>
      <c r="E51" s="51" t="s">
        <v>2</v>
      </c>
      <c r="F51" s="5" t="s">
        <v>194</v>
      </c>
    </row>
    <row r="52" spans="1:30">
      <c r="A52" s="37"/>
      <c r="B52" s="35"/>
      <c r="C52" s="35"/>
      <c r="D52" s="35"/>
      <c r="E52" s="36"/>
      <c r="F52" s="35"/>
    </row>
    <row r="53" spans="1:30">
      <c r="A53" s="50" t="s">
        <v>219</v>
      </c>
      <c r="B53" s="5">
        <v>400</v>
      </c>
      <c r="C53" s="5">
        <v>0</v>
      </c>
      <c r="D53" s="5">
        <v>0</v>
      </c>
      <c r="E53" s="51">
        <v>0</v>
      </c>
      <c r="F53" s="5">
        <v>400</v>
      </c>
    </row>
    <row r="54" spans="1:30">
      <c r="A54" s="50" t="s">
        <v>220</v>
      </c>
      <c r="B54" s="5">
        <v>560</v>
      </c>
      <c r="C54" s="5">
        <v>0</v>
      </c>
      <c r="D54" s="5">
        <v>0</v>
      </c>
      <c r="E54" s="51">
        <v>0</v>
      </c>
      <c r="F54" s="5">
        <f t="shared" ref="F54:F55" si="0">SUM(B54:E54)</f>
        <v>560</v>
      </c>
    </row>
    <row r="55" spans="1:30">
      <c r="A55" s="50" t="s">
        <v>221</v>
      </c>
      <c r="B55" s="5">
        <v>1180</v>
      </c>
      <c r="C55" s="5">
        <v>180</v>
      </c>
      <c r="D55" s="5">
        <v>0</v>
      </c>
      <c r="E55" s="51">
        <v>0</v>
      </c>
      <c r="F55" s="5">
        <f t="shared" si="0"/>
        <v>1360</v>
      </c>
    </row>
    <row r="56" spans="1:30">
      <c r="A56" s="50" t="s">
        <v>222</v>
      </c>
      <c r="B56" s="5">
        <v>980</v>
      </c>
      <c r="C56" s="5">
        <v>180</v>
      </c>
      <c r="D56" s="5">
        <v>0</v>
      </c>
      <c r="E56" s="51">
        <v>0</v>
      </c>
      <c r="F56" s="5">
        <v>1160</v>
      </c>
    </row>
    <row r="57" spans="1:30">
      <c r="A57" s="40"/>
      <c r="E57" s="39"/>
    </row>
    <row r="58" spans="1:30">
      <c r="A58" s="40"/>
      <c r="B58" s="3">
        <f t="shared" ref="B58:C58" si="1">SUM(B53:B56)</f>
        <v>3120</v>
      </c>
      <c r="C58" s="3">
        <f t="shared" si="1"/>
        <v>360</v>
      </c>
      <c r="E58" s="39"/>
      <c r="F58" s="32">
        <f>SUM(F52:F56)</f>
        <v>3480</v>
      </c>
    </row>
    <row r="59" spans="1:30">
      <c r="A59" s="40"/>
      <c r="E59" s="39"/>
    </row>
    <row r="60" spans="1:30">
      <c r="A60" s="40"/>
      <c r="E60" s="39"/>
    </row>
    <row r="61" spans="1:30">
      <c r="A61" s="40"/>
      <c r="E61" s="39"/>
    </row>
    <row r="62" spans="1:30">
      <c r="A62" s="40"/>
      <c r="E62" s="39"/>
    </row>
    <row r="63" spans="1:30">
      <c r="A63" s="40"/>
      <c r="E63" s="39"/>
    </row>
    <row r="64" spans="1:30">
      <c r="A64" s="40"/>
      <c r="E64" s="39"/>
    </row>
    <row r="65" spans="1:5">
      <c r="A65" s="40"/>
      <c r="E65" s="39"/>
    </row>
    <row r="66" spans="1:5">
      <c r="A66" s="40"/>
      <c r="E66" s="39"/>
    </row>
    <row r="67" spans="1:5">
      <c r="A67" s="40"/>
      <c r="E67" s="39"/>
    </row>
    <row r="68" spans="1:5">
      <c r="A68" s="40"/>
      <c r="E68" s="39"/>
    </row>
    <row r="69" spans="1:5">
      <c r="A69" s="40"/>
      <c r="E69" s="39"/>
    </row>
    <row r="70" spans="1:5">
      <c r="A70" s="40"/>
      <c r="E70" s="39"/>
    </row>
    <row r="71" spans="1:5">
      <c r="A71" s="40"/>
      <c r="E71" s="39"/>
    </row>
    <row r="72" spans="1:5">
      <c r="A72" s="40"/>
      <c r="E72" s="39"/>
    </row>
    <row r="73" spans="1:5">
      <c r="A73" s="40"/>
      <c r="E73" s="39"/>
    </row>
    <row r="74" spans="1:5">
      <c r="A74" s="40"/>
      <c r="E74" s="39"/>
    </row>
    <row r="75" spans="1:5">
      <c r="A75" s="40"/>
      <c r="E75" s="39"/>
    </row>
    <row r="76" spans="1:5">
      <c r="A76" s="40"/>
      <c r="E76" s="39"/>
    </row>
    <row r="77" spans="1:5">
      <c r="A77" s="40"/>
      <c r="E77" s="39"/>
    </row>
    <row r="78" spans="1:5">
      <c r="A78" s="40"/>
      <c r="E78" s="39"/>
    </row>
    <row r="79" spans="1:5">
      <c r="A79" s="40"/>
      <c r="E79" s="39"/>
    </row>
    <row r="80" spans="1:5">
      <c r="A80" s="40"/>
      <c r="E80" s="39"/>
    </row>
    <row r="81" spans="1:5">
      <c r="A81" s="40"/>
      <c r="E81" s="39"/>
    </row>
    <row r="82" spans="1:5">
      <c r="A82" s="40"/>
      <c r="E82" s="39"/>
    </row>
    <row r="83" spans="1:5">
      <c r="A83" s="40"/>
      <c r="E83" s="39"/>
    </row>
    <row r="84" spans="1:5">
      <c r="A84" s="40"/>
      <c r="E84" s="39"/>
    </row>
    <row r="85" spans="1:5">
      <c r="A85" s="40"/>
      <c r="E85" s="39"/>
    </row>
    <row r="86" spans="1:5">
      <c r="A86" s="40"/>
      <c r="E86" s="39"/>
    </row>
    <row r="87" spans="1:5">
      <c r="A87" s="40"/>
      <c r="E87" s="39"/>
    </row>
    <row r="88" spans="1:5">
      <c r="A88" s="40"/>
      <c r="E88" s="39"/>
    </row>
    <row r="89" spans="1:5">
      <c r="A89" s="40"/>
      <c r="E89" s="39"/>
    </row>
    <row r="90" spans="1:5">
      <c r="A90" s="40"/>
      <c r="E90" s="39"/>
    </row>
    <row r="91" spans="1:5">
      <c r="A91" s="40"/>
      <c r="E91" s="39"/>
    </row>
    <row r="92" spans="1:5">
      <c r="A92" s="40"/>
      <c r="E92" s="39"/>
    </row>
    <row r="93" spans="1:5">
      <c r="A93" s="40"/>
      <c r="E93" s="39"/>
    </row>
    <row r="94" spans="1:5">
      <c r="A94" s="40"/>
      <c r="E94" s="39"/>
    </row>
    <row r="95" spans="1:5">
      <c r="A95" s="40"/>
      <c r="E95" s="39"/>
    </row>
    <row r="96" spans="1:5">
      <c r="A96" s="40"/>
      <c r="E96" s="39"/>
    </row>
    <row r="97" spans="1:5">
      <c r="A97" s="40"/>
      <c r="E97" s="39"/>
    </row>
    <row r="98" spans="1:5">
      <c r="A98" s="40"/>
      <c r="E98" s="39"/>
    </row>
    <row r="99" spans="1:5">
      <c r="A99" s="40"/>
      <c r="E99" s="39"/>
    </row>
    <row r="100" spans="1:5">
      <c r="A100" s="40"/>
      <c r="E100" s="39"/>
    </row>
    <row r="101" spans="1:5">
      <c r="A101" s="40"/>
      <c r="E101" s="39"/>
    </row>
    <row r="102" spans="1:5">
      <c r="A102" s="40"/>
      <c r="E102" s="39"/>
    </row>
    <row r="103" spans="1:5">
      <c r="A103" s="40"/>
      <c r="E103" s="39"/>
    </row>
    <row r="104" spans="1:5">
      <c r="A104" s="40"/>
      <c r="E104" s="39"/>
    </row>
    <row r="105" spans="1:5">
      <c r="A105" s="40"/>
      <c r="E105" s="39"/>
    </row>
    <row r="106" spans="1:5">
      <c r="A106" s="40"/>
      <c r="E106" s="39"/>
    </row>
    <row r="107" spans="1:5">
      <c r="A107" s="40"/>
      <c r="E107" s="39"/>
    </row>
    <row r="108" spans="1:5">
      <c r="A108" s="40"/>
      <c r="E108" s="39"/>
    </row>
    <row r="109" spans="1:5">
      <c r="A109" s="40"/>
      <c r="E109" s="39"/>
    </row>
    <row r="110" spans="1:5">
      <c r="A110" s="40"/>
      <c r="E110" s="39"/>
    </row>
    <row r="111" spans="1:5">
      <c r="A111" s="40"/>
      <c r="E111" s="39"/>
    </row>
    <row r="112" spans="1:5">
      <c r="A112" s="40"/>
      <c r="E112" s="39"/>
    </row>
    <row r="113" spans="1:5">
      <c r="A113" s="40"/>
      <c r="E113" s="39"/>
    </row>
    <row r="114" spans="1:5">
      <c r="A114" s="40"/>
      <c r="E114" s="39"/>
    </row>
    <row r="115" spans="1:5">
      <c r="A115" s="40"/>
      <c r="E115" s="39"/>
    </row>
    <row r="116" spans="1:5">
      <c r="A116" s="40"/>
      <c r="E116" s="39"/>
    </row>
    <row r="117" spans="1:5">
      <c r="A117" s="40"/>
      <c r="E117" s="39"/>
    </row>
    <row r="118" spans="1:5">
      <c r="A118" s="40"/>
      <c r="E118" s="39"/>
    </row>
    <row r="119" spans="1:5">
      <c r="A119" s="40"/>
      <c r="E119" s="39"/>
    </row>
    <row r="120" spans="1:5">
      <c r="A120" s="40"/>
      <c r="E120" s="39"/>
    </row>
    <row r="121" spans="1:5">
      <c r="A121" s="40"/>
      <c r="E121" s="39"/>
    </row>
    <row r="122" spans="1:5">
      <c r="A122" s="40"/>
      <c r="E122" s="39"/>
    </row>
    <row r="123" spans="1:5">
      <c r="A123" s="40"/>
      <c r="E123" s="39"/>
    </row>
    <row r="124" spans="1:5">
      <c r="A124" s="40"/>
      <c r="E124" s="39"/>
    </row>
    <row r="125" spans="1:5">
      <c r="A125" s="40"/>
      <c r="E125" s="39"/>
    </row>
    <row r="126" spans="1:5">
      <c r="A126" s="40"/>
      <c r="E126" s="39"/>
    </row>
    <row r="127" spans="1:5">
      <c r="A127" s="40"/>
      <c r="E127" s="39"/>
    </row>
    <row r="128" spans="1:5">
      <c r="A128" s="40"/>
      <c r="E128" s="39"/>
    </row>
    <row r="129" spans="1:5">
      <c r="A129" s="40"/>
      <c r="E129" s="39"/>
    </row>
    <row r="130" spans="1:5">
      <c r="A130" s="40"/>
      <c r="E130" s="39"/>
    </row>
    <row r="131" spans="1:5">
      <c r="A131" s="40"/>
      <c r="E131" s="39"/>
    </row>
    <row r="132" spans="1:5">
      <c r="A132" s="40"/>
      <c r="E132" s="39"/>
    </row>
    <row r="133" spans="1:5">
      <c r="A133" s="40"/>
      <c r="E133" s="39"/>
    </row>
    <row r="134" spans="1:5">
      <c r="A134" s="40"/>
      <c r="E134" s="39"/>
    </row>
    <row r="135" spans="1:5">
      <c r="A135" s="40"/>
      <c r="E135" s="39"/>
    </row>
    <row r="136" spans="1:5">
      <c r="A136" s="40"/>
      <c r="E136" s="39"/>
    </row>
    <row r="137" spans="1:5">
      <c r="A137" s="40"/>
      <c r="E137" s="39"/>
    </row>
    <row r="138" spans="1:5">
      <c r="A138" s="40"/>
      <c r="E138" s="39"/>
    </row>
    <row r="139" spans="1:5">
      <c r="A139" s="40"/>
      <c r="E139" s="39"/>
    </row>
    <row r="140" spans="1:5">
      <c r="A140" s="40"/>
      <c r="E140" s="39"/>
    </row>
    <row r="141" spans="1:5">
      <c r="A141" s="40"/>
      <c r="E141" s="39"/>
    </row>
    <row r="142" spans="1:5">
      <c r="A142" s="40"/>
      <c r="E142" s="39"/>
    </row>
    <row r="143" spans="1:5">
      <c r="A143" s="40"/>
      <c r="E143" s="39"/>
    </row>
    <row r="144" spans="1:5">
      <c r="A144" s="40"/>
      <c r="E144" s="39"/>
    </row>
    <row r="145" spans="1:5">
      <c r="A145" s="40"/>
      <c r="E145" s="39"/>
    </row>
    <row r="146" spans="1:5">
      <c r="A146" s="40"/>
      <c r="E146" s="39"/>
    </row>
    <row r="147" spans="1:5">
      <c r="A147" s="40"/>
      <c r="E147" s="39"/>
    </row>
    <row r="148" spans="1:5">
      <c r="A148" s="40"/>
      <c r="E148" s="39"/>
    </row>
    <row r="149" spans="1:5">
      <c r="A149" s="40"/>
      <c r="E149" s="39"/>
    </row>
    <row r="150" spans="1:5">
      <c r="A150" s="40"/>
      <c r="E150" s="39"/>
    </row>
    <row r="151" spans="1:5">
      <c r="A151" s="40"/>
      <c r="E151" s="39"/>
    </row>
    <row r="152" spans="1:5">
      <c r="A152" s="40"/>
      <c r="E152" s="39"/>
    </row>
    <row r="153" spans="1:5">
      <c r="A153" s="40"/>
      <c r="E153" s="39"/>
    </row>
    <row r="154" spans="1:5">
      <c r="A154" s="40"/>
      <c r="E154" s="39"/>
    </row>
    <row r="155" spans="1:5">
      <c r="A155" s="40"/>
      <c r="E155" s="39"/>
    </row>
    <row r="156" spans="1:5">
      <c r="A156" s="40"/>
      <c r="E156" s="39"/>
    </row>
    <row r="157" spans="1:5">
      <c r="A157" s="40"/>
      <c r="E157" s="39"/>
    </row>
    <row r="158" spans="1:5">
      <c r="A158" s="40"/>
      <c r="E158" s="39"/>
    </row>
    <row r="159" spans="1:5">
      <c r="A159" s="40"/>
      <c r="E159" s="39"/>
    </row>
    <row r="160" spans="1:5">
      <c r="A160" s="40"/>
      <c r="E160" s="39"/>
    </row>
    <row r="161" spans="1:5">
      <c r="A161" s="40"/>
      <c r="E161" s="39"/>
    </row>
    <row r="162" spans="1:5">
      <c r="A162" s="40"/>
      <c r="E162" s="39"/>
    </row>
    <row r="163" spans="1:5">
      <c r="A163" s="40"/>
      <c r="E163" s="39"/>
    </row>
    <row r="164" spans="1:5">
      <c r="A164" s="40"/>
      <c r="E164" s="39"/>
    </row>
    <row r="165" spans="1:5">
      <c r="A165" s="40"/>
      <c r="E165" s="39"/>
    </row>
    <row r="166" spans="1:5">
      <c r="A166" s="40"/>
      <c r="E166" s="39"/>
    </row>
    <row r="167" spans="1:5">
      <c r="A167" s="40"/>
      <c r="E167" s="39"/>
    </row>
    <row r="168" spans="1:5">
      <c r="A168" s="40"/>
      <c r="E168" s="39"/>
    </row>
    <row r="169" spans="1:5">
      <c r="A169" s="40"/>
      <c r="E169" s="39"/>
    </row>
    <row r="170" spans="1:5">
      <c r="A170" s="40"/>
      <c r="E170" s="39"/>
    </row>
    <row r="171" spans="1:5">
      <c r="A171" s="40"/>
      <c r="E171" s="39"/>
    </row>
    <row r="172" spans="1:5">
      <c r="A172" s="40"/>
      <c r="E172" s="39"/>
    </row>
    <row r="173" spans="1:5">
      <c r="A173" s="40"/>
      <c r="E173" s="39"/>
    </row>
    <row r="174" spans="1:5">
      <c r="A174" s="40"/>
      <c r="E174" s="39"/>
    </row>
    <row r="175" spans="1:5">
      <c r="A175" s="40"/>
      <c r="E175" s="39"/>
    </row>
    <row r="176" spans="1:5">
      <c r="A176" s="40"/>
      <c r="E176" s="39"/>
    </row>
    <row r="177" spans="1:5">
      <c r="A177" s="40"/>
      <c r="E177" s="39"/>
    </row>
    <row r="178" spans="1:5">
      <c r="A178" s="40"/>
      <c r="E178" s="39"/>
    </row>
    <row r="179" spans="1:5">
      <c r="A179" s="40"/>
      <c r="E179" s="39"/>
    </row>
    <row r="180" spans="1:5">
      <c r="A180" s="40"/>
      <c r="E180" s="39"/>
    </row>
    <row r="181" spans="1:5">
      <c r="A181" s="40"/>
      <c r="E181" s="39"/>
    </row>
    <row r="182" spans="1:5">
      <c r="A182" s="40"/>
      <c r="E182" s="39"/>
    </row>
    <row r="183" spans="1:5">
      <c r="A183" s="40"/>
      <c r="E183" s="39"/>
    </row>
    <row r="184" spans="1:5">
      <c r="A184" s="40"/>
      <c r="E184" s="39"/>
    </row>
    <row r="185" spans="1:5">
      <c r="A185" s="40"/>
      <c r="E185" s="39"/>
    </row>
    <row r="186" spans="1:5">
      <c r="A186" s="40"/>
      <c r="E186" s="39"/>
    </row>
    <row r="187" spans="1:5">
      <c r="A187" s="40"/>
      <c r="E187" s="39"/>
    </row>
    <row r="188" spans="1:5">
      <c r="A188" s="40"/>
      <c r="E188" s="39"/>
    </row>
    <row r="189" spans="1:5">
      <c r="A189" s="40"/>
      <c r="E189" s="39"/>
    </row>
    <row r="190" spans="1:5">
      <c r="A190" s="40"/>
      <c r="E190" s="39"/>
    </row>
    <row r="191" spans="1:5">
      <c r="A191" s="40"/>
      <c r="E191" s="39"/>
    </row>
    <row r="192" spans="1:5">
      <c r="A192" s="40"/>
      <c r="E192" s="39"/>
    </row>
    <row r="193" spans="1:5">
      <c r="A193" s="40"/>
      <c r="E193" s="39"/>
    </row>
    <row r="194" spans="1:5">
      <c r="A194" s="40"/>
      <c r="E194" s="39"/>
    </row>
    <row r="195" spans="1:5">
      <c r="A195" s="40"/>
      <c r="E195" s="39"/>
    </row>
    <row r="196" spans="1:5">
      <c r="A196" s="40"/>
      <c r="E196" s="39"/>
    </row>
    <row r="197" spans="1:5">
      <c r="A197" s="40"/>
      <c r="E197" s="39"/>
    </row>
    <row r="198" spans="1:5">
      <c r="A198" s="40"/>
      <c r="E198" s="39"/>
    </row>
    <row r="199" spans="1:5">
      <c r="A199" s="40"/>
      <c r="E199" s="39"/>
    </row>
    <row r="200" spans="1:5">
      <c r="A200" s="40"/>
      <c r="E200" s="39"/>
    </row>
    <row r="201" spans="1:5">
      <c r="A201" s="40"/>
      <c r="E201" s="39"/>
    </row>
    <row r="202" spans="1:5">
      <c r="A202" s="40"/>
      <c r="E202" s="39"/>
    </row>
    <row r="203" spans="1:5">
      <c r="A203" s="40"/>
      <c r="E203" s="39"/>
    </row>
    <row r="204" spans="1:5">
      <c r="A204" s="40"/>
      <c r="E204" s="39"/>
    </row>
    <row r="205" spans="1:5">
      <c r="A205" s="40"/>
      <c r="E205" s="39"/>
    </row>
    <row r="206" spans="1:5">
      <c r="A206" s="40"/>
      <c r="E206" s="39"/>
    </row>
    <row r="207" spans="1:5">
      <c r="A207" s="40"/>
      <c r="E207" s="39"/>
    </row>
    <row r="208" spans="1:5">
      <c r="A208" s="40"/>
      <c r="E208" s="39"/>
    </row>
    <row r="209" spans="1:5">
      <c r="A209" s="40"/>
      <c r="E209" s="39"/>
    </row>
    <row r="210" spans="1:5">
      <c r="A210" s="40"/>
      <c r="E210" s="39"/>
    </row>
    <row r="211" spans="1:5">
      <c r="A211" s="40"/>
      <c r="E211" s="39"/>
    </row>
    <row r="212" spans="1:5">
      <c r="A212" s="40"/>
      <c r="E212" s="39"/>
    </row>
    <row r="213" spans="1:5">
      <c r="A213" s="40"/>
      <c r="E213" s="39"/>
    </row>
    <row r="214" spans="1:5">
      <c r="A214" s="40"/>
      <c r="E214" s="39"/>
    </row>
    <row r="215" spans="1:5">
      <c r="A215" s="40"/>
      <c r="E215" s="39"/>
    </row>
    <row r="216" spans="1:5">
      <c r="A216" s="40"/>
      <c r="E216" s="39"/>
    </row>
    <row r="217" spans="1:5">
      <c r="A217" s="40"/>
      <c r="E217" s="39"/>
    </row>
    <row r="218" spans="1:5">
      <c r="A218" s="40"/>
      <c r="E218" s="39"/>
    </row>
    <row r="219" spans="1:5">
      <c r="A219" s="40"/>
      <c r="E219" s="39"/>
    </row>
    <row r="220" spans="1:5">
      <c r="A220" s="40"/>
      <c r="E220" s="39"/>
    </row>
    <row r="221" spans="1:5">
      <c r="A221" s="40"/>
      <c r="E221" s="39"/>
    </row>
    <row r="222" spans="1:5">
      <c r="A222" s="40"/>
      <c r="E222" s="39"/>
    </row>
    <row r="223" spans="1:5">
      <c r="A223" s="40"/>
      <c r="E223" s="39"/>
    </row>
    <row r="224" spans="1:5">
      <c r="A224" s="40"/>
      <c r="E224" s="39"/>
    </row>
    <row r="225" spans="1:5">
      <c r="A225" s="40"/>
      <c r="E225" s="39"/>
    </row>
    <row r="226" spans="1:5">
      <c r="A226" s="40"/>
      <c r="E226" s="39"/>
    </row>
    <row r="227" spans="1:5">
      <c r="A227" s="40"/>
      <c r="E227" s="39"/>
    </row>
    <row r="228" spans="1:5">
      <c r="A228" s="40"/>
      <c r="E228" s="39"/>
    </row>
    <row r="229" spans="1:5">
      <c r="A229" s="40"/>
      <c r="E229" s="39"/>
    </row>
    <row r="230" spans="1:5">
      <c r="A230" s="40"/>
      <c r="E230" s="39"/>
    </row>
    <row r="231" spans="1:5">
      <c r="A231" s="40"/>
      <c r="E231" s="39"/>
    </row>
    <row r="232" spans="1:5">
      <c r="A232" s="40"/>
      <c r="E232" s="39"/>
    </row>
    <row r="233" spans="1:5">
      <c r="A233" s="40"/>
      <c r="E233" s="39"/>
    </row>
    <row r="234" spans="1:5">
      <c r="A234" s="40"/>
      <c r="E234" s="39"/>
    </row>
    <row r="235" spans="1:5">
      <c r="A235" s="40"/>
      <c r="E235" s="39"/>
    </row>
    <row r="236" spans="1:5">
      <c r="A236" s="40"/>
      <c r="E236" s="39"/>
    </row>
    <row r="237" spans="1:5">
      <c r="A237" s="40"/>
      <c r="E237" s="39"/>
    </row>
    <row r="238" spans="1:5">
      <c r="A238" s="40"/>
      <c r="E238" s="39"/>
    </row>
    <row r="239" spans="1:5">
      <c r="A239" s="40"/>
      <c r="E239" s="39"/>
    </row>
    <row r="240" spans="1:5">
      <c r="A240" s="40"/>
      <c r="E240" s="39"/>
    </row>
    <row r="241" spans="1:5">
      <c r="A241" s="40"/>
      <c r="E241" s="39"/>
    </row>
    <row r="242" spans="1:5">
      <c r="A242" s="40"/>
      <c r="E242" s="39"/>
    </row>
    <row r="243" spans="1:5">
      <c r="A243" s="40"/>
      <c r="E243" s="39"/>
    </row>
    <row r="244" spans="1:5">
      <c r="A244" s="40"/>
      <c r="E244" s="39"/>
    </row>
    <row r="245" spans="1:5">
      <c r="A245" s="40"/>
      <c r="E245" s="39"/>
    </row>
    <row r="246" spans="1:5">
      <c r="A246" s="40"/>
      <c r="E246" s="39"/>
    </row>
    <row r="247" spans="1:5">
      <c r="A247" s="40"/>
      <c r="E247" s="39"/>
    </row>
    <row r="248" spans="1:5">
      <c r="A248" s="40"/>
      <c r="E248" s="39"/>
    </row>
    <row r="249" spans="1:5">
      <c r="A249" s="40"/>
      <c r="E249" s="39"/>
    </row>
    <row r="250" spans="1:5">
      <c r="A250" s="40"/>
      <c r="E250" s="39"/>
    </row>
    <row r="251" spans="1:5">
      <c r="A251" s="40"/>
      <c r="E251" s="39"/>
    </row>
    <row r="252" spans="1:5">
      <c r="A252" s="40"/>
      <c r="E252" s="39"/>
    </row>
    <row r="253" spans="1:5">
      <c r="A253" s="40"/>
      <c r="E253" s="39"/>
    </row>
    <row r="254" spans="1:5">
      <c r="A254" s="40"/>
      <c r="E254" s="39"/>
    </row>
    <row r="255" spans="1:5">
      <c r="A255" s="40"/>
      <c r="E255" s="39"/>
    </row>
    <row r="256" spans="1:5">
      <c r="A256" s="40"/>
      <c r="E256" s="39"/>
    </row>
    <row r="257" spans="1:5">
      <c r="A257" s="40"/>
      <c r="E257" s="39"/>
    </row>
    <row r="258" spans="1:5">
      <c r="A258" s="40"/>
      <c r="E258" s="39"/>
    </row>
    <row r="259" spans="1:5">
      <c r="A259" s="40"/>
      <c r="E259" s="39"/>
    </row>
    <row r="260" spans="1:5">
      <c r="A260" s="40"/>
      <c r="E260" s="39"/>
    </row>
    <row r="261" spans="1:5">
      <c r="A261" s="40"/>
      <c r="E261" s="39"/>
    </row>
    <row r="262" spans="1:5">
      <c r="A262" s="40"/>
      <c r="E262" s="39"/>
    </row>
    <row r="263" spans="1:5">
      <c r="A263" s="40"/>
      <c r="E263" s="39"/>
    </row>
    <row r="264" spans="1:5">
      <c r="A264" s="40"/>
      <c r="E264" s="39"/>
    </row>
    <row r="265" spans="1:5">
      <c r="A265" s="40"/>
      <c r="E265" s="39"/>
    </row>
    <row r="266" spans="1:5">
      <c r="A266" s="40"/>
      <c r="E266" s="39"/>
    </row>
    <row r="267" spans="1:5">
      <c r="A267" s="40"/>
      <c r="E267" s="39"/>
    </row>
    <row r="268" spans="1:5">
      <c r="A268" s="40"/>
      <c r="E268" s="39"/>
    </row>
    <row r="269" spans="1:5">
      <c r="A269" s="40"/>
      <c r="E269" s="39"/>
    </row>
    <row r="270" spans="1:5">
      <c r="A270" s="40"/>
      <c r="E270" s="39"/>
    </row>
    <row r="271" spans="1:5">
      <c r="A271" s="40"/>
      <c r="E271" s="39"/>
    </row>
    <row r="272" spans="1:5">
      <c r="A272" s="40"/>
      <c r="E272" s="39"/>
    </row>
    <row r="273" spans="1:5">
      <c r="A273" s="40"/>
      <c r="E273" s="39"/>
    </row>
    <row r="274" spans="1:5">
      <c r="A274" s="40"/>
      <c r="E274" s="39"/>
    </row>
    <row r="275" spans="1:5">
      <c r="A275" s="40"/>
      <c r="E275" s="39"/>
    </row>
    <row r="276" spans="1:5">
      <c r="A276" s="40"/>
      <c r="E276" s="39"/>
    </row>
    <row r="277" spans="1:5">
      <c r="A277" s="40"/>
      <c r="E277" s="39"/>
    </row>
    <row r="278" spans="1:5">
      <c r="A278" s="40"/>
      <c r="E278" s="39"/>
    </row>
    <row r="279" spans="1:5">
      <c r="A279" s="40"/>
      <c r="E279" s="39"/>
    </row>
    <row r="280" spans="1:5">
      <c r="A280" s="40"/>
      <c r="E280" s="39"/>
    </row>
    <row r="281" spans="1:5">
      <c r="A281" s="40"/>
      <c r="E281" s="39"/>
    </row>
    <row r="282" spans="1:5">
      <c r="A282" s="40"/>
      <c r="E282" s="39"/>
    </row>
    <row r="283" spans="1:5">
      <c r="A283" s="40"/>
      <c r="E283" s="39"/>
    </row>
    <row r="284" spans="1:5">
      <c r="A284" s="40"/>
      <c r="E284" s="39"/>
    </row>
    <row r="285" spans="1:5">
      <c r="A285" s="40"/>
      <c r="E285" s="39"/>
    </row>
    <row r="286" spans="1:5">
      <c r="A286" s="40"/>
      <c r="E286" s="39"/>
    </row>
    <row r="287" spans="1:5">
      <c r="A287" s="40"/>
      <c r="E287" s="39"/>
    </row>
    <row r="288" spans="1:5">
      <c r="A288" s="40"/>
      <c r="E288" s="39"/>
    </row>
    <row r="289" spans="1:5">
      <c r="A289" s="40"/>
      <c r="E289" s="39"/>
    </row>
    <row r="290" spans="1:5">
      <c r="A290" s="40"/>
      <c r="E290" s="39"/>
    </row>
    <row r="291" spans="1:5">
      <c r="A291" s="40"/>
      <c r="E291" s="39"/>
    </row>
    <row r="292" spans="1:5">
      <c r="A292" s="40"/>
      <c r="E292" s="39"/>
    </row>
    <row r="293" spans="1:5">
      <c r="A293" s="40"/>
      <c r="E293" s="39"/>
    </row>
    <row r="294" spans="1:5">
      <c r="A294" s="40"/>
      <c r="E294" s="39"/>
    </row>
    <row r="295" spans="1:5">
      <c r="A295" s="40"/>
      <c r="E295" s="39"/>
    </row>
    <row r="296" spans="1:5">
      <c r="A296" s="40"/>
      <c r="E296" s="39"/>
    </row>
    <row r="297" spans="1:5">
      <c r="A297" s="40"/>
      <c r="E297" s="39"/>
    </row>
    <row r="298" spans="1:5">
      <c r="A298" s="40"/>
      <c r="E298" s="39"/>
    </row>
    <row r="299" spans="1:5">
      <c r="A299" s="40"/>
      <c r="E299" s="39"/>
    </row>
    <row r="300" spans="1:5">
      <c r="A300" s="40"/>
      <c r="E300" s="39"/>
    </row>
    <row r="301" spans="1:5">
      <c r="A301" s="40"/>
      <c r="E301" s="39"/>
    </row>
    <row r="302" spans="1:5">
      <c r="A302" s="40"/>
      <c r="E302" s="39"/>
    </row>
    <row r="303" spans="1:5">
      <c r="A303" s="40"/>
      <c r="E303" s="39"/>
    </row>
    <row r="304" spans="1:5">
      <c r="A304" s="40"/>
      <c r="E304" s="39"/>
    </row>
    <row r="305" spans="1:5">
      <c r="A305" s="40"/>
      <c r="E305" s="39"/>
    </row>
    <row r="306" spans="1:5">
      <c r="A306" s="40"/>
      <c r="E306" s="39"/>
    </row>
    <row r="307" spans="1:5">
      <c r="A307" s="40"/>
      <c r="E307" s="39"/>
    </row>
    <row r="308" spans="1:5">
      <c r="A308" s="40"/>
      <c r="E308" s="39"/>
    </row>
    <row r="309" spans="1:5">
      <c r="A309" s="40"/>
      <c r="E309" s="39"/>
    </row>
    <row r="310" spans="1:5">
      <c r="A310" s="40"/>
      <c r="E310" s="39"/>
    </row>
    <row r="311" spans="1:5">
      <c r="A311" s="40"/>
      <c r="E311" s="39"/>
    </row>
    <row r="312" spans="1:5">
      <c r="A312" s="40"/>
      <c r="E312" s="39"/>
    </row>
    <row r="313" spans="1:5">
      <c r="A313" s="40"/>
      <c r="E313" s="39"/>
    </row>
    <row r="314" spans="1:5">
      <c r="A314" s="40"/>
      <c r="E314" s="39"/>
    </row>
    <row r="315" spans="1:5">
      <c r="A315" s="40"/>
      <c r="E315" s="39"/>
    </row>
    <row r="316" spans="1:5">
      <c r="A316" s="40"/>
      <c r="E316" s="39"/>
    </row>
    <row r="317" spans="1:5">
      <c r="A317" s="40"/>
      <c r="E317" s="39"/>
    </row>
    <row r="318" spans="1:5">
      <c r="A318" s="40"/>
      <c r="E318" s="39"/>
    </row>
    <row r="319" spans="1:5">
      <c r="A319" s="40"/>
      <c r="E319" s="39"/>
    </row>
    <row r="320" spans="1:5">
      <c r="A320" s="40"/>
      <c r="E320" s="39"/>
    </row>
    <row r="321" spans="1:5">
      <c r="A321" s="40"/>
      <c r="E321" s="39"/>
    </row>
    <row r="322" spans="1:5">
      <c r="A322" s="40"/>
      <c r="E322" s="39"/>
    </row>
    <row r="323" spans="1:5">
      <c r="A323" s="40"/>
      <c r="E323" s="39"/>
    </row>
    <row r="324" spans="1:5">
      <c r="A324" s="40"/>
      <c r="E324" s="39"/>
    </row>
    <row r="325" spans="1:5">
      <c r="A325" s="40"/>
      <c r="E325" s="39"/>
    </row>
    <row r="326" spans="1:5">
      <c r="A326" s="40"/>
      <c r="E326" s="39"/>
    </row>
    <row r="327" spans="1:5">
      <c r="A327" s="40"/>
      <c r="E327" s="39"/>
    </row>
    <row r="328" spans="1:5">
      <c r="A328" s="40"/>
      <c r="E328" s="39"/>
    </row>
    <row r="329" spans="1:5">
      <c r="A329" s="40"/>
      <c r="E329" s="39"/>
    </row>
    <row r="330" spans="1:5">
      <c r="A330" s="40"/>
      <c r="E330" s="39"/>
    </row>
    <row r="331" spans="1:5">
      <c r="A331" s="40"/>
      <c r="E331" s="39"/>
    </row>
    <row r="332" spans="1:5">
      <c r="A332" s="40"/>
      <c r="E332" s="39"/>
    </row>
    <row r="333" spans="1:5">
      <c r="A333" s="40"/>
      <c r="E333" s="39"/>
    </row>
    <row r="334" spans="1:5">
      <c r="A334" s="40"/>
      <c r="E334" s="39"/>
    </row>
    <row r="335" spans="1:5">
      <c r="A335" s="40"/>
      <c r="E335" s="39"/>
    </row>
    <row r="336" spans="1:5">
      <c r="A336" s="40"/>
      <c r="E336" s="39"/>
    </row>
    <row r="337" spans="1:5">
      <c r="A337" s="40"/>
      <c r="E337" s="39"/>
    </row>
    <row r="338" spans="1:5">
      <c r="A338" s="40"/>
      <c r="E338" s="39"/>
    </row>
    <row r="339" spans="1:5">
      <c r="A339" s="40"/>
      <c r="E339" s="39"/>
    </row>
    <row r="340" spans="1:5">
      <c r="A340" s="40"/>
      <c r="E340" s="39"/>
    </row>
    <row r="341" spans="1:5">
      <c r="A341" s="40"/>
      <c r="E341" s="39"/>
    </row>
    <row r="342" spans="1:5">
      <c r="A342" s="40"/>
      <c r="E342" s="39"/>
    </row>
    <row r="343" spans="1:5">
      <c r="A343" s="40"/>
      <c r="E343" s="39"/>
    </row>
    <row r="344" spans="1:5">
      <c r="A344" s="40"/>
      <c r="E344" s="39"/>
    </row>
    <row r="345" spans="1:5">
      <c r="A345" s="40"/>
      <c r="E345" s="39"/>
    </row>
    <row r="346" spans="1:5">
      <c r="A346" s="40"/>
      <c r="E346" s="39"/>
    </row>
    <row r="347" spans="1:5">
      <c r="A347" s="40"/>
      <c r="E347" s="39"/>
    </row>
    <row r="348" spans="1:5">
      <c r="A348" s="40"/>
      <c r="E348" s="39"/>
    </row>
    <row r="349" spans="1:5">
      <c r="A349" s="40"/>
      <c r="E349" s="39"/>
    </row>
    <row r="350" spans="1:5">
      <c r="A350" s="40"/>
      <c r="E350" s="39"/>
    </row>
    <row r="351" spans="1:5">
      <c r="A351" s="40"/>
      <c r="E351" s="39"/>
    </row>
    <row r="352" spans="1:5">
      <c r="A352" s="40"/>
      <c r="E352" s="39"/>
    </row>
    <row r="353" spans="1:5">
      <c r="A353" s="40"/>
      <c r="E353" s="39"/>
    </row>
    <row r="354" spans="1:5">
      <c r="A354" s="40"/>
      <c r="E354" s="39"/>
    </row>
    <row r="355" spans="1:5">
      <c r="A355" s="40"/>
      <c r="E355" s="39"/>
    </row>
    <row r="356" spans="1:5">
      <c r="A356" s="40"/>
      <c r="E356" s="39"/>
    </row>
    <row r="357" spans="1:5">
      <c r="A357" s="40"/>
      <c r="E357" s="39"/>
    </row>
    <row r="358" spans="1:5">
      <c r="A358" s="40"/>
      <c r="E358" s="39"/>
    </row>
    <row r="359" spans="1:5">
      <c r="A359" s="40"/>
      <c r="E359" s="39"/>
    </row>
    <row r="360" spans="1:5">
      <c r="A360" s="40"/>
      <c r="E360" s="39"/>
    </row>
    <row r="361" spans="1:5">
      <c r="A361" s="40"/>
      <c r="E361" s="39"/>
    </row>
    <row r="362" spans="1:5">
      <c r="A362" s="40"/>
      <c r="E362" s="39"/>
    </row>
    <row r="363" spans="1:5">
      <c r="A363" s="40"/>
      <c r="E363" s="39"/>
    </row>
    <row r="364" spans="1:5">
      <c r="A364" s="40"/>
      <c r="E364" s="39"/>
    </row>
    <row r="365" spans="1:5">
      <c r="A365" s="40"/>
      <c r="E365" s="39"/>
    </row>
    <row r="366" spans="1:5">
      <c r="A366" s="40"/>
      <c r="E366" s="39"/>
    </row>
    <row r="367" spans="1:5">
      <c r="A367" s="40"/>
      <c r="E367" s="39"/>
    </row>
    <row r="368" spans="1:5">
      <c r="A368" s="40"/>
      <c r="E368" s="39"/>
    </row>
    <row r="369" spans="1:5">
      <c r="A369" s="40"/>
      <c r="E369" s="39"/>
    </row>
    <row r="370" spans="1:5">
      <c r="A370" s="40"/>
      <c r="E370" s="39"/>
    </row>
    <row r="371" spans="1:5">
      <c r="A371" s="40"/>
      <c r="E371" s="39"/>
    </row>
    <row r="372" spans="1:5">
      <c r="A372" s="40"/>
      <c r="E372" s="39"/>
    </row>
    <row r="373" spans="1:5">
      <c r="A373" s="40"/>
      <c r="E373" s="39"/>
    </row>
    <row r="374" spans="1:5">
      <c r="A374" s="40"/>
      <c r="E374" s="39"/>
    </row>
    <row r="375" spans="1:5">
      <c r="A375" s="40"/>
      <c r="E375" s="39"/>
    </row>
    <row r="376" spans="1:5">
      <c r="A376" s="40"/>
      <c r="E376" s="39"/>
    </row>
    <row r="377" spans="1:5">
      <c r="A377" s="40"/>
      <c r="E377" s="39"/>
    </row>
    <row r="378" spans="1:5">
      <c r="A378" s="40"/>
      <c r="E378" s="39"/>
    </row>
    <row r="379" spans="1:5">
      <c r="A379" s="40"/>
      <c r="E379" s="39"/>
    </row>
    <row r="380" spans="1:5">
      <c r="A380" s="40"/>
      <c r="E380" s="39"/>
    </row>
    <row r="381" spans="1:5">
      <c r="A381" s="40"/>
      <c r="E381" s="39"/>
    </row>
    <row r="382" spans="1:5">
      <c r="A382" s="40"/>
      <c r="E382" s="39"/>
    </row>
    <row r="383" spans="1:5">
      <c r="A383" s="40"/>
      <c r="E383" s="39"/>
    </row>
    <row r="384" spans="1:5">
      <c r="A384" s="40"/>
      <c r="E384" s="39"/>
    </row>
    <row r="385" spans="1:5">
      <c r="A385" s="40"/>
      <c r="E385" s="39"/>
    </row>
    <row r="386" spans="1:5">
      <c r="A386" s="40"/>
      <c r="E386" s="39"/>
    </row>
    <row r="387" spans="1:5">
      <c r="A387" s="40"/>
      <c r="E387" s="39"/>
    </row>
    <row r="388" spans="1:5">
      <c r="A388" s="40"/>
      <c r="E388" s="39"/>
    </row>
    <row r="389" spans="1:5">
      <c r="A389" s="40"/>
      <c r="E389" s="39"/>
    </row>
    <row r="390" spans="1:5">
      <c r="A390" s="40"/>
      <c r="E390" s="39"/>
    </row>
    <row r="391" spans="1:5">
      <c r="A391" s="40"/>
      <c r="E391" s="39"/>
    </row>
    <row r="392" spans="1:5">
      <c r="A392" s="40"/>
      <c r="E392" s="39"/>
    </row>
    <row r="393" spans="1:5">
      <c r="A393" s="40"/>
      <c r="E393" s="39"/>
    </row>
    <row r="394" spans="1:5">
      <c r="A394" s="40"/>
      <c r="E394" s="39"/>
    </row>
    <row r="395" spans="1:5">
      <c r="A395" s="40"/>
      <c r="E395" s="39"/>
    </row>
    <row r="396" spans="1:5">
      <c r="A396" s="40"/>
      <c r="E396" s="39"/>
    </row>
    <row r="397" spans="1:5">
      <c r="A397" s="40"/>
      <c r="E397" s="39"/>
    </row>
    <row r="398" spans="1:5">
      <c r="A398" s="40"/>
      <c r="E398" s="39"/>
    </row>
    <row r="399" spans="1:5">
      <c r="A399" s="40"/>
      <c r="E399" s="39"/>
    </row>
    <row r="400" spans="1:5">
      <c r="A400" s="40"/>
      <c r="E400" s="39"/>
    </row>
    <row r="401" spans="1:5">
      <c r="A401" s="40"/>
      <c r="E401" s="39"/>
    </row>
    <row r="402" spans="1:5">
      <c r="A402" s="40"/>
      <c r="E402" s="39"/>
    </row>
    <row r="403" spans="1:5">
      <c r="A403" s="40"/>
      <c r="E403" s="39"/>
    </row>
    <row r="404" spans="1:5">
      <c r="A404" s="40"/>
      <c r="E404" s="39"/>
    </row>
    <row r="405" spans="1:5">
      <c r="A405" s="40"/>
      <c r="E405" s="39"/>
    </row>
    <row r="406" spans="1:5">
      <c r="A406" s="40"/>
      <c r="E406" s="39"/>
    </row>
    <row r="407" spans="1:5">
      <c r="A407" s="40"/>
      <c r="E407" s="39"/>
    </row>
    <row r="408" spans="1:5">
      <c r="A408" s="40"/>
      <c r="E408" s="39"/>
    </row>
    <row r="409" spans="1:5">
      <c r="A409" s="40"/>
      <c r="E409" s="39"/>
    </row>
    <row r="410" spans="1:5">
      <c r="A410" s="40"/>
      <c r="E410" s="39"/>
    </row>
    <row r="411" spans="1:5">
      <c r="A411" s="40"/>
      <c r="E411" s="39"/>
    </row>
    <row r="412" spans="1:5">
      <c r="A412" s="40"/>
      <c r="E412" s="39"/>
    </row>
    <row r="413" spans="1:5">
      <c r="A413" s="40"/>
      <c r="E413" s="39"/>
    </row>
    <row r="414" spans="1:5">
      <c r="A414" s="40"/>
      <c r="E414" s="39"/>
    </row>
    <row r="415" spans="1:5">
      <c r="A415" s="40"/>
      <c r="E415" s="39"/>
    </row>
    <row r="416" spans="1:5">
      <c r="A416" s="40"/>
      <c r="E416" s="39"/>
    </row>
    <row r="417" spans="1:5">
      <c r="A417" s="40"/>
      <c r="E417" s="39"/>
    </row>
    <row r="418" spans="1:5">
      <c r="A418" s="40"/>
      <c r="E418" s="39"/>
    </row>
    <row r="419" spans="1:5">
      <c r="A419" s="40"/>
      <c r="E419" s="39"/>
    </row>
    <row r="420" spans="1:5">
      <c r="A420" s="40"/>
      <c r="E420" s="39"/>
    </row>
    <row r="421" spans="1:5">
      <c r="A421" s="40"/>
      <c r="E421" s="39"/>
    </row>
    <row r="422" spans="1:5">
      <c r="A422" s="40"/>
      <c r="E422" s="39"/>
    </row>
    <row r="423" spans="1:5">
      <c r="A423" s="40"/>
      <c r="E423" s="39"/>
    </row>
    <row r="424" spans="1:5">
      <c r="A424" s="40"/>
      <c r="E424" s="39"/>
    </row>
    <row r="425" spans="1:5">
      <c r="A425" s="40"/>
      <c r="E425" s="39"/>
    </row>
    <row r="426" spans="1:5">
      <c r="A426" s="40"/>
      <c r="E426" s="39"/>
    </row>
    <row r="427" spans="1:5">
      <c r="A427" s="40"/>
      <c r="E427" s="39"/>
    </row>
    <row r="428" spans="1:5">
      <c r="A428" s="40"/>
      <c r="E428" s="39"/>
    </row>
    <row r="429" spans="1:5">
      <c r="A429" s="40"/>
      <c r="E429" s="39"/>
    </row>
    <row r="430" spans="1:5">
      <c r="A430" s="40"/>
      <c r="E430" s="39"/>
    </row>
    <row r="431" spans="1:5">
      <c r="A431" s="40"/>
      <c r="E431" s="39"/>
    </row>
    <row r="432" spans="1:5">
      <c r="A432" s="40"/>
      <c r="E432" s="39"/>
    </row>
    <row r="433" spans="1:5">
      <c r="A433" s="40"/>
      <c r="E433" s="39"/>
    </row>
    <row r="434" spans="1:5">
      <c r="A434" s="40"/>
      <c r="E434" s="39"/>
    </row>
    <row r="435" spans="1:5">
      <c r="A435" s="40"/>
      <c r="E435" s="39"/>
    </row>
    <row r="436" spans="1:5">
      <c r="A436" s="40"/>
      <c r="E436" s="39"/>
    </row>
    <row r="437" spans="1:5">
      <c r="A437" s="40"/>
      <c r="E437" s="39"/>
    </row>
    <row r="438" spans="1:5">
      <c r="A438" s="40"/>
      <c r="E438" s="39"/>
    </row>
    <row r="439" spans="1:5">
      <c r="A439" s="40"/>
      <c r="E439" s="39"/>
    </row>
    <row r="440" spans="1:5">
      <c r="A440" s="40"/>
      <c r="E440" s="39"/>
    </row>
    <row r="441" spans="1:5">
      <c r="A441" s="40"/>
      <c r="E441" s="39"/>
    </row>
    <row r="442" spans="1:5">
      <c r="A442" s="40"/>
      <c r="E442" s="39"/>
    </row>
    <row r="443" spans="1:5">
      <c r="A443" s="40"/>
      <c r="E443" s="39"/>
    </row>
    <row r="444" spans="1:5">
      <c r="A444" s="40"/>
      <c r="E444" s="39"/>
    </row>
    <row r="445" spans="1:5">
      <c r="A445" s="40"/>
      <c r="E445" s="39"/>
    </row>
    <row r="446" spans="1:5">
      <c r="A446" s="40"/>
      <c r="E446" s="39"/>
    </row>
    <row r="447" spans="1:5">
      <c r="A447" s="40"/>
      <c r="E447" s="39"/>
    </row>
    <row r="448" spans="1:5">
      <c r="A448" s="40"/>
      <c r="E448" s="39"/>
    </row>
    <row r="449" spans="1:5">
      <c r="A449" s="40"/>
      <c r="E449" s="39"/>
    </row>
    <row r="450" spans="1:5">
      <c r="A450" s="40"/>
      <c r="E450" s="39"/>
    </row>
    <row r="451" spans="1:5">
      <c r="A451" s="40"/>
      <c r="E451" s="39"/>
    </row>
    <row r="452" spans="1:5">
      <c r="A452" s="40"/>
      <c r="E452" s="39"/>
    </row>
    <row r="453" spans="1:5">
      <c r="A453" s="40"/>
      <c r="E453" s="39"/>
    </row>
    <row r="454" spans="1:5">
      <c r="A454" s="40"/>
      <c r="E454" s="39"/>
    </row>
    <row r="455" spans="1:5">
      <c r="A455" s="40"/>
      <c r="E455" s="39"/>
    </row>
    <row r="456" spans="1:5">
      <c r="A456" s="40"/>
      <c r="E456" s="39"/>
    </row>
    <row r="457" spans="1:5">
      <c r="A457" s="40"/>
      <c r="E457" s="39"/>
    </row>
    <row r="458" spans="1:5">
      <c r="A458" s="40"/>
      <c r="E458" s="39"/>
    </row>
    <row r="459" spans="1:5">
      <c r="A459" s="40"/>
      <c r="E459" s="39"/>
    </row>
    <row r="460" spans="1:5">
      <c r="A460" s="40"/>
      <c r="E460" s="39"/>
    </row>
    <row r="461" spans="1:5">
      <c r="A461" s="40"/>
      <c r="E461" s="39"/>
    </row>
    <row r="462" spans="1:5">
      <c r="A462" s="40"/>
      <c r="E462" s="39"/>
    </row>
    <row r="463" spans="1:5">
      <c r="A463" s="40"/>
      <c r="E463" s="39"/>
    </row>
    <row r="464" spans="1:5">
      <c r="A464" s="40"/>
      <c r="E464" s="39"/>
    </row>
    <row r="465" spans="1:5">
      <c r="A465" s="40"/>
      <c r="E465" s="39"/>
    </row>
    <row r="466" spans="1:5">
      <c r="A466" s="40"/>
      <c r="E466" s="39"/>
    </row>
    <row r="467" spans="1:5">
      <c r="A467" s="40"/>
      <c r="E467" s="39"/>
    </row>
    <row r="468" spans="1:5">
      <c r="A468" s="40"/>
      <c r="E468" s="39"/>
    </row>
    <row r="469" spans="1:5">
      <c r="A469" s="40"/>
      <c r="E469" s="39"/>
    </row>
    <row r="470" spans="1:5">
      <c r="A470" s="40"/>
      <c r="E470" s="39"/>
    </row>
    <row r="471" spans="1:5">
      <c r="A471" s="40"/>
      <c r="E471" s="39"/>
    </row>
    <row r="472" spans="1:5">
      <c r="A472" s="40"/>
      <c r="E472" s="39"/>
    </row>
    <row r="473" spans="1:5">
      <c r="A473" s="40"/>
      <c r="E473" s="39"/>
    </row>
    <row r="474" spans="1:5">
      <c r="A474" s="40"/>
      <c r="E474" s="39"/>
    </row>
    <row r="475" spans="1:5">
      <c r="A475" s="40"/>
      <c r="E475" s="39"/>
    </row>
    <row r="476" spans="1:5">
      <c r="A476" s="40"/>
      <c r="E476" s="39"/>
    </row>
    <row r="477" spans="1:5">
      <c r="A477" s="40"/>
      <c r="E477" s="39"/>
    </row>
    <row r="478" spans="1:5">
      <c r="A478" s="40"/>
      <c r="E478" s="39"/>
    </row>
    <row r="479" spans="1:5">
      <c r="A479" s="40"/>
      <c r="E479" s="39"/>
    </row>
    <row r="480" spans="1:5">
      <c r="A480" s="40"/>
      <c r="E480" s="39"/>
    </row>
    <row r="481" spans="1:5">
      <c r="A481" s="40"/>
      <c r="E481" s="39"/>
    </row>
    <row r="482" spans="1:5">
      <c r="A482" s="40"/>
      <c r="E482" s="39"/>
    </row>
    <row r="483" spans="1:5">
      <c r="A483" s="40"/>
      <c r="E483" s="39"/>
    </row>
    <row r="484" spans="1:5">
      <c r="A484" s="40"/>
      <c r="E484" s="39"/>
    </row>
    <row r="485" spans="1:5">
      <c r="A485" s="40"/>
      <c r="E485" s="39"/>
    </row>
    <row r="486" spans="1:5">
      <c r="A486" s="40"/>
      <c r="E486" s="39"/>
    </row>
    <row r="487" spans="1:5">
      <c r="A487" s="40"/>
      <c r="E487" s="39"/>
    </row>
    <row r="488" spans="1:5">
      <c r="A488" s="40"/>
      <c r="E488" s="39"/>
    </row>
    <row r="489" spans="1:5">
      <c r="A489" s="40"/>
      <c r="E489" s="39"/>
    </row>
    <row r="490" spans="1:5">
      <c r="A490" s="40"/>
      <c r="E490" s="39"/>
    </row>
    <row r="491" spans="1:5">
      <c r="A491" s="40"/>
      <c r="E491" s="39"/>
    </row>
    <row r="492" spans="1:5">
      <c r="A492" s="40"/>
      <c r="E492" s="39"/>
    </row>
    <row r="493" spans="1:5">
      <c r="A493" s="40"/>
      <c r="E493" s="39"/>
    </row>
    <row r="494" spans="1:5">
      <c r="A494" s="40"/>
      <c r="E494" s="39"/>
    </row>
    <row r="495" spans="1:5">
      <c r="A495" s="40"/>
      <c r="E495" s="39"/>
    </row>
    <row r="496" spans="1:5">
      <c r="A496" s="40"/>
      <c r="E496" s="39"/>
    </row>
    <row r="497" spans="1:5">
      <c r="A497" s="40"/>
      <c r="E497" s="39"/>
    </row>
    <row r="498" spans="1:5">
      <c r="A498" s="40"/>
      <c r="E498" s="39"/>
    </row>
    <row r="499" spans="1:5">
      <c r="A499" s="40"/>
      <c r="E499" s="39"/>
    </row>
    <row r="500" spans="1:5">
      <c r="A500" s="40"/>
      <c r="E500" s="39"/>
    </row>
    <row r="501" spans="1:5">
      <c r="A501" s="40"/>
      <c r="E501" s="39"/>
    </row>
    <row r="502" spans="1:5">
      <c r="A502" s="40"/>
      <c r="E502" s="39"/>
    </row>
    <row r="503" spans="1:5">
      <c r="A503" s="40"/>
      <c r="E503" s="39"/>
    </row>
    <row r="504" spans="1:5">
      <c r="A504" s="40"/>
      <c r="E504" s="39"/>
    </row>
    <row r="505" spans="1:5">
      <c r="A505" s="40"/>
      <c r="E505" s="39"/>
    </row>
    <row r="506" spans="1:5">
      <c r="A506" s="40"/>
      <c r="E506" s="39"/>
    </row>
    <row r="507" spans="1:5">
      <c r="A507" s="40"/>
      <c r="E507" s="39"/>
    </row>
    <row r="508" spans="1:5">
      <c r="A508" s="40"/>
      <c r="E508" s="39"/>
    </row>
    <row r="509" spans="1:5">
      <c r="A509" s="40"/>
      <c r="E509" s="39"/>
    </row>
    <row r="510" spans="1:5">
      <c r="A510" s="40"/>
      <c r="E510" s="39"/>
    </row>
    <row r="511" spans="1:5">
      <c r="A511" s="40"/>
      <c r="E511" s="39"/>
    </row>
    <row r="512" spans="1:5">
      <c r="A512" s="40"/>
      <c r="E512" s="39"/>
    </row>
    <row r="513" spans="1:5">
      <c r="A513" s="40"/>
      <c r="E513" s="39"/>
    </row>
    <row r="514" spans="1:5">
      <c r="A514" s="40"/>
      <c r="E514" s="39"/>
    </row>
    <row r="515" spans="1:5">
      <c r="A515" s="40"/>
      <c r="E515" s="39"/>
    </row>
    <row r="516" spans="1:5">
      <c r="A516" s="40"/>
      <c r="E516" s="39"/>
    </row>
    <row r="517" spans="1:5">
      <c r="A517" s="40"/>
      <c r="E517" s="39"/>
    </row>
    <row r="518" spans="1:5">
      <c r="A518" s="40"/>
      <c r="E518" s="39"/>
    </row>
    <row r="519" spans="1:5">
      <c r="A519" s="40"/>
      <c r="E519" s="39"/>
    </row>
    <row r="520" spans="1:5">
      <c r="A520" s="40"/>
      <c r="E520" s="39"/>
    </row>
    <row r="521" spans="1:5">
      <c r="A521" s="40"/>
      <c r="E521" s="39"/>
    </row>
    <row r="522" spans="1:5">
      <c r="A522" s="40"/>
      <c r="E522" s="39"/>
    </row>
    <row r="523" spans="1:5">
      <c r="A523" s="40"/>
      <c r="E523" s="39"/>
    </row>
    <row r="524" spans="1:5">
      <c r="A524" s="40"/>
      <c r="E524" s="39"/>
    </row>
    <row r="525" spans="1:5">
      <c r="A525" s="40"/>
      <c r="E525" s="39"/>
    </row>
    <row r="526" spans="1:5">
      <c r="A526" s="40"/>
      <c r="E526" s="39"/>
    </row>
    <row r="527" spans="1:5">
      <c r="A527" s="40"/>
      <c r="E527" s="39"/>
    </row>
    <row r="528" spans="1:5">
      <c r="A528" s="40"/>
      <c r="E528" s="39"/>
    </row>
    <row r="529" spans="1:5">
      <c r="A529" s="40"/>
      <c r="E529" s="39"/>
    </row>
    <row r="530" spans="1:5">
      <c r="A530" s="40"/>
      <c r="E530" s="39"/>
    </row>
    <row r="531" spans="1:5">
      <c r="A531" s="40"/>
      <c r="E531" s="39"/>
    </row>
    <row r="532" spans="1:5">
      <c r="A532" s="40"/>
      <c r="E532" s="39"/>
    </row>
    <row r="533" spans="1:5">
      <c r="A533" s="40"/>
      <c r="E533" s="39"/>
    </row>
    <row r="534" spans="1:5">
      <c r="A534" s="40"/>
      <c r="E534" s="39"/>
    </row>
    <row r="535" spans="1:5">
      <c r="A535" s="40"/>
      <c r="E535" s="39"/>
    </row>
    <row r="536" spans="1:5">
      <c r="A536" s="40"/>
      <c r="E536" s="39"/>
    </row>
    <row r="537" spans="1:5">
      <c r="A537" s="40"/>
      <c r="E537" s="39"/>
    </row>
    <row r="538" spans="1:5">
      <c r="A538" s="40"/>
      <c r="E538" s="39"/>
    </row>
    <row r="539" spans="1:5">
      <c r="A539" s="40"/>
      <c r="E539" s="39"/>
    </row>
    <row r="540" spans="1:5">
      <c r="A540" s="40"/>
      <c r="E540" s="39"/>
    </row>
    <row r="541" spans="1:5">
      <c r="A541" s="40"/>
      <c r="E541" s="39"/>
    </row>
    <row r="542" spans="1:5">
      <c r="A542" s="40"/>
      <c r="E542" s="39"/>
    </row>
    <row r="543" spans="1:5">
      <c r="A543" s="40"/>
      <c r="E543" s="39"/>
    </row>
    <row r="544" spans="1:5">
      <c r="A544" s="40"/>
      <c r="E544" s="39"/>
    </row>
    <row r="545" spans="1:5">
      <c r="A545" s="40"/>
      <c r="E545" s="39"/>
    </row>
    <row r="546" spans="1:5">
      <c r="A546" s="40"/>
      <c r="E546" s="39"/>
    </row>
    <row r="547" spans="1:5">
      <c r="A547" s="40"/>
      <c r="E547" s="39"/>
    </row>
    <row r="548" spans="1:5">
      <c r="A548" s="40"/>
      <c r="E548" s="39"/>
    </row>
    <row r="549" spans="1:5">
      <c r="A549" s="40"/>
      <c r="E549" s="39"/>
    </row>
    <row r="550" spans="1:5">
      <c r="A550" s="40"/>
      <c r="E550" s="39"/>
    </row>
    <row r="551" spans="1:5">
      <c r="A551" s="40"/>
      <c r="E551" s="39"/>
    </row>
    <row r="552" spans="1:5">
      <c r="A552" s="40"/>
      <c r="E552" s="39"/>
    </row>
    <row r="553" spans="1:5">
      <c r="A553" s="40"/>
      <c r="E553" s="39"/>
    </row>
    <row r="554" spans="1:5">
      <c r="A554" s="40"/>
      <c r="E554" s="39"/>
    </row>
    <row r="555" spans="1:5">
      <c r="A555" s="40"/>
      <c r="E555" s="39"/>
    </row>
    <row r="556" spans="1:5">
      <c r="A556" s="40"/>
      <c r="E556" s="39"/>
    </row>
    <row r="557" spans="1:5">
      <c r="A557" s="40"/>
      <c r="E557" s="39"/>
    </row>
    <row r="558" spans="1:5">
      <c r="A558" s="40"/>
      <c r="E558" s="39"/>
    </row>
    <row r="559" spans="1:5">
      <c r="A559" s="40"/>
      <c r="E559" s="39"/>
    </row>
    <row r="560" spans="1:5">
      <c r="A560" s="40"/>
      <c r="E560" s="39"/>
    </row>
    <row r="561" spans="1:5">
      <c r="A561" s="40"/>
      <c r="E561" s="39"/>
    </row>
    <row r="562" spans="1:5">
      <c r="A562" s="40"/>
      <c r="E562" s="39"/>
    </row>
    <row r="563" spans="1:5">
      <c r="A563" s="40"/>
      <c r="E563" s="39"/>
    </row>
    <row r="564" spans="1:5">
      <c r="A564" s="40"/>
      <c r="E564" s="39"/>
    </row>
    <row r="565" spans="1:5">
      <c r="A565" s="40"/>
      <c r="E565" s="39"/>
    </row>
    <row r="566" spans="1:5">
      <c r="A566" s="40"/>
      <c r="E566" s="39"/>
    </row>
    <row r="567" spans="1:5">
      <c r="A567" s="40"/>
      <c r="E567" s="39"/>
    </row>
    <row r="568" spans="1:5">
      <c r="A568" s="40"/>
      <c r="E568" s="39"/>
    </row>
    <row r="569" spans="1:5">
      <c r="A569" s="40"/>
      <c r="E569" s="39"/>
    </row>
    <row r="570" spans="1:5">
      <c r="A570" s="40"/>
      <c r="E570" s="39"/>
    </row>
    <row r="571" spans="1:5">
      <c r="A571" s="40"/>
      <c r="E571" s="39"/>
    </row>
    <row r="572" spans="1:5">
      <c r="A572" s="40"/>
      <c r="E572" s="39"/>
    </row>
    <row r="573" spans="1:5">
      <c r="A573" s="40"/>
      <c r="E573" s="39"/>
    </row>
    <row r="574" spans="1:5">
      <c r="A574" s="40"/>
      <c r="E574" s="39"/>
    </row>
    <row r="575" spans="1:5">
      <c r="A575" s="40"/>
      <c r="E575" s="39"/>
    </row>
    <row r="576" spans="1:5">
      <c r="A576" s="40"/>
      <c r="E576" s="39"/>
    </row>
    <row r="577" spans="1:5">
      <c r="A577" s="40"/>
      <c r="E577" s="39"/>
    </row>
    <row r="578" spans="1:5">
      <c r="A578" s="40"/>
      <c r="E578" s="39"/>
    </row>
    <row r="579" spans="1:5">
      <c r="A579" s="40"/>
      <c r="E579" s="39"/>
    </row>
    <row r="580" spans="1:5">
      <c r="A580" s="40"/>
      <c r="E580" s="39"/>
    </row>
    <row r="581" spans="1:5">
      <c r="A581" s="40"/>
      <c r="E581" s="39"/>
    </row>
    <row r="582" spans="1:5">
      <c r="A582" s="40"/>
      <c r="E582" s="39"/>
    </row>
    <row r="583" spans="1:5">
      <c r="A583" s="40"/>
      <c r="E583" s="39"/>
    </row>
    <row r="584" spans="1:5">
      <c r="A584" s="40"/>
      <c r="E584" s="39"/>
    </row>
    <row r="585" spans="1:5">
      <c r="A585" s="40"/>
      <c r="E585" s="39"/>
    </row>
    <row r="586" spans="1:5">
      <c r="A586" s="40"/>
      <c r="E586" s="39"/>
    </row>
    <row r="587" spans="1:5">
      <c r="A587" s="40"/>
      <c r="E587" s="39"/>
    </row>
    <row r="588" spans="1:5">
      <c r="A588" s="40"/>
      <c r="E588" s="39"/>
    </row>
    <row r="589" spans="1:5">
      <c r="A589" s="40"/>
      <c r="E589" s="39"/>
    </row>
    <row r="590" spans="1:5">
      <c r="A590" s="40"/>
      <c r="E590" s="39"/>
    </row>
    <row r="591" spans="1:5">
      <c r="A591" s="40"/>
      <c r="E591" s="39"/>
    </row>
    <row r="592" spans="1:5">
      <c r="A592" s="40"/>
      <c r="E592" s="39"/>
    </row>
    <row r="593" spans="1:5">
      <c r="A593" s="40"/>
      <c r="E593" s="39"/>
    </row>
    <row r="594" spans="1:5">
      <c r="A594" s="40"/>
      <c r="E594" s="39"/>
    </row>
    <row r="595" spans="1:5">
      <c r="A595" s="40"/>
      <c r="E595" s="39"/>
    </row>
    <row r="596" spans="1:5">
      <c r="A596" s="40"/>
      <c r="E596" s="39"/>
    </row>
    <row r="597" spans="1:5">
      <c r="A597" s="40"/>
      <c r="E597" s="39"/>
    </row>
    <row r="598" spans="1:5">
      <c r="A598" s="40"/>
      <c r="E598" s="39"/>
    </row>
    <row r="599" spans="1:5">
      <c r="A599" s="40"/>
      <c r="E599" s="39"/>
    </row>
    <row r="600" spans="1:5">
      <c r="A600" s="40"/>
      <c r="E600" s="39"/>
    </row>
    <row r="601" spans="1:5">
      <c r="A601" s="40"/>
      <c r="E601" s="39"/>
    </row>
    <row r="602" spans="1:5">
      <c r="A602" s="40"/>
      <c r="E602" s="39"/>
    </row>
    <row r="603" spans="1:5">
      <c r="A603" s="40"/>
      <c r="E603" s="39"/>
    </row>
    <row r="604" spans="1:5">
      <c r="A604" s="40"/>
      <c r="E604" s="39"/>
    </row>
    <row r="605" spans="1:5">
      <c r="A605" s="40"/>
      <c r="E605" s="39"/>
    </row>
    <row r="606" spans="1:5">
      <c r="A606" s="40"/>
      <c r="E606" s="39"/>
    </row>
    <row r="607" spans="1:5">
      <c r="A607" s="40"/>
      <c r="E607" s="39"/>
    </row>
    <row r="608" spans="1:5">
      <c r="A608" s="40"/>
      <c r="E608" s="39"/>
    </row>
    <row r="609" spans="1:5">
      <c r="A609" s="40"/>
      <c r="E609" s="39"/>
    </row>
    <row r="610" spans="1:5">
      <c r="A610" s="40"/>
      <c r="E610" s="39"/>
    </row>
    <row r="611" spans="1:5">
      <c r="A611" s="40"/>
      <c r="E611" s="39"/>
    </row>
    <row r="612" spans="1:5">
      <c r="A612" s="40"/>
      <c r="E612" s="39"/>
    </row>
    <row r="613" spans="1:5">
      <c r="A613" s="40"/>
      <c r="E613" s="39"/>
    </row>
    <row r="614" spans="1:5">
      <c r="A614" s="40"/>
      <c r="E614" s="39"/>
    </row>
    <row r="615" spans="1:5">
      <c r="A615" s="40"/>
      <c r="E615" s="39"/>
    </row>
    <row r="616" spans="1:5">
      <c r="A616" s="40"/>
      <c r="E616" s="39"/>
    </row>
    <row r="617" spans="1:5">
      <c r="A617" s="40"/>
      <c r="E617" s="39"/>
    </row>
    <row r="618" spans="1:5">
      <c r="A618" s="40"/>
      <c r="E618" s="39"/>
    </row>
    <row r="619" spans="1:5">
      <c r="A619" s="40"/>
      <c r="E619" s="39"/>
    </row>
    <row r="620" spans="1:5">
      <c r="A620" s="40"/>
      <c r="E620" s="39"/>
    </row>
    <row r="621" spans="1:5">
      <c r="A621" s="40"/>
      <c r="E621" s="39"/>
    </row>
    <row r="622" spans="1:5">
      <c r="A622" s="40"/>
      <c r="E622" s="39"/>
    </row>
    <row r="623" spans="1:5">
      <c r="A623" s="40"/>
      <c r="E623" s="39"/>
    </row>
    <row r="624" spans="1:5">
      <c r="A624" s="40"/>
      <c r="E624" s="39"/>
    </row>
    <row r="625" spans="1:5">
      <c r="A625" s="40"/>
      <c r="E625" s="39"/>
    </row>
    <row r="626" spans="1:5">
      <c r="A626" s="40"/>
      <c r="E626" s="39"/>
    </row>
    <row r="627" spans="1:5">
      <c r="A627" s="40"/>
      <c r="E627" s="39"/>
    </row>
    <row r="628" spans="1:5">
      <c r="A628" s="40"/>
      <c r="E628" s="39"/>
    </row>
    <row r="629" spans="1:5">
      <c r="A629" s="40"/>
      <c r="E629" s="39"/>
    </row>
    <row r="630" spans="1:5">
      <c r="A630" s="40"/>
      <c r="E630" s="39"/>
    </row>
    <row r="631" spans="1:5">
      <c r="A631" s="40"/>
      <c r="E631" s="39"/>
    </row>
    <row r="632" spans="1:5">
      <c r="A632" s="40"/>
      <c r="E632" s="39"/>
    </row>
    <row r="633" spans="1:5">
      <c r="A633" s="40"/>
      <c r="E633" s="39"/>
    </row>
    <row r="634" spans="1:5">
      <c r="A634" s="40"/>
      <c r="E634" s="39"/>
    </row>
    <row r="635" spans="1:5">
      <c r="A635" s="40"/>
      <c r="E635" s="39"/>
    </row>
    <row r="636" spans="1:5">
      <c r="A636" s="40"/>
      <c r="E636" s="39"/>
    </row>
    <row r="637" spans="1:5">
      <c r="A637" s="40"/>
      <c r="E637" s="39"/>
    </row>
    <row r="638" spans="1:5">
      <c r="A638" s="40"/>
      <c r="E638" s="39"/>
    </row>
    <row r="639" spans="1:5">
      <c r="A639" s="40"/>
      <c r="E639" s="39"/>
    </row>
    <row r="640" spans="1:5">
      <c r="A640" s="40"/>
      <c r="E640" s="39"/>
    </row>
    <row r="641" spans="1:5">
      <c r="A641" s="40"/>
      <c r="E641" s="39"/>
    </row>
    <row r="642" spans="1:5">
      <c r="A642" s="40"/>
      <c r="E642" s="39"/>
    </row>
    <row r="643" spans="1:5">
      <c r="A643" s="40"/>
      <c r="E643" s="39"/>
    </row>
    <row r="644" spans="1:5">
      <c r="A644" s="40"/>
      <c r="E644" s="39"/>
    </row>
    <row r="645" spans="1:5">
      <c r="A645" s="40"/>
      <c r="E645" s="39"/>
    </row>
    <row r="646" spans="1:5">
      <c r="A646" s="40"/>
      <c r="E646" s="39"/>
    </row>
    <row r="647" spans="1:5">
      <c r="A647" s="40"/>
      <c r="E647" s="39"/>
    </row>
    <row r="648" spans="1:5">
      <c r="A648" s="40"/>
      <c r="E648" s="39"/>
    </row>
    <row r="649" spans="1:5">
      <c r="A649" s="40"/>
      <c r="E649" s="39"/>
    </row>
    <row r="650" spans="1:5">
      <c r="A650" s="40"/>
      <c r="E650" s="39"/>
    </row>
    <row r="651" spans="1:5">
      <c r="A651" s="40"/>
      <c r="E651" s="39"/>
    </row>
    <row r="652" spans="1:5">
      <c r="A652" s="40"/>
      <c r="E652" s="39"/>
    </row>
    <row r="653" spans="1:5">
      <c r="A653" s="40"/>
      <c r="E653" s="39"/>
    </row>
    <row r="654" spans="1:5">
      <c r="A654" s="40"/>
      <c r="E654" s="39"/>
    </row>
    <row r="655" spans="1:5">
      <c r="A655" s="40"/>
      <c r="E655" s="39"/>
    </row>
    <row r="656" spans="1:5">
      <c r="A656" s="40"/>
      <c r="E656" s="39"/>
    </row>
    <row r="657" spans="1:5">
      <c r="A657" s="40"/>
      <c r="E657" s="39"/>
    </row>
    <row r="658" spans="1:5">
      <c r="A658" s="40"/>
      <c r="E658" s="39"/>
    </row>
    <row r="659" spans="1:5">
      <c r="A659" s="40"/>
      <c r="E659" s="39"/>
    </row>
    <row r="660" spans="1:5">
      <c r="A660" s="40"/>
      <c r="E660" s="39"/>
    </row>
    <row r="661" spans="1:5">
      <c r="A661" s="40"/>
      <c r="E661" s="39"/>
    </row>
    <row r="662" spans="1:5">
      <c r="A662" s="40"/>
      <c r="E662" s="39"/>
    </row>
    <row r="663" spans="1:5">
      <c r="A663" s="40"/>
      <c r="E663" s="39"/>
    </row>
    <row r="664" spans="1:5">
      <c r="A664" s="40"/>
      <c r="E664" s="39"/>
    </row>
    <row r="665" spans="1:5">
      <c r="A665" s="40"/>
      <c r="E665" s="39"/>
    </row>
    <row r="666" spans="1:5">
      <c r="A666" s="40"/>
      <c r="E666" s="39"/>
    </row>
    <row r="667" spans="1:5">
      <c r="A667" s="40"/>
      <c r="E667" s="39"/>
    </row>
    <row r="668" spans="1:5">
      <c r="A668" s="40"/>
      <c r="E668" s="39"/>
    </row>
    <row r="669" spans="1:5">
      <c r="A669" s="40"/>
      <c r="E669" s="39"/>
    </row>
    <row r="670" spans="1:5">
      <c r="A670" s="40"/>
      <c r="E670" s="39"/>
    </row>
    <row r="671" spans="1:5">
      <c r="A671" s="40"/>
      <c r="E671" s="39"/>
    </row>
    <row r="672" spans="1:5">
      <c r="A672" s="40"/>
      <c r="E672" s="39"/>
    </row>
    <row r="673" spans="1:5">
      <c r="A673" s="40"/>
      <c r="E673" s="39"/>
    </row>
    <row r="674" spans="1:5">
      <c r="A674" s="40"/>
      <c r="E674" s="39"/>
    </row>
    <row r="675" spans="1:5">
      <c r="A675" s="40"/>
      <c r="E675" s="39"/>
    </row>
    <row r="676" spans="1:5">
      <c r="A676" s="40"/>
      <c r="E676" s="39"/>
    </row>
    <row r="677" spans="1:5">
      <c r="A677" s="40"/>
      <c r="E677" s="39"/>
    </row>
    <row r="678" spans="1:5">
      <c r="A678" s="40"/>
      <c r="E678" s="39"/>
    </row>
    <row r="679" spans="1:5">
      <c r="A679" s="40"/>
      <c r="E679" s="39"/>
    </row>
    <row r="680" spans="1:5">
      <c r="A680" s="40"/>
      <c r="E680" s="39"/>
    </row>
    <row r="681" spans="1:5">
      <c r="A681" s="40"/>
      <c r="E681" s="39"/>
    </row>
    <row r="682" spans="1:5">
      <c r="A682" s="40"/>
      <c r="E682" s="39"/>
    </row>
    <row r="683" spans="1:5">
      <c r="A683" s="40"/>
      <c r="E683" s="39"/>
    </row>
    <row r="684" spans="1:5">
      <c r="A684" s="40"/>
      <c r="E684" s="39"/>
    </row>
    <row r="685" spans="1:5">
      <c r="A685" s="40"/>
      <c r="E685" s="39"/>
    </row>
    <row r="686" spans="1:5">
      <c r="A686" s="40"/>
      <c r="E686" s="39"/>
    </row>
    <row r="687" spans="1:5">
      <c r="A687" s="40"/>
      <c r="E687" s="39"/>
    </row>
    <row r="688" spans="1:5">
      <c r="A688" s="40"/>
      <c r="E688" s="39"/>
    </row>
    <row r="689" spans="1:5">
      <c r="A689" s="40"/>
      <c r="E689" s="39"/>
    </row>
    <row r="690" spans="1:5">
      <c r="A690" s="40"/>
      <c r="E690" s="39"/>
    </row>
    <row r="691" spans="1:5">
      <c r="A691" s="40"/>
      <c r="E691" s="39"/>
    </row>
    <row r="692" spans="1:5">
      <c r="A692" s="40"/>
      <c r="E692" s="39"/>
    </row>
    <row r="693" spans="1:5">
      <c r="A693" s="40"/>
      <c r="E693" s="39"/>
    </row>
    <row r="694" spans="1:5">
      <c r="A694" s="40"/>
      <c r="E694" s="39"/>
    </row>
    <row r="695" spans="1:5">
      <c r="A695" s="40"/>
      <c r="E695" s="39"/>
    </row>
    <row r="696" spans="1:5">
      <c r="A696" s="40"/>
      <c r="E696" s="39"/>
    </row>
    <row r="697" spans="1:5">
      <c r="A697" s="40"/>
      <c r="E697" s="39"/>
    </row>
    <row r="698" spans="1:5">
      <c r="A698" s="40"/>
      <c r="E698" s="39"/>
    </row>
    <row r="699" spans="1:5">
      <c r="A699" s="40"/>
      <c r="E699" s="39"/>
    </row>
    <row r="700" spans="1:5">
      <c r="A700" s="40"/>
      <c r="E700" s="39"/>
    </row>
    <row r="701" spans="1:5">
      <c r="A701" s="40"/>
      <c r="E701" s="39"/>
    </row>
    <row r="702" spans="1:5">
      <c r="A702" s="40"/>
      <c r="E702" s="39"/>
    </row>
    <row r="703" spans="1:5">
      <c r="A703" s="40"/>
      <c r="E703" s="39"/>
    </row>
    <row r="704" spans="1:5">
      <c r="A704" s="40"/>
      <c r="E704" s="39"/>
    </row>
    <row r="705" spans="1:5">
      <c r="A705" s="40"/>
      <c r="E705" s="39"/>
    </row>
    <row r="706" spans="1:5">
      <c r="A706" s="40"/>
      <c r="E706" s="39"/>
    </row>
    <row r="707" spans="1:5">
      <c r="A707" s="40"/>
      <c r="E707" s="39"/>
    </row>
    <row r="708" spans="1:5">
      <c r="A708" s="40"/>
      <c r="E708" s="39"/>
    </row>
    <row r="709" spans="1:5">
      <c r="A709" s="40"/>
      <c r="E709" s="39"/>
    </row>
    <row r="710" spans="1:5">
      <c r="A710" s="40"/>
      <c r="E710" s="39"/>
    </row>
    <row r="711" spans="1:5">
      <c r="A711" s="40"/>
      <c r="E711" s="39"/>
    </row>
    <row r="712" spans="1:5">
      <c r="A712" s="40"/>
      <c r="E712" s="39"/>
    </row>
    <row r="713" spans="1:5">
      <c r="A713" s="40"/>
      <c r="E713" s="39"/>
    </row>
    <row r="714" spans="1:5">
      <c r="A714" s="40"/>
      <c r="E714" s="39"/>
    </row>
    <row r="715" spans="1:5">
      <c r="A715" s="40"/>
      <c r="E715" s="39"/>
    </row>
    <row r="716" spans="1:5">
      <c r="A716" s="40"/>
      <c r="E716" s="39"/>
    </row>
    <row r="717" spans="1:5">
      <c r="A717" s="40"/>
      <c r="E717" s="39"/>
    </row>
    <row r="718" spans="1:5">
      <c r="A718" s="40"/>
      <c r="E718" s="39"/>
    </row>
    <row r="719" spans="1:5">
      <c r="A719" s="40"/>
      <c r="E719" s="39"/>
    </row>
    <row r="720" spans="1:5">
      <c r="A720" s="40"/>
      <c r="E720" s="39"/>
    </row>
    <row r="721" spans="1:5">
      <c r="A721" s="40"/>
      <c r="E721" s="39"/>
    </row>
    <row r="722" spans="1:5">
      <c r="A722" s="40"/>
      <c r="E722" s="39"/>
    </row>
    <row r="723" spans="1:5">
      <c r="A723" s="40"/>
      <c r="E723" s="39"/>
    </row>
    <row r="724" spans="1:5">
      <c r="A724" s="40"/>
      <c r="E724" s="39"/>
    </row>
    <row r="725" spans="1:5">
      <c r="A725" s="40"/>
      <c r="E725" s="39"/>
    </row>
    <row r="726" spans="1:5">
      <c r="A726" s="40"/>
      <c r="E726" s="39"/>
    </row>
    <row r="727" spans="1:5">
      <c r="A727" s="40"/>
      <c r="E727" s="39"/>
    </row>
    <row r="728" spans="1:5">
      <c r="A728" s="40"/>
      <c r="E728" s="39"/>
    </row>
    <row r="729" spans="1:5">
      <c r="A729" s="40"/>
      <c r="E729" s="39"/>
    </row>
    <row r="730" spans="1:5">
      <c r="A730" s="40"/>
      <c r="E730" s="39"/>
    </row>
    <row r="731" spans="1:5">
      <c r="A731" s="40"/>
      <c r="E731" s="39"/>
    </row>
    <row r="732" spans="1:5">
      <c r="A732" s="40"/>
      <c r="E732" s="39"/>
    </row>
    <row r="733" spans="1:5">
      <c r="A733" s="40"/>
      <c r="E733" s="39"/>
    </row>
    <row r="734" spans="1:5">
      <c r="A734" s="40"/>
      <c r="E734" s="39"/>
    </row>
    <row r="735" spans="1:5">
      <c r="A735" s="40"/>
      <c r="E735" s="39"/>
    </row>
    <row r="736" spans="1:5">
      <c r="A736" s="40"/>
      <c r="E736" s="39"/>
    </row>
    <row r="737" spans="1:5">
      <c r="A737" s="40"/>
      <c r="E737" s="39"/>
    </row>
    <row r="738" spans="1:5">
      <c r="A738" s="40"/>
      <c r="E738" s="39"/>
    </row>
    <row r="739" spans="1:5">
      <c r="A739" s="40"/>
      <c r="E739" s="39"/>
    </row>
    <row r="740" spans="1:5">
      <c r="A740" s="40"/>
      <c r="E740" s="39"/>
    </row>
    <row r="741" spans="1:5">
      <c r="A741" s="40"/>
      <c r="E741" s="39"/>
    </row>
    <row r="742" spans="1:5">
      <c r="A742" s="40"/>
      <c r="E742" s="39"/>
    </row>
    <row r="743" spans="1:5">
      <c r="A743" s="40"/>
      <c r="E743" s="39"/>
    </row>
    <row r="744" spans="1:5">
      <c r="A744" s="40"/>
      <c r="E744" s="39"/>
    </row>
    <row r="745" spans="1:5">
      <c r="A745" s="40"/>
      <c r="E745" s="39"/>
    </row>
    <row r="746" spans="1:5">
      <c r="A746" s="40"/>
      <c r="E746" s="39"/>
    </row>
    <row r="747" spans="1:5">
      <c r="A747" s="40"/>
      <c r="E747" s="39"/>
    </row>
    <row r="748" spans="1:5">
      <c r="A748" s="40"/>
      <c r="E748" s="39"/>
    </row>
    <row r="749" spans="1:5">
      <c r="A749" s="40"/>
      <c r="E749" s="39"/>
    </row>
    <row r="750" spans="1:5">
      <c r="A750" s="40"/>
      <c r="E750" s="39"/>
    </row>
    <row r="751" spans="1:5">
      <c r="A751" s="40"/>
      <c r="E751" s="39"/>
    </row>
    <row r="752" spans="1:5">
      <c r="A752" s="40"/>
      <c r="E752" s="39"/>
    </row>
    <row r="753" spans="1:5">
      <c r="A753" s="40"/>
      <c r="E753" s="39"/>
    </row>
    <row r="754" spans="1:5">
      <c r="A754" s="40"/>
      <c r="E754" s="39"/>
    </row>
    <row r="755" spans="1:5">
      <c r="A755" s="40"/>
      <c r="E755" s="39"/>
    </row>
    <row r="756" spans="1:5">
      <c r="A756" s="40"/>
      <c r="E756" s="39"/>
    </row>
    <row r="757" spans="1:5">
      <c r="A757" s="40"/>
      <c r="E757" s="39"/>
    </row>
    <row r="758" spans="1:5">
      <c r="A758" s="40"/>
      <c r="E758" s="39"/>
    </row>
    <row r="759" spans="1:5">
      <c r="A759" s="40"/>
      <c r="E759" s="39"/>
    </row>
    <row r="760" spans="1:5">
      <c r="A760" s="40"/>
      <c r="E760" s="39"/>
    </row>
    <row r="761" spans="1:5">
      <c r="A761" s="40"/>
      <c r="E761" s="39"/>
    </row>
    <row r="762" spans="1:5">
      <c r="A762" s="40"/>
      <c r="E762" s="39"/>
    </row>
    <row r="763" spans="1:5">
      <c r="A763" s="40"/>
      <c r="E763" s="39"/>
    </row>
    <row r="764" spans="1:5">
      <c r="A764" s="40"/>
      <c r="E764" s="39"/>
    </row>
    <row r="765" spans="1:5">
      <c r="A765" s="40"/>
      <c r="E765" s="39"/>
    </row>
    <row r="766" spans="1:5">
      <c r="A766" s="40"/>
      <c r="E766" s="39"/>
    </row>
    <row r="767" spans="1:5">
      <c r="A767" s="40"/>
      <c r="E767" s="39"/>
    </row>
    <row r="768" spans="1:5">
      <c r="A768" s="40"/>
      <c r="E768" s="39"/>
    </row>
    <row r="769" spans="1:5">
      <c r="A769" s="40"/>
      <c r="E769" s="39"/>
    </row>
    <row r="770" spans="1:5">
      <c r="A770" s="40"/>
      <c r="E770" s="39"/>
    </row>
    <row r="771" spans="1:5">
      <c r="A771" s="40"/>
      <c r="E771" s="39"/>
    </row>
    <row r="772" spans="1:5">
      <c r="A772" s="40"/>
      <c r="E772" s="39"/>
    </row>
    <row r="773" spans="1:5">
      <c r="A773" s="40"/>
      <c r="E773" s="39"/>
    </row>
    <row r="774" spans="1:5">
      <c r="A774" s="40"/>
      <c r="E774" s="39"/>
    </row>
    <row r="775" spans="1:5">
      <c r="A775" s="40"/>
      <c r="E775" s="39"/>
    </row>
    <row r="776" spans="1:5">
      <c r="A776" s="40"/>
      <c r="E776" s="39"/>
    </row>
    <row r="777" spans="1:5">
      <c r="A777" s="40"/>
      <c r="E777" s="39"/>
    </row>
    <row r="778" spans="1:5">
      <c r="A778" s="40"/>
      <c r="E778" s="39"/>
    </row>
    <row r="779" spans="1:5">
      <c r="A779" s="40"/>
      <c r="E779" s="39"/>
    </row>
    <row r="780" spans="1:5">
      <c r="A780" s="40"/>
      <c r="E780" s="39"/>
    </row>
    <row r="781" spans="1:5">
      <c r="A781" s="40"/>
      <c r="E781" s="39"/>
    </row>
    <row r="782" spans="1:5">
      <c r="A782" s="40"/>
      <c r="E782" s="39"/>
    </row>
    <row r="783" spans="1:5">
      <c r="A783" s="40"/>
      <c r="E783" s="39"/>
    </row>
    <row r="784" spans="1:5">
      <c r="A784" s="40"/>
      <c r="E784" s="39"/>
    </row>
    <row r="785" spans="1:5">
      <c r="A785" s="40"/>
      <c r="E785" s="39"/>
    </row>
    <row r="786" spans="1:5">
      <c r="A786" s="40"/>
      <c r="E786" s="39"/>
    </row>
    <row r="787" spans="1:5">
      <c r="A787" s="40"/>
      <c r="E787" s="39"/>
    </row>
    <row r="788" spans="1:5">
      <c r="A788" s="40"/>
      <c r="E788" s="39"/>
    </row>
    <row r="789" spans="1:5">
      <c r="A789" s="40"/>
      <c r="E789" s="39"/>
    </row>
    <row r="790" spans="1:5">
      <c r="A790" s="40"/>
      <c r="E790" s="39"/>
    </row>
    <row r="791" spans="1:5">
      <c r="A791" s="40"/>
      <c r="E791" s="39"/>
    </row>
    <row r="792" spans="1:5">
      <c r="A792" s="40"/>
      <c r="E792" s="39"/>
    </row>
    <row r="793" spans="1:5">
      <c r="A793" s="40"/>
      <c r="E793" s="39"/>
    </row>
    <row r="794" spans="1:5">
      <c r="A794" s="40"/>
      <c r="E794" s="39"/>
    </row>
    <row r="795" spans="1:5">
      <c r="A795" s="40"/>
      <c r="E795" s="39"/>
    </row>
    <row r="796" spans="1:5">
      <c r="A796" s="40"/>
      <c r="E796" s="39"/>
    </row>
    <row r="797" spans="1:5">
      <c r="A797" s="40"/>
      <c r="E797" s="39"/>
    </row>
    <row r="798" spans="1:5">
      <c r="A798" s="40"/>
      <c r="E798" s="39"/>
    </row>
    <row r="799" spans="1:5">
      <c r="A799" s="40"/>
      <c r="E799" s="39"/>
    </row>
    <row r="800" spans="1:5">
      <c r="A800" s="40"/>
      <c r="E800" s="39"/>
    </row>
    <row r="801" spans="1:5">
      <c r="A801" s="40"/>
      <c r="E801" s="39"/>
    </row>
    <row r="802" spans="1:5">
      <c r="A802" s="40"/>
      <c r="E802" s="39"/>
    </row>
    <row r="803" spans="1:5">
      <c r="A803" s="40"/>
      <c r="E803" s="39"/>
    </row>
    <row r="804" spans="1:5">
      <c r="A804" s="40"/>
      <c r="E804" s="39"/>
    </row>
    <row r="805" spans="1:5">
      <c r="A805" s="40"/>
      <c r="E805" s="39"/>
    </row>
    <row r="806" spans="1:5">
      <c r="A806" s="40"/>
      <c r="E806" s="39"/>
    </row>
    <row r="807" spans="1:5">
      <c r="A807" s="40"/>
      <c r="E807" s="39"/>
    </row>
    <row r="808" spans="1:5">
      <c r="A808" s="40"/>
      <c r="E808" s="39"/>
    </row>
    <row r="809" spans="1:5">
      <c r="A809" s="40"/>
      <c r="E809" s="39"/>
    </row>
    <row r="810" spans="1:5">
      <c r="A810" s="40"/>
      <c r="E810" s="39"/>
    </row>
    <row r="811" spans="1:5">
      <c r="A811" s="40"/>
      <c r="E811" s="39"/>
    </row>
    <row r="812" spans="1:5">
      <c r="A812" s="40"/>
      <c r="E812" s="39"/>
    </row>
    <row r="813" spans="1:5">
      <c r="A813" s="40"/>
      <c r="E813" s="39"/>
    </row>
    <row r="814" spans="1:5">
      <c r="A814" s="40"/>
      <c r="E814" s="39"/>
    </row>
    <row r="815" spans="1:5">
      <c r="A815" s="40"/>
      <c r="E815" s="39"/>
    </row>
    <row r="816" spans="1:5">
      <c r="A816" s="40"/>
      <c r="E816" s="39"/>
    </row>
    <row r="817" spans="1:5">
      <c r="A817" s="40"/>
      <c r="E817" s="39"/>
    </row>
    <row r="818" spans="1:5">
      <c r="A818" s="40"/>
      <c r="E818" s="39"/>
    </row>
    <row r="819" spans="1:5">
      <c r="A819" s="40"/>
      <c r="E819" s="39"/>
    </row>
    <row r="820" spans="1:5">
      <c r="A820" s="40"/>
      <c r="E820" s="39"/>
    </row>
    <row r="821" spans="1:5">
      <c r="A821" s="40"/>
      <c r="E821" s="39"/>
    </row>
    <row r="822" spans="1:5">
      <c r="A822" s="40"/>
      <c r="E822" s="39"/>
    </row>
    <row r="823" spans="1:5">
      <c r="A823" s="40"/>
      <c r="E823" s="39"/>
    </row>
    <row r="824" spans="1:5">
      <c r="A824" s="40"/>
      <c r="E824" s="39"/>
    </row>
    <row r="825" spans="1:5">
      <c r="A825" s="40"/>
      <c r="E825" s="39"/>
    </row>
    <row r="826" spans="1:5">
      <c r="A826" s="40"/>
      <c r="E826" s="39"/>
    </row>
    <row r="827" spans="1:5">
      <c r="A827" s="40"/>
      <c r="E827" s="39"/>
    </row>
    <row r="828" spans="1:5">
      <c r="A828" s="40"/>
      <c r="E828" s="39"/>
    </row>
    <row r="829" spans="1:5">
      <c r="A829" s="40"/>
      <c r="E829" s="39"/>
    </row>
    <row r="830" spans="1:5">
      <c r="A830" s="40"/>
      <c r="E830" s="39"/>
    </row>
    <row r="831" spans="1:5">
      <c r="A831" s="40"/>
      <c r="E831" s="39"/>
    </row>
    <row r="832" spans="1:5">
      <c r="A832" s="40"/>
      <c r="E832" s="39"/>
    </row>
    <row r="833" spans="1:5">
      <c r="A833" s="40"/>
      <c r="E833" s="39"/>
    </row>
    <row r="834" spans="1:5">
      <c r="A834" s="40"/>
      <c r="E834" s="39"/>
    </row>
    <row r="835" spans="1:5">
      <c r="A835" s="40"/>
      <c r="E835" s="39"/>
    </row>
    <row r="836" spans="1:5">
      <c r="A836" s="40"/>
      <c r="E836" s="39"/>
    </row>
    <row r="837" spans="1:5">
      <c r="A837" s="40"/>
      <c r="E837" s="39"/>
    </row>
    <row r="838" spans="1:5">
      <c r="A838" s="40"/>
      <c r="E838" s="39"/>
    </row>
    <row r="839" spans="1:5">
      <c r="A839" s="40"/>
      <c r="E839" s="39"/>
    </row>
    <row r="840" spans="1:5">
      <c r="A840" s="40"/>
      <c r="E840" s="39"/>
    </row>
    <row r="841" spans="1:5">
      <c r="A841" s="40"/>
      <c r="E841" s="39"/>
    </row>
    <row r="842" spans="1:5">
      <c r="A842" s="40"/>
      <c r="E842" s="39"/>
    </row>
    <row r="843" spans="1:5">
      <c r="A843" s="40"/>
      <c r="E843" s="39"/>
    </row>
    <row r="844" spans="1:5">
      <c r="A844" s="40"/>
      <c r="E844" s="39"/>
    </row>
    <row r="845" spans="1:5">
      <c r="A845" s="40"/>
      <c r="E845" s="39"/>
    </row>
    <row r="846" spans="1:5">
      <c r="A846" s="40"/>
      <c r="E846" s="39"/>
    </row>
    <row r="847" spans="1:5">
      <c r="A847" s="40"/>
      <c r="E847" s="39"/>
    </row>
    <row r="848" spans="1:5">
      <c r="A848" s="40"/>
      <c r="E848" s="39"/>
    </row>
    <row r="849" spans="1:5">
      <c r="A849" s="40"/>
      <c r="E849" s="39"/>
    </row>
    <row r="850" spans="1:5">
      <c r="A850" s="40"/>
      <c r="E850" s="39"/>
    </row>
    <row r="851" spans="1:5">
      <c r="A851" s="40"/>
      <c r="E851" s="39"/>
    </row>
    <row r="852" spans="1:5">
      <c r="A852" s="40"/>
      <c r="E852" s="39"/>
    </row>
    <row r="853" spans="1:5">
      <c r="A853" s="40"/>
      <c r="E853" s="39"/>
    </row>
    <row r="854" spans="1:5">
      <c r="A854" s="40"/>
      <c r="E854" s="39"/>
    </row>
    <row r="855" spans="1:5">
      <c r="A855" s="40"/>
      <c r="E855" s="39"/>
    </row>
    <row r="856" spans="1:5">
      <c r="A856" s="40"/>
      <c r="E856" s="39"/>
    </row>
    <row r="857" spans="1:5">
      <c r="A857" s="40"/>
      <c r="E857" s="39"/>
    </row>
    <row r="858" spans="1:5">
      <c r="A858" s="40"/>
      <c r="E858" s="39"/>
    </row>
    <row r="859" spans="1:5">
      <c r="A859" s="40"/>
      <c r="E859" s="39"/>
    </row>
    <row r="860" spans="1:5">
      <c r="A860" s="40"/>
      <c r="E860" s="39"/>
    </row>
    <row r="861" spans="1:5">
      <c r="A861" s="40"/>
      <c r="E861" s="39"/>
    </row>
    <row r="862" spans="1:5">
      <c r="A862" s="40"/>
      <c r="E862" s="39"/>
    </row>
    <row r="863" spans="1:5">
      <c r="A863" s="40"/>
      <c r="E863" s="39"/>
    </row>
    <row r="864" spans="1:5">
      <c r="A864" s="40"/>
      <c r="E864" s="39"/>
    </row>
    <row r="865" spans="1:5">
      <c r="A865" s="40"/>
      <c r="E865" s="39"/>
    </row>
    <row r="866" spans="1:5">
      <c r="A866" s="40"/>
      <c r="E866" s="39"/>
    </row>
    <row r="867" spans="1:5">
      <c r="A867" s="40"/>
      <c r="E867" s="39"/>
    </row>
    <row r="868" spans="1:5">
      <c r="A868" s="40"/>
      <c r="E868" s="39"/>
    </row>
    <row r="869" spans="1:5">
      <c r="A869" s="40"/>
      <c r="E869" s="39"/>
    </row>
    <row r="870" spans="1:5">
      <c r="A870" s="40"/>
      <c r="E870" s="39"/>
    </row>
    <row r="871" spans="1:5">
      <c r="A871" s="40"/>
      <c r="E871" s="39"/>
    </row>
    <row r="872" spans="1:5">
      <c r="A872" s="40"/>
      <c r="E872" s="39"/>
    </row>
    <row r="873" spans="1:5">
      <c r="A873" s="40"/>
      <c r="E873" s="39"/>
    </row>
    <row r="874" spans="1:5">
      <c r="A874" s="40"/>
      <c r="E874" s="39"/>
    </row>
    <row r="875" spans="1:5">
      <c r="A875" s="40"/>
      <c r="E875" s="39"/>
    </row>
    <row r="876" spans="1:5">
      <c r="A876" s="40"/>
      <c r="E876" s="39"/>
    </row>
    <row r="877" spans="1:5">
      <c r="A877" s="40"/>
      <c r="E877" s="39"/>
    </row>
    <row r="878" spans="1:5">
      <c r="A878" s="40"/>
      <c r="E878" s="39"/>
    </row>
    <row r="879" spans="1:5">
      <c r="A879" s="40"/>
      <c r="E879" s="39"/>
    </row>
    <row r="880" spans="1:5">
      <c r="A880" s="40"/>
      <c r="E880" s="39"/>
    </row>
    <row r="881" spans="1:5">
      <c r="A881" s="40"/>
      <c r="E881" s="39"/>
    </row>
    <row r="882" spans="1:5">
      <c r="A882" s="40"/>
      <c r="E882" s="39"/>
    </row>
    <row r="883" spans="1:5">
      <c r="A883" s="40"/>
      <c r="E883" s="39"/>
    </row>
    <row r="884" spans="1:5">
      <c r="A884" s="40"/>
      <c r="E884" s="39"/>
    </row>
    <row r="885" spans="1:5">
      <c r="A885" s="40"/>
      <c r="E885" s="39"/>
    </row>
    <row r="886" spans="1:5">
      <c r="A886" s="40"/>
      <c r="E886" s="39"/>
    </row>
    <row r="887" spans="1:5">
      <c r="A887" s="40"/>
      <c r="E887" s="39"/>
    </row>
    <row r="888" spans="1:5">
      <c r="A888" s="40"/>
      <c r="E888" s="39"/>
    </row>
    <row r="889" spans="1:5">
      <c r="A889" s="40"/>
      <c r="E889" s="39"/>
    </row>
    <row r="890" spans="1:5">
      <c r="A890" s="40"/>
      <c r="E890" s="39"/>
    </row>
    <row r="891" spans="1:5">
      <c r="A891" s="40"/>
      <c r="E891" s="39"/>
    </row>
    <row r="892" spans="1:5">
      <c r="A892" s="40"/>
      <c r="E892" s="39"/>
    </row>
    <row r="893" spans="1:5">
      <c r="A893" s="40"/>
      <c r="E893" s="39"/>
    </row>
    <row r="894" spans="1:5">
      <c r="A894" s="40"/>
      <c r="E894" s="39"/>
    </row>
    <row r="895" spans="1:5">
      <c r="A895" s="40"/>
      <c r="E895" s="39"/>
    </row>
    <row r="896" spans="1:5">
      <c r="A896" s="40"/>
      <c r="E896" s="39"/>
    </row>
    <row r="897" spans="1:5">
      <c r="A897" s="40"/>
      <c r="E897" s="39"/>
    </row>
    <row r="898" spans="1:5">
      <c r="A898" s="40"/>
      <c r="E898" s="39"/>
    </row>
    <row r="899" spans="1:5">
      <c r="A899" s="40"/>
      <c r="E899" s="39"/>
    </row>
    <row r="900" spans="1:5">
      <c r="A900" s="40"/>
      <c r="E900" s="39"/>
    </row>
    <row r="901" spans="1:5">
      <c r="A901" s="40"/>
      <c r="E901" s="39"/>
    </row>
    <row r="902" spans="1:5">
      <c r="A902" s="40"/>
      <c r="E902" s="39"/>
    </row>
    <row r="903" spans="1:5">
      <c r="A903" s="40"/>
      <c r="E903" s="39"/>
    </row>
    <row r="904" spans="1:5">
      <c r="A904" s="40"/>
      <c r="E904" s="39"/>
    </row>
    <row r="905" spans="1:5">
      <c r="A905" s="40"/>
      <c r="E905" s="39"/>
    </row>
    <row r="906" spans="1:5">
      <c r="A906" s="40"/>
      <c r="E906" s="39"/>
    </row>
    <row r="907" spans="1:5">
      <c r="A907" s="40"/>
      <c r="E907" s="39"/>
    </row>
    <row r="908" spans="1:5">
      <c r="A908" s="40"/>
      <c r="E908" s="39"/>
    </row>
    <row r="909" spans="1:5">
      <c r="A909" s="40"/>
      <c r="E909" s="39"/>
    </row>
    <row r="910" spans="1:5">
      <c r="A910" s="40"/>
      <c r="E910" s="39"/>
    </row>
    <row r="911" spans="1:5">
      <c r="A911" s="40"/>
      <c r="E911" s="39"/>
    </row>
    <row r="912" spans="1:5">
      <c r="A912" s="40"/>
      <c r="E912" s="39"/>
    </row>
    <row r="913" spans="1:5">
      <c r="A913" s="40"/>
      <c r="E913" s="39"/>
    </row>
    <row r="914" spans="1:5">
      <c r="A914" s="40"/>
      <c r="E914" s="39"/>
    </row>
    <row r="915" spans="1:5">
      <c r="A915" s="40"/>
      <c r="E915" s="39"/>
    </row>
    <row r="916" spans="1:5">
      <c r="A916" s="40"/>
      <c r="E916" s="39"/>
    </row>
    <row r="917" spans="1:5">
      <c r="A917" s="40"/>
      <c r="E917" s="39"/>
    </row>
    <row r="918" spans="1:5">
      <c r="A918" s="40"/>
      <c r="E918" s="39"/>
    </row>
    <row r="919" spans="1:5">
      <c r="A919" s="40"/>
      <c r="E919" s="39"/>
    </row>
    <row r="920" spans="1:5">
      <c r="A920" s="40"/>
      <c r="E920" s="39"/>
    </row>
    <row r="921" spans="1:5">
      <c r="A921" s="40"/>
      <c r="E921" s="39"/>
    </row>
    <row r="922" spans="1:5">
      <c r="A922" s="40"/>
      <c r="E922" s="39"/>
    </row>
    <row r="923" spans="1:5">
      <c r="A923" s="40"/>
      <c r="E923" s="39"/>
    </row>
    <row r="924" spans="1:5">
      <c r="A924" s="40"/>
      <c r="E924" s="39"/>
    </row>
    <row r="925" spans="1:5">
      <c r="A925" s="40"/>
      <c r="E925" s="39"/>
    </row>
    <row r="926" spans="1:5">
      <c r="A926" s="40"/>
      <c r="E926" s="39"/>
    </row>
    <row r="927" spans="1:5">
      <c r="A927" s="40"/>
      <c r="E927" s="39"/>
    </row>
    <row r="928" spans="1:5">
      <c r="A928" s="40"/>
      <c r="E928" s="39"/>
    </row>
    <row r="929" spans="1:5">
      <c r="A929" s="40"/>
      <c r="E929" s="39"/>
    </row>
    <row r="930" spans="1:5">
      <c r="A930" s="40"/>
      <c r="E930" s="39"/>
    </row>
    <row r="931" spans="1:5">
      <c r="A931" s="40"/>
      <c r="E931" s="39"/>
    </row>
    <row r="932" spans="1:5">
      <c r="A932" s="40"/>
      <c r="E932" s="39"/>
    </row>
    <row r="933" spans="1:5">
      <c r="A933" s="40"/>
      <c r="E933" s="39"/>
    </row>
    <row r="934" spans="1:5">
      <c r="A934" s="40"/>
      <c r="E934" s="39"/>
    </row>
    <row r="935" spans="1:5">
      <c r="A935" s="40"/>
      <c r="E935" s="39"/>
    </row>
    <row r="936" spans="1:5">
      <c r="A936" s="40"/>
      <c r="E936" s="39"/>
    </row>
    <row r="937" spans="1:5">
      <c r="A937" s="40"/>
      <c r="E937" s="39"/>
    </row>
    <row r="938" spans="1:5">
      <c r="A938" s="40"/>
      <c r="E938" s="39"/>
    </row>
    <row r="939" spans="1:5">
      <c r="A939" s="40"/>
      <c r="E939" s="39"/>
    </row>
    <row r="940" spans="1:5">
      <c r="A940" s="40"/>
      <c r="E940" s="39"/>
    </row>
    <row r="941" spans="1:5">
      <c r="A941" s="40"/>
      <c r="E941" s="39"/>
    </row>
    <row r="942" spans="1:5">
      <c r="A942" s="40"/>
      <c r="E942" s="39"/>
    </row>
    <row r="943" spans="1:5">
      <c r="A943" s="40"/>
      <c r="E943" s="39"/>
    </row>
    <row r="944" spans="1:5">
      <c r="A944" s="40"/>
      <c r="E944" s="39"/>
    </row>
    <row r="945" spans="1:5">
      <c r="A945" s="40"/>
      <c r="E945" s="39"/>
    </row>
    <row r="946" spans="1:5">
      <c r="A946" s="40"/>
      <c r="E946" s="39"/>
    </row>
    <row r="947" spans="1:5">
      <c r="A947" s="40"/>
      <c r="E947" s="39"/>
    </row>
    <row r="948" spans="1:5">
      <c r="A948" s="40"/>
      <c r="E948" s="39"/>
    </row>
    <row r="949" spans="1:5">
      <c r="A949" s="40"/>
      <c r="E949" s="39"/>
    </row>
    <row r="950" spans="1:5">
      <c r="A950" s="40"/>
      <c r="E950" s="39"/>
    </row>
    <row r="951" spans="1:5">
      <c r="A951" s="40"/>
      <c r="E951" s="39"/>
    </row>
    <row r="952" spans="1:5">
      <c r="A952" s="40"/>
      <c r="E952" s="39"/>
    </row>
    <row r="953" spans="1:5">
      <c r="A953" s="40"/>
      <c r="E953" s="39"/>
    </row>
    <row r="954" spans="1:5">
      <c r="A954" s="40"/>
      <c r="E954" s="39"/>
    </row>
    <row r="955" spans="1:5">
      <c r="A955" s="40"/>
      <c r="E955" s="39"/>
    </row>
    <row r="956" spans="1:5">
      <c r="A956" s="40"/>
      <c r="E956" s="39"/>
    </row>
    <row r="957" spans="1:5">
      <c r="A957" s="40"/>
      <c r="E957" s="39"/>
    </row>
    <row r="958" spans="1:5">
      <c r="A958" s="40"/>
      <c r="E958" s="39"/>
    </row>
    <row r="959" spans="1:5">
      <c r="A959" s="40"/>
      <c r="E959" s="39"/>
    </row>
    <row r="960" spans="1:5">
      <c r="A960" s="40"/>
      <c r="E960" s="39"/>
    </row>
    <row r="961" spans="1:5">
      <c r="A961" s="40"/>
      <c r="E961" s="39"/>
    </row>
    <row r="962" spans="1:5">
      <c r="A962" s="40"/>
      <c r="E962" s="39"/>
    </row>
    <row r="963" spans="1:5">
      <c r="A963" s="40"/>
      <c r="E963" s="39"/>
    </row>
    <row r="964" spans="1:5">
      <c r="A964" s="40"/>
      <c r="E964" s="39"/>
    </row>
    <row r="965" spans="1:5">
      <c r="A965" s="40"/>
      <c r="E965" s="39"/>
    </row>
    <row r="966" spans="1:5">
      <c r="A966" s="40"/>
      <c r="E966" s="39"/>
    </row>
    <row r="967" spans="1:5">
      <c r="A967" s="40"/>
      <c r="E967" s="39"/>
    </row>
    <row r="968" spans="1:5">
      <c r="A968" s="40"/>
      <c r="E968" s="39"/>
    </row>
    <row r="969" spans="1:5">
      <c r="A969" s="40"/>
      <c r="E969" s="39"/>
    </row>
    <row r="970" spans="1:5">
      <c r="A970" s="40"/>
      <c r="E970" s="39"/>
    </row>
    <row r="971" spans="1:5">
      <c r="A971" s="40"/>
      <c r="E971" s="39"/>
    </row>
    <row r="972" spans="1:5">
      <c r="A972" s="40"/>
      <c r="E972" s="39"/>
    </row>
    <row r="973" spans="1:5">
      <c r="A973" s="40"/>
      <c r="E973" s="39"/>
    </row>
    <row r="974" spans="1:5">
      <c r="A974" s="40"/>
      <c r="E974" s="39"/>
    </row>
    <row r="975" spans="1:5">
      <c r="A975" s="40"/>
      <c r="E975" s="39"/>
    </row>
    <row r="976" spans="1:5">
      <c r="A976" s="40"/>
      <c r="E976" s="39"/>
    </row>
    <row r="977" spans="1:5">
      <c r="A977" s="40"/>
      <c r="E977" s="39"/>
    </row>
    <row r="978" spans="1:5">
      <c r="A978" s="40"/>
      <c r="E978" s="39"/>
    </row>
    <row r="979" spans="1:5">
      <c r="A979" s="40"/>
      <c r="E979" s="39"/>
    </row>
    <row r="980" spans="1:5">
      <c r="A980" s="40"/>
      <c r="E980" s="39"/>
    </row>
  </sheetData>
  <dataValidations count="4">
    <dataValidation type="list" allowBlank="1" showErrorMessage="1" sqref="H2:H49" xr:uid="{00000000-0002-0000-0C00-000000000000}">
      <formula1>"Malini,Ricardo,Swetha,Elisia,Siddharth"</formula1>
    </dataValidation>
    <dataValidation type="list" allowBlank="1" showErrorMessage="1" sqref="K2:K49" xr:uid="{00000000-0002-0000-0C00-000001000000}">
      <formula1>"Venmo,Zelle,Paypal,Apple pay,Cash,Not in the Directory"</formula1>
    </dataValidation>
    <dataValidation type="list" allowBlank="1" showErrorMessage="1" sqref="I2 I3:J7 I8:I9 I10:J16 I17:I18 I19:J32 I33:I34 I35:J48 I49 L2:L49" xr:uid="{00000000-0002-0000-0C00-000002000000}">
      <formula1>"Yes,No,NA"</formula1>
    </dataValidation>
    <dataValidation type="list" allowBlank="1" showErrorMessage="1" sqref="J2 J8:J9 J17:J18 J33:J34 J49" xr:uid="{00000000-0002-0000-0C00-000003000000}">
      <formula1>"Yes,No"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D1093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2" max="2" width="16.77734375" customWidth="1"/>
    <col min="3" max="3" width="20" customWidth="1"/>
    <col min="4" max="4" width="13.6640625" customWidth="1"/>
    <col min="9" max="9" width="22.44140625" customWidth="1"/>
    <col min="11" max="11" width="14.109375" customWidth="1"/>
    <col min="12" max="12" width="13.6640625" customWidth="1"/>
    <col min="13" max="13" width="15" customWidth="1"/>
  </cols>
  <sheetData>
    <row r="1" spans="1:30">
      <c r="A1" s="31" t="s">
        <v>288</v>
      </c>
      <c r="B1" s="31" t="s">
        <v>289</v>
      </c>
      <c r="C1" s="31" t="s">
        <v>290</v>
      </c>
      <c r="D1" s="31" t="s">
        <v>291</v>
      </c>
      <c r="E1" s="52" t="s">
        <v>292</v>
      </c>
      <c r="F1" s="31" t="s">
        <v>293</v>
      </c>
      <c r="G1" s="31" t="s">
        <v>294</v>
      </c>
      <c r="H1" s="31" t="s">
        <v>295</v>
      </c>
      <c r="I1" s="31" t="s">
        <v>296</v>
      </c>
      <c r="J1" s="31" t="s">
        <v>297</v>
      </c>
      <c r="K1" s="31" t="s">
        <v>298</v>
      </c>
      <c r="L1" s="31" t="s">
        <v>299</v>
      </c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</row>
    <row r="2" spans="1:30">
      <c r="A2" s="34" t="s">
        <v>337</v>
      </c>
      <c r="B2" s="37" t="s">
        <v>219</v>
      </c>
      <c r="C2" s="37"/>
      <c r="D2" s="37"/>
      <c r="E2" s="53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</row>
    <row r="3" spans="1:30">
      <c r="A3" s="46">
        <v>45538</v>
      </c>
      <c r="B3" s="40" t="s">
        <v>338</v>
      </c>
      <c r="C3" t="s">
        <v>339</v>
      </c>
      <c r="D3" s="54">
        <v>45</v>
      </c>
      <c r="E3" s="55">
        <v>80</v>
      </c>
      <c r="F3" s="55">
        <v>80</v>
      </c>
      <c r="G3" s="56">
        <v>0</v>
      </c>
      <c r="H3" s="57" t="s">
        <v>233</v>
      </c>
      <c r="I3" s="40" t="s">
        <v>303</v>
      </c>
      <c r="J3" s="40" t="s">
        <v>303</v>
      </c>
      <c r="K3" s="40" t="s">
        <v>8</v>
      </c>
      <c r="L3" s="40" t="s">
        <v>304</v>
      </c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</row>
    <row r="4" spans="1:30">
      <c r="A4" s="58" t="s">
        <v>340</v>
      </c>
      <c r="B4" s="40" t="s">
        <v>338</v>
      </c>
      <c r="C4" t="s">
        <v>339</v>
      </c>
      <c r="D4" s="59">
        <v>45</v>
      </c>
      <c r="E4" s="56">
        <v>60</v>
      </c>
      <c r="F4" s="56">
        <v>60</v>
      </c>
      <c r="G4" s="56">
        <v>0</v>
      </c>
      <c r="H4" s="57" t="s">
        <v>233</v>
      </c>
      <c r="I4" s="40" t="s">
        <v>303</v>
      </c>
      <c r="J4" s="40" t="s">
        <v>303</v>
      </c>
      <c r="K4" s="40" t="s">
        <v>8</v>
      </c>
      <c r="L4" s="40" t="s">
        <v>304</v>
      </c>
      <c r="M4" s="40" t="s">
        <v>341</v>
      </c>
      <c r="N4" s="60">
        <f>SUM(F5:F25)</f>
        <v>1245</v>
      </c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</row>
    <row r="5" spans="1:30">
      <c r="A5" s="46">
        <v>45537</v>
      </c>
      <c r="B5" s="40" t="s">
        <v>342</v>
      </c>
      <c r="C5" s="40" t="s">
        <v>343</v>
      </c>
      <c r="D5" s="61">
        <v>60</v>
      </c>
      <c r="E5" s="56">
        <v>90</v>
      </c>
      <c r="F5" s="56">
        <v>90</v>
      </c>
      <c r="G5" s="56">
        <v>0</v>
      </c>
      <c r="H5" s="59" t="s">
        <v>233</v>
      </c>
      <c r="I5" s="40" t="s">
        <v>303</v>
      </c>
      <c r="J5" s="40" t="s">
        <v>303</v>
      </c>
      <c r="K5" s="40" t="s">
        <v>0</v>
      </c>
      <c r="L5" s="40" t="s">
        <v>304</v>
      </c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</row>
    <row r="6" spans="1:30">
      <c r="A6" s="46">
        <v>45538</v>
      </c>
      <c r="B6" s="40" t="s">
        <v>144</v>
      </c>
      <c r="C6" s="3" t="s">
        <v>344</v>
      </c>
      <c r="D6" s="59">
        <v>45</v>
      </c>
      <c r="E6" s="56">
        <v>80</v>
      </c>
      <c r="F6" s="56">
        <v>80</v>
      </c>
      <c r="G6" s="56">
        <v>0</v>
      </c>
      <c r="H6" s="57" t="s">
        <v>233</v>
      </c>
      <c r="I6" s="40" t="s">
        <v>303</v>
      </c>
      <c r="J6" s="40" t="s">
        <v>303</v>
      </c>
      <c r="K6" s="40" t="s">
        <v>0</v>
      </c>
      <c r="L6" s="40" t="s">
        <v>304</v>
      </c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</row>
    <row r="7" spans="1:30">
      <c r="A7" s="46">
        <v>45538</v>
      </c>
      <c r="B7" s="40" t="s">
        <v>305</v>
      </c>
      <c r="C7" s="3" t="s">
        <v>306</v>
      </c>
      <c r="D7" s="54">
        <v>45</v>
      </c>
      <c r="E7" s="55">
        <v>80</v>
      </c>
      <c r="F7" s="55">
        <v>80</v>
      </c>
      <c r="G7" s="55">
        <v>0</v>
      </c>
      <c r="H7" s="54" t="s">
        <v>233</v>
      </c>
      <c r="I7" s="40" t="s">
        <v>303</v>
      </c>
      <c r="J7" s="40" t="s">
        <v>303</v>
      </c>
      <c r="K7" s="40" t="s">
        <v>0</v>
      </c>
      <c r="L7" s="40" t="s">
        <v>304</v>
      </c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</row>
    <row r="8" spans="1:30">
      <c r="A8" s="46">
        <v>45539</v>
      </c>
      <c r="B8" s="40" t="s">
        <v>32</v>
      </c>
      <c r="C8" s="3" t="s">
        <v>323</v>
      </c>
      <c r="D8" s="40">
        <v>90</v>
      </c>
      <c r="E8" s="55">
        <v>150</v>
      </c>
      <c r="F8" s="55">
        <v>150</v>
      </c>
      <c r="G8" s="56">
        <v>0</v>
      </c>
      <c r="H8" s="57" t="s">
        <v>233</v>
      </c>
      <c r="I8" s="40" t="s">
        <v>303</v>
      </c>
      <c r="J8" s="40" t="s">
        <v>303</v>
      </c>
      <c r="K8" s="40" t="s">
        <v>0</v>
      </c>
      <c r="L8" s="40" t="s">
        <v>304</v>
      </c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</row>
    <row r="9" spans="1:30">
      <c r="A9" s="46">
        <v>45539</v>
      </c>
      <c r="B9" s="11" t="s">
        <v>345</v>
      </c>
      <c r="C9" s="3" t="s">
        <v>271</v>
      </c>
      <c r="D9" s="62" t="s">
        <v>346</v>
      </c>
      <c r="E9" s="63">
        <v>60</v>
      </c>
      <c r="F9" s="63">
        <v>60</v>
      </c>
      <c r="G9" s="56">
        <v>0</v>
      </c>
      <c r="H9" s="59" t="s">
        <v>233</v>
      </c>
      <c r="I9" s="40" t="s">
        <v>303</v>
      </c>
      <c r="J9" s="40" t="s">
        <v>303</v>
      </c>
      <c r="K9" s="40" t="s">
        <v>0</v>
      </c>
      <c r="L9" s="40" t="s">
        <v>304</v>
      </c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</row>
    <row r="10" spans="1:30">
      <c r="A10" s="46">
        <v>45539</v>
      </c>
      <c r="B10" s="40" t="s">
        <v>20</v>
      </c>
      <c r="C10" s="11" t="s">
        <v>307</v>
      </c>
      <c r="D10" s="62" t="s">
        <v>346</v>
      </c>
      <c r="E10" s="63">
        <v>60</v>
      </c>
      <c r="F10" s="63">
        <v>60</v>
      </c>
      <c r="G10" s="56">
        <v>0</v>
      </c>
      <c r="H10" s="59" t="s">
        <v>233</v>
      </c>
      <c r="I10" s="40" t="s">
        <v>303</v>
      </c>
      <c r="J10" s="40" t="s">
        <v>303</v>
      </c>
      <c r="K10" s="40" t="s">
        <v>0</v>
      </c>
      <c r="L10" s="40" t="s">
        <v>304</v>
      </c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</row>
    <row r="11" spans="1:30">
      <c r="A11" s="58" t="s">
        <v>340</v>
      </c>
      <c r="B11" s="64" t="s">
        <v>347</v>
      </c>
      <c r="C11" s="64" t="s">
        <v>348</v>
      </c>
      <c r="D11" s="54">
        <v>45</v>
      </c>
      <c r="E11" s="55">
        <v>60</v>
      </c>
      <c r="F11" s="55">
        <v>60</v>
      </c>
      <c r="G11" s="56">
        <v>0</v>
      </c>
      <c r="H11" s="57" t="s">
        <v>233</v>
      </c>
      <c r="I11" s="40" t="s">
        <v>303</v>
      </c>
      <c r="J11" s="40" t="s">
        <v>303</v>
      </c>
      <c r="K11" s="40" t="s">
        <v>0</v>
      </c>
      <c r="L11" s="40" t="s">
        <v>304</v>
      </c>
      <c r="M11" s="40" t="s">
        <v>341</v>
      </c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</row>
    <row r="12" spans="1:30">
      <c r="A12" s="65">
        <v>45540</v>
      </c>
      <c r="B12" s="66" t="s">
        <v>345</v>
      </c>
      <c r="C12" s="67" t="s">
        <v>271</v>
      </c>
      <c r="D12" s="59">
        <v>30</v>
      </c>
      <c r="E12" s="56">
        <v>60</v>
      </c>
      <c r="F12" s="56">
        <v>60</v>
      </c>
      <c r="G12" s="56">
        <v>0</v>
      </c>
      <c r="H12" s="59" t="s">
        <v>233</v>
      </c>
      <c r="I12" s="40" t="s">
        <v>303</v>
      </c>
      <c r="J12" s="40" t="s">
        <v>303</v>
      </c>
      <c r="K12" s="40" t="s">
        <v>0</v>
      </c>
      <c r="L12" s="40" t="s">
        <v>304</v>
      </c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</row>
    <row r="13" spans="1:30">
      <c r="A13" s="65">
        <v>45540</v>
      </c>
      <c r="B13" s="40" t="s">
        <v>305</v>
      </c>
      <c r="C13" s="3" t="s">
        <v>306</v>
      </c>
      <c r="D13" s="59">
        <v>45</v>
      </c>
      <c r="E13" s="56">
        <v>80</v>
      </c>
      <c r="F13" s="56">
        <v>80</v>
      </c>
      <c r="G13" s="56">
        <v>0</v>
      </c>
      <c r="H13" s="59" t="s">
        <v>233</v>
      </c>
      <c r="I13" s="40" t="s">
        <v>303</v>
      </c>
      <c r="J13" s="40" t="s">
        <v>303</v>
      </c>
      <c r="K13" s="40" t="s">
        <v>0</v>
      </c>
      <c r="L13" s="40" t="s">
        <v>304</v>
      </c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</row>
    <row r="14" spans="1:30">
      <c r="A14" s="46">
        <v>45540</v>
      </c>
      <c r="B14" s="40" t="s">
        <v>342</v>
      </c>
      <c r="C14" s="40" t="s">
        <v>343</v>
      </c>
      <c r="D14" s="61">
        <v>60</v>
      </c>
      <c r="E14" s="56">
        <v>90</v>
      </c>
      <c r="F14" s="56">
        <v>90</v>
      </c>
      <c r="G14" s="56">
        <v>0</v>
      </c>
      <c r="H14" s="59" t="s">
        <v>233</v>
      </c>
      <c r="I14" s="40" t="s">
        <v>303</v>
      </c>
      <c r="J14" s="40" t="s">
        <v>303</v>
      </c>
      <c r="K14" s="40" t="s">
        <v>0</v>
      </c>
      <c r="L14" s="40" t="s">
        <v>304</v>
      </c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</row>
    <row r="15" spans="1:30">
      <c r="A15" s="68" t="s">
        <v>349</v>
      </c>
      <c r="B15" s="54" t="s">
        <v>13</v>
      </c>
      <c r="C15" s="54" t="s">
        <v>307</v>
      </c>
      <c r="D15" s="59">
        <v>45</v>
      </c>
      <c r="E15" s="56">
        <v>60</v>
      </c>
      <c r="F15" s="56">
        <v>60</v>
      </c>
      <c r="G15" s="56">
        <v>0</v>
      </c>
      <c r="H15" s="59" t="s">
        <v>233</v>
      </c>
      <c r="I15" s="40" t="s">
        <v>303</v>
      </c>
      <c r="J15" s="40" t="s">
        <v>303</v>
      </c>
      <c r="K15" s="40" t="s">
        <v>0</v>
      </c>
      <c r="L15" s="40" t="s">
        <v>304</v>
      </c>
      <c r="M15" s="40" t="s">
        <v>341</v>
      </c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</row>
    <row r="16" spans="1:30">
      <c r="A16" s="58" t="s">
        <v>349</v>
      </c>
      <c r="B16" s="64" t="s">
        <v>350</v>
      </c>
      <c r="C16" s="64" t="s">
        <v>351</v>
      </c>
      <c r="D16" s="58" t="s">
        <v>352</v>
      </c>
      <c r="E16" s="55">
        <v>60</v>
      </c>
      <c r="F16" s="55">
        <v>60</v>
      </c>
      <c r="G16" s="56">
        <v>0</v>
      </c>
      <c r="H16" s="57" t="s">
        <v>233</v>
      </c>
      <c r="I16" s="40" t="s">
        <v>303</v>
      </c>
      <c r="J16" s="40" t="s">
        <v>303</v>
      </c>
      <c r="K16" s="40" t="s">
        <v>0</v>
      </c>
      <c r="L16" s="40" t="s">
        <v>304</v>
      </c>
      <c r="M16" s="40" t="s">
        <v>341</v>
      </c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</row>
    <row r="17" spans="1:30">
      <c r="A17" s="46">
        <v>45541</v>
      </c>
      <c r="B17" s="3" t="s">
        <v>353</v>
      </c>
      <c r="C17" s="3" t="s">
        <v>354</v>
      </c>
      <c r="D17" s="40">
        <v>60</v>
      </c>
      <c r="E17" s="55">
        <v>90</v>
      </c>
      <c r="F17" s="55">
        <v>90</v>
      </c>
      <c r="G17" s="55">
        <v>0</v>
      </c>
      <c r="H17" s="64" t="s">
        <v>233</v>
      </c>
      <c r="I17" s="40" t="s">
        <v>303</v>
      </c>
      <c r="J17" s="40" t="s">
        <v>303</v>
      </c>
      <c r="K17" s="40" t="s">
        <v>0</v>
      </c>
      <c r="L17" s="40" t="s">
        <v>304</v>
      </c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</row>
    <row r="18" spans="1:30">
      <c r="A18" s="65">
        <v>45541</v>
      </c>
      <c r="B18" s="61" t="s">
        <v>328</v>
      </c>
      <c r="C18" s="61" t="s">
        <v>329</v>
      </c>
      <c r="D18" s="61">
        <v>60</v>
      </c>
      <c r="E18" s="56">
        <v>90</v>
      </c>
      <c r="F18" s="56">
        <v>90</v>
      </c>
      <c r="G18" s="56">
        <v>0</v>
      </c>
      <c r="H18" s="59" t="s">
        <v>233</v>
      </c>
      <c r="I18" s="40" t="s">
        <v>303</v>
      </c>
      <c r="J18" s="40" t="s">
        <v>303</v>
      </c>
      <c r="K18" s="40" t="s">
        <v>0</v>
      </c>
      <c r="L18" s="40" t="s">
        <v>304</v>
      </c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</row>
    <row r="19" spans="1:30">
      <c r="A19" s="69" t="s">
        <v>199</v>
      </c>
      <c r="B19" s="69" t="s">
        <v>18</v>
      </c>
      <c r="C19" s="69" t="s">
        <v>355</v>
      </c>
      <c r="D19" s="69" t="s">
        <v>304</v>
      </c>
      <c r="E19" s="70">
        <v>60</v>
      </c>
      <c r="F19" s="70">
        <v>15</v>
      </c>
      <c r="G19" s="70">
        <v>45</v>
      </c>
      <c r="H19" s="69" t="s">
        <v>356</v>
      </c>
      <c r="I19" s="40" t="s">
        <v>303</v>
      </c>
      <c r="J19" s="40" t="s">
        <v>303</v>
      </c>
      <c r="K19" s="40" t="s">
        <v>0</v>
      </c>
      <c r="L19" s="40" t="s">
        <v>303</v>
      </c>
      <c r="M19" s="40" t="s">
        <v>357</v>
      </c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</row>
    <row r="20" spans="1:30">
      <c r="A20" s="71">
        <v>45537</v>
      </c>
      <c r="B20" s="72" t="s">
        <v>22</v>
      </c>
      <c r="C20" s="73" t="s">
        <v>332</v>
      </c>
      <c r="D20" s="74">
        <v>60</v>
      </c>
      <c r="E20" s="75">
        <v>60</v>
      </c>
      <c r="F20" s="75">
        <v>60</v>
      </c>
      <c r="G20" s="76">
        <v>0</v>
      </c>
      <c r="H20" s="75" t="s">
        <v>233</v>
      </c>
      <c r="I20" s="77" t="s">
        <v>303</v>
      </c>
      <c r="J20" s="77" t="s">
        <v>303</v>
      </c>
      <c r="K20" s="77" t="s">
        <v>0</v>
      </c>
      <c r="L20" s="77" t="s">
        <v>304</v>
      </c>
      <c r="M20" s="77" t="s">
        <v>358</v>
      </c>
      <c r="N20" s="77"/>
      <c r="O20" s="77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</row>
    <row r="21" spans="1:30">
      <c r="A21" s="71">
        <v>45538</v>
      </c>
      <c r="B21" s="72" t="s">
        <v>22</v>
      </c>
      <c r="C21" s="73" t="s">
        <v>332</v>
      </c>
      <c r="D21" s="74">
        <v>30</v>
      </c>
      <c r="E21" s="75">
        <v>30</v>
      </c>
      <c r="F21" s="75">
        <v>30</v>
      </c>
      <c r="G21" s="76">
        <v>0</v>
      </c>
      <c r="H21" s="78" t="s">
        <v>233</v>
      </c>
      <c r="I21" s="77" t="s">
        <v>303</v>
      </c>
      <c r="J21" s="77" t="s">
        <v>303</v>
      </c>
      <c r="K21" s="77" t="s">
        <v>0</v>
      </c>
      <c r="L21" s="77" t="s">
        <v>304</v>
      </c>
      <c r="M21" s="77" t="s">
        <v>341</v>
      </c>
      <c r="N21" s="77"/>
      <c r="O21" s="77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</row>
    <row r="22" spans="1:30">
      <c r="A22" s="79" t="s">
        <v>340</v>
      </c>
      <c r="B22" s="73" t="s">
        <v>22</v>
      </c>
      <c r="C22" s="73" t="s">
        <v>332</v>
      </c>
      <c r="D22" s="79" t="s">
        <v>346</v>
      </c>
      <c r="E22" s="79" t="s">
        <v>346</v>
      </c>
      <c r="F22" s="79" t="s">
        <v>346</v>
      </c>
      <c r="G22" s="80">
        <v>0</v>
      </c>
      <c r="H22" s="64" t="s">
        <v>233</v>
      </c>
      <c r="I22" s="40" t="s">
        <v>303</v>
      </c>
      <c r="J22" s="40" t="s">
        <v>303</v>
      </c>
      <c r="K22" s="40" t="s">
        <v>0</v>
      </c>
      <c r="L22" s="40" t="s">
        <v>304</v>
      </c>
      <c r="M22" s="40" t="s">
        <v>341</v>
      </c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</row>
    <row r="23" spans="1:30">
      <c r="A23" s="81" t="s">
        <v>349</v>
      </c>
      <c r="B23" s="74" t="s">
        <v>22</v>
      </c>
      <c r="C23" s="73" t="s">
        <v>332</v>
      </c>
      <c r="D23" s="74">
        <v>30</v>
      </c>
      <c r="E23" s="74">
        <v>30</v>
      </c>
      <c r="F23" s="74">
        <v>30</v>
      </c>
      <c r="G23" s="80">
        <v>0</v>
      </c>
      <c r="H23" s="54" t="s">
        <v>233</v>
      </c>
      <c r="I23" s="40" t="s">
        <v>303</v>
      </c>
      <c r="J23" s="40" t="s">
        <v>303</v>
      </c>
      <c r="K23" s="40" t="s">
        <v>0</v>
      </c>
      <c r="L23" s="40" t="s">
        <v>304</v>
      </c>
      <c r="M23" s="40" t="s">
        <v>341</v>
      </c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</row>
    <row r="24" spans="1:30">
      <c r="A24" s="81" t="s">
        <v>359</v>
      </c>
      <c r="B24" s="74" t="s">
        <v>360</v>
      </c>
      <c r="C24" s="74" t="s">
        <v>361</v>
      </c>
      <c r="D24" s="81" t="s">
        <v>346</v>
      </c>
      <c r="E24" s="81" t="s">
        <v>346</v>
      </c>
      <c r="F24" s="81" t="s">
        <v>346</v>
      </c>
      <c r="G24" s="80">
        <v>0</v>
      </c>
      <c r="H24" s="74" t="s">
        <v>233</v>
      </c>
      <c r="I24" s="77" t="s">
        <v>303</v>
      </c>
      <c r="J24" s="77" t="s">
        <v>303</v>
      </c>
      <c r="K24" s="77" t="s">
        <v>0</v>
      </c>
      <c r="L24" s="77" t="s">
        <v>304</v>
      </c>
      <c r="M24" s="77" t="s">
        <v>341</v>
      </c>
      <c r="N24" s="77"/>
      <c r="O24" s="77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</row>
    <row r="25" spans="1:30">
      <c r="A25" s="82" t="s">
        <v>349</v>
      </c>
      <c r="B25" s="78" t="s">
        <v>360</v>
      </c>
      <c r="C25" s="75" t="s">
        <v>361</v>
      </c>
      <c r="D25" s="82" t="s">
        <v>346</v>
      </c>
      <c r="E25" s="82" t="s">
        <v>346</v>
      </c>
      <c r="F25" s="82" t="s">
        <v>346</v>
      </c>
      <c r="G25" s="76">
        <v>0</v>
      </c>
      <c r="H25" s="64" t="s">
        <v>233</v>
      </c>
      <c r="I25" s="40" t="s">
        <v>303</v>
      </c>
      <c r="J25" s="40" t="s">
        <v>303</v>
      </c>
      <c r="K25" s="40" t="s">
        <v>0</v>
      </c>
      <c r="L25" s="40" t="s">
        <v>304</v>
      </c>
      <c r="M25" s="40" t="s">
        <v>341</v>
      </c>
      <c r="N25" s="40"/>
      <c r="O25" s="40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</row>
    <row r="26" spans="1:30">
      <c r="A26" s="65">
        <v>45538</v>
      </c>
      <c r="B26" s="67" t="s">
        <v>362</v>
      </c>
      <c r="C26" s="67" t="s">
        <v>363</v>
      </c>
      <c r="D26" s="61">
        <v>60</v>
      </c>
      <c r="E26" s="56">
        <v>90</v>
      </c>
      <c r="F26" s="56">
        <v>90</v>
      </c>
      <c r="G26" s="56">
        <v>0</v>
      </c>
      <c r="H26" s="59" t="s">
        <v>233</v>
      </c>
      <c r="I26" s="40" t="s">
        <v>303</v>
      </c>
      <c r="J26" s="40" t="s">
        <v>303</v>
      </c>
      <c r="K26" s="40" t="s">
        <v>1</v>
      </c>
      <c r="L26" s="40" t="s">
        <v>304</v>
      </c>
      <c r="M26" s="40"/>
      <c r="N26" s="60">
        <f>SUM(F26:F30)</f>
        <v>310</v>
      </c>
      <c r="O26" s="40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</row>
    <row r="27" spans="1:30">
      <c r="A27" s="65">
        <v>45539</v>
      </c>
      <c r="B27" s="61" t="s">
        <v>364</v>
      </c>
      <c r="C27" s="67" t="s">
        <v>365</v>
      </c>
      <c r="D27" s="61">
        <v>60</v>
      </c>
      <c r="E27" s="56">
        <v>90</v>
      </c>
      <c r="F27" s="56">
        <v>90</v>
      </c>
      <c r="G27" s="56">
        <v>0</v>
      </c>
      <c r="H27" s="57" t="s">
        <v>233</v>
      </c>
      <c r="I27" s="40" t="s">
        <v>303</v>
      </c>
      <c r="J27" s="40" t="s">
        <v>303</v>
      </c>
      <c r="K27" s="40" t="s">
        <v>1</v>
      </c>
      <c r="L27" s="40" t="s">
        <v>304</v>
      </c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</row>
    <row r="28" spans="1:30">
      <c r="A28" s="65">
        <v>45539</v>
      </c>
      <c r="B28" s="67" t="s">
        <v>324</v>
      </c>
      <c r="C28" s="67" t="s">
        <v>333</v>
      </c>
      <c r="D28" s="61">
        <v>60</v>
      </c>
      <c r="E28" s="56">
        <v>90</v>
      </c>
      <c r="F28" s="56">
        <v>90</v>
      </c>
      <c r="G28" s="56">
        <v>0</v>
      </c>
      <c r="H28" s="59" t="s">
        <v>233</v>
      </c>
      <c r="I28" s="40" t="s">
        <v>303</v>
      </c>
      <c r="J28" s="40" t="s">
        <v>303</v>
      </c>
      <c r="K28" s="40" t="s">
        <v>1</v>
      </c>
      <c r="L28" s="40" t="s">
        <v>304</v>
      </c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</row>
    <row r="29" spans="1:30">
      <c r="A29" s="69" t="s">
        <v>199</v>
      </c>
      <c r="B29" s="69" t="s">
        <v>366</v>
      </c>
      <c r="C29" s="69" t="s">
        <v>367</v>
      </c>
      <c r="D29" s="69" t="s">
        <v>304</v>
      </c>
      <c r="E29" s="70">
        <v>80</v>
      </c>
      <c r="F29" s="70">
        <v>20</v>
      </c>
      <c r="G29" s="70">
        <v>60</v>
      </c>
      <c r="H29" s="69" t="s">
        <v>356</v>
      </c>
      <c r="I29" s="40" t="s">
        <v>303</v>
      </c>
      <c r="J29" s="40" t="s">
        <v>303</v>
      </c>
      <c r="K29" s="40" t="s">
        <v>1</v>
      </c>
      <c r="L29" s="40" t="s">
        <v>303</v>
      </c>
      <c r="M29" s="40" t="s">
        <v>357</v>
      </c>
      <c r="N29" s="40"/>
      <c r="O29" s="40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</row>
    <row r="30" spans="1:30">
      <c r="A30" s="69" t="s">
        <v>199</v>
      </c>
      <c r="B30" s="69" t="s">
        <v>368</v>
      </c>
      <c r="C30" s="69" t="s">
        <v>327</v>
      </c>
      <c r="D30" s="69" t="s">
        <v>304</v>
      </c>
      <c r="E30" s="70">
        <v>80</v>
      </c>
      <c r="F30" s="70">
        <v>20</v>
      </c>
      <c r="G30" s="70">
        <v>60</v>
      </c>
      <c r="H30" s="69" t="s">
        <v>356</v>
      </c>
      <c r="I30" s="40" t="s">
        <v>303</v>
      </c>
      <c r="J30" s="40" t="s">
        <v>303</v>
      </c>
      <c r="K30" s="40" t="s">
        <v>1</v>
      </c>
      <c r="L30" s="40" t="s">
        <v>303</v>
      </c>
      <c r="M30" s="40" t="s">
        <v>357</v>
      </c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</row>
    <row r="31" spans="1:30">
      <c r="A31" s="40"/>
      <c r="B31" s="40"/>
      <c r="C31" s="40"/>
      <c r="D31" s="40"/>
      <c r="E31" s="60"/>
      <c r="F31" s="52">
        <f>SUM(F1:F30)</f>
        <v>1695</v>
      </c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</row>
    <row r="32" spans="1:30">
      <c r="A32" s="83" t="s">
        <v>369</v>
      </c>
      <c r="B32" s="37" t="s">
        <v>220</v>
      </c>
      <c r="C32" s="37"/>
      <c r="D32" s="37"/>
      <c r="E32" s="53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</row>
    <row r="33" spans="1:30">
      <c r="A33" s="46">
        <v>45545</v>
      </c>
      <c r="B33" s="84" t="s">
        <v>370</v>
      </c>
      <c r="C33" s="3" t="s">
        <v>318</v>
      </c>
      <c r="D33" s="40">
        <v>60</v>
      </c>
      <c r="E33" s="60">
        <v>70</v>
      </c>
      <c r="F33" s="40">
        <v>20</v>
      </c>
      <c r="G33" s="40">
        <v>50</v>
      </c>
      <c r="H33" s="57" t="s">
        <v>371</v>
      </c>
      <c r="I33" s="40" t="s">
        <v>303</v>
      </c>
      <c r="J33" s="40" t="s">
        <v>303</v>
      </c>
      <c r="K33" s="40" t="s">
        <v>0</v>
      </c>
      <c r="L33" s="40" t="s">
        <v>303</v>
      </c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</row>
    <row r="34" spans="1:30">
      <c r="A34" s="46">
        <v>45546</v>
      </c>
      <c r="B34" s="40" t="s">
        <v>372</v>
      </c>
      <c r="C34" s="3" t="s">
        <v>373</v>
      </c>
      <c r="D34" s="40">
        <v>30</v>
      </c>
      <c r="E34" s="60">
        <v>60</v>
      </c>
      <c r="F34" s="40">
        <v>60</v>
      </c>
      <c r="G34" s="40">
        <v>0</v>
      </c>
      <c r="H34" s="57" t="s">
        <v>233</v>
      </c>
      <c r="I34" s="40" t="s">
        <v>303</v>
      </c>
      <c r="J34" s="40" t="s">
        <v>303</v>
      </c>
      <c r="K34" s="40" t="s">
        <v>0</v>
      </c>
      <c r="L34" s="40" t="s">
        <v>304</v>
      </c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</row>
    <row r="35" spans="1:30">
      <c r="A35" s="46">
        <v>45547</v>
      </c>
      <c r="B35" s="40" t="s">
        <v>374</v>
      </c>
      <c r="C35" s="3" t="s">
        <v>375</v>
      </c>
      <c r="D35" s="40">
        <v>30</v>
      </c>
      <c r="E35" s="60">
        <v>60</v>
      </c>
      <c r="F35" s="40">
        <v>60</v>
      </c>
      <c r="G35" s="40">
        <v>0</v>
      </c>
      <c r="H35" s="57" t="s">
        <v>233</v>
      </c>
      <c r="I35" s="40" t="s">
        <v>303</v>
      </c>
      <c r="J35" s="40" t="s">
        <v>303</v>
      </c>
      <c r="K35" s="40" t="s">
        <v>0</v>
      </c>
      <c r="L35" s="40" t="s">
        <v>304</v>
      </c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</row>
    <row r="36" spans="1:30">
      <c r="A36" s="85" t="s">
        <v>199</v>
      </c>
      <c r="B36" s="85" t="s">
        <v>18</v>
      </c>
      <c r="C36" s="85" t="s">
        <v>355</v>
      </c>
      <c r="D36" s="85" t="s">
        <v>304</v>
      </c>
      <c r="E36" s="86">
        <v>75</v>
      </c>
      <c r="F36" s="86">
        <v>30</v>
      </c>
      <c r="G36" s="86">
        <v>45</v>
      </c>
      <c r="H36" s="85" t="s">
        <v>356</v>
      </c>
      <c r="I36" s="40" t="s">
        <v>303</v>
      </c>
      <c r="J36" s="40" t="s">
        <v>303</v>
      </c>
      <c r="K36" s="40" t="s">
        <v>0</v>
      </c>
      <c r="L36" s="40" t="s">
        <v>376</v>
      </c>
      <c r="M36" s="40" t="s">
        <v>357</v>
      </c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</row>
    <row r="37" spans="1:30">
      <c r="A37" s="87" t="s">
        <v>377</v>
      </c>
      <c r="B37" s="17" t="s">
        <v>378</v>
      </c>
      <c r="C37" s="17" t="s">
        <v>355</v>
      </c>
      <c r="D37" s="88">
        <v>60</v>
      </c>
      <c r="E37" s="89">
        <v>110</v>
      </c>
      <c r="F37" s="88">
        <v>20</v>
      </c>
      <c r="G37" s="88">
        <v>90</v>
      </c>
      <c r="H37" s="90" t="s">
        <v>379</v>
      </c>
      <c r="I37" s="88" t="s">
        <v>303</v>
      </c>
      <c r="J37" s="88" t="s">
        <v>303</v>
      </c>
      <c r="K37" s="88" t="s">
        <v>0</v>
      </c>
      <c r="L37" s="88" t="s">
        <v>376</v>
      </c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</row>
    <row r="38" spans="1:30">
      <c r="A38" s="85" t="s">
        <v>199</v>
      </c>
      <c r="B38" s="85" t="s">
        <v>366</v>
      </c>
      <c r="C38" s="85" t="s">
        <v>367</v>
      </c>
      <c r="D38" s="85" t="s">
        <v>304</v>
      </c>
      <c r="E38" s="86">
        <v>100</v>
      </c>
      <c r="F38" s="86">
        <v>40</v>
      </c>
      <c r="G38" s="86">
        <v>60</v>
      </c>
      <c r="H38" s="85" t="s">
        <v>356</v>
      </c>
      <c r="I38" s="40" t="s">
        <v>303</v>
      </c>
      <c r="J38" s="40" t="s">
        <v>303</v>
      </c>
      <c r="K38" s="40" t="s">
        <v>1</v>
      </c>
      <c r="L38" s="40" t="s">
        <v>376</v>
      </c>
      <c r="M38" s="40" t="s">
        <v>357</v>
      </c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</row>
    <row r="39" spans="1:30">
      <c r="A39" s="85" t="s">
        <v>199</v>
      </c>
      <c r="B39" s="85" t="s">
        <v>368</v>
      </c>
      <c r="C39" s="85" t="s">
        <v>327</v>
      </c>
      <c r="D39" s="85" t="s">
        <v>304</v>
      </c>
      <c r="E39" s="86">
        <v>100</v>
      </c>
      <c r="F39" s="86">
        <v>40</v>
      </c>
      <c r="G39" s="86">
        <v>60</v>
      </c>
      <c r="H39" s="85" t="s">
        <v>356</v>
      </c>
      <c r="I39" s="40" t="s">
        <v>303</v>
      </c>
      <c r="J39" s="40" t="s">
        <v>303</v>
      </c>
      <c r="K39" s="40" t="s">
        <v>1</v>
      </c>
      <c r="L39" s="40" t="s">
        <v>376</v>
      </c>
      <c r="M39" s="40" t="s">
        <v>357</v>
      </c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</row>
    <row r="40" spans="1:30">
      <c r="A40" s="85" t="s">
        <v>199</v>
      </c>
      <c r="B40" s="85" t="s">
        <v>380</v>
      </c>
      <c r="C40" s="85" t="s">
        <v>343</v>
      </c>
      <c r="D40" s="85" t="s">
        <v>304</v>
      </c>
      <c r="E40" s="86">
        <v>100</v>
      </c>
      <c r="F40" s="86">
        <v>40</v>
      </c>
      <c r="G40" s="86">
        <v>60</v>
      </c>
      <c r="H40" s="85" t="s">
        <v>356</v>
      </c>
      <c r="I40" s="40" t="s">
        <v>303</v>
      </c>
      <c r="J40" s="40" t="s">
        <v>303</v>
      </c>
      <c r="K40" s="40" t="s">
        <v>0</v>
      </c>
      <c r="L40" s="40" t="s">
        <v>376</v>
      </c>
      <c r="M40" s="40" t="s">
        <v>357</v>
      </c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</row>
    <row r="41" spans="1:30">
      <c r="A41" s="91" t="s">
        <v>381</v>
      </c>
      <c r="B41" s="92" t="s">
        <v>382</v>
      </c>
      <c r="C41" s="3" t="s">
        <v>383</v>
      </c>
      <c r="D41" s="85">
        <v>60</v>
      </c>
      <c r="E41" s="86">
        <v>90</v>
      </c>
      <c r="F41" s="86">
        <v>90</v>
      </c>
      <c r="G41" s="86">
        <v>0</v>
      </c>
      <c r="H41" s="85" t="s">
        <v>233</v>
      </c>
      <c r="I41" s="40" t="s">
        <v>303</v>
      </c>
      <c r="J41" s="40" t="s">
        <v>303</v>
      </c>
      <c r="K41" s="40" t="s">
        <v>0</v>
      </c>
      <c r="L41" s="40" t="s">
        <v>304</v>
      </c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</row>
    <row r="42" spans="1:30">
      <c r="A42" s="91" t="s">
        <v>381</v>
      </c>
      <c r="B42" s="40" t="s">
        <v>384</v>
      </c>
      <c r="C42" s="40" t="s">
        <v>318</v>
      </c>
      <c r="D42" s="85">
        <v>60</v>
      </c>
      <c r="E42" s="86">
        <v>90</v>
      </c>
      <c r="F42" s="86">
        <v>90</v>
      </c>
      <c r="G42" s="86">
        <v>0</v>
      </c>
      <c r="H42" s="85" t="s">
        <v>233</v>
      </c>
      <c r="I42" s="40" t="s">
        <v>303</v>
      </c>
      <c r="J42" s="40" t="s">
        <v>303</v>
      </c>
      <c r="K42" s="40" t="s">
        <v>0</v>
      </c>
      <c r="L42" s="40" t="s">
        <v>304</v>
      </c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</row>
    <row r="43" spans="1:30">
      <c r="A43" s="91" t="s">
        <v>381</v>
      </c>
      <c r="B43" s="40" t="s">
        <v>316</v>
      </c>
      <c r="C43" s="3" t="s">
        <v>311</v>
      </c>
      <c r="D43" s="85">
        <v>60</v>
      </c>
      <c r="E43" s="86">
        <v>90</v>
      </c>
      <c r="F43" s="86">
        <v>90</v>
      </c>
      <c r="G43" s="86">
        <v>0</v>
      </c>
      <c r="H43" s="85" t="s">
        <v>233</v>
      </c>
      <c r="I43" s="40" t="s">
        <v>303</v>
      </c>
      <c r="J43" s="40" t="s">
        <v>303</v>
      </c>
      <c r="K43" s="40" t="s">
        <v>0</v>
      </c>
      <c r="L43" s="40" t="s">
        <v>304</v>
      </c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</row>
    <row r="44" spans="1:30">
      <c r="A44" s="91" t="s">
        <v>381</v>
      </c>
      <c r="B44" s="40" t="s">
        <v>385</v>
      </c>
      <c r="C44" s="3" t="s">
        <v>386</v>
      </c>
      <c r="D44" s="85">
        <v>60</v>
      </c>
      <c r="E44" s="86">
        <v>90</v>
      </c>
      <c r="F44" s="86">
        <v>90</v>
      </c>
      <c r="G44" s="86">
        <v>0</v>
      </c>
      <c r="H44" s="85" t="s">
        <v>233</v>
      </c>
      <c r="I44" s="40" t="s">
        <v>303</v>
      </c>
      <c r="J44" s="40" t="s">
        <v>303</v>
      </c>
      <c r="K44" s="40" t="s">
        <v>0</v>
      </c>
      <c r="L44" s="40" t="s">
        <v>304</v>
      </c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</row>
    <row r="45" spans="1:30">
      <c r="A45" s="91" t="s">
        <v>381</v>
      </c>
      <c r="B45" s="40" t="s">
        <v>32</v>
      </c>
      <c r="C45" s="3" t="s">
        <v>323</v>
      </c>
      <c r="D45" s="85">
        <v>90</v>
      </c>
      <c r="E45" s="86">
        <v>150</v>
      </c>
      <c r="F45" s="86">
        <v>150</v>
      </c>
      <c r="G45" s="86">
        <v>0</v>
      </c>
      <c r="H45" s="85" t="s">
        <v>233</v>
      </c>
      <c r="I45" s="40" t="s">
        <v>303</v>
      </c>
      <c r="J45" s="40" t="s">
        <v>303</v>
      </c>
      <c r="K45" s="40" t="s">
        <v>0</v>
      </c>
      <c r="L45" s="40" t="s">
        <v>304</v>
      </c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</row>
    <row r="46" spans="1:30">
      <c r="A46" s="91" t="s">
        <v>381</v>
      </c>
      <c r="B46" s="40" t="s">
        <v>305</v>
      </c>
      <c r="C46" s="3" t="s">
        <v>306</v>
      </c>
      <c r="D46" s="40">
        <v>20</v>
      </c>
      <c r="E46" s="86">
        <v>40</v>
      </c>
      <c r="F46" s="86">
        <v>40</v>
      </c>
      <c r="G46" s="86">
        <v>0</v>
      </c>
      <c r="H46" s="85" t="s">
        <v>233</v>
      </c>
      <c r="I46" s="40" t="s">
        <v>303</v>
      </c>
      <c r="J46" s="40" t="s">
        <v>303</v>
      </c>
      <c r="K46" s="40" t="s">
        <v>0</v>
      </c>
      <c r="L46" s="40" t="s">
        <v>304</v>
      </c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</row>
    <row r="47" spans="1:30">
      <c r="A47" s="93" t="s">
        <v>194</v>
      </c>
      <c r="B47" s="31"/>
      <c r="C47" s="31"/>
      <c r="D47" s="31"/>
      <c r="E47" s="52"/>
      <c r="F47" s="52">
        <f>SUM(F33:F46)</f>
        <v>860</v>
      </c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</row>
    <row r="48" spans="1:30">
      <c r="A48" s="83" t="s">
        <v>387</v>
      </c>
      <c r="B48" s="37" t="s">
        <v>221</v>
      </c>
      <c r="C48" s="37"/>
      <c r="D48" s="37"/>
      <c r="E48" s="53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</row>
    <row r="49" spans="1:30">
      <c r="A49" s="46">
        <v>45551</v>
      </c>
      <c r="B49" s="40" t="s">
        <v>331</v>
      </c>
      <c r="C49" s="40" t="s">
        <v>271</v>
      </c>
      <c r="D49" s="40" t="s">
        <v>388</v>
      </c>
      <c r="E49" s="86">
        <v>45</v>
      </c>
      <c r="F49" s="86">
        <v>45</v>
      </c>
      <c r="G49" s="86">
        <v>0</v>
      </c>
      <c r="H49" s="85" t="s">
        <v>233</v>
      </c>
      <c r="I49" s="40" t="s">
        <v>303</v>
      </c>
      <c r="J49" s="40" t="s">
        <v>303</v>
      </c>
      <c r="K49" s="40" t="s">
        <v>0</v>
      </c>
      <c r="L49" s="40" t="s">
        <v>304</v>
      </c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</row>
    <row r="50" spans="1:30">
      <c r="A50" s="46">
        <v>45551</v>
      </c>
      <c r="B50" s="40" t="s">
        <v>372</v>
      </c>
      <c r="C50" s="40" t="s">
        <v>373</v>
      </c>
      <c r="D50" s="40" t="s">
        <v>389</v>
      </c>
      <c r="E50" s="86">
        <v>32.5</v>
      </c>
      <c r="F50" s="86">
        <v>32.5</v>
      </c>
      <c r="G50" s="86">
        <v>0</v>
      </c>
      <c r="H50" s="85" t="s">
        <v>233</v>
      </c>
      <c r="I50" s="40" t="s">
        <v>303</v>
      </c>
      <c r="J50" s="40" t="s">
        <v>303</v>
      </c>
      <c r="K50" s="40" t="s">
        <v>0</v>
      </c>
      <c r="L50" s="40" t="s">
        <v>304</v>
      </c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</row>
    <row r="51" spans="1:30">
      <c r="A51" s="46">
        <v>45551</v>
      </c>
      <c r="B51" s="40" t="s">
        <v>347</v>
      </c>
      <c r="C51" s="40" t="s">
        <v>348</v>
      </c>
      <c r="D51" s="40" t="s">
        <v>389</v>
      </c>
      <c r="E51" s="86">
        <v>32.5</v>
      </c>
      <c r="F51" s="86">
        <v>32.5</v>
      </c>
      <c r="G51" s="86">
        <v>0</v>
      </c>
      <c r="H51" s="85" t="s">
        <v>233</v>
      </c>
      <c r="I51" s="40" t="s">
        <v>303</v>
      </c>
      <c r="J51" s="40" t="s">
        <v>303</v>
      </c>
      <c r="K51" s="40" t="s">
        <v>0</v>
      </c>
      <c r="L51" s="40" t="s">
        <v>304</v>
      </c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</row>
    <row r="52" spans="1:30">
      <c r="A52" s="46">
        <v>45551</v>
      </c>
      <c r="B52" s="40" t="s">
        <v>390</v>
      </c>
      <c r="C52" s="40" t="s">
        <v>200</v>
      </c>
      <c r="D52" s="40" t="s">
        <v>389</v>
      </c>
      <c r="E52" s="86">
        <v>32.5</v>
      </c>
      <c r="F52" s="86">
        <v>32.5</v>
      </c>
      <c r="G52" s="86">
        <v>0</v>
      </c>
      <c r="H52" s="85" t="s">
        <v>233</v>
      </c>
      <c r="I52" s="40" t="s">
        <v>303</v>
      </c>
      <c r="J52" s="40" t="s">
        <v>303</v>
      </c>
      <c r="K52" s="40" t="s">
        <v>0</v>
      </c>
      <c r="L52" s="40" t="s">
        <v>304</v>
      </c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</row>
    <row r="53" spans="1:30">
      <c r="A53" s="46">
        <v>45551</v>
      </c>
      <c r="B53" s="11" t="s">
        <v>391</v>
      </c>
      <c r="C53" s="3" t="s">
        <v>392</v>
      </c>
      <c r="D53" s="40" t="s">
        <v>393</v>
      </c>
      <c r="E53" s="60">
        <v>400</v>
      </c>
      <c r="F53" s="40">
        <v>400</v>
      </c>
      <c r="G53" s="86">
        <v>0</v>
      </c>
      <c r="H53" s="85" t="s">
        <v>233</v>
      </c>
      <c r="I53" s="40" t="s">
        <v>303</v>
      </c>
      <c r="J53" s="40" t="s">
        <v>303</v>
      </c>
      <c r="K53" s="40" t="s">
        <v>0</v>
      </c>
      <c r="L53" s="40" t="s">
        <v>304</v>
      </c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</row>
    <row r="54" spans="1:30">
      <c r="A54" s="46">
        <v>45551</v>
      </c>
      <c r="B54" s="11" t="s">
        <v>345</v>
      </c>
      <c r="C54" s="3" t="s">
        <v>271</v>
      </c>
      <c r="D54" s="40">
        <v>45</v>
      </c>
      <c r="E54" s="60">
        <v>80</v>
      </c>
      <c r="F54" s="40">
        <v>80</v>
      </c>
      <c r="G54" s="86">
        <v>0</v>
      </c>
      <c r="H54" s="85" t="s">
        <v>233</v>
      </c>
      <c r="I54" s="40" t="s">
        <v>303</v>
      </c>
      <c r="J54" s="40" t="s">
        <v>303</v>
      </c>
      <c r="K54" s="40" t="s">
        <v>0</v>
      </c>
      <c r="L54" s="40" t="s">
        <v>304</v>
      </c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</row>
    <row r="55" spans="1:30">
      <c r="A55" s="46">
        <v>45551</v>
      </c>
      <c r="B55" s="40" t="s">
        <v>394</v>
      </c>
      <c r="C55" s="40" t="s">
        <v>335</v>
      </c>
      <c r="D55" s="40">
        <v>60</v>
      </c>
      <c r="E55" s="86">
        <v>90</v>
      </c>
      <c r="F55" s="86">
        <v>90</v>
      </c>
      <c r="G55" s="86">
        <v>0</v>
      </c>
      <c r="H55" s="85" t="s">
        <v>233</v>
      </c>
      <c r="I55" s="40" t="s">
        <v>303</v>
      </c>
      <c r="J55" s="40" t="s">
        <v>303</v>
      </c>
      <c r="K55" s="40" t="s">
        <v>0</v>
      </c>
      <c r="L55" s="40" t="s">
        <v>304</v>
      </c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</row>
    <row r="56" spans="1:30">
      <c r="A56" s="46">
        <v>45551</v>
      </c>
      <c r="B56" s="40" t="s">
        <v>395</v>
      </c>
      <c r="C56" s="3" t="s">
        <v>396</v>
      </c>
      <c r="D56" s="40">
        <v>30</v>
      </c>
      <c r="E56" s="86">
        <v>60</v>
      </c>
      <c r="F56" s="86">
        <v>60</v>
      </c>
      <c r="G56" s="86">
        <v>0</v>
      </c>
      <c r="H56" s="85" t="s">
        <v>233</v>
      </c>
      <c r="I56" s="40" t="s">
        <v>303</v>
      </c>
      <c r="J56" s="40" t="s">
        <v>303</v>
      </c>
      <c r="K56" s="40" t="s">
        <v>0</v>
      </c>
      <c r="L56" s="40" t="s">
        <v>304</v>
      </c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</row>
    <row r="57" spans="1:30">
      <c r="A57" s="46">
        <v>45551</v>
      </c>
      <c r="B57" s="11" t="s">
        <v>397</v>
      </c>
      <c r="C57" s="3" t="s">
        <v>398</v>
      </c>
      <c r="D57" s="40">
        <v>45</v>
      </c>
      <c r="E57" s="60">
        <v>60</v>
      </c>
      <c r="F57" s="40">
        <v>40</v>
      </c>
      <c r="G57" s="86">
        <v>0</v>
      </c>
      <c r="H57" s="85" t="s">
        <v>233</v>
      </c>
      <c r="I57" s="40" t="s">
        <v>303</v>
      </c>
      <c r="J57" s="40" t="s">
        <v>303</v>
      </c>
      <c r="K57" s="40" t="s">
        <v>0</v>
      </c>
      <c r="L57" s="40" t="s">
        <v>304</v>
      </c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</row>
    <row r="58" spans="1:30">
      <c r="A58" s="46">
        <v>45552</v>
      </c>
      <c r="B58" s="40" t="s">
        <v>26</v>
      </c>
      <c r="C58" s="40" t="s">
        <v>399</v>
      </c>
      <c r="D58" s="40">
        <v>45</v>
      </c>
      <c r="E58" s="86">
        <v>80</v>
      </c>
      <c r="F58" s="86">
        <v>80</v>
      </c>
      <c r="G58" s="86">
        <v>0</v>
      </c>
      <c r="H58" s="85" t="s">
        <v>233</v>
      </c>
      <c r="I58" s="40" t="s">
        <v>303</v>
      </c>
      <c r="J58" s="40" t="s">
        <v>303</v>
      </c>
      <c r="K58" s="40" t="s">
        <v>1</v>
      </c>
      <c r="L58" s="40" t="s">
        <v>304</v>
      </c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</row>
    <row r="59" spans="1:30">
      <c r="A59" s="46">
        <v>45552</v>
      </c>
      <c r="B59" s="3" t="s">
        <v>362</v>
      </c>
      <c r="C59" s="3" t="s">
        <v>400</v>
      </c>
      <c r="D59" s="40">
        <v>60</v>
      </c>
      <c r="E59" s="86">
        <v>90</v>
      </c>
      <c r="F59" s="86">
        <v>90</v>
      </c>
      <c r="G59" s="86">
        <v>0</v>
      </c>
      <c r="H59" s="85" t="s">
        <v>233</v>
      </c>
      <c r="I59" s="40" t="s">
        <v>303</v>
      </c>
      <c r="J59" s="40" t="s">
        <v>303</v>
      </c>
      <c r="K59" s="40" t="s">
        <v>1</v>
      </c>
      <c r="L59" s="40" t="s">
        <v>304</v>
      </c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</row>
    <row r="60" spans="1:30">
      <c r="A60" s="46">
        <v>45552</v>
      </c>
      <c r="B60" s="3" t="s">
        <v>364</v>
      </c>
      <c r="C60" s="40" t="s">
        <v>365</v>
      </c>
      <c r="D60" s="40">
        <v>45</v>
      </c>
      <c r="E60" s="86">
        <v>80</v>
      </c>
      <c r="F60" s="86">
        <v>80</v>
      </c>
      <c r="G60" s="86">
        <v>0</v>
      </c>
      <c r="H60" s="85" t="s">
        <v>233</v>
      </c>
      <c r="I60" s="40" t="s">
        <v>303</v>
      </c>
      <c r="J60" s="40" t="s">
        <v>303</v>
      </c>
      <c r="K60" s="40" t="s">
        <v>1</v>
      </c>
      <c r="L60" s="40" t="s">
        <v>304</v>
      </c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</row>
    <row r="61" spans="1:30">
      <c r="A61" s="46">
        <v>45552</v>
      </c>
      <c r="B61" s="3" t="s">
        <v>401</v>
      </c>
      <c r="C61" s="3" t="s">
        <v>402</v>
      </c>
      <c r="D61" s="40">
        <v>45</v>
      </c>
      <c r="E61" s="60">
        <v>45</v>
      </c>
      <c r="F61" s="40">
        <v>60</v>
      </c>
      <c r="G61" s="86">
        <v>0</v>
      </c>
      <c r="H61" s="85" t="s">
        <v>233</v>
      </c>
      <c r="I61" s="40" t="s">
        <v>303</v>
      </c>
      <c r="J61" s="40" t="s">
        <v>303</v>
      </c>
      <c r="K61" s="40" t="s">
        <v>0</v>
      </c>
      <c r="L61" s="40" t="s">
        <v>304</v>
      </c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</row>
    <row r="62" spans="1:30">
      <c r="A62" s="46">
        <v>45552</v>
      </c>
      <c r="B62" s="3" t="s">
        <v>29</v>
      </c>
      <c r="C62" s="3" t="s">
        <v>402</v>
      </c>
      <c r="D62" s="40">
        <v>45</v>
      </c>
      <c r="E62" s="60">
        <v>45</v>
      </c>
      <c r="F62" s="40">
        <v>60</v>
      </c>
      <c r="G62" s="86">
        <v>0</v>
      </c>
      <c r="H62" s="85" t="s">
        <v>233</v>
      </c>
      <c r="I62" s="40" t="s">
        <v>303</v>
      </c>
      <c r="J62" s="40" t="s">
        <v>303</v>
      </c>
      <c r="K62" s="40" t="s">
        <v>0</v>
      </c>
      <c r="L62" s="40" t="s">
        <v>304</v>
      </c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</row>
    <row r="63" spans="1:30">
      <c r="A63" s="46">
        <v>45552</v>
      </c>
      <c r="B63" s="3" t="s">
        <v>403</v>
      </c>
      <c r="C63" s="3" t="s">
        <v>404</v>
      </c>
      <c r="D63" s="40">
        <v>45</v>
      </c>
      <c r="E63" s="60">
        <v>60</v>
      </c>
      <c r="F63" s="40">
        <v>60</v>
      </c>
      <c r="G63" s="86">
        <v>0</v>
      </c>
      <c r="H63" s="85" t="s">
        <v>233</v>
      </c>
      <c r="I63" s="40" t="s">
        <v>303</v>
      </c>
      <c r="J63" s="40" t="s">
        <v>303</v>
      </c>
      <c r="K63" s="40" t="s">
        <v>0</v>
      </c>
      <c r="L63" s="40" t="s">
        <v>304</v>
      </c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</row>
    <row r="64" spans="1:30">
      <c r="A64" s="46">
        <v>45552</v>
      </c>
      <c r="B64" s="11" t="s">
        <v>385</v>
      </c>
      <c r="C64" s="3" t="s">
        <v>405</v>
      </c>
      <c r="D64" s="40">
        <v>45</v>
      </c>
      <c r="E64" s="60">
        <v>60</v>
      </c>
      <c r="F64" s="40">
        <v>60</v>
      </c>
      <c r="G64" s="86">
        <v>0</v>
      </c>
      <c r="H64" s="85" t="s">
        <v>233</v>
      </c>
      <c r="I64" s="40" t="s">
        <v>303</v>
      </c>
      <c r="J64" s="40" t="s">
        <v>303</v>
      </c>
      <c r="K64" s="40" t="s">
        <v>0</v>
      </c>
      <c r="L64" s="40" t="s">
        <v>304</v>
      </c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</row>
    <row r="65" spans="1:30">
      <c r="A65" s="46">
        <v>45552</v>
      </c>
      <c r="B65" s="40" t="s">
        <v>406</v>
      </c>
      <c r="C65" s="40" t="s">
        <v>318</v>
      </c>
      <c r="D65" s="40">
        <v>60</v>
      </c>
      <c r="E65" s="86">
        <v>70</v>
      </c>
      <c r="F65" s="86">
        <v>20</v>
      </c>
      <c r="G65" s="86">
        <v>50</v>
      </c>
      <c r="H65" s="85" t="s">
        <v>371</v>
      </c>
      <c r="I65" s="40" t="s">
        <v>303</v>
      </c>
      <c r="J65" s="40" t="s">
        <v>303</v>
      </c>
      <c r="K65" s="40" t="s">
        <v>0</v>
      </c>
      <c r="L65" s="40" t="s">
        <v>303</v>
      </c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</row>
    <row r="66" spans="1:30">
      <c r="A66" s="46">
        <v>45552</v>
      </c>
      <c r="B66" s="11" t="s">
        <v>407</v>
      </c>
      <c r="C66" s="3" t="s">
        <v>398</v>
      </c>
      <c r="D66" s="40">
        <v>45</v>
      </c>
      <c r="E66" s="60">
        <v>60</v>
      </c>
      <c r="F66" s="40">
        <v>60</v>
      </c>
      <c r="G66" s="86">
        <v>0</v>
      </c>
      <c r="H66" s="85" t="s">
        <v>233</v>
      </c>
      <c r="I66" s="40" t="s">
        <v>303</v>
      </c>
      <c r="J66" s="40" t="s">
        <v>303</v>
      </c>
      <c r="K66" s="40" t="s">
        <v>0</v>
      </c>
      <c r="L66" s="40" t="s">
        <v>304</v>
      </c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</row>
    <row r="67" spans="1:30">
      <c r="A67" s="46">
        <v>45554</v>
      </c>
      <c r="B67" s="92" t="s">
        <v>408</v>
      </c>
      <c r="C67" s="3" t="s">
        <v>409</v>
      </c>
      <c r="D67" s="40" t="s">
        <v>410</v>
      </c>
      <c r="E67" s="86">
        <v>360</v>
      </c>
      <c r="F67" s="86">
        <v>360</v>
      </c>
      <c r="G67" s="86">
        <v>0</v>
      </c>
      <c r="H67" s="85" t="s">
        <v>233</v>
      </c>
      <c r="I67" s="40" t="s">
        <v>303</v>
      </c>
      <c r="J67" s="40" t="s">
        <v>303</v>
      </c>
      <c r="K67" s="40" t="s">
        <v>0</v>
      </c>
      <c r="L67" s="40" t="s">
        <v>304</v>
      </c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</row>
    <row r="68" spans="1:30">
      <c r="A68" s="46">
        <v>45553</v>
      </c>
      <c r="B68" s="94" t="s">
        <v>411</v>
      </c>
      <c r="C68" s="3" t="s">
        <v>383</v>
      </c>
      <c r="D68" s="40">
        <v>60</v>
      </c>
      <c r="E68" s="86">
        <v>90</v>
      </c>
      <c r="F68" s="86">
        <v>90</v>
      </c>
      <c r="G68" s="86">
        <v>0</v>
      </c>
      <c r="H68" s="85" t="s">
        <v>233</v>
      </c>
      <c r="I68" s="40" t="s">
        <v>303</v>
      </c>
      <c r="J68" s="40" t="s">
        <v>303</v>
      </c>
      <c r="K68" s="40" t="s">
        <v>0</v>
      </c>
      <c r="L68" s="40" t="s">
        <v>304</v>
      </c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</row>
    <row r="69" spans="1:30">
      <c r="A69" s="46">
        <v>45553</v>
      </c>
      <c r="B69" s="11" t="s">
        <v>412</v>
      </c>
      <c r="C69" s="3" t="s">
        <v>413</v>
      </c>
      <c r="D69" s="40">
        <v>60</v>
      </c>
      <c r="E69" s="86">
        <v>90</v>
      </c>
      <c r="F69" s="86">
        <v>90</v>
      </c>
      <c r="G69" s="86">
        <v>0</v>
      </c>
      <c r="H69" s="85" t="s">
        <v>233</v>
      </c>
      <c r="I69" s="40" t="s">
        <v>303</v>
      </c>
      <c r="J69" s="40" t="s">
        <v>303</v>
      </c>
      <c r="K69" s="40" t="s">
        <v>1</v>
      </c>
      <c r="L69" s="40" t="s">
        <v>304</v>
      </c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</row>
    <row r="70" spans="1:30">
      <c r="A70" s="46">
        <v>45553</v>
      </c>
      <c r="B70" s="3" t="s">
        <v>324</v>
      </c>
      <c r="C70" s="3" t="s">
        <v>333</v>
      </c>
      <c r="D70" s="40">
        <v>60</v>
      </c>
      <c r="E70" s="86">
        <v>90</v>
      </c>
      <c r="F70" s="86">
        <v>90</v>
      </c>
      <c r="G70" s="86">
        <v>0</v>
      </c>
      <c r="H70" s="85" t="s">
        <v>233</v>
      </c>
      <c r="I70" s="40" t="s">
        <v>303</v>
      </c>
      <c r="J70" s="40" t="s">
        <v>303</v>
      </c>
      <c r="K70" s="40" t="s">
        <v>1</v>
      </c>
      <c r="L70" s="40" t="s">
        <v>304</v>
      </c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</row>
    <row r="71" spans="1:30">
      <c r="A71" s="46">
        <v>45553</v>
      </c>
      <c r="B71" s="40" t="s">
        <v>305</v>
      </c>
      <c r="C71" s="11" t="s">
        <v>414</v>
      </c>
      <c r="D71" s="40">
        <v>30</v>
      </c>
      <c r="E71" s="60">
        <v>60</v>
      </c>
      <c r="F71" s="40">
        <v>60</v>
      </c>
      <c r="G71" s="86">
        <v>0</v>
      </c>
      <c r="H71" s="85" t="s">
        <v>233</v>
      </c>
      <c r="I71" s="40" t="s">
        <v>303</v>
      </c>
      <c r="J71" s="40" t="s">
        <v>303</v>
      </c>
      <c r="K71" s="40" t="s">
        <v>0</v>
      </c>
      <c r="L71" s="40" t="s">
        <v>304</v>
      </c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</row>
    <row r="72" spans="1:30">
      <c r="A72" s="95">
        <v>45551</v>
      </c>
      <c r="B72" s="96" t="s">
        <v>415</v>
      </c>
      <c r="C72" s="17" t="s">
        <v>339</v>
      </c>
      <c r="D72" s="88">
        <v>45</v>
      </c>
      <c r="E72" s="89">
        <v>60</v>
      </c>
      <c r="F72" s="88">
        <v>60</v>
      </c>
      <c r="G72" s="97">
        <v>0</v>
      </c>
      <c r="H72" s="98" t="s">
        <v>233</v>
      </c>
      <c r="I72" s="88" t="s">
        <v>303</v>
      </c>
      <c r="J72" s="88" t="s">
        <v>303</v>
      </c>
      <c r="K72" s="88" t="s">
        <v>8</v>
      </c>
      <c r="L72" s="88" t="s">
        <v>304</v>
      </c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</row>
    <row r="73" spans="1:30">
      <c r="A73" s="46">
        <v>45553</v>
      </c>
      <c r="B73" s="11" t="s">
        <v>415</v>
      </c>
      <c r="C73" s="3" t="s">
        <v>339</v>
      </c>
      <c r="D73" s="40">
        <v>45</v>
      </c>
      <c r="E73" s="60">
        <v>60</v>
      </c>
      <c r="F73" s="40">
        <v>60</v>
      </c>
      <c r="G73" s="86">
        <v>0</v>
      </c>
      <c r="H73" s="85" t="s">
        <v>233</v>
      </c>
      <c r="I73" s="40" t="s">
        <v>303</v>
      </c>
      <c r="J73" s="40" t="s">
        <v>303</v>
      </c>
      <c r="K73" s="40" t="s">
        <v>8</v>
      </c>
      <c r="L73" s="40" t="s">
        <v>304</v>
      </c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</row>
    <row r="74" spans="1:30">
      <c r="A74" s="46">
        <v>45553</v>
      </c>
      <c r="B74" s="11" t="s">
        <v>416</v>
      </c>
      <c r="C74" s="3" t="s">
        <v>417</v>
      </c>
      <c r="D74" s="40">
        <v>45</v>
      </c>
      <c r="E74" s="60">
        <v>60</v>
      </c>
      <c r="F74" s="40">
        <v>60</v>
      </c>
      <c r="G74" s="86">
        <v>0</v>
      </c>
      <c r="H74" s="85" t="s">
        <v>233</v>
      </c>
      <c r="I74" s="40" t="s">
        <v>303</v>
      </c>
      <c r="J74" s="40" t="s">
        <v>303</v>
      </c>
      <c r="K74" s="40" t="s">
        <v>0</v>
      </c>
      <c r="L74" s="40" t="s">
        <v>304</v>
      </c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</row>
    <row r="75" spans="1:30">
      <c r="A75" s="46">
        <v>45553</v>
      </c>
      <c r="B75" s="3" t="s">
        <v>30</v>
      </c>
      <c r="C75" s="3" t="s">
        <v>418</v>
      </c>
      <c r="D75" s="40">
        <v>75</v>
      </c>
      <c r="E75" s="60">
        <v>130</v>
      </c>
      <c r="F75" s="40">
        <v>20</v>
      </c>
      <c r="G75" s="40">
        <v>110</v>
      </c>
      <c r="H75" s="85" t="s">
        <v>379</v>
      </c>
      <c r="I75" s="40" t="s">
        <v>303</v>
      </c>
      <c r="J75" s="40" t="s">
        <v>303</v>
      </c>
      <c r="K75" s="40" t="s">
        <v>0</v>
      </c>
      <c r="L75" s="40" t="s">
        <v>376</v>
      </c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</row>
    <row r="76" spans="1:30">
      <c r="A76" s="46">
        <v>45553</v>
      </c>
      <c r="B76" s="3" t="s">
        <v>419</v>
      </c>
      <c r="C76" s="11" t="s">
        <v>348</v>
      </c>
      <c r="D76" s="40">
        <v>45</v>
      </c>
      <c r="E76" s="60">
        <v>60</v>
      </c>
      <c r="F76" s="40">
        <v>60</v>
      </c>
      <c r="G76" s="86">
        <v>0</v>
      </c>
      <c r="H76" s="85" t="s">
        <v>233</v>
      </c>
      <c r="I76" s="40" t="s">
        <v>303</v>
      </c>
      <c r="J76" s="40" t="s">
        <v>303</v>
      </c>
      <c r="K76" s="40" t="s">
        <v>0</v>
      </c>
      <c r="L76" s="40" t="s">
        <v>304</v>
      </c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</row>
    <row r="77" spans="1:30">
      <c r="A77" s="46">
        <v>45554</v>
      </c>
      <c r="B77" s="3" t="s">
        <v>342</v>
      </c>
      <c r="C77" s="3" t="s">
        <v>343</v>
      </c>
      <c r="D77" s="40">
        <v>60</v>
      </c>
      <c r="E77" s="86">
        <v>90</v>
      </c>
      <c r="F77" s="86">
        <v>90</v>
      </c>
      <c r="G77" s="86">
        <v>0</v>
      </c>
      <c r="H77" s="85" t="s">
        <v>233</v>
      </c>
      <c r="I77" s="40" t="s">
        <v>303</v>
      </c>
      <c r="J77" s="40" t="s">
        <v>303</v>
      </c>
      <c r="K77" s="40" t="s">
        <v>0</v>
      </c>
      <c r="L77" s="40" t="s">
        <v>304</v>
      </c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</row>
    <row r="78" spans="1:30">
      <c r="A78" s="46">
        <v>45554</v>
      </c>
      <c r="B78" s="3" t="s">
        <v>403</v>
      </c>
      <c r="C78" s="3" t="s">
        <v>404</v>
      </c>
      <c r="D78" s="40">
        <v>45</v>
      </c>
      <c r="E78" s="60">
        <v>60</v>
      </c>
      <c r="F78" s="40">
        <v>60</v>
      </c>
      <c r="G78" s="86">
        <v>0</v>
      </c>
      <c r="H78" s="85" t="s">
        <v>233</v>
      </c>
      <c r="I78" s="40" t="s">
        <v>303</v>
      </c>
      <c r="J78" s="40" t="s">
        <v>303</v>
      </c>
      <c r="K78" s="40" t="s">
        <v>0</v>
      </c>
      <c r="L78" s="40" t="s">
        <v>304</v>
      </c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</row>
    <row r="79" spans="1:30">
      <c r="A79" s="46">
        <v>45554</v>
      </c>
      <c r="B79" s="11" t="s">
        <v>420</v>
      </c>
      <c r="C79" s="3" t="s">
        <v>351</v>
      </c>
      <c r="D79" s="40">
        <v>45</v>
      </c>
      <c r="E79" s="60">
        <v>60</v>
      </c>
      <c r="F79" s="40">
        <v>60</v>
      </c>
      <c r="G79" s="86">
        <v>0</v>
      </c>
      <c r="H79" s="85" t="s">
        <v>233</v>
      </c>
      <c r="I79" s="40" t="s">
        <v>303</v>
      </c>
      <c r="J79" s="40" t="s">
        <v>303</v>
      </c>
      <c r="K79" s="40" t="s">
        <v>0</v>
      </c>
      <c r="L79" s="40" t="s">
        <v>304</v>
      </c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</row>
    <row r="80" spans="1:30">
      <c r="A80" s="99">
        <v>45554</v>
      </c>
      <c r="B80" s="100" t="s">
        <v>421</v>
      </c>
      <c r="C80" s="10" t="s">
        <v>361</v>
      </c>
      <c r="D80" s="101">
        <v>30</v>
      </c>
      <c r="E80" s="102">
        <v>30</v>
      </c>
      <c r="F80" s="101">
        <v>30</v>
      </c>
      <c r="G80" s="103">
        <v>0</v>
      </c>
      <c r="H80" s="98" t="s">
        <v>233</v>
      </c>
      <c r="I80" s="88" t="s">
        <v>303</v>
      </c>
      <c r="J80" s="88" t="s">
        <v>303</v>
      </c>
      <c r="K80" s="88" t="s">
        <v>0</v>
      </c>
      <c r="L80" s="88" t="s">
        <v>304</v>
      </c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</row>
    <row r="81" spans="1:30">
      <c r="A81" s="99">
        <v>45552</v>
      </c>
      <c r="B81" s="100" t="s">
        <v>421</v>
      </c>
      <c r="C81" s="10" t="s">
        <v>361</v>
      </c>
      <c r="D81" s="101">
        <v>30</v>
      </c>
      <c r="E81" s="102">
        <v>30</v>
      </c>
      <c r="F81" s="101">
        <v>30</v>
      </c>
      <c r="G81" s="103">
        <v>0</v>
      </c>
      <c r="H81" s="85" t="s">
        <v>233</v>
      </c>
      <c r="I81" s="40" t="s">
        <v>303</v>
      </c>
      <c r="J81" s="40" t="s">
        <v>303</v>
      </c>
      <c r="K81" s="40" t="s">
        <v>0</v>
      </c>
      <c r="L81" s="40" t="s">
        <v>304</v>
      </c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</row>
    <row r="82" spans="1:30">
      <c r="A82" s="99">
        <v>45554</v>
      </c>
      <c r="B82" s="101" t="s">
        <v>422</v>
      </c>
      <c r="C82" s="100" t="s">
        <v>307</v>
      </c>
      <c r="D82" s="101">
        <v>45</v>
      </c>
      <c r="E82" s="102">
        <v>60</v>
      </c>
      <c r="F82" s="101">
        <v>60</v>
      </c>
      <c r="G82" s="103">
        <v>0</v>
      </c>
      <c r="H82" s="98" t="s">
        <v>233</v>
      </c>
      <c r="I82" s="88" t="s">
        <v>303</v>
      </c>
      <c r="J82" s="88" t="s">
        <v>303</v>
      </c>
      <c r="K82" s="88" t="s">
        <v>0</v>
      </c>
      <c r="L82" s="88" t="s">
        <v>304</v>
      </c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</row>
    <row r="83" spans="1:30">
      <c r="A83" s="99">
        <v>45551</v>
      </c>
      <c r="B83" s="101" t="s">
        <v>422</v>
      </c>
      <c r="C83" s="100" t="s">
        <v>307</v>
      </c>
      <c r="D83" s="101">
        <v>45</v>
      </c>
      <c r="E83" s="102">
        <v>60</v>
      </c>
      <c r="F83" s="101">
        <v>60</v>
      </c>
      <c r="G83" s="103">
        <v>0</v>
      </c>
      <c r="H83" s="98" t="s">
        <v>233</v>
      </c>
      <c r="I83" s="88" t="s">
        <v>303</v>
      </c>
      <c r="J83" s="88" t="s">
        <v>303</v>
      </c>
      <c r="K83" s="88" t="s">
        <v>0</v>
      </c>
      <c r="L83" s="88" t="s">
        <v>304</v>
      </c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</row>
    <row r="84" spans="1:30">
      <c r="A84" s="99">
        <v>45553</v>
      </c>
      <c r="B84" s="101" t="s">
        <v>20</v>
      </c>
      <c r="C84" s="100" t="s">
        <v>307</v>
      </c>
      <c r="D84" s="101">
        <v>30</v>
      </c>
      <c r="E84" s="102">
        <v>60</v>
      </c>
      <c r="F84" s="101">
        <v>60</v>
      </c>
      <c r="G84" s="103">
        <v>0</v>
      </c>
      <c r="H84" s="98" t="s">
        <v>233</v>
      </c>
      <c r="I84" s="88" t="s">
        <v>303</v>
      </c>
      <c r="J84" s="88" t="s">
        <v>303</v>
      </c>
      <c r="K84" s="88" t="s">
        <v>0</v>
      </c>
      <c r="L84" s="88" t="s">
        <v>304</v>
      </c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</row>
    <row r="85" spans="1:30">
      <c r="A85" s="46">
        <v>45554</v>
      </c>
      <c r="B85" s="11" t="s">
        <v>345</v>
      </c>
      <c r="C85" s="3" t="s">
        <v>271</v>
      </c>
      <c r="D85" s="40">
        <v>45</v>
      </c>
      <c r="E85" s="86">
        <v>80</v>
      </c>
      <c r="F85" s="86">
        <v>80</v>
      </c>
      <c r="G85" s="86">
        <v>0</v>
      </c>
      <c r="H85" s="85" t="s">
        <v>233</v>
      </c>
      <c r="I85" s="40" t="s">
        <v>303</v>
      </c>
      <c r="J85" s="40" t="s">
        <v>303</v>
      </c>
      <c r="K85" s="40" t="s">
        <v>0</v>
      </c>
      <c r="L85" s="40" t="s">
        <v>304</v>
      </c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</row>
    <row r="86" spans="1:30">
      <c r="A86" s="46">
        <v>45555</v>
      </c>
      <c r="B86" s="40" t="s">
        <v>374</v>
      </c>
      <c r="C86" s="3" t="s">
        <v>354</v>
      </c>
      <c r="D86" s="40">
        <v>30</v>
      </c>
      <c r="E86" s="60">
        <v>60</v>
      </c>
      <c r="F86" s="40">
        <v>60</v>
      </c>
      <c r="G86" s="40">
        <v>0</v>
      </c>
      <c r="H86" s="85" t="s">
        <v>233</v>
      </c>
      <c r="I86" s="40" t="s">
        <v>303</v>
      </c>
      <c r="J86" s="40" t="s">
        <v>303</v>
      </c>
      <c r="K86" s="40" t="s">
        <v>0</v>
      </c>
      <c r="L86" s="40" t="s">
        <v>376</v>
      </c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</row>
    <row r="87" spans="1:30">
      <c r="A87" s="46">
        <v>45555</v>
      </c>
      <c r="B87" s="3" t="s">
        <v>328</v>
      </c>
      <c r="C87" s="3" t="s">
        <v>329</v>
      </c>
      <c r="D87" s="40">
        <v>30</v>
      </c>
      <c r="E87" s="60">
        <v>60</v>
      </c>
      <c r="F87" s="40">
        <v>60</v>
      </c>
      <c r="G87" s="40">
        <v>0</v>
      </c>
      <c r="H87" s="85" t="s">
        <v>233</v>
      </c>
      <c r="I87" s="40" t="s">
        <v>303</v>
      </c>
      <c r="J87" s="40" t="s">
        <v>303</v>
      </c>
      <c r="K87" s="40" t="s">
        <v>0</v>
      </c>
      <c r="L87" s="40" t="s">
        <v>376</v>
      </c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</row>
    <row r="88" spans="1:30">
      <c r="A88" s="104" t="s">
        <v>199</v>
      </c>
      <c r="B88" s="11" t="s">
        <v>18</v>
      </c>
      <c r="C88" s="11" t="s">
        <v>355</v>
      </c>
      <c r="D88" s="11" t="s">
        <v>304</v>
      </c>
      <c r="E88" s="105">
        <v>75</v>
      </c>
      <c r="F88" s="105">
        <v>30</v>
      </c>
      <c r="G88" s="105">
        <v>45</v>
      </c>
      <c r="H88" s="11" t="s">
        <v>356</v>
      </c>
      <c r="I88" s="11" t="s">
        <v>303</v>
      </c>
      <c r="J88" s="11" t="s">
        <v>303</v>
      </c>
      <c r="K88" s="11" t="s">
        <v>0</v>
      </c>
      <c r="L88" s="11" t="s">
        <v>376</v>
      </c>
      <c r="M88" s="11" t="s">
        <v>357</v>
      </c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</row>
    <row r="89" spans="1:30">
      <c r="A89" s="85" t="s">
        <v>199</v>
      </c>
      <c r="B89" s="85" t="s">
        <v>366</v>
      </c>
      <c r="C89" s="85" t="s">
        <v>367</v>
      </c>
      <c r="D89" s="85" t="s">
        <v>304</v>
      </c>
      <c r="E89" s="86">
        <v>100</v>
      </c>
      <c r="F89" s="86">
        <v>40</v>
      </c>
      <c r="G89" s="86">
        <v>60</v>
      </c>
      <c r="H89" s="85" t="s">
        <v>356</v>
      </c>
      <c r="I89" s="40" t="s">
        <v>303</v>
      </c>
      <c r="J89" s="40" t="s">
        <v>303</v>
      </c>
      <c r="K89" s="40" t="s">
        <v>1</v>
      </c>
      <c r="L89" s="40" t="s">
        <v>376</v>
      </c>
      <c r="M89" s="40" t="s">
        <v>357</v>
      </c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</row>
    <row r="90" spans="1:30">
      <c r="A90" s="85" t="s">
        <v>199</v>
      </c>
      <c r="B90" s="85" t="s">
        <v>368</v>
      </c>
      <c r="C90" s="85" t="s">
        <v>327</v>
      </c>
      <c r="D90" s="85" t="s">
        <v>304</v>
      </c>
      <c r="E90" s="86">
        <v>100</v>
      </c>
      <c r="F90" s="86">
        <v>40</v>
      </c>
      <c r="G90" s="86">
        <v>60</v>
      </c>
      <c r="H90" s="85" t="s">
        <v>356</v>
      </c>
      <c r="I90" s="40" t="s">
        <v>303</v>
      </c>
      <c r="J90" s="40" t="s">
        <v>303</v>
      </c>
      <c r="K90" s="40" t="s">
        <v>1</v>
      </c>
      <c r="L90" s="40" t="s">
        <v>376</v>
      </c>
      <c r="M90" s="40" t="s">
        <v>357</v>
      </c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</row>
    <row r="91" spans="1:30">
      <c r="A91" s="85" t="s">
        <v>199</v>
      </c>
      <c r="B91" s="85" t="s">
        <v>380</v>
      </c>
      <c r="C91" s="85" t="s">
        <v>343</v>
      </c>
      <c r="D91" s="85" t="s">
        <v>304</v>
      </c>
      <c r="E91" s="86">
        <v>100</v>
      </c>
      <c r="F91" s="86">
        <v>40</v>
      </c>
      <c r="G91" s="86">
        <v>60</v>
      </c>
      <c r="H91" s="85" t="s">
        <v>356</v>
      </c>
      <c r="I91" s="40" t="s">
        <v>303</v>
      </c>
      <c r="J91" s="40" t="s">
        <v>303</v>
      </c>
      <c r="K91" s="40" t="s">
        <v>0</v>
      </c>
      <c r="L91" s="40" t="s">
        <v>376</v>
      </c>
      <c r="M91" s="40" t="s">
        <v>357</v>
      </c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</row>
    <row r="92" spans="1:30">
      <c r="A92" s="95">
        <v>45552</v>
      </c>
      <c r="B92" s="96" t="s">
        <v>423</v>
      </c>
      <c r="C92" s="17" t="s">
        <v>332</v>
      </c>
      <c r="D92" s="88">
        <v>45</v>
      </c>
      <c r="E92" s="89">
        <v>60</v>
      </c>
      <c r="F92" s="88">
        <v>60</v>
      </c>
      <c r="G92" s="97">
        <v>0</v>
      </c>
      <c r="H92" s="85" t="s">
        <v>233</v>
      </c>
      <c r="I92" s="40" t="s">
        <v>303</v>
      </c>
      <c r="J92" s="40" t="s">
        <v>303</v>
      </c>
      <c r="K92" s="40" t="s">
        <v>0</v>
      </c>
      <c r="L92" s="40" t="s">
        <v>304</v>
      </c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</row>
    <row r="93" spans="1:30">
      <c r="A93" s="95">
        <v>45551</v>
      </c>
      <c r="B93" s="96" t="s">
        <v>423</v>
      </c>
      <c r="C93" s="96" t="s">
        <v>332</v>
      </c>
      <c r="D93" s="88">
        <v>30</v>
      </c>
      <c r="E93" s="89">
        <v>30</v>
      </c>
      <c r="F93" s="88">
        <v>40</v>
      </c>
      <c r="G93" s="97">
        <v>0</v>
      </c>
      <c r="H93" s="98" t="s">
        <v>233</v>
      </c>
      <c r="I93" s="88" t="s">
        <v>303</v>
      </c>
      <c r="J93" s="88" t="s">
        <v>303</v>
      </c>
      <c r="K93" s="88" t="s">
        <v>0</v>
      </c>
      <c r="L93" s="88" t="s">
        <v>304</v>
      </c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</row>
    <row r="94" spans="1:30">
      <c r="A94" s="46">
        <v>45551</v>
      </c>
      <c r="B94" s="40" t="s">
        <v>424</v>
      </c>
      <c r="C94" s="40" t="s">
        <v>425</v>
      </c>
      <c r="D94" s="40" t="s">
        <v>426</v>
      </c>
      <c r="E94" s="86">
        <v>850</v>
      </c>
      <c r="F94" s="86">
        <v>850</v>
      </c>
      <c r="G94" s="86">
        <v>0</v>
      </c>
      <c r="H94" s="85" t="s">
        <v>233</v>
      </c>
      <c r="I94" s="40" t="s">
        <v>303</v>
      </c>
      <c r="J94" s="40" t="s">
        <v>303</v>
      </c>
      <c r="K94" s="40" t="s">
        <v>1</v>
      </c>
      <c r="L94" s="40" t="s">
        <v>304</v>
      </c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</row>
    <row r="95" spans="1:30">
      <c r="A95" s="106">
        <v>45556</v>
      </c>
      <c r="B95" s="11" t="s">
        <v>427</v>
      </c>
      <c r="C95" s="11" t="s">
        <v>428</v>
      </c>
      <c r="D95" s="41">
        <v>60</v>
      </c>
      <c r="E95" s="105">
        <v>110</v>
      </c>
      <c r="F95" s="86">
        <v>20</v>
      </c>
      <c r="G95" s="105">
        <v>90</v>
      </c>
      <c r="H95" s="11" t="s">
        <v>379</v>
      </c>
      <c r="I95" s="11" t="s">
        <v>303</v>
      </c>
      <c r="J95" s="11" t="s">
        <v>303</v>
      </c>
      <c r="K95" s="11" t="s">
        <v>1</v>
      </c>
      <c r="L95" s="11" t="s">
        <v>376</v>
      </c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</row>
    <row r="96" spans="1:30">
      <c r="A96" s="46">
        <v>45557</v>
      </c>
      <c r="B96" s="40" t="s">
        <v>429</v>
      </c>
      <c r="C96" s="40" t="s">
        <v>430</v>
      </c>
      <c r="D96" s="40">
        <v>60</v>
      </c>
      <c r="E96" s="40">
        <v>90</v>
      </c>
      <c r="F96" s="40">
        <v>90</v>
      </c>
      <c r="G96" s="86">
        <v>0</v>
      </c>
      <c r="H96" s="85" t="s">
        <v>233</v>
      </c>
      <c r="I96" s="40" t="s">
        <v>303</v>
      </c>
      <c r="J96" s="40" t="s">
        <v>303</v>
      </c>
      <c r="K96" s="40" t="s">
        <v>0</v>
      </c>
      <c r="L96" s="40" t="s">
        <v>304</v>
      </c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</row>
    <row r="97" spans="1:30">
      <c r="A97" s="46">
        <v>45557</v>
      </c>
      <c r="B97" s="40" t="s">
        <v>431</v>
      </c>
      <c r="C97" s="40" t="s">
        <v>432</v>
      </c>
      <c r="D97" s="40">
        <v>30</v>
      </c>
      <c r="E97" s="40">
        <v>60</v>
      </c>
      <c r="F97" s="40">
        <v>60</v>
      </c>
      <c r="G97" s="86">
        <v>0</v>
      </c>
      <c r="H97" s="85" t="s">
        <v>233</v>
      </c>
      <c r="I97" s="40" t="s">
        <v>303</v>
      </c>
      <c r="J97" s="40" t="s">
        <v>303</v>
      </c>
      <c r="K97" s="40" t="s">
        <v>1</v>
      </c>
      <c r="L97" s="40" t="s">
        <v>304</v>
      </c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</row>
    <row r="98" spans="1:30">
      <c r="A98" s="46">
        <v>45557</v>
      </c>
      <c r="B98" s="40" t="s">
        <v>384</v>
      </c>
      <c r="C98" s="40" t="s">
        <v>318</v>
      </c>
      <c r="D98" s="40">
        <v>60</v>
      </c>
      <c r="E98" s="40">
        <v>90</v>
      </c>
      <c r="F98" s="40">
        <v>90</v>
      </c>
      <c r="G98" s="86">
        <v>0</v>
      </c>
      <c r="H98" s="85" t="s">
        <v>233</v>
      </c>
      <c r="I98" s="40" t="s">
        <v>303</v>
      </c>
      <c r="J98" s="40" t="s">
        <v>303</v>
      </c>
      <c r="K98" s="40" t="s">
        <v>0</v>
      </c>
      <c r="L98" s="40" t="s">
        <v>304</v>
      </c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</row>
    <row r="99" spans="1:30">
      <c r="A99" s="46">
        <v>45557</v>
      </c>
      <c r="B99" s="40" t="s">
        <v>316</v>
      </c>
      <c r="C99" s="40" t="s">
        <v>311</v>
      </c>
      <c r="D99" s="40">
        <v>60</v>
      </c>
      <c r="E99" s="40">
        <v>90</v>
      </c>
      <c r="F99" s="40">
        <v>90</v>
      </c>
      <c r="G99" s="86">
        <v>0</v>
      </c>
      <c r="H99" s="85" t="s">
        <v>233</v>
      </c>
      <c r="I99" s="40" t="s">
        <v>303</v>
      </c>
      <c r="J99" s="40" t="s">
        <v>303</v>
      </c>
      <c r="K99" s="40" t="s">
        <v>0</v>
      </c>
      <c r="L99" s="40" t="s">
        <v>304</v>
      </c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</row>
    <row r="100" spans="1:30">
      <c r="A100" s="46">
        <v>45557</v>
      </c>
      <c r="B100" s="40" t="s">
        <v>32</v>
      </c>
      <c r="C100" s="40" t="s">
        <v>32</v>
      </c>
      <c r="D100" s="40">
        <v>90</v>
      </c>
      <c r="E100" s="40">
        <v>150</v>
      </c>
      <c r="F100" s="40">
        <v>150</v>
      </c>
      <c r="G100" s="86">
        <v>0</v>
      </c>
      <c r="H100" s="85" t="s">
        <v>233</v>
      </c>
      <c r="I100" s="40" t="s">
        <v>376</v>
      </c>
      <c r="J100" s="40" t="s">
        <v>376</v>
      </c>
      <c r="K100" s="40" t="s">
        <v>0</v>
      </c>
      <c r="L100" s="40" t="s">
        <v>304</v>
      </c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</row>
    <row r="101" spans="1:30">
      <c r="A101" s="107"/>
      <c r="B101" s="40"/>
      <c r="C101" s="40"/>
      <c r="D101" s="40"/>
      <c r="E101" s="60"/>
      <c r="F101" s="31">
        <v>4580</v>
      </c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</row>
    <row r="102" spans="1:30">
      <c r="A102" s="83" t="s">
        <v>433</v>
      </c>
      <c r="B102" s="37" t="s">
        <v>222</v>
      </c>
      <c r="C102" s="37"/>
      <c r="D102" s="37"/>
      <c r="E102" s="53"/>
      <c r="F102" s="45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</row>
    <row r="103" spans="1:30">
      <c r="A103" s="46">
        <v>45558</v>
      </c>
      <c r="B103" s="40" t="s">
        <v>394</v>
      </c>
      <c r="C103" s="40" t="s">
        <v>335</v>
      </c>
      <c r="D103" s="40">
        <v>30</v>
      </c>
      <c r="E103" s="86">
        <v>60</v>
      </c>
      <c r="F103" s="86">
        <v>60</v>
      </c>
      <c r="G103" s="86">
        <v>0</v>
      </c>
      <c r="H103" s="85" t="s">
        <v>233</v>
      </c>
      <c r="I103" s="40" t="s">
        <v>303</v>
      </c>
      <c r="J103" s="40" t="s">
        <v>303</v>
      </c>
      <c r="K103" s="40" t="s">
        <v>0</v>
      </c>
      <c r="L103" s="40" t="s">
        <v>304</v>
      </c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</row>
    <row r="104" spans="1:30">
      <c r="A104" s="46">
        <v>45558</v>
      </c>
      <c r="B104" s="40" t="s">
        <v>259</v>
      </c>
      <c r="C104" s="40" t="s">
        <v>314</v>
      </c>
      <c r="D104" s="40">
        <v>15</v>
      </c>
      <c r="E104" s="86">
        <v>30</v>
      </c>
      <c r="F104" s="86">
        <v>30</v>
      </c>
      <c r="G104" s="86">
        <v>0</v>
      </c>
      <c r="H104" s="85" t="s">
        <v>233</v>
      </c>
      <c r="I104" s="40" t="s">
        <v>303</v>
      </c>
      <c r="J104" s="40" t="s">
        <v>303</v>
      </c>
      <c r="K104" s="40" t="s">
        <v>0</v>
      </c>
      <c r="L104" s="40" t="s">
        <v>304</v>
      </c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</row>
    <row r="105" spans="1:30">
      <c r="A105" s="46">
        <v>45559</v>
      </c>
      <c r="B105" s="3" t="s">
        <v>362</v>
      </c>
      <c r="C105" s="3" t="s">
        <v>400</v>
      </c>
      <c r="D105" s="40">
        <v>60</v>
      </c>
      <c r="E105" s="86">
        <v>90</v>
      </c>
      <c r="F105" s="86">
        <v>90</v>
      </c>
      <c r="G105" s="86">
        <v>0</v>
      </c>
      <c r="H105" s="85" t="s">
        <v>233</v>
      </c>
      <c r="I105" s="40" t="s">
        <v>303</v>
      </c>
      <c r="J105" s="40" t="s">
        <v>303</v>
      </c>
      <c r="K105" s="40" t="s">
        <v>1</v>
      </c>
      <c r="L105" s="40" t="s">
        <v>304</v>
      </c>
      <c r="M105" s="88" t="s">
        <v>304</v>
      </c>
      <c r="N105" s="88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</row>
    <row r="106" spans="1:30">
      <c r="A106" s="46">
        <v>45559</v>
      </c>
      <c r="B106" s="11" t="s">
        <v>305</v>
      </c>
      <c r="C106" s="40" t="s">
        <v>414</v>
      </c>
      <c r="D106" s="40">
        <v>30</v>
      </c>
      <c r="E106" s="86">
        <v>60</v>
      </c>
      <c r="F106" s="86">
        <v>60</v>
      </c>
      <c r="G106" s="86">
        <v>0</v>
      </c>
      <c r="H106" s="85" t="s">
        <v>233</v>
      </c>
      <c r="I106" s="40" t="s">
        <v>303</v>
      </c>
      <c r="J106" s="40" t="s">
        <v>303</v>
      </c>
      <c r="K106" s="40" t="s">
        <v>0</v>
      </c>
      <c r="L106" s="40" t="s">
        <v>304</v>
      </c>
      <c r="M106" s="40" t="s">
        <v>304</v>
      </c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</row>
    <row r="107" spans="1:30">
      <c r="A107" s="46">
        <v>45559</v>
      </c>
      <c r="B107" s="40" t="s">
        <v>315</v>
      </c>
      <c r="C107" s="40" t="s">
        <v>314</v>
      </c>
      <c r="D107" s="40">
        <v>15</v>
      </c>
      <c r="E107" s="86">
        <v>30</v>
      </c>
      <c r="F107" s="86">
        <v>30</v>
      </c>
      <c r="G107" s="86">
        <v>0</v>
      </c>
      <c r="H107" s="85" t="s">
        <v>233</v>
      </c>
      <c r="I107" s="40" t="s">
        <v>303</v>
      </c>
      <c r="J107" s="40" t="s">
        <v>303</v>
      </c>
      <c r="K107" s="40" t="s">
        <v>0</v>
      </c>
      <c r="L107" s="40" t="s">
        <v>304</v>
      </c>
      <c r="M107" s="88" t="s">
        <v>304</v>
      </c>
      <c r="N107" s="88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</row>
    <row r="108" spans="1:30">
      <c r="A108" s="46">
        <v>45559</v>
      </c>
      <c r="B108" s="40" t="s">
        <v>385</v>
      </c>
      <c r="C108" s="40" t="s">
        <v>405</v>
      </c>
      <c r="D108" s="40">
        <v>45</v>
      </c>
      <c r="E108" s="86">
        <v>60</v>
      </c>
      <c r="F108" s="86">
        <v>60</v>
      </c>
      <c r="G108" s="86">
        <v>0</v>
      </c>
      <c r="H108" s="85" t="s">
        <v>233</v>
      </c>
      <c r="I108" s="40" t="s">
        <v>303</v>
      </c>
      <c r="J108" s="40" t="s">
        <v>303</v>
      </c>
      <c r="K108" s="40" t="s">
        <v>0</v>
      </c>
      <c r="L108" s="40" t="s">
        <v>304</v>
      </c>
      <c r="M108" s="88" t="s">
        <v>304</v>
      </c>
      <c r="N108" s="88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</row>
    <row r="109" spans="1:30">
      <c r="A109" s="46">
        <v>45559</v>
      </c>
      <c r="B109" s="11" t="s">
        <v>84</v>
      </c>
      <c r="C109" s="3" t="s">
        <v>417</v>
      </c>
      <c r="D109" s="40">
        <v>45</v>
      </c>
      <c r="E109" s="60">
        <v>60</v>
      </c>
      <c r="F109" s="40">
        <v>60</v>
      </c>
      <c r="G109" s="86">
        <v>0</v>
      </c>
      <c r="H109" s="85" t="s">
        <v>233</v>
      </c>
      <c r="I109" s="40" t="s">
        <v>303</v>
      </c>
      <c r="J109" s="40" t="s">
        <v>303</v>
      </c>
      <c r="K109" s="40" t="s">
        <v>0</v>
      </c>
      <c r="L109" s="40" t="s">
        <v>304</v>
      </c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</row>
    <row r="110" spans="1:30">
      <c r="A110" s="46">
        <v>45559</v>
      </c>
      <c r="B110" s="11" t="s">
        <v>136</v>
      </c>
      <c r="C110" s="3" t="s">
        <v>434</v>
      </c>
      <c r="D110" s="40">
        <v>45</v>
      </c>
      <c r="E110" s="60">
        <v>60</v>
      </c>
      <c r="F110" s="40">
        <v>60</v>
      </c>
      <c r="G110" s="86">
        <v>0</v>
      </c>
      <c r="H110" s="85" t="s">
        <v>233</v>
      </c>
      <c r="I110" s="40" t="s">
        <v>303</v>
      </c>
      <c r="J110" s="40" t="s">
        <v>303</v>
      </c>
      <c r="K110" s="40" t="s">
        <v>1</v>
      </c>
      <c r="L110" s="40" t="s">
        <v>304</v>
      </c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</row>
    <row r="111" spans="1:30">
      <c r="A111" s="46">
        <v>45560</v>
      </c>
      <c r="B111" s="3" t="s">
        <v>382</v>
      </c>
      <c r="C111" s="3" t="s">
        <v>435</v>
      </c>
      <c r="D111" s="40">
        <v>60</v>
      </c>
      <c r="E111" s="86">
        <v>90</v>
      </c>
      <c r="F111" s="86">
        <v>90</v>
      </c>
      <c r="G111" s="86">
        <v>0</v>
      </c>
      <c r="H111" s="85" t="s">
        <v>233</v>
      </c>
      <c r="I111" s="40" t="s">
        <v>303</v>
      </c>
      <c r="J111" s="40" t="s">
        <v>303</v>
      </c>
      <c r="K111" s="40" t="s">
        <v>0</v>
      </c>
      <c r="L111" s="40" t="s">
        <v>304</v>
      </c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</row>
    <row r="112" spans="1:30">
      <c r="A112" s="46">
        <v>45558</v>
      </c>
      <c r="B112" s="108" t="s">
        <v>401</v>
      </c>
      <c r="C112" s="3" t="s">
        <v>435</v>
      </c>
      <c r="D112" s="40">
        <v>45</v>
      </c>
      <c r="E112" s="60">
        <v>45</v>
      </c>
      <c r="F112" s="40">
        <v>45</v>
      </c>
      <c r="G112" s="86">
        <v>0</v>
      </c>
      <c r="H112" s="85" t="s">
        <v>233</v>
      </c>
      <c r="I112" s="40" t="s">
        <v>303</v>
      </c>
      <c r="J112" s="40" t="s">
        <v>303</v>
      </c>
      <c r="K112" s="40" t="s">
        <v>0</v>
      </c>
      <c r="L112" s="40" t="s">
        <v>304</v>
      </c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</row>
    <row r="113" spans="1:30">
      <c r="A113" s="46">
        <v>45558</v>
      </c>
      <c r="B113" s="3" t="s">
        <v>382</v>
      </c>
      <c r="C113" s="3" t="s">
        <v>435</v>
      </c>
      <c r="D113" s="40">
        <v>45</v>
      </c>
      <c r="E113" s="60">
        <v>45</v>
      </c>
      <c r="F113" s="40">
        <v>45</v>
      </c>
      <c r="G113" s="86">
        <v>0</v>
      </c>
      <c r="H113" s="85" t="s">
        <v>233</v>
      </c>
      <c r="I113" s="40" t="s">
        <v>303</v>
      </c>
      <c r="J113" s="40" t="s">
        <v>303</v>
      </c>
      <c r="K113" s="40" t="s">
        <v>0</v>
      </c>
      <c r="L113" s="40" t="s">
        <v>304</v>
      </c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</row>
    <row r="114" spans="1:30">
      <c r="A114" s="46">
        <v>45560</v>
      </c>
      <c r="B114" s="11" t="s">
        <v>412</v>
      </c>
      <c r="C114" s="3" t="s">
        <v>413</v>
      </c>
      <c r="D114" s="40">
        <v>60</v>
      </c>
      <c r="E114" s="86">
        <v>90</v>
      </c>
      <c r="F114" s="86">
        <v>90</v>
      </c>
      <c r="G114" s="86">
        <v>0</v>
      </c>
      <c r="H114" s="85" t="s">
        <v>233</v>
      </c>
      <c r="I114" s="40" t="s">
        <v>303</v>
      </c>
      <c r="J114" s="40" t="s">
        <v>303</v>
      </c>
      <c r="K114" s="40" t="s">
        <v>1</v>
      </c>
      <c r="L114" s="40" t="s">
        <v>304</v>
      </c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</row>
    <row r="115" spans="1:30">
      <c r="A115" s="46">
        <v>45560</v>
      </c>
      <c r="B115" s="3" t="s">
        <v>324</v>
      </c>
      <c r="C115" s="3" t="s">
        <v>333</v>
      </c>
      <c r="D115" s="40">
        <v>60</v>
      </c>
      <c r="E115" s="86">
        <v>90</v>
      </c>
      <c r="F115" s="86">
        <v>90</v>
      </c>
      <c r="G115" s="86">
        <v>0</v>
      </c>
      <c r="H115" s="85" t="s">
        <v>233</v>
      </c>
      <c r="I115" s="40" t="s">
        <v>303</v>
      </c>
      <c r="J115" s="40" t="s">
        <v>303</v>
      </c>
      <c r="K115" s="40" t="s">
        <v>1</v>
      </c>
      <c r="L115" s="40" t="s">
        <v>304</v>
      </c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</row>
    <row r="116" spans="1:30">
      <c r="A116" s="46">
        <v>45560</v>
      </c>
      <c r="B116" s="11" t="s">
        <v>144</v>
      </c>
      <c r="C116" s="11" t="s">
        <v>436</v>
      </c>
      <c r="D116" s="41">
        <v>30</v>
      </c>
      <c r="E116" s="105">
        <v>60</v>
      </c>
      <c r="F116" s="105">
        <v>60</v>
      </c>
      <c r="G116" s="86">
        <v>0</v>
      </c>
      <c r="H116" s="11" t="s">
        <v>233</v>
      </c>
      <c r="I116" s="11" t="s">
        <v>303</v>
      </c>
      <c r="J116" s="11" t="s">
        <v>303</v>
      </c>
      <c r="K116" s="11" t="s">
        <v>0</v>
      </c>
      <c r="L116" s="11" t="s">
        <v>304</v>
      </c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</row>
    <row r="117" spans="1:30">
      <c r="A117" s="106">
        <v>45560</v>
      </c>
      <c r="B117" s="11" t="s">
        <v>395</v>
      </c>
      <c r="C117" s="11" t="s">
        <v>396</v>
      </c>
      <c r="D117" s="41">
        <v>15</v>
      </c>
      <c r="E117" s="105">
        <v>30</v>
      </c>
      <c r="F117" s="105">
        <v>30</v>
      </c>
      <c r="G117" s="86">
        <v>0</v>
      </c>
      <c r="H117" s="11" t="s">
        <v>233</v>
      </c>
      <c r="I117" s="11" t="s">
        <v>303</v>
      </c>
      <c r="J117" s="11" t="s">
        <v>303</v>
      </c>
      <c r="K117" s="11" t="s">
        <v>0</v>
      </c>
      <c r="L117" s="11" t="s">
        <v>304</v>
      </c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</row>
    <row r="118" spans="1:30">
      <c r="A118" s="106">
        <v>45560</v>
      </c>
      <c r="B118" s="3" t="s">
        <v>30</v>
      </c>
      <c r="C118" s="3" t="s">
        <v>418</v>
      </c>
      <c r="D118" s="101">
        <v>60</v>
      </c>
      <c r="E118" s="102">
        <v>110</v>
      </c>
      <c r="F118" s="101">
        <v>20</v>
      </c>
      <c r="G118" s="86">
        <v>0</v>
      </c>
      <c r="H118" s="11" t="s">
        <v>379</v>
      </c>
      <c r="I118" s="11" t="s">
        <v>303</v>
      </c>
      <c r="J118" s="11" t="s">
        <v>303</v>
      </c>
      <c r="K118" s="11" t="s">
        <v>0</v>
      </c>
      <c r="L118" s="11" t="s">
        <v>376</v>
      </c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</row>
    <row r="119" spans="1:30">
      <c r="A119" s="46">
        <v>45560</v>
      </c>
      <c r="B119" s="11" t="s">
        <v>397</v>
      </c>
      <c r="C119" s="3" t="s">
        <v>398</v>
      </c>
      <c r="D119" s="40">
        <v>45</v>
      </c>
      <c r="E119" s="60">
        <v>60</v>
      </c>
      <c r="F119" s="40">
        <v>60</v>
      </c>
      <c r="G119" s="86">
        <v>0</v>
      </c>
      <c r="H119" s="85" t="s">
        <v>233</v>
      </c>
      <c r="I119" s="40" t="s">
        <v>303</v>
      </c>
      <c r="J119" s="40" t="s">
        <v>303</v>
      </c>
      <c r="K119" s="40" t="s">
        <v>0</v>
      </c>
      <c r="L119" s="40" t="s">
        <v>304</v>
      </c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</row>
    <row r="120" spans="1:30">
      <c r="A120" s="46">
        <v>45560</v>
      </c>
      <c r="B120" s="11" t="s">
        <v>415</v>
      </c>
      <c r="C120" s="3" t="s">
        <v>339</v>
      </c>
      <c r="D120" s="40">
        <v>45</v>
      </c>
      <c r="E120" s="60">
        <v>60</v>
      </c>
      <c r="F120" s="40">
        <v>60</v>
      </c>
      <c r="G120" s="86">
        <v>0</v>
      </c>
      <c r="H120" s="85" t="s">
        <v>233</v>
      </c>
      <c r="I120" s="40" t="s">
        <v>303</v>
      </c>
      <c r="J120" s="40" t="s">
        <v>303</v>
      </c>
      <c r="K120" s="40" t="s">
        <v>8</v>
      </c>
      <c r="L120" s="40" t="s">
        <v>304</v>
      </c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</row>
    <row r="121" spans="1:30">
      <c r="A121" s="46">
        <v>45558</v>
      </c>
      <c r="B121" s="11" t="s">
        <v>415</v>
      </c>
      <c r="C121" s="3" t="s">
        <v>339</v>
      </c>
      <c r="D121" s="40">
        <v>45</v>
      </c>
      <c r="E121" s="60">
        <v>60</v>
      </c>
      <c r="F121" s="40">
        <v>60</v>
      </c>
      <c r="G121" s="86">
        <v>0</v>
      </c>
      <c r="H121" s="85" t="s">
        <v>233</v>
      </c>
      <c r="I121" s="40" t="s">
        <v>303</v>
      </c>
      <c r="J121" s="40" t="s">
        <v>303</v>
      </c>
      <c r="K121" s="40" t="s">
        <v>8</v>
      </c>
      <c r="L121" s="40" t="s">
        <v>304</v>
      </c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</row>
    <row r="122" spans="1:30">
      <c r="A122" s="46">
        <v>45561</v>
      </c>
      <c r="B122" s="3" t="s">
        <v>403</v>
      </c>
      <c r="C122" s="3" t="s">
        <v>404</v>
      </c>
      <c r="D122" s="40">
        <v>45</v>
      </c>
      <c r="E122" s="60">
        <v>60</v>
      </c>
      <c r="F122" s="40">
        <v>60</v>
      </c>
      <c r="G122" s="86">
        <v>0</v>
      </c>
      <c r="H122" s="85" t="s">
        <v>233</v>
      </c>
      <c r="I122" s="40" t="s">
        <v>303</v>
      </c>
      <c r="J122" s="40" t="s">
        <v>303</v>
      </c>
      <c r="K122" s="40" t="s">
        <v>0</v>
      </c>
      <c r="L122" s="40" t="s">
        <v>304</v>
      </c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</row>
    <row r="123" spans="1:30">
      <c r="A123" s="46">
        <v>45561</v>
      </c>
      <c r="B123" s="40" t="s">
        <v>397</v>
      </c>
      <c r="C123" s="40" t="s">
        <v>398</v>
      </c>
      <c r="D123" s="40">
        <v>45</v>
      </c>
      <c r="E123" s="60">
        <v>60</v>
      </c>
      <c r="F123" s="40">
        <v>60</v>
      </c>
      <c r="G123" s="86">
        <v>0</v>
      </c>
      <c r="H123" s="85" t="s">
        <v>233</v>
      </c>
      <c r="I123" s="40" t="s">
        <v>303</v>
      </c>
      <c r="J123" s="40" t="s">
        <v>303</v>
      </c>
      <c r="K123" s="40" t="s">
        <v>0</v>
      </c>
      <c r="L123" s="40" t="s">
        <v>304</v>
      </c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</row>
    <row r="124" spans="1:30">
      <c r="A124" s="46">
        <v>45561</v>
      </c>
      <c r="B124" s="40" t="s">
        <v>6</v>
      </c>
      <c r="C124" s="3" t="s">
        <v>437</v>
      </c>
      <c r="D124" s="40">
        <v>30</v>
      </c>
      <c r="E124" s="60">
        <v>60</v>
      </c>
      <c r="F124" s="40">
        <v>60</v>
      </c>
      <c r="G124" s="86">
        <v>0</v>
      </c>
      <c r="H124" s="57" t="s">
        <v>233</v>
      </c>
      <c r="I124" s="40" t="s">
        <v>303</v>
      </c>
      <c r="J124" s="40" t="s">
        <v>303</v>
      </c>
      <c r="K124" s="40" t="s">
        <v>0</v>
      </c>
      <c r="L124" s="40" t="s">
        <v>304</v>
      </c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</row>
    <row r="125" spans="1:30">
      <c r="A125" s="46">
        <v>45558</v>
      </c>
      <c r="B125" s="3" t="s">
        <v>438</v>
      </c>
      <c r="C125" s="3" t="s">
        <v>439</v>
      </c>
      <c r="D125" s="40">
        <v>60</v>
      </c>
      <c r="E125" s="86">
        <v>90</v>
      </c>
      <c r="F125" s="86">
        <v>90</v>
      </c>
      <c r="G125" s="86">
        <v>0</v>
      </c>
      <c r="H125" s="85" t="s">
        <v>233</v>
      </c>
      <c r="I125" s="40" t="s">
        <v>303</v>
      </c>
      <c r="J125" s="40" t="s">
        <v>303</v>
      </c>
      <c r="K125" s="40" t="s">
        <v>0</v>
      </c>
      <c r="L125" s="40" t="s">
        <v>304</v>
      </c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</row>
    <row r="126" spans="1:30">
      <c r="A126" s="46">
        <v>45561</v>
      </c>
      <c r="B126" s="3" t="s">
        <v>438</v>
      </c>
      <c r="C126" s="3" t="s">
        <v>439</v>
      </c>
      <c r="D126" s="40">
        <v>60</v>
      </c>
      <c r="E126" s="86">
        <v>90</v>
      </c>
      <c r="F126" s="86">
        <v>90</v>
      </c>
      <c r="G126" s="86">
        <v>0</v>
      </c>
      <c r="H126" s="85" t="s">
        <v>233</v>
      </c>
      <c r="I126" s="40" t="s">
        <v>303</v>
      </c>
      <c r="J126" s="40" t="s">
        <v>303</v>
      </c>
      <c r="K126" s="40" t="s">
        <v>0</v>
      </c>
      <c r="L126" s="40" t="s">
        <v>304</v>
      </c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</row>
    <row r="127" spans="1:30">
      <c r="A127" s="46">
        <v>45560</v>
      </c>
      <c r="B127" s="11" t="s">
        <v>347</v>
      </c>
      <c r="C127" s="3" t="s">
        <v>348</v>
      </c>
      <c r="D127" s="40">
        <v>45</v>
      </c>
      <c r="E127" s="60">
        <v>60</v>
      </c>
      <c r="F127" s="40">
        <v>60</v>
      </c>
      <c r="G127" s="86">
        <v>0</v>
      </c>
      <c r="H127" s="85" t="s">
        <v>233</v>
      </c>
      <c r="I127" s="40" t="s">
        <v>303</v>
      </c>
      <c r="J127" s="40" t="s">
        <v>303</v>
      </c>
      <c r="K127" s="40" t="s">
        <v>0</v>
      </c>
      <c r="L127" s="40" t="s">
        <v>304</v>
      </c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</row>
    <row r="128" spans="1:30">
      <c r="A128" s="46">
        <v>45561</v>
      </c>
      <c r="B128" s="40" t="s">
        <v>422</v>
      </c>
      <c r="C128" s="11" t="s">
        <v>307</v>
      </c>
      <c r="D128" s="40">
        <v>45</v>
      </c>
      <c r="E128" s="60">
        <v>60</v>
      </c>
      <c r="F128" s="40">
        <v>60</v>
      </c>
      <c r="G128" s="86">
        <v>0</v>
      </c>
      <c r="H128" s="85" t="s">
        <v>233</v>
      </c>
      <c r="I128" s="40" t="s">
        <v>303</v>
      </c>
      <c r="J128" s="40" t="s">
        <v>303</v>
      </c>
      <c r="K128" s="40" t="s">
        <v>0</v>
      </c>
      <c r="L128" s="40" t="s">
        <v>304</v>
      </c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</row>
    <row r="129" spans="1:30">
      <c r="A129" s="46">
        <v>45558</v>
      </c>
      <c r="B129" s="40" t="s">
        <v>20</v>
      </c>
      <c r="C129" s="40" t="s">
        <v>307</v>
      </c>
      <c r="D129" s="40">
        <v>30</v>
      </c>
      <c r="E129" s="86">
        <v>60</v>
      </c>
      <c r="F129" s="86">
        <v>60</v>
      </c>
      <c r="G129" s="86">
        <v>0</v>
      </c>
      <c r="H129" s="85" t="s">
        <v>233</v>
      </c>
      <c r="I129" s="40" t="s">
        <v>303</v>
      </c>
      <c r="J129" s="40" t="s">
        <v>303</v>
      </c>
      <c r="K129" s="40" t="s">
        <v>0</v>
      </c>
      <c r="L129" s="40" t="s">
        <v>304</v>
      </c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</row>
    <row r="130" spans="1:30">
      <c r="A130" s="46">
        <v>45558</v>
      </c>
      <c r="B130" s="40" t="s">
        <v>422</v>
      </c>
      <c r="C130" s="11" t="s">
        <v>307</v>
      </c>
      <c r="D130" s="40">
        <v>45</v>
      </c>
      <c r="E130" s="60">
        <v>60</v>
      </c>
      <c r="F130" s="40">
        <v>60</v>
      </c>
      <c r="G130" s="86">
        <v>0</v>
      </c>
      <c r="H130" s="85" t="s">
        <v>233</v>
      </c>
      <c r="I130" s="40" t="s">
        <v>303</v>
      </c>
      <c r="J130" s="40" t="s">
        <v>303</v>
      </c>
      <c r="K130" s="40" t="s">
        <v>0</v>
      </c>
      <c r="L130" s="40" t="s">
        <v>304</v>
      </c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</row>
    <row r="131" spans="1:30">
      <c r="A131" s="46">
        <v>45561</v>
      </c>
      <c r="B131" s="40" t="s">
        <v>201</v>
      </c>
      <c r="C131" s="40" t="s">
        <v>430</v>
      </c>
      <c r="D131" s="40">
        <v>30</v>
      </c>
      <c r="E131" s="60">
        <v>60</v>
      </c>
      <c r="F131" s="40">
        <v>80</v>
      </c>
      <c r="G131" s="86">
        <v>0</v>
      </c>
      <c r="H131" s="85" t="s">
        <v>233</v>
      </c>
      <c r="I131" s="40" t="s">
        <v>303</v>
      </c>
      <c r="J131" s="40" t="s">
        <v>303</v>
      </c>
      <c r="K131" s="40" t="s">
        <v>0</v>
      </c>
      <c r="L131" s="40" t="s">
        <v>304</v>
      </c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</row>
    <row r="132" spans="1:30">
      <c r="A132" s="46">
        <v>45562</v>
      </c>
      <c r="B132" s="40" t="s">
        <v>374</v>
      </c>
      <c r="C132" s="3" t="s">
        <v>354</v>
      </c>
      <c r="D132" s="40">
        <v>60</v>
      </c>
      <c r="E132" s="86">
        <v>90</v>
      </c>
      <c r="F132" s="86">
        <v>90</v>
      </c>
      <c r="G132" s="86">
        <v>0</v>
      </c>
      <c r="H132" s="85" t="s">
        <v>233</v>
      </c>
      <c r="I132" s="40" t="s">
        <v>303</v>
      </c>
      <c r="J132" s="40" t="s">
        <v>303</v>
      </c>
      <c r="K132" s="40" t="s">
        <v>0</v>
      </c>
      <c r="L132" s="40" t="s">
        <v>304</v>
      </c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</row>
    <row r="133" spans="1:30">
      <c r="A133" s="106">
        <v>45561</v>
      </c>
      <c r="B133" s="11" t="s">
        <v>342</v>
      </c>
      <c r="C133" s="11" t="s">
        <v>343</v>
      </c>
      <c r="D133" s="41">
        <v>60</v>
      </c>
      <c r="E133" s="105">
        <v>90</v>
      </c>
      <c r="F133" s="105">
        <v>90</v>
      </c>
      <c r="G133" s="86">
        <v>0</v>
      </c>
      <c r="H133" s="11" t="s">
        <v>233</v>
      </c>
      <c r="I133" s="11" t="s">
        <v>303</v>
      </c>
      <c r="J133" s="11" t="s">
        <v>303</v>
      </c>
      <c r="K133" s="11" t="s">
        <v>0</v>
      </c>
      <c r="L133" s="11" t="s">
        <v>304</v>
      </c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</row>
    <row r="134" spans="1:30">
      <c r="A134" s="46">
        <v>45561</v>
      </c>
      <c r="B134" s="11" t="s">
        <v>421</v>
      </c>
      <c r="C134" s="3" t="s">
        <v>361</v>
      </c>
      <c r="D134" s="40">
        <v>30</v>
      </c>
      <c r="E134" s="60">
        <v>50</v>
      </c>
      <c r="F134" s="40">
        <v>50</v>
      </c>
      <c r="G134" s="86">
        <v>0</v>
      </c>
      <c r="H134" s="85" t="s">
        <v>233</v>
      </c>
      <c r="I134" s="40" t="s">
        <v>303</v>
      </c>
      <c r="J134" s="40" t="s">
        <v>303</v>
      </c>
      <c r="K134" s="40" t="s">
        <v>0</v>
      </c>
      <c r="L134" s="40" t="s">
        <v>304</v>
      </c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</row>
    <row r="135" spans="1:30">
      <c r="A135" s="46">
        <v>45560</v>
      </c>
      <c r="B135" s="11" t="s">
        <v>360</v>
      </c>
      <c r="C135" s="3" t="s">
        <v>361</v>
      </c>
      <c r="D135" s="40">
        <v>30</v>
      </c>
      <c r="E135" s="60">
        <v>50</v>
      </c>
      <c r="F135" s="40">
        <v>50</v>
      </c>
      <c r="G135" s="86">
        <v>0</v>
      </c>
      <c r="H135" s="85" t="s">
        <v>233</v>
      </c>
      <c r="I135" s="40" t="s">
        <v>303</v>
      </c>
      <c r="J135" s="40" t="s">
        <v>303</v>
      </c>
      <c r="K135" s="40" t="s">
        <v>0</v>
      </c>
      <c r="L135" s="40" t="s">
        <v>304</v>
      </c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</row>
    <row r="136" spans="1:30">
      <c r="A136" s="46">
        <v>45560</v>
      </c>
      <c r="B136" s="11" t="s">
        <v>345</v>
      </c>
      <c r="C136" s="3" t="s">
        <v>271</v>
      </c>
      <c r="D136" s="40">
        <v>45</v>
      </c>
      <c r="E136" s="60">
        <v>80</v>
      </c>
      <c r="F136" s="40">
        <v>80</v>
      </c>
      <c r="G136" s="40">
        <v>0</v>
      </c>
      <c r="H136" s="85" t="s">
        <v>233</v>
      </c>
      <c r="I136" s="40" t="s">
        <v>303</v>
      </c>
      <c r="J136" s="40" t="s">
        <v>303</v>
      </c>
      <c r="K136" s="40" t="s">
        <v>0</v>
      </c>
      <c r="L136" s="40" t="s">
        <v>304</v>
      </c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</row>
    <row r="137" spans="1:30">
      <c r="A137" s="46">
        <v>45559</v>
      </c>
      <c r="B137" s="3" t="s">
        <v>328</v>
      </c>
      <c r="C137" s="11" t="s">
        <v>329</v>
      </c>
      <c r="D137" s="40">
        <v>45</v>
      </c>
      <c r="E137" s="60">
        <v>60</v>
      </c>
      <c r="F137" s="40">
        <v>60</v>
      </c>
      <c r="G137" s="86">
        <v>0</v>
      </c>
      <c r="H137" s="85" t="s">
        <v>233</v>
      </c>
      <c r="I137" s="40" t="s">
        <v>303</v>
      </c>
      <c r="J137" s="40" t="s">
        <v>303</v>
      </c>
      <c r="K137" s="40" t="s">
        <v>0</v>
      </c>
      <c r="L137" s="40" t="s">
        <v>304</v>
      </c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</row>
    <row r="138" spans="1:30">
      <c r="A138" s="46">
        <v>45562</v>
      </c>
      <c r="B138" s="3" t="s">
        <v>328</v>
      </c>
      <c r="C138" s="3" t="s">
        <v>329</v>
      </c>
      <c r="D138" s="40">
        <v>30</v>
      </c>
      <c r="E138" s="60">
        <v>60</v>
      </c>
      <c r="F138" s="40">
        <v>60</v>
      </c>
      <c r="G138" s="86">
        <v>0</v>
      </c>
      <c r="H138" s="85" t="s">
        <v>233</v>
      </c>
      <c r="I138" s="40" t="s">
        <v>303</v>
      </c>
      <c r="J138" s="40" t="s">
        <v>303</v>
      </c>
      <c r="K138" s="40" t="s">
        <v>0</v>
      </c>
      <c r="L138" s="40" t="s">
        <v>304</v>
      </c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</row>
    <row r="139" spans="1:30">
      <c r="A139" s="46">
        <v>45562</v>
      </c>
      <c r="B139" s="40" t="s">
        <v>440</v>
      </c>
      <c r="C139" s="3" t="s">
        <v>441</v>
      </c>
      <c r="D139" s="40">
        <v>30</v>
      </c>
      <c r="E139" s="102">
        <v>75</v>
      </c>
      <c r="F139" s="101">
        <v>20</v>
      </c>
      <c r="G139" s="103">
        <v>55</v>
      </c>
      <c r="H139" s="11" t="s">
        <v>379</v>
      </c>
      <c r="I139" s="11" t="s">
        <v>303</v>
      </c>
      <c r="J139" s="11" t="s">
        <v>303</v>
      </c>
      <c r="K139" s="40" t="s">
        <v>1</v>
      </c>
      <c r="L139" s="40" t="s">
        <v>376</v>
      </c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</row>
    <row r="140" spans="1:30">
      <c r="A140" s="40" t="s">
        <v>199</v>
      </c>
      <c r="B140" s="40" t="s">
        <v>442</v>
      </c>
      <c r="C140" s="3" t="s">
        <v>442</v>
      </c>
      <c r="D140" s="40" t="s">
        <v>304</v>
      </c>
      <c r="E140" s="86">
        <v>100</v>
      </c>
      <c r="F140" s="86">
        <v>100</v>
      </c>
      <c r="G140" s="86">
        <v>0</v>
      </c>
      <c r="H140" s="85" t="s">
        <v>233</v>
      </c>
      <c r="I140" s="40" t="s">
        <v>303</v>
      </c>
      <c r="J140" s="40" t="s">
        <v>303</v>
      </c>
      <c r="K140" s="40" t="s">
        <v>0</v>
      </c>
      <c r="L140" s="40" t="s">
        <v>304</v>
      </c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</row>
    <row r="141" spans="1:30">
      <c r="A141" s="104" t="s">
        <v>199</v>
      </c>
      <c r="B141" s="11" t="s">
        <v>18</v>
      </c>
      <c r="C141" s="11" t="s">
        <v>355</v>
      </c>
      <c r="D141" s="11" t="s">
        <v>304</v>
      </c>
      <c r="E141" s="105">
        <v>75</v>
      </c>
      <c r="F141" s="105">
        <v>30</v>
      </c>
      <c r="G141" s="105">
        <v>45</v>
      </c>
      <c r="H141" s="11" t="s">
        <v>356</v>
      </c>
      <c r="I141" s="11" t="s">
        <v>303</v>
      </c>
      <c r="J141" s="11" t="s">
        <v>303</v>
      </c>
      <c r="K141" s="11" t="s">
        <v>0</v>
      </c>
      <c r="L141" s="11" t="s">
        <v>376</v>
      </c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</row>
    <row r="142" spans="1:30">
      <c r="A142" s="85" t="s">
        <v>199</v>
      </c>
      <c r="B142" s="85" t="s">
        <v>366</v>
      </c>
      <c r="C142" s="85" t="s">
        <v>367</v>
      </c>
      <c r="D142" s="85" t="s">
        <v>304</v>
      </c>
      <c r="E142" s="86">
        <v>100</v>
      </c>
      <c r="F142" s="86">
        <v>40</v>
      </c>
      <c r="G142" s="86">
        <v>60</v>
      </c>
      <c r="H142" s="85" t="s">
        <v>356</v>
      </c>
      <c r="I142" s="40" t="s">
        <v>303</v>
      </c>
      <c r="J142" s="40" t="s">
        <v>303</v>
      </c>
      <c r="K142" s="40" t="s">
        <v>1</v>
      </c>
      <c r="L142" s="40" t="s">
        <v>376</v>
      </c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</row>
    <row r="143" spans="1:30">
      <c r="A143" s="85" t="s">
        <v>199</v>
      </c>
      <c r="B143" s="85" t="s">
        <v>368</v>
      </c>
      <c r="C143" s="85" t="s">
        <v>327</v>
      </c>
      <c r="D143" s="85" t="s">
        <v>304</v>
      </c>
      <c r="E143" s="86">
        <v>100</v>
      </c>
      <c r="F143" s="86">
        <v>40</v>
      </c>
      <c r="G143" s="86">
        <v>60</v>
      </c>
      <c r="H143" s="85" t="s">
        <v>356</v>
      </c>
      <c r="I143" s="40" t="s">
        <v>303</v>
      </c>
      <c r="J143" s="40" t="s">
        <v>303</v>
      </c>
      <c r="K143" s="40" t="s">
        <v>1</v>
      </c>
      <c r="L143" s="40" t="s">
        <v>376</v>
      </c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</row>
    <row r="144" spans="1:30">
      <c r="A144" s="46">
        <v>45564</v>
      </c>
      <c r="B144" s="3" t="s">
        <v>443</v>
      </c>
      <c r="C144" s="40" t="s">
        <v>444</v>
      </c>
      <c r="D144" s="101">
        <v>60</v>
      </c>
      <c r="E144" s="102">
        <v>110</v>
      </c>
      <c r="F144" s="101">
        <v>20</v>
      </c>
      <c r="G144" s="103">
        <v>90</v>
      </c>
      <c r="H144" s="11" t="s">
        <v>379</v>
      </c>
      <c r="I144" s="11" t="s">
        <v>303</v>
      </c>
      <c r="J144" s="11" t="s">
        <v>303</v>
      </c>
      <c r="K144" s="11" t="s">
        <v>0</v>
      </c>
      <c r="L144" s="11" t="s">
        <v>376</v>
      </c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</row>
    <row r="145" spans="1:30">
      <c r="A145" s="46">
        <v>45564</v>
      </c>
      <c r="B145" s="40" t="s">
        <v>445</v>
      </c>
      <c r="C145" s="40" t="s">
        <v>446</v>
      </c>
      <c r="D145" s="40">
        <v>60</v>
      </c>
      <c r="E145" s="40">
        <v>70</v>
      </c>
      <c r="F145" s="40">
        <v>20</v>
      </c>
      <c r="G145" s="86">
        <v>50</v>
      </c>
      <c r="H145" s="85" t="s">
        <v>371</v>
      </c>
      <c r="I145" s="40" t="s">
        <v>303</v>
      </c>
      <c r="J145" s="40" t="s">
        <v>303</v>
      </c>
      <c r="K145" s="40" t="s">
        <v>0</v>
      </c>
      <c r="L145" s="40" t="s">
        <v>304</v>
      </c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</row>
    <row r="146" spans="1:30">
      <c r="A146" s="46">
        <v>45564</v>
      </c>
      <c r="B146" s="40" t="s">
        <v>431</v>
      </c>
      <c r="C146" s="40" t="s">
        <v>432</v>
      </c>
      <c r="D146" s="40">
        <v>60</v>
      </c>
      <c r="E146" s="40">
        <v>90</v>
      </c>
      <c r="F146" s="40">
        <v>90</v>
      </c>
      <c r="G146" s="86">
        <v>0</v>
      </c>
      <c r="H146" s="85" t="s">
        <v>233</v>
      </c>
      <c r="I146" s="40" t="s">
        <v>303</v>
      </c>
      <c r="J146" s="40" t="s">
        <v>303</v>
      </c>
      <c r="K146" s="40" t="s">
        <v>1</v>
      </c>
      <c r="L146" s="40" t="s">
        <v>304</v>
      </c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</row>
    <row r="147" spans="1:30">
      <c r="A147" s="46">
        <v>45564</v>
      </c>
      <c r="B147" s="40" t="s">
        <v>384</v>
      </c>
      <c r="C147" s="40" t="s">
        <v>318</v>
      </c>
      <c r="D147" s="40">
        <v>60</v>
      </c>
      <c r="E147" s="40">
        <v>90</v>
      </c>
      <c r="F147" s="40">
        <v>90</v>
      </c>
      <c r="G147" s="86">
        <v>0</v>
      </c>
      <c r="H147" s="85" t="s">
        <v>233</v>
      </c>
      <c r="I147" s="40" t="s">
        <v>303</v>
      </c>
      <c r="J147" s="40" t="s">
        <v>303</v>
      </c>
      <c r="K147" s="40" t="s">
        <v>0</v>
      </c>
      <c r="L147" s="40" t="s">
        <v>304</v>
      </c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</row>
    <row r="148" spans="1:30">
      <c r="A148" s="46">
        <v>45564</v>
      </c>
      <c r="B148" s="40" t="s">
        <v>316</v>
      </c>
      <c r="C148" s="40" t="s">
        <v>311</v>
      </c>
      <c r="D148" s="40">
        <v>60</v>
      </c>
      <c r="E148" s="40">
        <v>90</v>
      </c>
      <c r="F148" s="40">
        <v>90</v>
      </c>
      <c r="G148" s="86">
        <v>0</v>
      </c>
      <c r="H148" s="85" t="s">
        <v>233</v>
      </c>
      <c r="I148" s="40" t="s">
        <v>303</v>
      </c>
      <c r="J148" s="40" t="s">
        <v>303</v>
      </c>
      <c r="K148" s="40" t="s">
        <v>0</v>
      </c>
      <c r="L148" s="40" t="s">
        <v>304</v>
      </c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</row>
    <row r="149" spans="1:30">
      <c r="A149" s="46">
        <v>45564</v>
      </c>
      <c r="B149" s="40" t="s">
        <v>385</v>
      </c>
      <c r="C149" s="40" t="s">
        <v>405</v>
      </c>
      <c r="D149" s="40">
        <v>60</v>
      </c>
      <c r="E149" s="40">
        <v>90</v>
      </c>
      <c r="F149" s="40">
        <v>90</v>
      </c>
      <c r="G149" s="86">
        <v>0</v>
      </c>
      <c r="H149" s="85" t="s">
        <v>233</v>
      </c>
      <c r="I149" s="40" t="s">
        <v>303</v>
      </c>
      <c r="J149" s="40" t="s">
        <v>303</v>
      </c>
      <c r="K149" s="40" t="s">
        <v>0</v>
      </c>
      <c r="L149" s="40" t="s">
        <v>304</v>
      </c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</row>
    <row r="150" spans="1:30">
      <c r="A150" s="46">
        <v>45564</v>
      </c>
      <c r="B150" s="40" t="s">
        <v>32</v>
      </c>
      <c r="C150" s="40" t="s">
        <v>32</v>
      </c>
      <c r="D150" s="40">
        <v>90</v>
      </c>
      <c r="E150" s="40">
        <v>150</v>
      </c>
      <c r="F150" s="40">
        <v>150</v>
      </c>
      <c r="G150" s="86">
        <v>0</v>
      </c>
      <c r="H150" s="85" t="s">
        <v>233</v>
      </c>
      <c r="I150" s="40" t="s">
        <v>376</v>
      </c>
      <c r="J150" s="40" t="s">
        <v>376</v>
      </c>
      <c r="K150" s="40" t="s">
        <v>0</v>
      </c>
      <c r="L150" s="40" t="s">
        <v>304</v>
      </c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</row>
    <row r="151" spans="1:30">
      <c r="A151" s="40"/>
      <c r="B151" s="40"/>
      <c r="C151" s="40"/>
      <c r="D151" s="40"/>
      <c r="E151" s="60"/>
      <c r="F151" s="52">
        <f>SUM(F103:F150)</f>
        <v>3040</v>
      </c>
      <c r="G151" s="40">
        <f>SUM(G2:G150)</f>
        <v>1365</v>
      </c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</row>
    <row r="152" spans="1:30">
      <c r="A152" s="40"/>
      <c r="B152" s="40"/>
      <c r="C152" s="40"/>
      <c r="D152" s="40"/>
      <c r="E152" s="6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</row>
    <row r="153" spans="1:30">
      <c r="A153" s="40"/>
      <c r="B153" s="40"/>
      <c r="C153" s="40"/>
      <c r="D153" s="40"/>
      <c r="E153" s="6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</row>
    <row r="154" spans="1:30">
      <c r="A154" s="50"/>
      <c r="B154" s="50" t="s">
        <v>0</v>
      </c>
      <c r="C154" s="50" t="s">
        <v>1</v>
      </c>
      <c r="D154" s="50" t="s">
        <v>3</v>
      </c>
      <c r="E154" s="109" t="s">
        <v>2</v>
      </c>
      <c r="F154" s="50" t="s">
        <v>194</v>
      </c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</row>
    <row r="155" spans="1:30">
      <c r="A155" s="37"/>
      <c r="B155" s="37"/>
      <c r="C155" s="37"/>
      <c r="D155" s="37"/>
      <c r="E155" s="53"/>
      <c r="F155" s="37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</row>
    <row r="156" spans="1:30">
      <c r="A156" s="50" t="s">
        <v>219</v>
      </c>
      <c r="B156" s="50">
        <v>1245</v>
      </c>
      <c r="C156" s="50">
        <v>310</v>
      </c>
      <c r="D156" s="50">
        <v>0</v>
      </c>
      <c r="E156" s="109">
        <v>140</v>
      </c>
      <c r="F156" s="50">
        <v>1695</v>
      </c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</row>
    <row r="157" spans="1:30">
      <c r="A157" s="50" t="s">
        <v>220</v>
      </c>
      <c r="B157" s="50">
        <v>780</v>
      </c>
      <c r="C157" s="50">
        <v>80</v>
      </c>
      <c r="D157" s="50">
        <v>0</v>
      </c>
      <c r="E157" s="109">
        <v>0</v>
      </c>
      <c r="F157" s="50">
        <v>860</v>
      </c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</row>
    <row r="158" spans="1:30">
      <c r="A158" s="50" t="s">
        <v>221</v>
      </c>
      <c r="B158" s="50">
        <v>3020</v>
      </c>
      <c r="C158" s="50">
        <v>1440</v>
      </c>
      <c r="D158" s="50">
        <v>0</v>
      </c>
      <c r="E158" s="109">
        <v>120</v>
      </c>
      <c r="F158" s="109">
        <f>B158+C158+E158</f>
        <v>4580</v>
      </c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</row>
    <row r="159" spans="1:30">
      <c r="A159" s="50" t="s">
        <v>222</v>
      </c>
      <c r="B159" s="50">
        <v>2400</v>
      </c>
      <c r="C159" s="50">
        <v>520</v>
      </c>
      <c r="D159" s="50">
        <v>0</v>
      </c>
      <c r="E159" s="109">
        <v>120</v>
      </c>
      <c r="F159" s="50">
        <v>3040</v>
      </c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</row>
    <row r="160" spans="1:30">
      <c r="A160" s="40"/>
      <c r="B160" s="40">
        <f t="shared" ref="B160:F160" si="0">SUM(B156:B159)</f>
        <v>7445</v>
      </c>
      <c r="C160" s="40">
        <f t="shared" si="0"/>
        <v>2350</v>
      </c>
      <c r="D160" s="40">
        <f t="shared" si="0"/>
        <v>0</v>
      </c>
      <c r="E160" s="60">
        <f t="shared" si="0"/>
        <v>380</v>
      </c>
      <c r="F160" s="40">
        <f t="shared" si="0"/>
        <v>10175</v>
      </c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</row>
    <row r="161" spans="1:30">
      <c r="A161" s="40"/>
      <c r="B161" s="40"/>
      <c r="C161" s="40"/>
      <c r="D161" s="40"/>
      <c r="E161" s="6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</row>
    <row r="162" spans="1:30">
      <c r="A162" s="40"/>
      <c r="B162" s="40"/>
      <c r="C162" s="40"/>
      <c r="D162" s="40"/>
      <c r="E162" s="6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</row>
    <row r="163" spans="1:30">
      <c r="A163" s="40"/>
      <c r="B163" s="40"/>
      <c r="C163" s="40"/>
      <c r="D163" s="40"/>
      <c r="E163" s="6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</row>
    <row r="164" spans="1:30">
      <c r="A164" s="40" t="s">
        <v>447</v>
      </c>
      <c r="B164" s="40"/>
      <c r="C164" s="40"/>
      <c r="D164" s="40"/>
      <c r="E164" s="6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</row>
    <row r="165" spans="1:30">
      <c r="A165" s="40"/>
      <c r="B165" s="88"/>
      <c r="C165" s="88"/>
      <c r="D165" s="40"/>
      <c r="E165" s="6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</row>
    <row r="166" spans="1:30">
      <c r="A166" s="40"/>
      <c r="B166" s="40"/>
      <c r="C166" s="40"/>
      <c r="D166" s="40"/>
      <c r="E166" s="6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</row>
    <row r="167" spans="1:30">
      <c r="A167" s="31" t="s">
        <v>448</v>
      </c>
      <c r="B167" s="31" t="s">
        <v>58</v>
      </c>
      <c r="C167" s="31" t="s">
        <v>62</v>
      </c>
      <c r="D167" s="31" t="s">
        <v>64</v>
      </c>
      <c r="E167" s="52" t="s">
        <v>65</v>
      </c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</row>
    <row r="168" spans="1:30">
      <c r="A168" s="40"/>
      <c r="B168" s="40" t="s">
        <v>201</v>
      </c>
      <c r="C168" s="40" t="s">
        <v>30</v>
      </c>
      <c r="D168" s="40" t="s">
        <v>117</v>
      </c>
      <c r="E168" s="60" t="s">
        <v>449</v>
      </c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</row>
    <row r="169" spans="1:30">
      <c r="A169" s="40"/>
      <c r="B169" s="40"/>
      <c r="C169" s="40"/>
      <c r="D169" s="40"/>
      <c r="E169" s="6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</row>
    <row r="170" spans="1:30">
      <c r="A170" s="40"/>
      <c r="B170" s="40" t="s">
        <v>58</v>
      </c>
      <c r="C170" s="40" t="s">
        <v>62</v>
      </c>
      <c r="D170" s="40" t="s">
        <v>64</v>
      </c>
      <c r="E170" s="60" t="s">
        <v>65</v>
      </c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</row>
    <row r="171" spans="1:30">
      <c r="A171" s="40"/>
      <c r="B171" s="11" t="s">
        <v>450</v>
      </c>
      <c r="C171" s="40" t="s">
        <v>451</v>
      </c>
      <c r="D171" s="11" t="s">
        <v>452</v>
      </c>
      <c r="E171" s="60" t="s">
        <v>451</v>
      </c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</row>
    <row r="172" spans="1:30">
      <c r="A172" s="40"/>
      <c r="B172" s="3" t="s">
        <v>453</v>
      </c>
      <c r="C172" s="40" t="s">
        <v>454</v>
      </c>
      <c r="D172" s="11" t="s">
        <v>450</v>
      </c>
      <c r="E172" s="60" t="s">
        <v>452</v>
      </c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</row>
    <row r="173" spans="1:30">
      <c r="A173" s="40"/>
      <c r="B173" s="40" t="s">
        <v>455</v>
      </c>
      <c r="C173" s="40" t="s">
        <v>456</v>
      </c>
      <c r="D173" s="3" t="s">
        <v>457</v>
      </c>
      <c r="E173" s="40" t="s">
        <v>455</v>
      </c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</row>
    <row r="174" spans="1:30">
      <c r="A174" s="40"/>
      <c r="B174" s="11" t="s">
        <v>458</v>
      </c>
      <c r="C174" s="40" t="s">
        <v>459</v>
      </c>
      <c r="D174" s="11" t="s">
        <v>458</v>
      </c>
      <c r="E174" s="40" t="s">
        <v>460</v>
      </c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</row>
    <row r="175" spans="1:30">
      <c r="A175" s="40"/>
      <c r="C175" s="40" t="s">
        <v>461</v>
      </c>
      <c r="D175" s="3" t="s">
        <v>462</v>
      </c>
      <c r="E175" s="40" t="s">
        <v>463</v>
      </c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</row>
    <row r="176" spans="1:30">
      <c r="A176" s="40"/>
      <c r="C176" s="3" t="s">
        <v>464</v>
      </c>
      <c r="E176" s="60" t="s">
        <v>465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</row>
    <row r="177" spans="1:30">
      <c r="A177" s="40"/>
      <c r="C177" s="108" t="s">
        <v>466</v>
      </c>
      <c r="D177" s="40"/>
      <c r="E177" s="60" t="s">
        <v>467</v>
      </c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</row>
    <row r="178" spans="1:30">
      <c r="A178" s="40"/>
      <c r="B178" s="40"/>
      <c r="C178" s="40"/>
      <c r="D178" s="40"/>
      <c r="E178" s="6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</row>
    <row r="179" spans="1:30">
      <c r="A179" s="40"/>
      <c r="B179" s="40"/>
      <c r="C179" s="40"/>
      <c r="D179" s="40"/>
      <c r="E179" s="6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</row>
    <row r="180" spans="1:30">
      <c r="A180" s="40"/>
      <c r="B180" s="40"/>
      <c r="C180" s="40"/>
      <c r="D180" s="40"/>
      <c r="E180" s="6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</row>
    <row r="181" spans="1:30">
      <c r="A181" s="40"/>
      <c r="B181" s="40"/>
      <c r="C181" s="40"/>
      <c r="D181" s="40"/>
      <c r="E181" s="6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</row>
    <row r="182" spans="1:30">
      <c r="A182" s="40"/>
      <c r="B182" s="40"/>
      <c r="C182" s="40"/>
      <c r="D182" s="40"/>
      <c r="E182" s="6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</row>
    <row r="183" spans="1:30">
      <c r="A183" s="40"/>
      <c r="B183" s="40"/>
      <c r="C183" s="40"/>
      <c r="D183" s="40"/>
      <c r="E183" s="6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</row>
    <row r="184" spans="1:30">
      <c r="A184" s="40"/>
      <c r="B184" s="40"/>
      <c r="C184" s="40"/>
      <c r="D184" s="40"/>
      <c r="E184" s="6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</row>
    <row r="185" spans="1:30">
      <c r="A185" s="40"/>
      <c r="B185" s="40"/>
      <c r="C185" s="40"/>
      <c r="D185" s="40"/>
      <c r="E185" s="6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</row>
    <row r="186" spans="1:30">
      <c r="A186" s="40"/>
      <c r="B186" s="40"/>
      <c r="C186" s="40"/>
      <c r="D186" s="40"/>
      <c r="E186" s="6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</row>
    <row r="187" spans="1:30">
      <c r="A187" s="40"/>
      <c r="B187" s="40"/>
      <c r="C187" s="40"/>
      <c r="D187" s="40"/>
      <c r="E187" s="6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</row>
    <row r="188" spans="1:30">
      <c r="A188" s="40"/>
      <c r="B188" s="40"/>
      <c r="C188" s="40"/>
      <c r="D188" s="40"/>
      <c r="E188" s="6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</row>
    <row r="189" spans="1:30">
      <c r="A189" s="40"/>
      <c r="B189" s="40"/>
      <c r="C189" s="40"/>
      <c r="D189" s="40"/>
      <c r="E189" s="6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</row>
    <row r="190" spans="1:30">
      <c r="A190" s="40"/>
      <c r="B190" s="40"/>
      <c r="C190" s="40"/>
      <c r="D190" s="40"/>
      <c r="E190" s="6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</row>
    <row r="191" spans="1:30">
      <c r="A191" s="40"/>
      <c r="B191" s="40"/>
      <c r="C191" s="40"/>
      <c r="D191" s="40"/>
      <c r="E191" s="6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</row>
    <row r="192" spans="1:30">
      <c r="A192" s="40"/>
      <c r="B192" s="40"/>
      <c r="C192" s="40"/>
      <c r="D192" s="40"/>
      <c r="E192" s="6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</row>
    <row r="193" spans="1:30">
      <c r="A193" s="40"/>
      <c r="B193" s="40"/>
      <c r="C193" s="40"/>
      <c r="D193" s="40"/>
      <c r="E193" s="6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</row>
    <row r="194" spans="1:30">
      <c r="A194" s="40"/>
      <c r="B194" s="40"/>
      <c r="C194" s="40"/>
      <c r="D194" s="40"/>
      <c r="E194" s="6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</row>
    <row r="195" spans="1:30">
      <c r="A195" s="40"/>
      <c r="B195" s="40"/>
      <c r="C195" s="40"/>
      <c r="D195" s="40"/>
      <c r="E195" s="6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</row>
    <row r="196" spans="1:30">
      <c r="A196" s="40"/>
      <c r="B196" s="40"/>
      <c r="C196" s="40"/>
      <c r="D196" s="40"/>
      <c r="E196" s="6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</row>
    <row r="197" spans="1:30">
      <c r="A197" s="40"/>
      <c r="B197" s="40"/>
      <c r="C197" s="40"/>
      <c r="D197" s="40"/>
      <c r="E197" s="6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</row>
    <row r="198" spans="1:30"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</row>
    <row r="199" spans="1:30"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</row>
    <row r="200" spans="1:30"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</row>
    <row r="201" spans="1:30"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</row>
    <row r="202" spans="1:30"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</row>
    <row r="203" spans="1:30"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</row>
    <row r="204" spans="1:30"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</row>
    <row r="205" spans="1:30"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</row>
    <row r="206" spans="1:30"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</row>
    <row r="207" spans="1:30"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</row>
    <row r="208" spans="1:30"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</row>
    <row r="209" spans="1:30"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</row>
    <row r="210" spans="1:30"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</row>
    <row r="211" spans="1:30"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</row>
    <row r="212" spans="1:30"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</row>
    <row r="213" spans="1:30"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</row>
    <row r="214" spans="1:30"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</row>
    <row r="215" spans="1:30"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</row>
    <row r="216" spans="1:30"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</row>
    <row r="217" spans="1:30"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</row>
    <row r="218" spans="1:30"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</row>
    <row r="219" spans="1:30"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</row>
    <row r="220" spans="1:30"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</row>
    <row r="221" spans="1:30"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</row>
    <row r="222" spans="1:30">
      <c r="A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</row>
    <row r="223" spans="1:30">
      <c r="A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</row>
    <row r="224" spans="1:30">
      <c r="A224" s="40"/>
      <c r="D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</row>
    <row r="225" spans="1:30">
      <c r="A225" s="40"/>
      <c r="B225" s="40"/>
      <c r="C225" s="40"/>
      <c r="D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</row>
    <row r="226" spans="1:30">
      <c r="A226" s="40"/>
      <c r="B226" s="40"/>
      <c r="C226" s="40"/>
      <c r="D226" s="40"/>
      <c r="E226" s="6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</row>
    <row r="227" spans="1:30">
      <c r="A227" s="40"/>
      <c r="B227" s="40"/>
      <c r="C227" s="40"/>
      <c r="D227" s="40"/>
      <c r="E227" s="6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</row>
    <row r="228" spans="1:30">
      <c r="A228" s="40"/>
      <c r="B228" s="40"/>
      <c r="C228" s="40"/>
      <c r="D228" s="46"/>
      <c r="E228" s="11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</row>
    <row r="229" spans="1:30">
      <c r="A229" s="40"/>
      <c r="B229" s="40"/>
      <c r="C229" s="40"/>
      <c r="D229" s="46"/>
      <c r="E229" s="11"/>
      <c r="F229" s="11"/>
      <c r="G229" s="41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</row>
    <row r="230" spans="1:30">
      <c r="A230" s="40"/>
      <c r="B230" s="40"/>
      <c r="C230" s="40"/>
      <c r="D230" s="46"/>
      <c r="E230" s="11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</row>
    <row r="231" spans="1:30">
      <c r="A231" s="40"/>
      <c r="B231" s="40"/>
      <c r="C231" s="11"/>
      <c r="D231" s="46"/>
      <c r="E231" s="11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</row>
    <row r="232" spans="1:30">
      <c r="A232" s="40"/>
      <c r="B232" s="40"/>
      <c r="C232" s="11"/>
      <c r="D232" s="46"/>
      <c r="E232" s="40"/>
      <c r="F232" s="11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</row>
    <row r="233" spans="1:30">
      <c r="A233" s="40"/>
      <c r="B233" s="40"/>
      <c r="D233" s="11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</row>
    <row r="234" spans="1:30">
      <c r="A234" s="40"/>
      <c r="B234" s="40"/>
      <c r="C234" s="40"/>
      <c r="D234" s="11"/>
      <c r="E234" s="11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</row>
    <row r="235" spans="1:30">
      <c r="A235" s="40"/>
      <c r="B235" s="40"/>
      <c r="C235" s="11"/>
      <c r="D235" s="11"/>
      <c r="E235" s="11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</row>
    <row r="236" spans="1:30">
      <c r="A236" s="40"/>
      <c r="B236" s="40"/>
      <c r="D236" s="11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</row>
    <row r="237" spans="1:30">
      <c r="A237" s="40"/>
      <c r="B237" s="40"/>
      <c r="C237" s="108"/>
      <c r="D237" s="40"/>
      <c r="E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</row>
    <row r="238" spans="1:30">
      <c r="A238" s="40"/>
      <c r="B238" s="40"/>
      <c r="C238" s="40"/>
      <c r="E238" s="6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</row>
    <row r="239" spans="1:30">
      <c r="A239" s="40"/>
      <c r="B239" s="40"/>
      <c r="C239" s="40"/>
      <c r="D239" s="11"/>
      <c r="E239" s="6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</row>
    <row r="240" spans="1:30">
      <c r="A240" s="40"/>
      <c r="B240" s="40"/>
      <c r="C240" s="40"/>
      <c r="D240" s="11"/>
      <c r="E240" s="6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</row>
    <row r="241" spans="1:30">
      <c r="A241" s="40"/>
      <c r="B241" s="40"/>
      <c r="C241" s="40"/>
      <c r="D241" s="40"/>
      <c r="E241" s="6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</row>
    <row r="242" spans="1:30">
      <c r="A242" s="40"/>
      <c r="B242" s="40"/>
      <c r="C242" s="40"/>
      <c r="D242" s="40"/>
      <c r="E242" s="6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</row>
    <row r="243" spans="1:30">
      <c r="A243" s="40"/>
      <c r="B243" s="40"/>
      <c r="C243" s="40"/>
      <c r="D243" s="40"/>
      <c r="E243" s="6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</row>
    <row r="244" spans="1:30">
      <c r="A244" s="40"/>
      <c r="B244" s="40"/>
      <c r="C244" s="40"/>
      <c r="D244" s="40"/>
      <c r="E244" s="6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</row>
    <row r="245" spans="1:30">
      <c r="A245" s="40"/>
      <c r="B245" s="40"/>
      <c r="C245" s="40"/>
      <c r="D245" s="40"/>
      <c r="E245" s="6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</row>
    <row r="246" spans="1:30">
      <c r="A246" s="40"/>
      <c r="B246" s="40"/>
      <c r="C246" s="40"/>
      <c r="D246" s="40"/>
      <c r="E246" s="6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</row>
    <row r="247" spans="1:30">
      <c r="A247" s="40"/>
      <c r="B247" s="40"/>
      <c r="C247" s="40"/>
      <c r="D247" s="40"/>
      <c r="E247" s="6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</row>
    <row r="248" spans="1:30">
      <c r="A248" s="40"/>
      <c r="B248" s="40"/>
      <c r="C248" s="40"/>
      <c r="D248" s="40"/>
      <c r="E248" s="6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</row>
    <row r="249" spans="1:30">
      <c r="A249" s="40"/>
      <c r="B249" s="40"/>
      <c r="C249" s="40"/>
      <c r="D249" s="40"/>
      <c r="E249" s="6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</row>
    <row r="250" spans="1:30">
      <c r="A250" s="40"/>
      <c r="B250" s="40"/>
      <c r="C250" s="40"/>
      <c r="D250" s="40"/>
      <c r="E250" s="6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</row>
    <row r="251" spans="1:30">
      <c r="A251" s="40"/>
      <c r="B251" s="40"/>
      <c r="C251" s="40"/>
      <c r="D251" s="40"/>
      <c r="E251" s="6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</row>
    <row r="252" spans="1:30">
      <c r="A252" s="40"/>
      <c r="B252" s="40"/>
      <c r="C252" s="40"/>
      <c r="D252" s="40"/>
      <c r="E252" s="6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</row>
    <row r="253" spans="1:30">
      <c r="A253" s="40"/>
      <c r="B253" s="40"/>
      <c r="C253" s="40"/>
      <c r="D253" s="40"/>
      <c r="E253" s="6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</row>
    <row r="254" spans="1:30">
      <c r="A254" s="40"/>
      <c r="B254" s="40"/>
      <c r="C254" s="40"/>
      <c r="D254" s="40"/>
      <c r="E254" s="6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</row>
    <row r="255" spans="1:30">
      <c r="A255" s="40"/>
      <c r="B255" s="40"/>
      <c r="C255" s="40"/>
      <c r="D255" s="40"/>
      <c r="E255" s="6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</row>
    <row r="256" spans="1:30">
      <c r="A256" s="40"/>
      <c r="B256" s="40"/>
      <c r="C256" s="40"/>
      <c r="D256" s="40"/>
      <c r="E256" s="6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</row>
    <row r="257" spans="1:30">
      <c r="A257" s="40"/>
      <c r="B257" s="40"/>
      <c r="C257" s="40"/>
      <c r="D257" s="40"/>
      <c r="E257" s="6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</row>
    <row r="258" spans="1:30">
      <c r="A258" s="40"/>
      <c r="B258" s="40"/>
      <c r="C258" s="40"/>
      <c r="D258" s="40"/>
      <c r="E258" s="6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</row>
    <row r="259" spans="1:30">
      <c r="A259" s="40"/>
      <c r="B259" s="40"/>
      <c r="C259" s="40"/>
      <c r="D259" s="40"/>
      <c r="E259" s="6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</row>
    <row r="260" spans="1:30">
      <c r="A260" s="40"/>
      <c r="B260" s="40"/>
      <c r="C260" s="40"/>
      <c r="D260" s="40"/>
      <c r="E260" s="6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</row>
    <row r="261" spans="1:30">
      <c r="A261" s="40"/>
      <c r="B261" s="40"/>
      <c r="C261" s="40"/>
      <c r="D261" s="40"/>
      <c r="E261" s="6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</row>
    <row r="262" spans="1:30">
      <c r="A262" s="40"/>
      <c r="B262" s="40"/>
      <c r="C262" s="40"/>
      <c r="D262" s="40"/>
      <c r="E262" s="6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</row>
    <row r="263" spans="1:30">
      <c r="A263" s="40"/>
      <c r="B263" s="40"/>
      <c r="C263" s="40"/>
      <c r="D263" s="40"/>
      <c r="E263" s="6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</row>
    <row r="264" spans="1:30">
      <c r="A264" s="40"/>
      <c r="B264" s="40"/>
      <c r="C264" s="40"/>
      <c r="D264" s="40"/>
      <c r="E264" s="6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</row>
    <row r="265" spans="1:30">
      <c r="A265" s="40"/>
      <c r="B265" s="40"/>
      <c r="C265" s="40"/>
      <c r="D265" s="40"/>
      <c r="E265" s="6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</row>
    <row r="266" spans="1:30">
      <c r="A266" s="40"/>
      <c r="B266" s="40"/>
      <c r="C266" s="40"/>
      <c r="D266" s="40"/>
      <c r="E266" s="6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</row>
    <row r="267" spans="1:30">
      <c r="A267" s="40"/>
      <c r="B267" s="40"/>
      <c r="C267" s="40"/>
      <c r="D267" s="40"/>
      <c r="E267" s="6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</row>
    <row r="268" spans="1:30">
      <c r="A268" s="40"/>
      <c r="B268" s="40"/>
      <c r="C268" s="40"/>
      <c r="D268" s="40"/>
      <c r="E268" s="6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</row>
    <row r="269" spans="1:30">
      <c r="A269" s="40"/>
      <c r="B269" s="40"/>
      <c r="C269" s="40"/>
      <c r="D269" s="40"/>
      <c r="E269" s="6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</row>
    <row r="270" spans="1:30">
      <c r="A270" s="40"/>
      <c r="B270" s="40"/>
      <c r="C270" s="40"/>
      <c r="D270" s="40"/>
      <c r="E270" s="6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</row>
    <row r="271" spans="1:30">
      <c r="A271" s="40"/>
      <c r="B271" s="40"/>
      <c r="C271" s="40"/>
      <c r="D271" s="40"/>
      <c r="E271" s="6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</row>
    <row r="272" spans="1:30">
      <c r="A272" s="40"/>
      <c r="B272" s="40"/>
      <c r="C272" s="40"/>
      <c r="D272" s="40"/>
      <c r="E272" s="6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</row>
    <row r="273" spans="1:30">
      <c r="A273" s="40"/>
      <c r="B273" s="40"/>
      <c r="C273" s="40"/>
      <c r="D273" s="40"/>
      <c r="E273" s="6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</row>
    <row r="274" spans="1:30">
      <c r="A274" s="40"/>
      <c r="B274" s="40"/>
      <c r="C274" s="40"/>
      <c r="D274" s="40"/>
      <c r="E274" s="6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</row>
    <row r="275" spans="1:30">
      <c r="A275" s="40"/>
      <c r="B275" s="40"/>
      <c r="C275" s="40"/>
      <c r="D275" s="40"/>
      <c r="E275" s="6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</row>
    <row r="276" spans="1:30">
      <c r="A276" s="40"/>
      <c r="B276" s="40"/>
      <c r="C276" s="40"/>
      <c r="D276" s="40"/>
      <c r="E276" s="6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</row>
    <row r="277" spans="1:30">
      <c r="A277" s="40"/>
      <c r="B277" s="40"/>
      <c r="C277" s="40"/>
      <c r="D277" s="40"/>
      <c r="E277" s="6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</row>
    <row r="278" spans="1:30">
      <c r="A278" s="40"/>
      <c r="B278" s="40"/>
      <c r="C278" s="40"/>
      <c r="D278" s="40"/>
      <c r="E278" s="6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</row>
    <row r="279" spans="1:30">
      <c r="A279" s="40"/>
      <c r="B279" s="40"/>
      <c r="C279" s="40"/>
      <c r="D279" s="40"/>
      <c r="E279" s="6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</row>
    <row r="280" spans="1:30">
      <c r="A280" s="40"/>
      <c r="B280" s="40"/>
      <c r="C280" s="40"/>
      <c r="D280" s="40"/>
      <c r="E280" s="6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</row>
    <row r="281" spans="1:30">
      <c r="A281" s="40"/>
      <c r="B281" s="40"/>
      <c r="C281" s="40"/>
      <c r="D281" s="40"/>
      <c r="E281" s="6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</row>
    <row r="282" spans="1:30">
      <c r="A282" s="40"/>
      <c r="B282" s="40"/>
      <c r="C282" s="40"/>
      <c r="D282" s="40"/>
      <c r="E282" s="6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</row>
    <row r="283" spans="1:30">
      <c r="A283" s="40"/>
      <c r="B283" s="40"/>
      <c r="C283" s="40"/>
      <c r="D283" s="40"/>
      <c r="E283" s="6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</row>
    <row r="284" spans="1:30">
      <c r="A284" s="40"/>
      <c r="B284" s="40"/>
      <c r="C284" s="40"/>
      <c r="D284" s="40"/>
      <c r="E284" s="6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</row>
    <row r="285" spans="1:30">
      <c r="A285" s="40"/>
      <c r="B285" s="40"/>
      <c r="C285" s="40"/>
      <c r="D285" s="40"/>
      <c r="E285" s="6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</row>
    <row r="286" spans="1:30">
      <c r="A286" s="40"/>
      <c r="B286" s="40"/>
      <c r="C286" s="40"/>
      <c r="D286" s="40"/>
      <c r="E286" s="6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</row>
    <row r="287" spans="1:30">
      <c r="A287" s="40"/>
      <c r="B287" s="40"/>
      <c r="C287" s="40"/>
      <c r="D287" s="40"/>
      <c r="E287" s="6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</row>
    <row r="288" spans="1:30">
      <c r="A288" s="40"/>
      <c r="B288" s="40"/>
      <c r="C288" s="40"/>
      <c r="D288" s="40"/>
      <c r="E288" s="6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</row>
    <row r="289" spans="1:30">
      <c r="A289" s="40"/>
      <c r="B289" s="40"/>
      <c r="C289" s="40"/>
      <c r="D289" s="40"/>
      <c r="E289" s="6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</row>
    <row r="290" spans="1:30">
      <c r="A290" s="40"/>
      <c r="B290" s="40"/>
      <c r="C290" s="40"/>
      <c r="D290" s="40"/>
      <c r="E290" s="6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</row>
    <row r="291" spans="1:30">
      <c r="A291" s="40"/>
      <c r="B291" s="40"/>
      <c r="C291" s="40"/>
      <c r="D291" s="40"/>
      <c r="E291" s="6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</row>
    <row r="292" spans="1:30">
      <c r="A292" s="40"/>
      <c r="B292" s="40"/>
      <c r="C292" s="40"/>
      <c r="D292" s="40"/>
      <c r="E292" s="6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</row>
    <row r="293" spans="1:30">
      <c r="A293" s="40"/>
      <c r="B293" s="40"/>
      <c r="C293" s="40"/>
      <c r="D293" s="40"/>
      <c r="E293" s="6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</row>
    <row r="294" spans="1:30">
      <c r="A294" s="40"/>
      <c r="B294" s="40"/>
      <c r="C294" s="40"/>
      <c r="D294" s="40"/>
      <c r="E294" s="6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</row>
    <row r="295" spans="1:30">
      <c r="A295" s="40"/>
      <c r="B295" s="40"/>
      <c r="C295" s="40"/>
      <c r="D295" s="40"/>
      <c r="E295" s="6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</row>
    <row r="296" spans="1:30">
      <c r="A296" s="40"/>
      <c r="B296" s="40"/>
      <c r="C296" s="40"/>
      <c r="D296" s="40"/>
      <c r="E296" s="6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</row>
    <row r="297" spans="1:30">
      <c r="A297" s="40"/>
      <c r="B297" s="40"/>
      <c r="C297" s="40"/>
      <c r="D297" s="40"/>
      <c r="E297" s="6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</row>
    <row r="298" spans="1:30">
      <c r="A298" s="40"/>
      <c r="B298" s="40"/>
      <c r="C298" s="40"/>
      <c r="D298" s="40"/>
      <c r="E298" s="6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</row>
    <row r="299" spans="1:30">
      <c r="A299" s="40"/>
      <c r="B299" s="40"/>
      <c r="C299" s="40"/>
      <c r="D299" s="40"/>
      <c r="E299" s="6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</row>
    <row r="300" spans="1:30">
      <c r="A300" s="40"/>
      <c r="B300" s="40"/>
      <c r="C300" s="40"/>
      <c r="D300" s="40"/>
      <c r="E300" s="6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</row>
    <row r="301" spans="1:30">
      <c r="A301" s="40"/>
      <c r="B301" s="40"/>
      <c r="C301" s="40"/>
      <c r="D301" s="40"/>
      <c r="E301" s="6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</row>
    <row r="302" spans="1:30">
      <c r="A302" s="40"/>
      <c r="B302" s="40"/>
      <c r="C302" s="40"/>
      <c r="D302" s="40"/>
      <c r="E302" s="6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</row>
    <row r="303" spans="1:30">
      <c r="A303" s="40"/>
      <c r="B303" s="40"/>
      <c r="C303" s="40"/>
      <c r="D303" s="40"/>
      <c r="E303" s="6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</row>
    <row r="304" spans="1:30">
      <c r="A304" s="40"/>
      <c r="B304" s="40"/>
      <c r="C304" s="40"/>
      <c r="D304" s="40"/>
      <c r="E304" s="6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</row>
    <row r="305" spans="1:30">
      <c r="A305" s="40"/>
      <c r="B305" s="40"/>
      <c r="C305" s="40"/>
      <c r="D305" s="40"/>
      <c r="E305" s="6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</row>
    <row r="306" spans="1:30">
      <c r="A306" s="40"/>
      <c r="B306" s="40"/>
      <c r="C306" s="40"/>
      <c r="D306" s="40"/>
      <c r="E306" s="6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</row>
    <row r="307" spans="1:30">
      <c r="A307" s="40"/>
      <c r="B307" s="40"/>
      <c r="C307" s="40"/>
      <c r="D307" s="40"/>
      <c r="E307" s="6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</row>
    <row r="308" spans="1:30">
      <c r="A308" s="40"/>
      <c r="B308" s="40"/>
      <c r="C308" s="40"/>
      <c r="D308" s="40"/>
      <c r="E308" s="6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</row>
    <row r="309" spans="1:30">
      <c r="A309" s="40"/>
      <c r="B309" s="40"/>
      <c r="C309" s="40"/>
      <c r="D309" s="40"/>
      <c r="E309" s="6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</row>
    <row r="310" spans="1:30">
      <c r="A310" s="40"/>
      <c r="B310" s="40"/>
      <c r="C310" s="40"/>
      <c r="D310" s="40"/>
      <c r="E310" s="6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</row>
    <row r="311" spans="1:30">
      <c r="A311" s="40"/>
      <c r="B311" s="40"/>
      <c r="C311" s="40"/>
      <c r="D311" s="40"/>
      <c r="E311" s="6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</row>
    <row r="312" spans="1:30">
      <c r="A312" s="40"/>
      <c r="B312" s="40"/>
      <c r="C312" s="40"/>
      <c r="D312" s="40"/>
      <c r="E312" s="6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</row>
    <row r="313" spans="1:30">
      <c r="A313" s="40"/>
      <c r="B313" s="40"/>
      <c r="C313" s="40"/>
      <c r="D313" s="40"/>
      <c r="E313" s="6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</row>
    <row r="314" spans="1:30">
      <c r="A314" s="40"/>
      <c r="B314" s="40"/>
      <c r="C314" s="40"/>
      <c r="D314" s="40"/>
      <c r="E314" s="6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</row>
    <row r="315" spans="1:30">
      <c r="A315" s="40"/>
      <c r="B315" s="40"/>
      <c r="C315" s="40"/>
      <c r="D315" s="40"/>
      <c r="E315" s="6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</row>
    <row r="316" spans="1:30">
      <c r="A316" s="40"/>
      <c r="B316" s="40"/>
      <c r="C316" s="40"/>
      <c r="D316" s="40"/>
      <c r="E316" s="6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</row>
    <row r="317" spans="1:30">
      <c r="A317" s="40"/>
      <c r="B317" s="40"/>
      <c r="C317" s="40"/>
      <c r="D317" s="40"/>
      <c r="E317" s="6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</row>
    <row r="318" spans="1:30">
      <c r="A318" s="40"/>
      <c r="B318" s="40"/>
      <c r="C318" s="40"/>
      <c r="D318" s="40"/>
      <c r="E318" s="6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</row>
    <row r="319" spans="1:30">
      <c r="A319" s="40"/>
      <c r="B319" s="40"/>
      <c r="C319" s="40"/>
      <c r="D319" s="40"/>
      <c r="E319" s="6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</row>
    <row r="320" spans="1:30">
      <c r="A320" s="40"/>
      <c r="B320" s="40"/>
      <c r="C320" s="40"/>
      <c r="D320" s="40"/>
      <c r="E320" s="6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</row>
    <row r="321" spans="1:30">
      <c r="A321" s="40"/>
      <c r="B321" s="40"/>
      <c r="C321" s="40"/>
      <c r="D321" s="40"/>
      <c r="E321" s="6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</row>
    <row r="322" spans="1:30">
      <c r="A322" s="40"/>
      <c r="B322" s="40"/>
      <c r="C322" s="40"/>
      <c r="D322" s="40"/>
      <c r="E322" s="6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</row>
    <row r="323" spans="1:30">
      <c r="A323" s="40"/>
      <c r="B323" s="40"/>
      <c r="C323" s="40"/>
      <c r="D323" s="40"/>
      <c r="E323" s="6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</row>
    <row r="324" spans="1:30">
      <c r="A324" s="40"/>
      <c r="B324" s="40"/>
      <c r="C324" s="40"/>
      <c r="D324" s="40"/>
      <c r="E324" s="6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</row>
    <row r="325" spans="1:30">
      <c r="A325" s="40"/>
      <c r="B325" s="40"/>
      <c r="C325" s="40"/>
      <c r="D325" s="40"/>
      <c r="E325" s="6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</row>
    <row r="326" spans="1:30">
      <c r="A326" s="40"/>
      <c r="B326" s="40"/>
      <c r="C326" s="40"/>
      <c r="D326" s="40"/>
      <c r="E326" s="6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</row>
    <row r="327" spans="1:30">
      <c r="A327" s="40"/>
      <c r="B327" s="40"/>
      <c r="C327" s="40"/>
      <c r="D327" s="40"/>
      <c r="E327" s="6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</row>
    <row r="328" spans="1:30">
      <c r="A328" s="40"/>
      <c r="B328" s="40"/>
      <c r="C328" s="40"/>
      <c r="D328" s="40"/>
      <c r="E328" s="6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</row>
    <row r="329" spans="1:30">
      <c r="A329" s="40"/>
      <c r="B329" s="40"/>
      <c r="C329" s="40"/>
      <c r="D329" s="40"/>
      <c r="E329" s="6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</row>
    <row r="330" spans="1:30">
      <c r="A330" s="40"/>
      <c r="B330" s="40"/>
      <c r="C330" s="40"/>
      <c r="D330" s="40"/>
      <c r="E330" s="6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</row>
    <row r="331" spans="1:30">
      <c r="A331" s="40"/>
      <c r="B331" s="40"/>
      <c r="C331" s="40"/>
      <c r="D331" s="40"/>
      <c r="E331" s="6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</row>
    <row r="332" spans="1:30">
      <c r="A332" s="40"/>
      <c r="B332" s="40"/>
      <c r="C332" s="40"/>
      <c r="D332" s="40"/>
      <c r="E332" s="6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</row>
    <row r="333" spans="1:30">
      <c r="A333" s="40"/>
      <c r="B333" s="40"/>
      <c r="C333" s="40"/>
      <c r="D333" s="40"/>
      <c r="E333" s="6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</row>
    <row r="334" spans="1:30">
      <c r="A334" s="40"/>
      <c r="B334" s="40"/>
      <c r="C334" s="40"/>
      <c r="D334" s="40"/>
      <c r="E334" s="6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</row>
    <row r="335" spans="1:30">
      <c r="A335" s="40"/>
      <c r="B335" s="40"/>
      <c r="C335" s="40"/>
      <c r="D335" s="40"/>
      <c r="E335" s="6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</row>
    <row r="336" spans="1:30">
      <c r="A336" s="40"/>
      <c r="B336" s="40"/>
      <c r="C336" s="40"/>
      <c r="D336" s="40"/>
      <c r="E336" s="6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</row>
    <row r="337" spans="1:30">
      <c r="A337" s="40"/>
      <c r="B337" s="40"/>
      <c r="C337" s="40"/>
      <c r="D337" s="40"/>
      <c r="E337" s="6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</row>
    <row r="338" spans="1:30">
      <c r="A338" s="40"/>
      <c r="B338" s="40"/>
      <c r="C338" s="40"/>
      <c r="D338" s="40"/>
      <c r="E338" s="6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</row>
    <row r="339" spans="1:30">
      <c r="A339" s="40"/>
      <c r="B339" s="40"/>
      <c r="C339" s="40"/>
      <c r="D339" s="40"/>
      <c r="E339" s="6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</row>
    <row r="340" spans="1:30">
      <c r="A340" s="40"/>
      <c r="B340" s="40"/>
      <c r="C340" s="40"/>
      <c r="D340" s="40"/>
      <c r="E340" s="6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</row>
    <row r="341" spans="1:30">
      <c r="A341" s="40"/>
      <c r="B341" s="40"/>
      <c r="C341" s="40"/>
      <c r="D341" s="40"/>
      <c r="E341" s="6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</row>
    <row r="342" spans="1:30">
      <c r="A342" s="40"/>
      <c r="B342" s="40"/>
      <c r="C342" s="40"/>
      <c r="D342" s="40"/>
      <c r="E342" s="6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</row>
    <row r="343" spans="1:30">
      <c r="A343" s="40"/>
      <c r="B343" s="40"/>
      <c r="C343" s="40"/>
      <c r="D343" s="40"/>
      <c r="E343" s="6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</row>
    <row r="344" spans="1:30">
      <c r="A344" s="40"/>
      <c r="B344" s="40"/>
      <c r="C344" s="40"/>
      <c r="D344" s="40"/>
      <c r="E344" s="6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</row>
    <row r="345" spans="1:30">
      <c r="A345" s="40"/>
      <c r="B345" s="40"/>
      <c r="C345" s="40"/>
      <c r="D345" s="40"/>
      <c r="E345" s="6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</row>
    <row r="346" spans="1:30">
      <c r="A346" s="40"/>
      <c r="B346" s="40"/>
      <c r="C346" s="40"/>
      <c r="D346" s="40"/>
      <c r="E346" s="6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</row>
    <row r="347" spans="1:30">
      <c r="A347" s="40"/>
      <c r="B347" s="40"/>
      <c r="C347" s="40"/>
      <c r="D347" s="40"/>
      <c r="E347" s="6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</row>
    <row r="348" spans="1:30">
      <c r="A348" s="40"/>
      <c r="B348" s="40"/>
      <c r="C348" s="40"/>
      <c r="D348" s="40"/>
      <c r="E348" s="6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</row>
    <row r="349" spans="1:30">
      <c r="A349" s="40"/>
      <c r="B349" s="40"/>
      <c r="C349" s="40"/>
      <c r="D349" s="40"/>
      <c r="E349" s="6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</row>
    <row r="350" spans="1:30">
      <c r="A350" s="40"/>
      <c r="B350" s="40"/>
      <c r="C350" s="40"/>
      <c r="D350" s="40"/>
      <c r="E350" s="6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</row>
    <row r="351" spans="1:30">
      <c r="A351" s="40"/>
      <c r="B351" s="40"/>
      <c r="C351" s="40"/>
      <c r="D351" s="40"/>
      <c r="E351" s="6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</row>
    <row r="352" spans="1:30">
      <c r="A352" s="40"/>
      <c r="B352" s="40"/>
      <c r="C352" s="40"/>
      <c r="D352" s="40"/>
      <c r="E352" s="6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</row>
    <row r="353" spans="1:30">
      <c r="A353" s="40"/>
      <c r="B353" s="40"/>
      <c r="C353" s="40"/>
      <c r="D353" s="40"/>
      <c r="E353" s="6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</row>
    <row r="354" spans="1:30">
      <c r="A354" s="40"/>
      <c r="B354" s="40"/>
      <c r="C354" s="40"/>
      <c r="D354" s="40"/>
      <c r="E354" s="6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</row>
    <row r="355" spans="1:30">
      <c r="A355" s="40"/>
      <c r="B355" s="40"/>
      <c r="C355" s="40"/>
      <c r="D355" s="40"/>
      <c r="E355" s="6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</row>
    <row r="356" spans="1:30">
      <c r="A356" s="40"/>
      <c r="B356" s="40"/>
      <c r="C356" s="40"/>
      <c r="D356" s="40"/>
      <c r="E356" s="6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</row>
    <row r="357" spans="1:30">
      <c r="A357" s="40"/>
      <c r="B357" s="40"/>
      <c r="C357" s="40"/>
      <c r="D357" s="40"/>
      <c r="E357" s="6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</row>
    <row r="358" spans="1:30">
      <c r="A358" s="40"/>
      <c r="B358" s="40"/>
      <c r="C358" s="40"/>
      <c r="D358" s="40"/>
      <c r="E358" s="6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</row>
    <row r="359" spans="1:30">
      <c r="A359" s="40"/>
      <c r="B359" s="40"/>
      <c r="C359" s="40"/>
      <c r="D359" s="40"/>
      <c r="E359" s="6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</row>
    <row r="360" spans="1:30">
      <c r="A360" s="40"/>
      <c r="B360" s="40"/>
      <c r="C360" s="40"/>
      <c r="D360" s="40"/>
      <c r="E360" s="6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</row>
    <row r="361" spans="1:30">
      <c r="A361" s="40"/>
      <c r="B361" s="40"/>
      <c r="C361" s="40"/>
      <c r="D361" s="40"/>
      <c r="E361" s="6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</row>
    <row r="362" spans="1:30">
      <c r="A362" s="40"/>
      <c r="B362" s="40"/>
      <c r="C362" s="40"/>
      <c r="D362" s="40"/>
      <c r="E362" s="6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</row>
    <row r="363" spans="1:30">
      <c r="A363" s="40"/>
      <c r="B363" s="40"/>
      <c r="C363" s="40"/>
      <c r="D363" s="40"/>
      <c r="E363" s="6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</row>
    <row r="364" spans="1:30">
      <c r="A364" s="40"/>
      <c r="B364" s="40"/>
      <c r="C364" s="40"/>
      <c r="D364" s="40"/>
      <c r="E364" s="6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</row>
    <row r="365" spans="1:30">
      <c r="A365" s="40"/>
      <c r="B365" s="40"/>
      <c r="C365" s="40"/>
      <c r="D365" s="40"/>
      <c r="E365" s="6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</row>
    <row r="366" spans="1:30">
      <c r="A366" s="40"/>
      <c r="B366" s="40"/>
      <c r="C366" s="40"/>
      <c r="D366" s="40"/>
      <c r="E366" s="6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</row>
    <row r="367" spans="1:30">
      <c r="A367" s="40"/>
      <c r="B367" s="40"/>
      <c r="C367" s="40"/>
      <c r="D367" s="40"/>
      <c r="E367" s="6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</row>
    <row r="368" spans="1:30">
      <c r="A368" s="40"/>
      <c r="B368" s="40"/>
      <c r="C368" s="40"/>
      <c r="D368" s="40"/>
      <c r="E368" s="6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</row>
    <row r="369" spans="1:30">
      <c r="A369" s="40"/>
      <c r="B369" s="40"/>
      <c r="C369" s="40"/>
      <c r="D369" s="40"/>
      <c r="E369" s="6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</row>
    <row r="370" spans="1:30">
      <c r="A370" s="40"/>
      <c r="B370" s="40"/>
      <c r="C370" s="40"/>
      <c r="D370" s="40"/>
      <c r="E370" s="6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</row>
    <row r="371" spans="1:30">
      <c r="A371" s="40"/>
      <c r="B371" s="40"/>
      <c r="C371" s="40"/>
      <c r="D371" s="40"/>
      <c r="E371" s="6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</row>
    <row r="372" spans="1:30">
      <c r="A372" s="40"/>
      <c r="B372" s="40"/>
      <c r="C372" s="40"/>
      <c r="D372" s="40"/>
      <c r="E372" s="6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</row>
    <row r="373" spans="1:30">
      <c r="A373" s="40"/>
      <c r="B373" s="40"/>
      <c r="C373" s="40"/>
      <c r="D373" s="40"/>
      <c r="E373" s="6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</row>
    <row r="374" spans="1:30">
      <c r="A374" s="40"/>
      <c r="B374" s="40"/>
      <c r="C374" s="40"/>
      <c r="D374" s="40"/>
      <c r="E374" s="6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</row>
    <row r="375" spans="1:30">
      <c r="A375" s="40"/>
      <c r="B375" s="40"/>
      <c r="C375" s="40"/>
      <c r="D375" s="40"/>
      <c r="E375" s="6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</row>
    <row r="376" spans="1:30">
      <c r="A376" s="40"/>
      <c r="B376" s="40"/>
      <c r="C376" s="40"/>
      <c r="D376" s="40"/>
      <c r="E376" s="6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</row>
    <row r="377" spans="1:30">
      <c r="A377" s="40"/>
      <c r="B377" s="40"/>
      <c r="C377" s="40"/>
      <c r="D377" s="40"/>
      <c r="E377" s="6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</row>
    <row r="378" spans="1:30">
      <c r="A378" s="40"/>
      <c r="B378" s="40"/>
      <c r="C378" s="40"/>
      <c r="D378" s="40"/>
      <c r="E378" s="6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</row>
    <row r="379" spans="1:30">
      <c r="A379" s="40"/>
      <c r="B379" s="40"/>
      <c r="C379" s="40"/>
      <c r="D379" s="40"/>
      <c r="E379" s="6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</row>
    <row r="380" spans="1:30">
      <c r="A380" s="40"/>
      <c r="B380" s="40"/>
      <c r="C380" s="40"/>
      <c r="D380" s="40"/>
      <c r="E380" s="6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</row>
    <row r="381" spans="1:30">
      <c r="A381" s="40"/>
      <c r="B381" s="40"/>
      <c r="C381" s="40"/>
      <c r="D381" s="40"/>
      <c r="E381" s="6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</row>
    <row r="382" spans="1:30">
      <c r="A382" s="40"/>
      <c r="B382" s="40"/>
      <c r="C382" s="40"/>
      <c r="D382" s="40"/>
      <c r="E382" s="6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</row>
    <row r="383" spans="1:30">
      <c r="A383" s="40"/>
      <c r="B383" s="40"/>
      <c r="C383" s="40"/>
      <c r="D383" s="40"/>
      <c r="E383" s="6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</row>
    <row r="384" spans="1:30">
      <c r="A384" s="40"/>
      <c r="B384" s="40"/>
      <c r="C384" s="40"/>
      <c r="D384" s="40"/>
      <c r="E384" s="6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</row>
    <row r="385" spans="1:30">
      <c r="A385" s="40"/>
      <c r="B385" s="40"/>
      <c r="C385" s="40"/>
      <c r="D385" s="40"/>
      <c r="E385" s="6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</row>
    <row r="386" spans="1:30">
      <c r="A386" s="40"/>
      <c r="B386" s="40"/>
      <c r="C386" s="40"/>
      <c r="D386" s="40"/>
      <c r="E386" s="6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</row>
    <row r="387" spans="1:30">
      <c r="A387" s="40"/>
      <c r="B387" s="40"/>
      <c r="C387" s="40"/>
      <c r="D387" s="40"/>
      <c r="E387" s="6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</row>
    <row r="388" spans="1:30">
      <c r="A388" s="40"/>
      <c r="B388" s="40"/>
      <c r="C388" s="40"/>
      <c r="D388" s="40"/>
      <c r="E388" s="6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</row>
    <row r="389" spans="1:30">
      <c r="A389" s="40"/>
      <c r="B389" s="40"/>
      <c r="C389" s="40"/>
      <c r="D389" s="40"/>
      <c r="E389" s="6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</row>
    <row r="390" spans="1:30">
      <c r="A390" s="40"/>
      <c r="B390" s="40"/>
      <c r="C390" s="40"/>
      <c r="D390" s="40"/>
      <c r="E390" s="6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</row>
    <row r="391" spans="1:30">
      <c r="A391" s="40"/>
      <c r="B391" s="40"/>
      <c r="C391" s="40"/>
      <c r="D391" s="40"/>
      <c r="E391" s="6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</row>
    <row r="392" spans="1:30">
      <c r="A392" s="40"/>
      <c r="B392" s="40"/>
      <c r="C392" s="40"/>
      <c r="D392" s="40"/>
      <c r="E392" s="6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</row>
    <row r="393" spans="1:30">
      <c r="A393" s="40"/>
      <c r="B393" s="40"/>
      <c r="C393" s="40"/>
      <c r="D393" s="40"/>
      <c r="E393" s="6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</row>
    <row r="394" spans="1:30">
      <c r="A394" s="40"/>
      <c r="B394" s="40"/>
      <c r="C394" s="40"/>
      <c r="D394" s="40"/>
      <c r="E394" s="6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</row>
    <row r="395" spans="1:30">
      <c r="A395" s="40"/>
      <c r="B395" s="40"/>
      <c r="C395" s="40"/>
      <c r="D395" s="40"/>
      <c r="E395" s="6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</row>
    <row r="396" spans="1:30">
      <c r="A396" s="40"/>
      <c r="B396" s="40"/>
      <c r="C396" s="40"/>
      <c r="D396" s="40"/>
      <c r="E396" s="6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</row>
    <row r="397" spans="1:30">
      <c r="A397" s="40"/>
      <c r="B397" s="40"/>
      <c r="C397" s="40"/>
      <c r="D397" s="40"/>
      <c r="E397" s="6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</row>
    <row r="398" spans="1:30">
      <c r="A398" s="40"/>
      <c r="B398" s="40"/>
      <c r="C398" s="40"/>
      <c r="D398" s="40"/>
      <c r="E398" s="6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</row>
    <row r="399" spans="1:30">
      <c r="A399" s="40"/>
      <c r="B399" s="40"/>
      <c r="C399" s="40"/>
      <c r="D399" s="40"/>
      <c r="E399" s="6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</row>
    <row r="400" spans="1:30">
      <c r="A400" s="40"/>
      <c r="B400" s="40"/>
      <c r="C400" s="40"/>
      <c r="D400" s="40"/>
      <c r="E400" s="6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</row>
    <row r="401" spans="1:30">
      <c r="A401" s="40"/>
      <c r="B401" s="40"/>
      <c r="C401" s="40"/>
      <c r="D401" s="40"/>
      <c r="E401" s="6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</row>
    <row r="402" spans="1:30">
      <c r="A402" s="40"/>
      <c r="B402" s="40"/>
      <c r="C402" s="40"/>
      <c r="D402" s="40"/>
      <c r="E402" s="6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</row>
    <row r="403" spans="1:30">
      <c r="A403" s="40"/>
      <c r="B403" s="40"/>
      <c r="C403" s="40"/>
      <c r="D403" s="40"/>
      <c r="E403" s="6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</row>
    <row r="404" spans="1:30">
      <c r="A404" s="40"/>
      <c r="B404" s="40"/>
      <c r="C404" s="40"/>
      <c r="D404" s="40"/>
      <c r="E404" s="6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</row>
    <row r="405" spans="1:30">
      <c r="A405" s="40"/>
      <c r="B405" s="40"/>
      <c r="C405" s="40"/>
      <c r="D405" s="40"/>
      <c r="E405" s="6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</row>
    <row r="406" spans="1:30">
      <c r="A406" s="40"/>
      <c r="B406" s="40"/>
      <c r="C406" s="40"/>
      <c r="D406" s="40"/>
      <c r="E406" s="6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</row>
    <row r="407" spans="1:30">
      <c r="A407" s="40"/>
      <c r="B407" s="40"/>
      <c r="C407" s="40"/>
      <c r="D407" s="40"/>
      <c r="E407" s="6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</row>
    <row r="408" spans="1:30">
      <c r="A408" s="40"/>
      <c r="B408" s="40"/>
      <c r="C408" s="40"/>
      <c r="D408" s="40"/>
      <c r="E408" s="6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</row>
    <row r="409" spans="1:30">
      <c r="A409" s="40"/>
      <c r="B409" s="40"/>
      <c r="C409" s="40"/>
      <c r="D409" s="40"/>
      <c r="E409" s="6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</row>
    <row r="410" spans="1:30">
      <c r="A410" s="40"/>
      <c r="B410" s="40"/>
      <c r="C410" s="40"/>
      <c r="D410" s="40"/>
      <c r="E410" s="6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</row>
    <row r="411" spans="1:30">
      <c r="A411" s="40"/>
      <c r="B411" s="40"/>
      <c r="C411" s="40"/>
      <c r="D411" s="40"/>
      <c r="E411" s="6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</row>
    <row r="412" spans="1:30">
      <c r="A412" s="40"/>
      <c r="B412" s="40"/>
      <c r="C412" s="40"/>
      <c r="D412" s="40"/>
      <c r="E412" s="6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</row>
    <row r="413" spans="1:30">
      <c r="A413" s="40"/>
      <c r="B413" s="40"/>
      <c r="C413" s="40"/>
      <c r="D413" s="40"/>
      <c r="E413" s="6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</row>
    <row r="414" spans="1:30">
      <c r="A414" s="40"/>
      <c r="B414" s="40"/>
      <c r="C414" s="40"/>
      <c r="D414" s="40"/>
      <c r="E414" s="6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</row>
    <row r="415" spans="1:30">
      <c r="A415" s="40"/>
      <c r="B415" s="40"/>
      <c r="C415" s="40"/>
      <c r="D415" s="40"/>
      <c r="E415" s="6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</row>
    <row r="416" spans="1:30">
      <c r="A416" s="40"/>
      <c r="B416" s="40"/>
      <c r="C416" s="40"/>
      <c r="D416" s="40"/>
      <c r="E416" s="6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</row>
    <row r="417" spans="1:30">
      <c r="A417" s="40"/>
      <c r="B417" s="40"/>
      <c r="C417" s="40"/>
      <c r="D417" s="40"/>
      <c r="E417" s="6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</row>
    <row r="418" spans="1:30">
      <c r="A418" s="40"/>
      <c r="B418" s="40"/>
      <c r="C418" s="40"/>
      <c r="D418" s="40"/>
      <c r="E418" s="6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</row>
    <row r="419" spans="1:30">
      <c r="A419" s="40"/>
      <c r="B419" s="40"/>
      <c r="C419" s="40"/>
      <c r="D419" s="40"/>
      <c r="E419" s="6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</row>
    <row r="420" spans="1:30">
      <c r="A420" s="40"/>
      <c r="B420" s="40"/>
      <c r="C420" s="40"/>
      <c r="D420" s="40"/>
      <c r="E420" s="6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</row>
    <row r="421" spans="1:30">
      <c r="A421" s="40"/>
      <c r="B421" s="40"/>
      <c r="C421" s="40"/>
      <c r="D421" s="40"/>
      <c r="E421" s="6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</row>
    <row r="422" spans="1:30">
      <c r="A422" s="40"/>
      <c r="B422" s="40"/>
      <c r="C422" s="40"/>
      <c r="D422" s="40"/>
      <c r="E422" s="6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</row>
    <row r="423" spans="1:30">
      <c r="A423" s="40"/>
      <c r="B423" s="40"/>
      <c r="C423" s="40"/>
      <c r="D423" s="40"/>
      <c r="E423" s="6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</row>
    <row r="424" spans="1:30">
      <c r="A424" s="40"/>
      <c r="B424" s="40"/>
      <c r="C424" s="40"/>
      <c r="D424" s="40"/>
      <c r="E424" s="6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</row>
    <row r="425" spans="1:30">
      <c r="A425" s="40"/>
      <c r="B425" s="40"/>
      <c r="C425" s="40"/>
      <c r="D425" s="40"/>
      <c r="E425" s="6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</row>
    <row r="426" spans="1:30">
      <c r="A426" s="40"/>
      <c r="B426" s="40"/>
      <c r="C426" s="40"/>
      <c r="D426" s="40"/>
      <c r="E426" s="6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</row>
    <row r="427" spans="1:30">
      <c r="A427" s="40"/>
      <c r="B427" s="40"/>
      <c r="C427" s="40"/>
      <c r="D427" s="40"/>
      <c r="E427" s="6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</row>
    <row r="428" spans="1:30">
      <c r="A428" s="40"/>
      <c r="B428" s="40"/>
      <c r="C428" s="40"/>
      <c r="D428" s="40"/>
      <c r="E428" s="6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</row>
    <row r="429" spans="1:30">
      <c r="A429" s="40"/>
      <c r="B429" s="40"/>
      <c r="C429" s="40"/>
      <c r="D429" s="40"/>
      <c r="E429" s="6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</row>
    <row r="430" spans="1:30">
      <c r="A430" s="40"/>
      <c r="B430" s="40"/>
      <c r="C430" s="40"/>
      <c r="D430" s="40"/>
      <c r="E430" s="6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</row>
    <row r="431" spans="1:30">
      <c r="A431" s="40"/>
      <c r="B431" s="40"/>
      <c r="C431" s="40"/>
      <c r="D431" s="40"/>
      <c r="E431" s="6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</row>
    <row r="432" spans="1:30">
      <c r="A432" s="40"/>
      <c r="B432" s="40"/>
      <c r="C432" s="40"/>
      <c r="D432" s="40"/>
      <c r="E432" s="6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</row>
    <row r="433" spans="1:30">
      <c r="A433" s="40"/>
      <c r="B433" s="40"/>
      <c r="C433" s="40"/>
      <c r="D433" s="40"/>
      <c r="E433" s="6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</row>
    <row r="434" spans="1:30">
      <c r="A434" s="40"/>
      <c r="B434" s="40"/>
      <c r="C434" s="40"/>
      <c r="D434" s="40"/>
      <c r="E434" s="6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</row>
    <row r="435" spans="1:30">
      <c r="A435" s="40"/>
      <c r="B435" s="40"/>
      <c r="C435" s="40"/>
      <c r="D435" s="40"/>
      <c r="E435" s="6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</row>
    <row r="436" spans="1:30">
      <c r="A436" s="40"/>
      <c r="B436" s="40"/>
      <c r="C436" s="40"/>
      <c r="D436" s="40"/>
      <c r="E436" s="6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</row>
    <row r="437" spans="1:30">
      <c r="A437" s="40"/>
      <c r="B437" s="40"/>
      <c r="C437" s="40"/>
      <c r="D437" s="40"/>
      <c r="E437" s="6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</row>
    <row r="438" spans="1:30">
      <c r="A438" s="40"/>
      <c r="B438" s="40"/>
      <c r="C438" s="40"/>
      <c r="D438" s="40"/>
      <c r="E438" s="6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</row>
    <row r="439" spans="1:30">
      <c r="A439" s="40"/>
      <c r="B439" s="40"/>
      <c r="C439" s="40"/>
      <c r="D439" s="40"/>
      <c r="E439" s="6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</row>
    <row r="440" spans="1:30">
      <c r="A440" s="40"/>
      <c r="B440" s="40"/>
      <c r="C440" s="40"/>
      <c r="D440" s="40"/>
      <c r="E440" s="6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</row>
    <row r="441" spans="1:30">
      <c r="A441" s="40"/>
      <c r="B441" s="40"/>
      <c r="C441" s="40"/>
      <c r="D441" s="40"/>
      <c r="E441" s="6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</row>
    <row r="442" spans="1:30">
      <c r="A442" s="40"/>
      <c r="B442" s="40"/>
      <c r="C442" s="40"/>
      <c r="D442" s="40"/>
      <c r="E442" s="6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</row>
    <row r="443" spans="1:30">
      <c r="A443" s="40"/>
      <c r="B443" s="40"/>
      <c r="C443" s="40"/>
      <c r="D443" s="40"/>
      <c r="E443" s="6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</row>
    <row r="444" spans="1:30">
      <c r="A444" s="40"/>
      <c r="B444" s="40"/>
      <c r="C444" s="40"/>
      <c r="D444" s="40"/>
      <c r="E444" s="6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</row>
    <row r="445" spans="1:30">
      <c r="A445" s="40"/>
      <c r="B445" s="40"/>
      <c r="C445" s="40"/>
      <c r="D445" s="40"/>
      <c r="E445" s="6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</row>
    <row r="446" spans="1:30">
      <c r="A446" s="40"/>
      <c r="B446" s="40"/>
      <c r="C446" s="40"/>
      <c r="D446" s="40"/>
      <c r="E446" s="6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</row>
    <row r="447" spans="1:30">
      <c r="A447" s="40"/>
      <c r="B447" s="40"/>
      <c r="C447" s="40"/>
      <c r="D447" s="40"/>
      <c r="E447" s="6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</row>
    <row r="448" spans="1:30">
      <c r="A448" s="40"/>
      <c r="B448" s="40"/>
      <c r="C448" s="40"/>
      <c r="D448" s="40"/>
      <c r="E448" s="6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</row>
    <row r="449" spans="1:30">
      <c r="A449" s="40"/>
      <c r="B449" s="40"/>
      <c r="C449" s="40"/>
      <c r="D449" s="40"/>
      <c r="E449" s="6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</row>
    <row r="450" spans="1:30">
      <c r="A450" s="40"/>
      <c r="B450" s="40"/>
      <c r="C450" s="40"/>
      <c r="D450" s="40"/>
      <c r="E450" s="6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</row>
    <row r="451" spans="1:30">
      <c r="A451" s="40"/>
      <c r="B451" s="40"/>
      <c r="C451" s="40"/>
      <c r="D451" s="40"/>
      <c r="E451" s="6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</row>
    <row r="452" spans="1:30">
      <c r="A452" s="40"/>
      <c r="B452" s="40"/>
      <c r="C452" s="40"/>
      <c r="D452" s="40"/>
      <c r="E452" s="6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</row>
    <row r="453" spans="1:30">
      <c r="A453" s="40"/>
      <c r="B453" s="40"/>
      <c r="C453" s="40"/>
      <c r="D453" s="40"/>
      <c r="E453" s="6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</row>
    <row r="454" spans="1:30">
      <c r="A454" s="40"/>
      <c r="B454" s="40"/>
      <c r="C454" s="40"/>
      <c r="D454" s="40"/>
      <c r="E454" s="6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</row>
    <row r="455" spans="1:30">
      <c r="A455" s="40"/>
      <c r="B455" s="40"/>
      <c r="C455" s="40"/>
      <c r="D455" s="40"/>
      <c r="E455" s="6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</row>
    <row r="456" spans="1:30">
      <c r="A456" s="40"/>
      <c r="B456" s="40"/>
      <c r="C456" s="40"/>
      <c r="D456" s="40"/>
      <c r="E456" s="6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</row>
    <row r="457" spans="1:30">
      <c r="A457" s="40"/>
      <c r="B457" s="40"/>
      <c r="C457" s="40"/>
      <c r="D457" s="40"/>
      <c r="E457" s="6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</row>
    <row r="458" spans="1:30">
      <c r="A458" s="40"/>
      <c r="B458" s="40"/>
      <c r="C458" s="40"/>
      <c r="D458" s="40"/>
      <c r="E458" s="6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</row>
    <row r="459" spans="1:30">
      <c r="A459" s="40"/>
      <c r="B459" s="40"/>
      <c r="C459" s="40"/>
      <c r="D459" s="40"/>
      <c r="E459" s="6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</row>
    <row r="460" spans="1:30">
      <c r="A460" s="40"/>
      <c r="B460" s="40"/>
      <c r="C460" s="40"/>
      <c r="D460" s="40"/>
      <c r="E460" s="6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</row>
    <row r="461" spans="1:30">
      <c r="A461" s="40"/>
      <c r="B461" s="40"/>
      <c r="C461" s="40"/>
      <c r="D461" s="40"/>
      <c r="E461" s="6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</row>
    <row r="462" spans="1:30">
      <c r="A462" s="40"/>
      <c r="B462" s="40"/>
      <c r="C462" s="40"/>
      <c r="D462" s="40"/>
      <c r="E462" s="6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</row>
    <row r="463" spans="1:30">
      <c r="A463" s="40"/>
      <c r="B463" s="40"/>
      <c r="C463" s="40"/>
      <c r="D463" s="40"/>
      <c r="E463" s="6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</row>
    <row r="464" spans="1:30">
      <c r="A464" s="40"/>
      <c r="B464" s="40"/>
      <c r="C464" s="40"/>
      <c r="D464" s="40"/>
      <c r="E464" s="6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</row>
    <row r="465" spans="1:30">
      <c r="A465" s="40"/>
      <c r="B465" s="40"/>
      <c r="C465" s="40"/>
      <c r="D465" s="40"/>
      <c r="E465" s="6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</row>
    <row r="466" spans="1:30">
      <c r="A466" s="40"/>
      <c r="B466" s="40"/>
      <c r="C466" s="40"/>
      <c r="D466" s="40"/>
      <c r="E466" s="6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</row>
    <row r="467" spans="1:30">
      <c r="A467" s="40"/>
      <c r="B467" s="40"/>
      <c r="C467" s="40"/>
      <c r="D467" s="40"/>
      <c r="E467" s="6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</row>
    <row r="468" spans="1:30">
      <c r="A468" s="40"/>
      <c r="B468" s="40"/>
      <c r="C468" s="40"/>
      <c r="D468" s="40"/>
      <c r="E468" s="6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</row>
    <row r="469" spans="1:30">
      <c r="A469" s="40"/>
      <c r="B469" s="40"/>
      <c r="C469" s="40"/>
      <c r="D469" s="40"/>
      <c r="E469" s="6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</row>
    <row r="470" spans="1:30">
      <c r="A470" s="40"/>
      <c r="B470" s="40"/>
      <c r="C470" s="40"/>
      <c r="D470" s="40"/>
      <c r="E470" s="6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</row>
    <row r="471" spans="1:30">
      <c r="A471" s="40"/>
      <c r="B471" s="40"/>
      <c r="C471" s="40"/>
      <c r="D471" s="40"/>
      <c r="E471" s="6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</row>
    <row r="472" spans="1:30">
      <c r="A472" s="40"/>
      <c r="B472" s="40"/>
      <c r="C472" s="40"/>
      <c r="D472" s="40"/>
      <c r="E472" s="6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</row>
    <row r="473" spans="1:30">
      <c r="A473" s="40"/>
      <c r="B473" s="40"/>
      <c r="C473" s="40"/>
      <c r="D473" s="40"/>
      <c r="E473" s="6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</row>
    <row r="474" spans="1:30">
      <c r="A474" s="40"/>
      <c r="B474" s="40"/>
      <c r="C474" s="40"/>
      <c r="D474" s="40"/>
      <c r="E474" s="6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</row>
    <row r="475" spans="1:30">
      <c r="A475" s="40"/>
      <c r="B475" s="40"/>
      <c r="C475" s="40"/>
      <c r="D475" s="40"/>
      <c r="E475" s="6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</row>
    <row r="476" spans="1:30">
      <c r="A476" s="40"/>
      <c r="B476" s="40"/>
      <c r="C476" s="40"/>
      <c r="D476" s="40"/>
      <c r="E476" s="6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</row>
    <row r="477" spans="1:30">
      <c r="A477" s="40"/>
      <c r="B477" s="40"/>
      <c r="C477" s="40"/>
      <c r="D477" s="40"/>
      <c r="E477" s="6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</row>
    <row r="478" spans="1:30">
      <c r="A478" s="40"/>
      <c r="B478" s="40"/>
      <c r="C478" s="40"/>
      <c r="D478" s="40"/>
      <c r="E478" s="6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</row>
    <row r="479" spans="1:30">
      <c r="A479" s="40"/>
      <c r="B479" s="40"/>
      <c r="C479" s="40"/>
      <c r="D479" s="40"/>
      <c r="E479" s="6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</row>
    <row r="480" spans="1:30">
      <c r="A480" s="40"/>
      <c r="B480" s="40"/>
      <c r="C480" s="40"/>
      <c r="D480" s="40"/>
      <c r="E480" s="6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</row>
    <row r="481" spans="1:30">
      <c r="A481" s="40"/>
      <c r="B481" s="40"/>
      <c r="C481" s="40"/>
      <c r="D481" s="40"/>
      <c r="E481" s="6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</row>
    <row r="482" spans="1:30">
      <c r="A482" s="40"/>
      <c r="B482" s="40"/>
      <c r="C482" s="40"/>
      <c r="D482" s="40"/>
      <c r="E482" s="6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</row>
    <row r="483" spans="1:30">
      <c r="A483" s="40"/>
      <c r="B483" s="40"/>
      <c r="C483" s="40"/>
      <c r="D483" s="40"/>
      <c r="E483" s="6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</row>
    <row r="484" spans="1:30">
      <c r="A484" s="40"/>
      <c r="B484" s="40"/>
      <c r="C484" s="40"/>
      <c r="D484" s="40"/>
      <c r="E484" s="6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</row>
    <row r="485" spans="1:30">
      <c r="A485" s="40"/>
      <c r="B485" s="40"/>
      <c r="C485" s="40"/>
      <c r="D485" s="40"/>
      <c r="E485" s="6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</row>
    <row r="486" spans="1:30">
      <c r="A486" s="40"/>
      <c r="B486" s="40"/>
      <c r="C486" s="40"/>
      <c r="D486" s="40"/>
      <c r="E486" s="6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</row>
    <row r="487" spans="1:30">
      <c r="A487" s="40"/>
      <c r="B487" s="40"/>
      <c r="C487" s="40"/>
      <c r="D487" s="40"/>
      <c r="E487" s="6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</row>
    <row r="488" spans="1:30">
      <c r="A488" s="40"/>
      <c r="B488" s="40"/>
      <c r="C488" s="40"/>
      <c r="D488" s="40"/>
      <c r="E488" s="6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</row>
    <row r="489" spans="1:30">
      <c r="A489" s="40"/>
      <c r="B489" s="40"/>
      <c r="C489" s="40"/>
      <c r="D489" s="40"/>
      <c r="E489" s="6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</row>
    <row r="490" spans="1:30">
      <c r="A490" s="40"/>
      <c r="B490" s="40"/>
      <c r="C490" s="40"/>
      <c r="D490" s="40"/>
      <c r="E490" s="6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</row>
    <row r="491" spans="1:30">
      <c r="A491" s="40"/>
      <c r="B491" s="40"/>
      <c r="C491" s="40"/>
      <c r="D491" s="40"/>
      <c r="E491" s="6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</row>
    <row r="492" spans="1:30">
      <c r="A492" s="40"/>
      <c r="B492" s="40"/>
      <c r="C492" s="40"/>
      <c r="D492" s="40"/>
      <c r="E492" s="6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</row>
    <row r="493" spans="1:30">
      <c r="A493" s="40"/>
      <c r="B493" s="40"/>
      <c r="C493" s="40"/>
      <c r="D493" s="40"/>
      <c r="E493" s="6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</row>
    <row r="494" spans="1:30">
      <c r="A494" s="40"/>
      <c r="B494" s="40"/>
      <c r="C494" s="40"/>
      <c r="D494" s="40"/>
      <c r="E494" s="6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</row>
    <row r="495" spans="1:30">
      <c r="A495" s="40"/>
      <c r="B495" s="40"/>
      <c r="C495" s="40"/>
      <c r="D495" s="40"/>
      <c r="E495" s="6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</row>
    <row r="496" spans="1:30">
      <c r="A496" s="40"/>
      <c r="B496" s="40"/>
      <c r="C496" s="40"/>
      <c r="D496" s="40"/>
      <c r="E496" s="6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</row>
    <row r="497" spans="1:30">
      <c r="A497" s="40"/>
      <c r="B497" s="40"/>
      <c r="C497" s="40"/>
      <c r="D497" s="40"/>
      <c r="E497" s="6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</row>
    <row r="498" spans="1:30">
      <c r="A498" s="40"/>
      <c r="B498" s="40"/>
      <c r="C498" s="40"/>
      <c r="D498" s="40"/>
      <c r="E498" s="6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</row>
    <row r="499" spans="1:30">
      <c r="A499" s="40"/>
      <c r="B499" s="40"/>
      <c r="C499" s="40"/>
      <c r="D499" s="40"/>
      <c r="E499" s="6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</row>
    <row r="500" spans="1:30">
      <c r="A500" s="40"/>
      <c r="B500" s="40"/>
      <c r="C500" s="40"/>
      <c r="D500" s="40"/>
      <c r="E500" s="6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</row>
    <row r="501" spans="1:30">
      <c r="A501" s="40"/>
      <c r="B501" s="40"/>
      <c r="C501" s="40"/>
      <c r="D501" s="40"/>
      <c r="E501" s="6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</row>
    <row r="502" spans="1:30">
      <c r="A502" s="40"/>
      <c r="B502" s="40"/>
      <c r="C502" s="40"/>
      <c r="D502" s="40"/>
      <c r="E502" s="6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</row>
    <row r="503" spans="1:30">
      <c r="A503" s="40"/>
      <c r="B503" s="40"/>
      <c r="C503" s="40"/>
      <c r="D503" s="40"/>
      <c r="E503" s="6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</row>
    <row r="504" spans="1:30">
      <c r="A504" s="40"/>
      <c r="B504" s="40"/>
      <c r="C504" s="40"/>
      <c r="D504" s="40"/>
      <c r="E504" s="6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</row>
    <row r="505" spans="1:30">
      <c r="A505" s="40"/>
      <c r="B505" s="40"/>
      <c r="C505" s="40"/>
      <c r="D505" s="40"/>
      <c r="E505" s="6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</row>
    <row r="506" spans="1:30">
      <c r="A506" s="40"/>
      <c r="B506" s="40"/>
      <c r="C506" s="40"/>
      <c r="D506" s="40"/>
      <c r="E506" s="6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</row>
    <row r="507" spans="1:30">
      <c r="A507" s="40"/>
      <c r="B507" s="40"/>
      <c r="C507" s="40"/>
      <c r="D507" s="40"/>
      <c r="E507" s="6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</row>
    <row r="508" spans="1:30">
      <c r="A508" s="40"/>
      <c r="B508" s="40"/>
      <c r="C508" s="40"/>
      <c r="D508" s="40"/>
      <c r="E508" s="6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</row>
    <row r="509" spans="1:30">
      <c r="A509" s="40"/>
      <c r="B509" s="40"/>
      <c r="C509" s="40"/>
      <c r="D509" s="40"/>
      <c r="E509" s="6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</row>
    <row r="510" spans="1:30">
      <c r="A510" s="40"/>
      <c r="B510" s="40"/>
      <c r="C510" s="40"/>
      <c r="D510" s="40"/>
      <c r="E510" s="6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</row>
    <row r="511" spans="1:30">
      <c r="A511" s="40"/>
      <c r="B511" s="40"/>
      <c r="C511" s="40"/>
      <c r="D511" s="40"/>
      <c r="E511" s="6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</row>
    <row r="512" spans="1:30">
      <c r="A512" s="40"/>
      <c r="B512" s="40"/>
      <c r="C512" s="40"/>
      <c r="D512" s="40"/>
      <c r="E512" s="6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</row>
    <row r="513" spans="1:30">
      <c r="A513" s="40"/>
      <c r="B513" s="40"/>
      <c r="C513" s="40"/>
      <c r="D513" s="40"/>
      <c r="E513" s="6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</row>
    <row r="514" spans="1:30">
      <c r="A514" s="40"/>
      <c r="B514" s="40"/>
      <c r="C514" s="40"/>
      <c r="D514" s="40"/>
      <c r="E514" s="6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</row>
    <row r="515" spans="1:30">
      <c r="A515" s="40"/>
      <c r="B515" s="40"/>
      <c r="C515" s="40"/>
      <c r="D515" s="40"/>
      <c r="E515" s="6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</row>
    <row r="516" spans="1:30">
      <c r="A516" s="40"/>
      <c r="B516" s="40"/>
      <c r="C516" s="40"/>
      <c r="D516" s="40"/>
      <c r="E516" s="6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</row>
    <row r="517" spans="1:30">
      <c r="A517" s="40"/>
      <c r="B517" s="40"/>
      <c r="C517" s="40"/>
      <c r="D517" s="40"/>
      <c r="E517" s="6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</row>
    <row r="518" spans="1:30">
      <c r="A518" s="40"/>
      <c r="B518" s="40"/>
      <c r="C518" s="40"/>
      <c r="D518" s="40"/>
      <c r="E518" s="6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</row>
    <row r="519" spans="1:30">
      <c r="A519" s="40"/>
      <c r="B519" s="40"/>
      <c r="C519" s="40"/>
      <c r="D519" s="40"/>
      <c r="E519" s="6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</row>
    <row r="520" spans="1:30">
      <c r="A520" s="40"/>
      <c r="B520" s="40"/>
      <c r="C520" s="40"/>
      <c r="D520" s="40"/>
      <c r="E520" s="6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</row>
    <row r="521" spans="1:30">
      <c r="A521" s="40"/>
      <c r="B521" s="40"/>
      <c r="C521" s="40"/>
      <c r="D521" s="40"/>
      <c r="E521" s="6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</row>
    <row r="522" spans="1:30">
      <c r="A522" s="40"/>
      <c r="B522" s="40"/>
      <c r="C522" s="40"/>
      <c r="D522" s="40"/>
      <c r="E522" s="6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</row>
    <row r="523" spans="1:30">
      <c r="A523" s="40"/>
      <c r="B523" s="40"/>
      <c r="C523" s="40"/>
      <c r="D523" s="40"/>
      <c r="E523" s="6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</row>
    <row r="524" spans="1:30">
      <c r="A524" s="40"/>
      <c r="B524" s="40"/>
      <c r="C524" s="40"/>
      <c r="D524" s="40"/>
      <c r="E524" s="6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</row>
    <row r="525" spans="1:30">
      <c r="A525" s="40"/>
      <c r="B525" s="40"/>
      <c r="C525" s="40"/>
      <c r="D525" s="40"/>
      <c r="E525" s="6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</row>
    <row r="526" spans="1:30">
      <c r="A526" s="40"/>
      <c r="B526" s="40"/>
      <c r="C526" s="40"/>
      <c r="D526" s="40"/>
      <c r="E526" s="6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</row>
    <row r="527" spans="1:30">
      <c r="A527" s="40"/>
      <c r="B527" s="40"/>
      <c r="C527" s="40"/>
      <c r="D527" s="40"/>
      <c r="E527" s="6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</row>
    <row r="528" spans="1:30">
      <c r="A528" s="40"/>
      <c r="B528" s="40"/>
      <c r="C528" s="40"/>
      <c r="D528" s="40"/>
      <c r="E528" s="6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</row>
    <row r="529" spans="1:30">
      <c r="A529" s="40"/>
      <c r="B529" s="40"/>
      <c r="C529" s="40"/>
      <c r="D529" s="40"/>
      <c r="E529" s="6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</row>
    <row r="530" spans="1:30">
      <c r="A530" s="40"/>
      <c r="B530" s="40"/>
      <c r="C530" s="40"/>
      <c r="D530" s="40"/>
      <c r="E530" s="6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</row>
    <row r="531" spans="1:30">
      <c r="A531" s="40"/>
      <c r="B531" s="40"/>
      <c r="C531" s="40"/>
      <c r="D531" s="40"/>
      <c r="E531" s="6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</row>
    <row r="532" spans="1:30">
      <c r="A532" s="40"/>
      <c r="B532" s="40"/>
      <c r="C532" s="40"/>
      <c r="D532" s="40"/>
      <c r="E532" s="6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</row>
    <row r="533" spans="1:30">
      <c r="A533" s="40"/>
      <c r="B533" s="40"/>
      <c r="C533" s="40"/>
      <c r="D533" s="40"/>
      <c r="E533" s="6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</row>
    <row r="534" spans="1:30">
      <c r="A534" s="40"/>
      <c r="B534" s="40"/>
      <c r="C534" s="40"/>
      <c r="D534" s="40"/>
      <c r="E534" s="6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</row>
    <row r="535" spans="1:30">
      <c r="A535" s="40"/>
      <c r="B535" s="40"/>
      <c r="C535" s="40"/>
      <c r="D535" s="40"/>
      <c r="E535" s="6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</row>
    <row r="536" spans="1:30">
      <c r="A536" s="40"/>
      <c r="B536" s="40"/>
      <c r="C536" s="40"/>
      <c r="D536" s="40"/>
      <c r="E536" s="6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</row>
    <row r="537" spans="1:30">
      <c r="A537" s="40"/>
      <c r="B537" s="40"/>
      <c r="C537" s="40"/>
      <c r="D537" s="40"/>
      <c r="E537" s="6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</row>
    <row r="538" spans="1:30">
      <c r="A538" s="40"/>
      <c r="B538" s="40"/>
      <c r="C538" s="40"/>
      <c r="D538" s="40"/>
      <c r="E538" s="6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</row>
    <row r="539" spans="1:30">
      <c r="A539" s="40"/>
      <c r="B539" s="40"/>
      <c r="C539" s="40"/>
      <c r="D539" s="40"/>
      <c r="E539" s="6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</row>
    <row r="540" spans="1:30">
      <c r="A540" s="40"/>
      <c r="B540" s="40"/>
      <c r="C540" s="40"/>
      <c r="D540" s="40"/>
      <c r="E540" s="6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</row>
    <row r="541" spans="1:30">
      <c r="A541" s="40"/>
      <c r="B541" s="40"/>
      <c r="C541" s="40"/>
      <c r="D541" s="40"/>
      <c r="E541" s="6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</row>
    <row r="542" spans="1:30">
      <c r="A542" s="40"/>
      <c r="B542" s="40"/>
      <c r="C542" s="40"/>
      <c r="D542" s="40"/>
      <c r="E542" s="6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</row>
    <row r="543" spans="1:30">
      <c r="A543" s="40"/>
      <c r="B543" s="40"/>
      <c r="C543" s="40"/>
      <c r="D543" s="40"/>
      <c r="E543" s="6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</row>
    <row r="544" spans="1:30">
      <c r="A544" s="40"/>
      <c r="B544" s="40"/>
      <c r="C544" s="40"/>
      <c r="D544" s="40"/>
      <c r="E544" s="6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</row>
    <row r="545" spans="1:30">
      <c r="A545" s="40"/>
      <c r="B545" s="40"/>
      <c r="C545" s="40"/>
      <c r="D545" s="40"/>
      <c r="E545" s="6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</row>
    <row r="546" spans="1:30">
      <c r="A546" s="40"/>
      <c r="B546" s="40"/>
      <c r="C546" s="40"/>
      <c r="D546" s="40"/>
      <c r="E546" s="6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</row>
    <row r="547" spans="1:30">
      <c r="A547" s="40"/>
      <c r="B547" s="40"/>
      <c r="C547" s="40"/>
      <c r="D547" s="40"/>
      <c r="E547" s="6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</row>
    <row r="548" spans="1:30">
      <c r="A548" s="40"/>
      <c r="B548" s="40"/>
      <c r="C548" s="40"/>
      <c r="D548" s="40"/>
      <c r="E548" s="6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</row>
    <row r="549" spans="1:30">
      <c r="A549" s="40"/>
      <c r="B549" s="40"/>
      <c r="C549" s="40"/>
      <c r="D549" s="40"/>
      <c r="E549" s="6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</row>
    <row r="550" spans="1:30">
      <c r="A550" s="40"/>
      <c r="B550" s="40"/>
      <c r="C550" s="40"/>
      <c r="D550" s="40"/>
      <c r="E550" s="6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</row>
    <row r="551" spans="1:30">
      <c r="A551" s="40"/>
      <c r="B551" s="40"/>
      <c r="C551" s="40"/>
      <c r="D551" s="40"/>
      <c r="E551" s="6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</row>
    <row r="552" spans="1:30">
      <c r="A552" s="40"/>
      <c r="B552" s="40"/>
      <c r="C552" s="40"/>
      <c r="D552" s="40"/>
      <c r="E552" s="6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</row>
    <row r="553" spans="1:30">
      <c r="A553" s="40"/>
      <c r="B553" s="40"/>
      <c r="C553" s="40"/>
      <c r="D553" s="40"/>
      <c r="E553" s="6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</row>
    <row r="554" spans="1:30">
      <c r="A554" s="40"/>
      <c r="B554" s="40"/>
      <c r="C554" s="40"/>
      <c r="D554" s="40"/>
      <c r="E554" s="6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</row>
    <row r="555" spans="1:30">
      <c r="A555" s="40"/>
      <c r="B555" s="40"/>
      <c r="C555" s="40"/>
      <c r="D555" s="40"/>
      <c r="E555" s="6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</row>
    <row r="556" spans="1:30">
      <c r="A556" s="40"/>
      <c r="B556" s="40"/>
      <c r="C556" s="40"/>
      <c r="D556" s="40"/>
      <c r="E556" s="6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</row>
    <row r="557" spans="1:30">
      <c r="A557" s="40"/>
      <c r="B557" s="40"/>
      <c r="C557" s="40"/>
      <c r="D557" s="40"/>
      <c r="E557" s="6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</row>
    <row r="558" spans="1:30">
      <c r="A558" s="40"/>
      <c r="B558" s="40"/>
      <c r="C558" s="40"/>
      <c r="D558" s="40"/>
      <c r="E558" s="6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</row>
    <row r="559" spans="1:30">
      <c r="A559" s="40"/>
      <c r="B559" s="40"/>
      <c r="C559" s="40"/>
      <c r="D559" s="40"/>
      <c r="E559" s="6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</row>
    <row r="560" spans="1:30">
      <c r="A560" s="40"/>
      <c r="B560" s="40"/>
      <c r="C560" s="40"/>
      <c r="D560" s="40"/>
      <c r="E560" s="6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</row>
    <row r="561" spans="1:30">
      <c r="A561" s="40"/>
      <c r="B561" s="40"/>
      <c r="C561" s="40"/>
      <c r="D561" s="40"/>
      <c r="E561" s="6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</row>
    <row r="562" spans="1:30">
      <c r="A562" s="40"/>
      <c r="B562" s="40"/>
      <c r="C562" s="40"/>
      <c r="D562" s="40"/>
      <c r="E562" s="6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</row>
    <row r="563" spans="1:30">
      <c r="A563" s="40"/>
      <c r="B563" s="40"/>
      <c r="C563" s="40"/>
      <c r="D563" s="40"/>
      <c r="E563" s="6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</row>
    <row r="564" spans="1:30">
      <c r="A564" s="40"/>
      <c r="B564" s="40"/>
      <c r="C564" s="40"/>
      <c r="D564" s="40"/>
      <c r="E564" s="6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</row>
    <row r="565" spans="1:30">
      <c r="A565" s="40"/>
      <c r="B565" s="40"/>
      <c r="C565" s="40"/>
      <c r="D565" s="40"/>
      <c r="E565" s="6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</row>
    <row r="566" spans="1:30">
      <c r="A566" s="40"/>
      <c r="B566" s="40"/>
      <c r="C566" s="40"/>
      <c r="D566" s="40"/>
      <c r="E566" s="6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</row>
    <row r="567" spans="1:30">
      <c r="A567" s="40"/>
      <c r="B567" s="40"/>
      <c r="C567" s="40"/>
      <c r="D567" s="40"/>
      <c r="E567" s="6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</row>
    <row r="568" spans="1:30">
      <c r="A568" s="40"/>
      <c r="B568" s="40"/>
      <c r="C568" s="40"/>
      <c r="D568" s="40"/>
      <c r="E568" s="6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</row>
    <row r="569" spans="1:30">
      <c r="A569" s="40"/>
      <c r="B569" s="40"/>
      <c r="C569" s="40"/>
      <c r="D569" s="40"/>
      <c r="E569" s="6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</row>
    <row r="570" spans="1:30">
      <c r="A570" s="40"/>
      <c r="B570" s="40"/>
      <c r="C570" s="40"/>
      <c r="D570" s="40"/>
      <c r="E570" s="6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</row>
    <row r="571" spans="1:30">
      <c r="A571" s="40"/>
      <c r="B571" s="40"/>
      <c r="C571" s="40"/>
      <c r="D571" s="40"/>
      <c r="E571" s="6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</row>
    <row r="572" spans="1:30">
      <c r="A572" s="40"/>
      <c r="B572" s="40"/>
      <c r="C572" s="40"/>
      <c r="D572" s="40"/>
      <c r="E572" s="6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</row>
    <row r="573" spans="1:30">
      <c r="A573" s="40"/>
      <c r="B573" s="40"/>
      <c r="C573" s="40"/>
      <c r="D573" s="40"/>
      <c r="E573" s="6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</row>
    <row r="574" spans="1:30">
      <c r="A574" s="40"/>
      <c r="B574" s="40"/>
      <c r="C574" s="40"/>
      <c r="D574" s="40"/>
      <c r="E574" s="6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</row>
    <row r="575" spans="1:30">
      <c r="A575" s="40"/>
      <c r="B575" s="40"/>
      <c r="C575" s="40"/>
      <c r="D575" s="40"/>
      <c r="E575" s="6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</row>
    <row r="576" spans="1:30">
      <c r="A576" s="40"/>
      <c r="B576" s="40"/>
      <c r="C576" s="40"/>
      <c r="D576" s="40"/>
      <c r="E576" s="6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</row>
    <row r="577" spans="1:30">
      <c r="A577" s="40"/>
      <c r="B577" s="40"/>
      <c r="C577" s="40"/>
      <c r="D577" s="40"/>
      <c r="E577" s="6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</row>
    <row r="578" spans="1:30">
      <c r="A578" s="40"/>
      <c r="B578" s="40"/>
      <c r="C578" s="40"/>
      <c r="D578" s="40"/>
      <c r="E578" s="6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</row>
    <row r="579" spans="1:30">
      <c r="A579" s="40"/>
      <c r="B579" s="40"/>
      <c r="C579" s="40"/>
      <c r="D579" s="40"/>
      <c r="E579" s="6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</row>
    <row r="580" spans="1:30">
      <c r="A580" s="40"/>
      <c r="B580" s="40"/>
      <c r="C580" s="40"/>
      <c r="D580" s="40"/>
      <c r="E580" s="6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</row>
    <row r="581" spans="1:30">
      <c r="A581" s="40"/>
      <c r="B581" s="40"/>
      <c r="C581" s="40"/>
      <c r="D581" s="40"/>
      <c r="E581" s="6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</row>
    <row r="582" spans="1:30">
      <c r="A582" s="40"/>
      <c r="B582" s="40"/>
      <c r="C582" s="40"/>
      <c r="D582" s="40"/>
      <c r="E582" s="6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</row>
    <row r="583" spans="1:30">
      <c r="A583" s="40"/>
      <c r="B583" s="40"/>
      <c r="C583" s="40"/>
      <c r="D583" s="40"/>
      <c r="E583" s="6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</row>
    <row r="584" spans="1:30">
      <c r="A584" s="40"/>
      <c r="B584" s="40"/>
      <c r="C584" s="40"/>
      <c r="D584" s="40"/>
      <c r="E584" s="6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</row>
    <row r="585" spans="1:30">
      <c r="A585" s="40"/>
      <c r="B585" s="40"/>
      <c r="C585" s="40"/>
      <c r="D585" s="40"/>
      <c r="E585" s="6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</row>
    <row r="586" spans="1:30">
      <c r="A586" s="40"/>
      <c r="B586" s="40"/>
      <c r="C586" s="40"/>
      <c r="D586" s="40"/>
      <c r="E586" s="6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</row>
    <row r="587" spans="1:30">
      <c r="A587" s="40"/>
      <c r="B587" s="40"/>
      <c r="C587" s="40"/>
      <c r="D587" s="40"/>
      <c r="E587" s="6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</row>
    <row r="588" spans="1:30">
      <c r="A588" s="40"/>
      <c r="B588" s="40"/>
      <c r="C588" s="40"/>
      <c r="D588" s="40"/>
      <c r="E588" s="6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</row>
    <row r="589" spans="1:30">
      <c r="A589" s="40"/>
      <c r="B589" s="40"/>
      <c r="C589" s="40"/>
      <c r="D589" s="40"/>
      <c r="E589" s="6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</row>
    <row r="590" spans="1:30">
      <c r="A590" s="40"/>
      <c r="B590" s="40"/>
      <c r="C590" s="40"/>
      <c r="D590" s="40"/>
      <c r="E590" s="6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</row>
    <row r="591" spans="1:30">
      <c r="A591" s="40"/>
      <c r="B591" s="40"/>
      <c r="C591" s="40"/>
      <c r="D591" s="40"/>
      <c r="E591" s="6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</row>
    <row r="592" spans="1:30">
      <c r="A592" s="40"/>
      <c r="B592" s="40"/>
      <c r="C592" s="40"/>
      <c r="D592" s="40"/>
      <c r="E592" s="6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</row>
    <row r="593" spans="1:30">
      <c r="A593" s="40"/>
      <c r="B593" s="40"/>
      <c r="C593" s="40"/>
      <c r="D593" s="40"/>
      <c r="E593" s="6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</row>
    <row r="594" spans="1:30">
      <c r="A594" s="40"/>
      <c r="B594" s="40"/>
      <c r="C594" s="40"/>
      <c r="D594" s="40"/>
      <c r="E594" s="6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</row>
    <row r="595" spans="1:30">
      <c r="A595" s="40"/>
      <c r="B595" s="40"/>
      <c r="C595" s="40"/>
      <c r="D595" s="40"/>
      <c r="E595" s="6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</row>
    <row r="596" spans="1:30">
      <c r="A596" s="40"/>
      <c r="B596" s="40"/>
      <c r="C596" s="40"/>
      <c r="D596" s="40"/>
      <c r="E596" s="6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</row>
    <row r="597" spans="1:30">
      <c r="A597" s="40"/>
      <c r="B597" s="40"/>
      <c r="C597" s="40"/>
      <c r="D597" s="40"/>
      <c r="E597" s="6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</row>
    <row r="598" spans="1:30">
      <c r="A598" s="40"/>
      <c r="B598" s="40"/>
      <c r="C598" s="40"/>
      <c r="D598" s="40"/>
      <c r="E598" s="6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</row>
    <row r="599" spans="1:30">
      <c r="A599" s="40"/>
      <c r="B599" s="40"/>
      <c r="C599" s="40"/>
      <c r="D599" s="40"/>
      <c r="E599" s="6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</row>
    <row r="600" spans="1:30">
      <c r="A600" s="40"/>
      <c r="B600" s="40"/>
      <c r="C600" s="40"/>
      <c r="D600" s="40"/>
      <c r="E600" s="6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</row>
    <row r="601" spans="1:30">
      <c r="A601" s="40"/>
      <c r="B601" s="40"/>
      <c r="C601" s="40"/>
      <c r="D601" s="40"/>
      <c r="E601" s="6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</row>
    <row r="602" spans="1:30">
      <c r="A602" s="40"/>
      <c r="B602" s="40"/>
      <c r="C602" s="40"/>
      <c r="D602" s="40"/>
      <c r="E602" s="6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</row>
    <row r="603" spans="1:30">
      <c r="A603" s="40"/>
      <c r="B603" s="40"/>
      <c r="C603" s="40"/>
      <c r="D603" s="40"/>
      <c r="E603" s="6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</row>
    <row r="604" spans="1:30">
      <c r="A604" s="40"/>
      <c r="B604" s="40"/>
      <c r="C604" s="40"/>
      <c r="D604" s="40"/>
      <c r="E604" s="6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</row>
    <row r="605" spans="1:30">
      <c r="A605" s="40"/>
      <c r="B605" s="40"/>
      <c r="C605" s="40"/>
      <c r="D605" s="40"/>
      <c r="E605" s="6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</row>
    <row r="606" spans="1:30">
      <c r="A606" s="40"/>
      <c r="B606" s="40"/>
      <c r="C606" s="40"/>
      <c r="D606" s="40"/>
      <c r="E606" s="6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</row>
    <row r="607" spans="1:30">
      <c r="A607" s="40"/>
      <c r="B607" s="40"/>
      <c r="C607" s="40"/>
      <c r="D607" s="40"/>
      <c r="E607" s="6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</row>
    <row r="608" spans="1:30">
      <c r="A608" s="40"/>
      <c r="B608" s="40"/>
      <c r="C608" s="40"/>
      <c r="D608" s="40"/>
      <c r="E608" s="6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</row>
    <row r="609" spans="1:30">
      <c r="A609" s="40"/>
      <c r="B609" s="40"/>
      <c r="C609" s="40"/>
      <c r="D609" s="40"/>
      <c r="E609" s="6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</row>
    <row r="610" spans="1:30">
      <c r="A610" s="40"/>
      <c r="B610" s="40"/>
      <c r="C610" s="40"/>
      <c r="D610" s="40"/>
      <c r="E610" s="6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</row>
    <row r="611" spans="1:30">
      <c r="A611" s="40"/>
      <c r="B611" s="40"/>
      <c r="C611" s="40"/>
      <c r="D611" s="40"/>
      <c r="E611" s="6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</row>
    <row r="612" spans="1:30">
      <c r="A612" s="40"/>
      <c r="B612" s="40"/>
      <c r="C612" s="40"/>
      <c r="D612" s="40"/>
      <c r="E612" s="6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</row>
    <row r="613" spans="1:30">
      <c r="A613" s="40"/>
      <c r="B613" s="40"/>
      <c r="C613" s="40"/>
      <c r="D613" s="40"/>
      <c r="E613" s="6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</row>
    <row r="614" spans="1:30">
      <c r="A614" s="40"/>
      <c r="B614" s="40"/>
      <c r="C614" s="40"/>
      <c r="D614" s="40"/>
      <c r="E614" s="6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</row>
    <row r="615" spans="1:30">
      <c r="A615" s="40"/>
      <c r="B615" s="40"/>
      <c r="C615" s="40"/>
      <c r="D615" s="40"/>
      <c r="E615" s="6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</row>
    <row r="616" spans="1:30">
      <c r="A616" s="40"/>
      <c r="B616" s="40"/>
      <c r="C616" s="40"/>
      <c r="D616" s="40"/>
      <c r="E616" s="6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</row>
    <row r="617" spans="1:30">
      <c r="A617" s="40"/>
      <c r="B617" s="40"/>
      <c r="C617" s="40"/>
      <c r="D617" s="40"/>
      <c r="E617" s="6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</row>
    <row r="618" spans="1:30">
      <c r="A618" s="40"/>
      <c r="B618" s="40"/>
      <c r="C618" s="40"/>
      <c r="D618" s="40"/>
      <c r="E618" s="6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</row>
    <row r="619" spans="1:30">
      <c r="A619" s="40"/>
      <c r="B619" s="40"/>
      <c r="C619" s="40"/>
      <c r="D619" s="40"/>
      <c r="E619" s="6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</row>
    <row r="620" spans="1:30">
      <c r="A620" s="40"/>
      <c r="B620" s="40"/>
      <c r="C620" s="40"/>
      <c r="D620" s="40"/>
      <c r="E620" s="6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</row>
    <row r="621" spans="1:30">
      <c r="A621" s="40"/>
      <c r="B621" s="40"/>
      <c r="C621" s="40"/>
      <c r="D621" s="40"/>
      <c r="E621" s="6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</row>
    <row r="622" spans="1:30">
      <c r="A622" s="40"/>
      <c r="B622" s="40"/>
      <c r="C622" s="40"/>
      <c r="D622" s="40"/>
      <c r="E622" s="6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</row>
    <row r="623" spans="1:30">
      <c r="A623" s="40"/>
      <c r="B623" s="40"/>
      <c r="C623" s="40"/>
      <c r="D623" s="40"/>
      <c r="E623" s="6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</row>
    <row r="624" spans="1:30">
      <c r="A624" s="40"/>
      <c r="B624" s="40"/>
      <c r="C624" s="40"/>
      <c r="D624" s="40"/>
      <c r="E624" s="6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</row>
    <row r="625" spans="1:30">
      <c r="A625" s="40"/>
      <c r="B625" s="40"/>
      <c r="C625" s="40"/>
      <c r="D625" s="40"/>
      <c r="E625" s="6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</row>
    <row r="626" spans="1:30">
      <c r="A626" s="40"/>
      <c r="B626" s="40"/>
      <c r="C626" s="40"/>
      <c r="D626" s="40"/>
      <c r="E626" s="6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</row>
    <row r="627" spans="1:30">
      <c r="A627" s="40"/>
      <c r="B627" s="40"/>
      <c r="C627" s="40"/>
      <c r="D627" s="40"/>
      <c r="E627" s="6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</row>
    <row r="628" spans="1:30">
      <c r="A628" s="40"/>
      <c r="B628" s="40"/>
      <c r="C628" s="40"/>
      <c r="D628" s="40"/>
      <c r="E628" s="6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</row>
    <row r="629" spans="1:30">
      <c r="A629" s="40"/>
      <c r="B629" s="40"/>
      <c r="C629" s="40"/>
      <c r="D629" s="40"/>
      <c r="E629" s="6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</row>
    <row r="630" spans="1:30">
      <c r="A630" s="40"/>
      <c r="B630" s="40"/>
      <c r="C630" s="40"/>
      <c r="D630" s="40"/>
      <c r="E630" s="6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</row>
    <row r="631" spans="1:30">
      <c r="A631" s="40"/>
      <c r="B631" s="40"/>
      <c r="C631" s="40"/>
      <c r="D631" s="40"/>
      <c r="E631" s="6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</row>
    <row r="632" spans="1:30">
      <c r="A632" s="40"/>
      <c r="B632" s="40"/>
      <c r="C632" s="40"/>
      <c r="D632" s="40"/>
      <c r="E632" s="6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</row>
    <row r="633" spans="1:30">
      <c r="A633" s="40"/>
      <c r="B633" s="40"/>
      <c r="C633" s="40"/>
      <c r="D633" s="40"/>
      <c r="E633" s="6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</row>
    <row r="634" spans="1:30">
      <c r="A634" s="40"/>
      <c r="B634" s="40"/>
      <c r="C634" s="40"/>
      <c r="D634" s="40"/>
      <c r="E634" s="6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</row>
    <row r="635" spans="1:30">
      <c r="A635" s="40"/>
      <c r="B635" s="40"/>
      <c r="C635" s="40"/>
      <c r="D635" s="40"/>
      <c r="E635" s="6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</row>
    <row r="636" spans="1:30">
      <c r="A636" s="40"/>
      <c r="B636" s="40"/>
      <c r="C636" s="40"/>
      <c r="D636" s="40"/>
      <c r="E636" s="6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</row>
    <row r="637" spans="1:30">
      <c r="A637" s="40"/>
      <c r="B637" s="40"/>
      <c r="C637" s="40"/>
      <c r="D637" s="40"/>
      <c r="E637" s="6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</row>
    <row r="638" spans="1:30">
      <c r="A638" s="40"/>
      <c r="B638" s="40"/>
      <c r="C638" s="40"/>
      <c r="D638" s="40"/>
      <c r="E638" s="6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</row>
    <row r="639" spans="1:30">
      <c r="A639" s="40"/>
      <c r="B639" s="40"/>
      <c r="C639" s="40"/>
      <c r="D639" s="40"/>
      <c r="E639" s="6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</row>
    <row r="640" spans="1:30">
      <c r="A640" s="40"/>
      <c r="B640" s="40"/>
      <c r="C640" s="40"/>
      <c r="D640" s="40"/>
      <c r="E640" s="6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</row>
    <row r="641" spans="1:30">
      <c r="A641" s="40"/>
      <c r="B641" s="40"/>
      <c r="C641" s="40"/>
      <c r="D641" s="40"/>
      <c r="E641" s="6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</row>
    <row r="642" spans="1:30">
      <c r="A642" s="40"/>
      <c r="B642" s="40"/>
      <c r="C642" s="40"/>
      <c r="D642" s="40"/>
      <c r="E642" s="6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</row>
    <row r="643" spans="1:30">
      <c r="A643" s="40"/>
      <c r="B643" s="40"/>
      <c r="C643" s="40"/>
      <c r="D643" s="40"/>
      <c r="E643" s="6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</row>
    <row r="644" spans="1:30">
      <c r="A644" s="40"/>
      <c r="B644" s="40"/>
      <c r="C644" s="40"/>
      <c r="D644" s="40"/>
      <c r="E644" s="6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</row>
    <row r="645" spans="1:30">
      <c r="A645" s="40"/>
      <c r="B645" s="40"/>
      <c r="C645" s="40"/>
      <c r="D645" s="40"/>
      <c r="E645" s="6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</row>
    <row r="646" spans="1:30">
      <c r="A646" s="40"/>
      <c r="B646" s="40"/>
      <c r="C646" s="40"/>
      <c r="D646" s="40"/>
      <c r="E646" s="6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</row>
    <row r="647" spans="1:30">
      <c r="A647" s="40"/>
      <c r="B647" s="40"/>
      <c r="C647" s="40"/>
      <c r="D647" s="40"/>
      <c r="E647" s="6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</row>
    <row r="648" spans="1:30">
      <c r="A648" s="40"/>
      <c r="B648" s="40"/>
      <c r="C648" s="40"/>
      <c r="D648" s="40"/>
      <c r="E648" s="6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</row>
    <row r="649" spans="1:30">
      <c r="A649" s="40"/>
      <c r="B649" s="40"/>
      <c r="C649" s="40"/>
      <c r="D649" s="40"/>
      <c r="E649" s="6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</row>
    <row r="650" spans="1:30">
      <c r="A650" s="40"/>
      <c r="B650" s="40"/>
      <c r="C650" s="40"/>
      <c r="D650" s="40"/>
      <c r="E650" s="6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</row>
    <row r="651" spans="1:30">
      <c r="A651" s="40"/>
      <c r="B651" s="40"/>
      <c r="C651" s="40"/>
      <c r="D651" s="40"/>
      <c r="E651" s="6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</row>
    <row r="652" spans="1:30">
      <c r="A652" s="40"/>
      <c r="B652" s="40"/>
      <c r="C652" s="40"/>
      <c r="D652" s="40"/>
      <c r="E652" s="6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</row>
    <row r="653" spans="1:30">
      <c r="A653" s="40"/>
      <c r="B653" s="40"/>
      <c r="C653" s="40"/>
      <c r="D653" s="40"/>
      <c r="E653" s="6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</row>
    <row r="654" spans="1:30">
      <c r="A654" s="40"/>
      <c r="B654" s="40"/>
      <c r="C654" s="40"/>
      <c r="D654" s="40"/>
      <c r="E654" s="6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</row>
    <row r="655" spans="1:30">
      <c r="A655" s="40"/>
      <c r="B655" s="40"/>
      <c r="C655" s="40"/>
      <c r="D655" s="40"/>
      <c r="E655" s="6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</row>
    <row r="656" spans="1:30">
      <c r="A656" s="40"/>
      <c r="B656" s="40"/>
      <c r="C656" s="40"/>
      <c r="D656" s="40"/>
      <c r="E656" s="6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</row>
    <row r="657" spans="1:30">
      <c r="A657" s="40"/>
      <c r="B657" s="40"/>
      <c r="C657" s="40"/>
      <c r="D657" s="40"/>
      <c r="E657" s="6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</row>
    <row r="658" spans="1:30">
      <c r="A658" s="40"/>
      <c r="B658" s="40"/>
      <c r="C658" s="40"/>
      <c r="D658" s="40"/>
      <c r="E658" s="6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</row>
    <row r="659" spans="1:30">
      <c r="A659" s="40"/>
      <c r="B659" s="40"/>
      <c r="C659" s="40"/>
      <c r="D659" s="40"/>
      <c r="E659" s="6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</row>
    <row r="660" spans="1:30">
      <c r="A660" s="40"/>
      <c r="B660" s="40"/>
      <c r="C660" s="40"/>
      <c r="D660" s="40"/>
      <c r="E660" s="6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</row>
    <row r="661" spans="1:30">
      <c r="A661" s="40"/>
      <c r="B661" s="40"/>
      <c r="C661" s="40"/>
      <c r="D661" s="40"/>
      <c r="E661" s="6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</row>
    <row r="662" spans="1:30">
      <c r="A662" s="40"/>
      <c r="B662" s="40"/>
      <c r="C662" s="40"/>
      <c r="D662" s="40"/>
      <c r="E662" s="6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</row>
    <row r="663" spans="1:30">
      <c r="A663" s="40"/>
      <c r="B663" s="40"/>
      <c r="C663" s="40"/>
      <c r="D663" s="40"/>
      <c r="E663" s="6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</row>
    <row r="664" spans="1:30">
      <c r="A664" s="40"/>
      <c r="B664" s="40"/>
      <c r="C664" s="40"/>
      <c r="D664" s="40"/>
      <c r="E664" s="6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</row>
    <row r="665" spans="1:30">
      <c r="A665" s="40"/>
      <c r="B665" s="40"/>
      <c r="C665" s="40"/>
      <c r="D665" s="40"/>
      <c r="E665" s="6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</row>
    <row r="666" spans="1:30">
      <c r="A666" s="40"/>
      <c r="B666" s="40"/>
      <c r="C666" s="40"/>
      <c r="D666" s="40"/>
      <c r="E666" s="6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</row>
    <row r="667" spans="1:30">
      <c r="A667" s="40"/>
      <c r="B667" s="40"/>
      <c r="C667" s="40"/>
      <c r="D667" s="40"/>
      <c r="E667" s="6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</row>
    <row r="668" spans="1:30">
      <c r="A668" s="40"/>
      <c r="B668" s="40"/>
      <c r="C668" s="40"/>
      <c r="D668" s="40"/>
      <c r="E668" s="6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</row>
    <row r="669" spans="1:30">
      <c r="A669" s="40"/>
      <c r="B669" s="40"/>
      <c r="C669" s="40"/>
      <c r="D669" s="40"/>
      <c r="E669" s="6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</row>
    <row r="670" spans="1:30">
      <c r="A670" s="40"/>
      <c r="B670" s="40"/>
      <c r="C670" s="40"/>
      <c r="D670" s="40"/>
      <c r="E670" s="6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</row>
    <row r="671" spans="1:30">
      <c r="A671" s="40"/>
      <c r="B671" s="40"/>
      <c r="C671" s="40"/>
      <c r="D671" s="40"/>
      <c r="E671" s="6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</row>
    <row r="672" spans="1:30">
      <c r="A672" s="40"/>
      <c r="B672" s="40"/>
      <c r="C672" s="40"/>
      <c r="D672" s="40"/>
      <c r="E672" s="6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</row>
    <row r="673" spans="1:30">
      <c r="A673" s="40"/>
      <c r="B673" s="40"/>
      <c r="C673" s="40"/>
      <c r="D673" s="40"/>
      <c r="E673" s="6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</row>
    <row r="674" spans="1:30">
      <c r="A674" s="40"/>
      <c r="B674" s="40"/>
      <c r="C674" s="40"/>
      <c r="D674" s="40"/>
      <c r="E674" s="6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</row>
    <row r="675" spans="1:30">
      <c r="A675" s="40"/>
      <c r="B675" s="40"/>
      <c r="C675" s="40"/>
      <c r="D675" s="40"/>
      <c r="E675" s="6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</row>
    <row r="676" spans="1:30">
      <c r="A676" s="40"/>
      <c r="B676" s="40"/>
      <c r="C676" s="40"/>
      <c r="D676" s="40"/>
      <c r="E676" s="6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</row>
    <row r="677" spans="1:30">
      <c r="A677" s="40"/>
      <c r="B677" s="40"/>
      <c r="C677" s="40"/>
      <c r="D677" s="40"/>
      <c r="E677" s="6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</row>
    <row r="678" spans="1:30">
      <c r="A678" s="40"/>
      <c r="B678" s="40"/>
      <c r="C678" s="40"/>
      <c r="D678" s="40"/>
      <c r="E678" s="6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</row>
    <row r="679" spans="1:30">
      <c r="A679" s="40"/>
      <c r="B679" s="40"/>
      <c r="C679" s="40"/>
      <c r="D679" s="40"/>
      <c r="E679" s="6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</row>
    <row r="680" spans="1:30">
      <c r="A680" s="40"/>
      <c r="B680" s="40"/>
      <c r="C680" s="40"/>
      <c r="D680" s="40"/>
      <c r="E680" s="6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</row>
    <row r="681" spans="1:30">
      <c r="A681" s="40"/>
      <c r="B681" s="40"/>
      <c r="C681" s="40"/>
      <c r="D681" s="40"/>
      <c r="E681" s="6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</row>
    <row r="682" spans="1:30">
      <c r="A682" s="40"/>
      <c r="B682" s="40"/>
      <c r="C682" s="40"/>
      <c r="D682" s="40"/>
      <c r="E682" s="6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</row>
    <row r="683" spans="1:30">
      <c r="A683" s="40"/>
      <c r="B683" s="40"/>
      <c r="C683" s="40"/>
      <c r="D683" s="40"/>
      <c r="E683" s="6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</row>
    <row r="684" spans="1:30">
      <c r="A684" s="40"/>
      <c r="B684" s="40"/>
      <c r="C684" s="40"/>
      <c r="D684" s="40"/>
      <c r="E684" s="6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</row>
    <row r="685" spans="1:30">
      <c r="A685" s="40"/>
      <c r="B685" s="40"/>
      <c r="C685" s="40"/>
      <c r="D685" s="40"/>
      <c r="E685" s="6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</row>
    <row r="686" spans="1:30">
      <c r="A686" s="40"/>
      <c r="B686" s="40"/>
      <c r="C686" s="40"/>
      <c r="D686" s="40"/>
      <c r="E686" s="6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</row>
    <row r="687" spans="1:30">
      <c r="A687" s="40"/>
      <c r="B687" s="40"/>
      <c r="C687" s="40"/>
      <c r="D687" s="40"/>
      <c r="E687" s="6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</row>
    <row r="688" spans="1:30">
      <c r="A688" s="40"/>
      <c r="B688" s="40"/>
      <c r="C688" s="40"/>
      <c r="D688" s="40"/>
      <c r="E688" s="6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</row>
    <row r="689" spans="1:30">
      <c r="A689" s="40"/>
      <c r="B689" s="40"/>
      <c r="C689" s="40"/>
      <c r="D689" s="40"/>
      <c r="E689" s="6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</row>
    <row r="690" spans="1:30">
      <c r="A690" s="40"/>
      <c r="B690" s="40"/>
      <c r="C690" s="40"/>
      <c r="D690" s="40"/>
      <c r="E690" s="6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</row>
    <row r="691" spans="1:30">
      <c r="A691" s="40"/>
      <c r="B691" s="40"/>
      <c r="C691" s="40"/>
      <c r="D691" s="40"/>
      <c r="E691" s="6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</row>
    <row r="692" spans="1:30">
      <c r="A692" s="40"/>
      <c r="B692" s="40"/>
      <c r="C692" s="40"/>
      <c r="D692" s="40"/>
      <c r="E692" s="6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</row>
    <row r="693" spans="1:30">
      <c r="A693" s="40"/>
      <c r="B693" s="40"/>
      <c r="C693" s="40"/>
      <c r="D693" s="40"/>
      <c r="E693" s="6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</row>
    <row r="694" spans="1:30">
      <c r="A694" s="40"/>
      <c r="B694" s="40"/>
      <c r="C694" s="40"/>
      <c r="D694" s="40"/>
      <c r="E694" s="6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</row>
    <row r="695" spans="1:30">
      <c r="A695" s="40"/>
      <c r="B695" s="40"/>
      <c r="C695" s="40"/>
      <c r="D695" s="40"/>
      <c r="E695" s="6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</row>
    <row r="696" spans="1:30">
      <c r="A696" s="40"/>
      <c r="B696" s="40"/>
      <c r="C696" s="40"/>
      <c r="D696" s="40"/>
      <c r="E696" s="6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</row>
    <row r="697" spans="1:30">
      <c r="A697" s="40"/>
      <c r="B697" s="40"/>
      <c r="C697" s="40"/>
      <c r="D697" s="40"/>
      <c r="E697" s="6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</row>
    <row r="698" spans="1:30">
      <c r="A698" s="40"/>
      <c r="B698" s="40"/>
      <c r="C698" s="40"/>
      <c r="D698" s="40"/>
      <c r="E698" s="6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</row>
    <row r="699" spans="1:30">
      <c r="A699" s="40"/>
      <c r="B699" s="40"/>
      <c r="C699" s="40"/>
      <c r="D699" s="40"/>
      <c r="E699" s="6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</row>
    <row r="700" spans="1:30">
      <c r="A700" s="40"/>
      <c r="B700" s="40"/>
      <c r="C700" s="40"/>
      <c r="D700" s="40"/>
      <c r="E700" s="6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</row>
    <row r="701" spans="1:30">
      <c r="A701" s="40"/>
      <c r="B701" s="40"/>
      <c r="C701" s="40"/>
      <c r="D701" s="40"/>
      <c r="E701" s="6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</row>
    <row r="702" spans="1:30">
      <c r="A702" s="40"/>
      <c r="B702" s="40"/>
      <c r="C702" s="40"/>
      <c r="D702" s="40"/>
      <c r="E702" s="6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</row>
    <row r="703" spans="1:30">
      <c r="A703" s="40"/>
      <c r="B703" s="40"/>
      <c r="C703" s="40"/>
      <c r="D703" s="40"/>
      <c r="E703" s="6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</row>
    <row r="704" spans="1:30">
      <c r="A704" s="40"/>
      <c r="B704" s="40"/>
      <c r="C704" s="40"/>
      <c r="D704" s="40"/>
      <c r="E704" s="6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</row>
    <row r="705" spans="1:30">
      <c r="A705" s="40"/>
      <c r="B705" s="40"/>
      <c r="C705" s="40"/>
      <c r="D705" s="40"/>
      <c r="E705" s="6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</row>
    <row r="706" spans="1:30">
      <c r="A706" s="40"/>
      <c r="B706" s="40"/>
      <c r="C706" s="40"/>
      <c r="D706" s="40"/>
      <c r="E706" s="6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</row>
    <row r="707" spans="1:30">
      <c r="A707" s="40"/>
      <c r="B707" s="40"/>
      <c r="C707" s="40"/>
      <c r="D707" s="40"/>
      <c r="E707" s="6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</row>
    <row r="708" spans="1:30">
      <c r="A708" s="40"/>
      <c r="B708" s="40"/>
      <c r="C708" s="40"/>
      <c r="D708" s="40"/>
      <c r="E708" s="6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</row>
    <row r="709" spans="1:30">
      <c r="A709" s="40"/>
      <c r="B709" s="40"/>
      <c r="C709" s="40"/>
      <c r="D709" s="40"/>
      <c r="E709" s="6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</row>
    <row r="710" spans="1:30">
      <c r="A710" s="40"/>
      <c r="B710" s="40"/>
      <c r="C710" s="40"/>
      <c r="D710" s="40"/>
      <c r="E710" s="6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</row>
    <row r="711" spans="1:30">
      <c r="A711" s="40"/>
      <c r="B711" s="40"/>
      <c r="C711" s="40"/>
      <c r="D711" s="40"/>
      <c r="E711" s="6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</row>
    <row r="712" spans="1:30">
      <c r="A712" s="40"/>
      <c r="B712" s="40"/>
      <c r="C712" s="40"/>
      <c r="D712" s="40"/>
      <c r="E712" s="6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</row>
    <row r="713" spans="1:30">
      <c r="A713" s="40"/>
      <c r="B713" s="40"/>
      <c r="C713" s="40"/>
      <c r="D713" s="40"/>
      <c r="E713" s="6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</row>
    <row r="714" spans="1:30">
      <c r="A714" s="40"/>
      <c r="B714" s="40"/>
      <c r="C714" s="40"/>
      <c r="D714" s="40"/>
      <c r="E714" s="6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</row>
    <row r="715" spans="1:30">
      <c r="A715" s="40"/>
      <c r="B715" s="40"/>
      <c r="C715" s="40"/>
      <c r="D715" s="40"/>
      <c r="E715" s="6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</row>
    <row r="716" spans="1:30">
      <c r="A716" s="40"/>
      <c r="B716" s="40"/>
      <c r="C716" s="40"/>
      <c r="D716" s="40"/>
      <c r="E716" s="6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</row>
    <row r="717" spans="1:30">
      <c r="A717" s="40"/>
      <c r="B717" s="40"/>
      <c r="C717" s="40"/>
      <c r="D717" s="40"/>
      <c r="E717" s="6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</row>
    <row r="718" spans="1:30">
      <c r="A718" s="40"/>
      <c r="B718" s="40"/>
      <c r="C718" s="40"/>
      <c r="D718" s="40"/>
      <c r="E718" s="6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</row>
    <row r="719" spans="1:30">
      <c r="A719" s="40"/>
      <c r="B719" s="40"/>
      <c r="C719" s="40"/>
      <c r="D719" s="40"/>
      <c r="E719" s="6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</row>
    <row r="720" spans="1:30">
      <c r="A720" s="40"/>
      <c r="B720" s="40"/>
      <c r="C720" s="40"/>
      <c r="D720" s="40"/>
      <c r="E720" s="6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</row>
    <row r="721" spans="1:30">
      <c r="A721" s="40"/>
      <c r="B721" s="40"/>
      <c r="C721" s="40"/>
      <c r="D721" s="40"/>
      <c r="E721" s="6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</row>
    <row r="722" spans="1:30">
      <c r="A722" s="40"/>
      <c r="B722" s="40"/>
      <c r="C722" s="40"/>
      <c r="D722" s="40"/>
      <c r="E722" s="6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</row>
    <row r="723" spans="1:30">
      <c r="A723" s="40"/>
      <c r="B723" s="40"/>
      <c r="C723" s="40"/>
      <c r="D723" s="40"/>
      <c r="E723" s="6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</row>
    <row r="724" spans="1:30">
      <c r="A724" s="40"/>
      <c r="B724" s="40"/>
      <c r="C724" s="40"/>
      <c r="D724" s="40"/>
      <c r="E724" s="6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</row>
    <row r="725" spans="1:30">
      <c r="A725" s="40"/>
      <c r="B725" s="40"/>
      <c r="C725" s="40"/>
      <c r="D725" s="40"/>
      <c r="E725" s="6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</row>
    <row r="726" spans="1:30">
      <c r="A726" s="40"/>
      <c r="B726" s="40"/>
      <c r="C726" s="40"/>
      <c r="D726" s="40"/>
      <c r="E726" s="6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</row>
    <row r="727" spans="1:30">
      <c r="A727" s="40"/>
      <c r="B727" s="40"/>
      <c r="C727" s="40"/>
      <c r="D727" s="40"/>
      <c r="E727" s="6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</row>
    <row r="728" spans="1:30">
      <c r="A728" s="40"/>
      <c r="B728" s="40"/>
      <c r="C728" s="40"/>
      <c r="D728" s="40"/>
      <c r="E728" s="6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</row>
    <row r="729" spans="1:30">
      <c r="A729" s="40"/>
      <c r="B729" s="40"/>
      <c r="C729" s="40"/>
      <c r="D729" s="40"/>
      <c r="E729" s="6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</row>
    <row r="730" spans="1:30">
      <c r="A730" s="40"/>
      <c r="B730" s="40"/>
      <c r="C730" s="40"/>
      <c r="D730" s="40"/>
      <c r="E730" s="6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</row>
    <row r="731" spans="1:30">
      <c r="A731" s="40"/>
      <c r="B731" s="40"/>
      <c r="C731" s="40"/>
      <c r="D731" s="40"/>
      <c r="E731" s="6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</row>
    <row r="732" spans="1:30">
      <c r="A732" s="40"/>
      <c r="B732" s="40"/>
      <c r="C732" s="40"/>
      <c r="D732" s="40"/>
      <c r="E732" s="6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</row>
    <row r="733" spans="1:30">
      <c r="A733" s="40"/>
      <c r="B733" s="40"/>
      <c r="C733" s="40"/>
      <c r="D733" s="40"/>
      <c r="E733" s="6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</row>
    <row r="734" spans="1:30">
      <c r="A734" s="40"/>
      <c r="B734" s="40"/>
      <c r="C734" s="40"/>
      <c r="D734" s="40"/>
      <c r="E734" s="6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</row>
    <row r="735" spans="1:30">
      <c r="A735" s="40"/>
      <c r="B735" s="40"/>
      <c r="C735" s="40"/>
      <c r="D735" s="40"/>
      <c r="E735" s="6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</row>
    <row r="736" spans="1:30">
      <c r="A736" s="40"/>
      <c r="B736" s="40"/>
      <c r="C736" s="40"/>
      <c r="D736" s="40"/>
      <c r="E736" s="6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</row>
    <row r="737" spans="1:30">
      <c r="A737" s="40"/>
      <c r="B737" s="40"/>
      <c r="C737" s="40"/>
      <c r="D737" s="40"/>
      <c r="E737" s="6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</row>
    <row r="738" spans="1:30">
      <c r="A738" s="40"/>
      <c r="B738" s="40"/>
      <c r="C738" s="40"/>
      <c r="D738" s="40"/>
      <c r="E738" s="6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</row>
    <row r="739" spans="1:30">
      <c r="A739" s="40"/>
      <c r="B739" s="40"/>
      <c r="C739" s="40"/>
      <c r="D739" s="40"/>
      <c r="E739" s="6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</row>
    <row r="740" spans="1:30">
      <c r="A740" s="40"/>
      <c r="B740" s="40"/>
      <c r="C740" s="40"/>
      <c r="D740" s="40"/>
      <c r="E740" s="6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</row>
    <row r="741" spans="1:30">
      <c r="A741" s="40"/>
      <c r="B741" s="40"/>
      <c r="C741" s="40"/>
      <c r="D741" s="40"/>
      <c r="E741" s="6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</row>
    <row r="742" spans="1:30">
      <c r="A742" s="40"/>
      <c r="B742" s="40"/>
      <c r="C742" s="40"/>
      <c r="D742" s="40"/>
      <c r="E742" s="6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</row>
    <row r="743" spans="1:30">
      <c r="A743" s="40"/>
      <c r="B743" s="40"/>
      <c r="C743" s="40"/>
      <c r="D743" s="40"/>
      <c r="E743" s="6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</row>
    <row r="744" spans="1:30">
      <c r="A744" s="40"/>
      <c r="B744" s="40"/>
      <c r="C744" s="40"/>
      <c r="D744" s="40"/>
      <c r="E744" s="6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</row>
    <row r="745" spans="1:30">
      <c r="A745" s="40"/>
      <c r="B745" s="40"/>
      <c r="C745" s="40"/>
      <c r="D745" s="40"/>
      <c r="E745" s="6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</row>
    <row r="746" spans="1:30">
      <c r="A746" s="40"/>
      <c r="B746" s="40"/>
      <c r="C746" s="40"/>
      <c r="D746" s="40"/>
      <c r="E746" s="6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</row>
    <row r="747" spans="1:30">
      <c r="A747" s="40"/>
      <c r="B747" s="40"/>
      <c r="C747" s="40"/>
      <c r="D747" s="40"/>
      <c r="E747" s="6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</row>
    <row r="748" spans="1:30">
      <c r="A748" s="40"/>
      <c r="B748" s="40"/>
      <c r="C748" s="40"/>
      <c r="D748" s="40"/>
      <c r="E748" s="6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</row>
    <row r="749" spans="1:30">
      <c r="A749" s="40"/>
      <c r="B749" s="40"/>
      <c r="C749" s="40"/>
      <c r="D749" s="40"/>
      <c r="E749" s="6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</row>
    <row r="750" spans="1:30">
      <c r="A750" s="40"/>
      <c r="B750" s="40"/>
      <c r="C750" s="40"/>
      <c r="D750" s="40"/>
      <c r="E750" s="6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</row>
    <row r="751" spans="1:30">
      <c r="A751" s="40"/>
      <c r="B751" s="40"/>
      <c r="C751" s="40"/>
      <c r="D751" s="40"/>
      <c r="E751" s="6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</row>
    <row r="752" spans="1:30">
      <c r="A752" s="40"/>
      <c r="B752" s="40"/>
      <c r="C752" s="40"/>
      <c r="D752" s="40"/>
      <c r="E752" s="6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</row>
    <row r="753" spans="1:30">
      <c r="A753" s="40"/>
      <c r="B753" s="40"/>
      <c r="C753" s="40"/>
      <c r="D753" s="40"/>
      <c r="E753" s="6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</row>
    <row r="754" spans="1:30">
      <c r="A754" s="40"/>
      <c r="B754" s="40"/>
      <c r="C754" s="40"/>
      <c r="D754" s="40"/>
      <c r="E754" s="6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</row>
    <row r="755" spans="1:30">
      <c r="A755" s="40"/>
      <c r="B755" s="40"/>
      <c r="C755" s="40"/>
      <c r="D755" s="40"/>
      <c r="E755" s="6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</row>
    <row r="756" spans="1:30">
      <c r="A756" s="40"/>
      <c r="B756" s="40"/>
      <c r="C756" s="40"/>
      <c r="D756" s="40"/>
      <c r="E756" s="6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</row>
    <row r="757" spans="1:30">
      <c r="A757" s="40"/>
      <c r="B757" s="40"/>
      <c r="C757" s="40"/>
      <c r="D757" s="40"/>
      <c r="E757" s="6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</row>
    <row r="758" spans="1:30">
      <c r="A758" s="40"/>
      <c r="B758" s="40"/>
      <c r="C758" s="40"/>
      <c r="D758" s="40"/>
      <c r="E758" s="6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</row>
    <row r="759" spans="1:30">
      <c r="A759" s="40"/>
      <c r="B759" s="40"/>
      <c r="C759" s="40"/>
      <c r="D759" s="40"/>
      <c r="E759" s="6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</row>
    <row r="760" spans="1:30">
      <c r="A760" s="40"/>
      <c r="B760" s="40"/>
      <c r="C760" s="40"/>
      <c r="D760" s="40"/>
      <c r="E760" s="6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</row>
    <row r="761" spans="1:30">
      <c r="A761" s="40"/>
      <c r="B761" s="40"/>
      <c r="C761" s="40"/>
      <c r="D761" s="40"/>
      <c r="E761" s="6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</row>
    <row r="762" spans="1:30">
      <c r="A762" s="40"/>
      <c r="B762" s="40"/>
      <c r="C762" s="40"/>
      <c r="D762" s="40"/>
      <c r="E762" s="6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</row>
    <row r="763" spans="1:30">
      <c r="A763" s="40"/>
      <c r="B763" s="40"/>
      <c r="C763" s="40"/>
      <c r="D763" s="40"/>
      <c r="E763" s="6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</row>
    <row r="764" spans="1:30">
      <c r="A764" s="40"/>
      <c r="B764" s="40"/>
      <c r="C764" s="40"/>
      <c r="D764" s="40"/>
      <c r="E764" s="6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</row>
    <row r="765" spans="1:30">
      <c r="A765" s="40"/>
      <c r="B765" s="40"/>
      <c r="C765" s="40"/>
      <c r="D765" s="40"/>
      <c r="E765" s="6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</row>
    <row r="766" spans="1:30">
      <c r="A766" s="40"/>
      <c r="B766" s="40"/>
      <c r="C766" s="40"/>
      <c r="D766" s="40"/>
      <c r="E766" s="6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</row>
    <row r="767" spans="1:30">
      <c r="A767" s="40"/>
      <c r="B767" s="40"/>
      <c r="C767" s="40"/>
      <c r="D767" s="40"/>
      <c r="E767" s="6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</row>
    <row r="768" spans="1:30">
      <c r="A768" s="40"/>
      <c r="B768" s="40"/>
      <c r="C768" s="40"/>
      <c r="D768" s="40"/>
      <c r="E768" s="6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</row>
    <row r="769" spans="1:30">
      <c r="A769" s="40"/>
      <c r="B769" s="40"/>
      <c r="C769" s="40"/>
      <c r="D769" s="40"/>
      <c r="E769" s="6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</row>
    <row r="770" spans="1:30">
      <c r="A770" s="40"/>
      <c r="B770" s="40"/>
      <c r="C770" s="40"/>
      <c r="D770" s="40"/>
      <c r="E770" s="6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</row>
    <row r="771" spans="1:30">
      <c r="A771" s="40"/>
      <c r="B771" s="40"/>
      <c r="C771" s="40"/>
      <c r="D771" s="40"/>
      <c r="E771" s="6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</row>
    <row r="772" spans="1:30">
      <c r="A772" s="40"/>
      <c r="B772" s="40"/>
      <c r="C772" s="40"/>
      <c r="D772" s="40"/>
      <c r="E772" s="6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</row>
    <row r="773" spans="1:30">
      <c r="A773" s="40"/>
      <c r="B773" s="40"/>
      <c r="C773" s="40"/>
      <c r="D773" s="40"/>
      <c r="E773" s="6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</row>
    <row r="774" spans="1:30">
      <c r="A774" s="40"/>
      <c r="B774" s="40"/>
      <c r="C774" s="40"/>
      <c r="D774" s="40"/>
      <c r="E774" s="6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</row>
    <row r="775" spans="1:30">
      <c r="A775" s="40"/>
      <c r="B775" s="40"/>
      <c r="C775" s="40"/>
      <c r="D775" s="40"/>
      <c r="E775" s="6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</row>
    <row r="776" spans="1:30">
      <c r="A776" s="40"/>
      <c r="B776" s="40"/>
      <c r="C776" s="40"/>
      <c r="D776" s="40"/>
      <c r="E776" s="6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</row>
    <row r="777" spans="1:30">
      <c r="A777" s="40"/>
      <c r="B777" s="40"/>
      <c r="C777" s="40"/>
      <c r="D777" s="40"/>
      <c r="E777" s="6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</row>
    <row r="778" spans="1:30">
      <c r="A778" s="40"/>
      <c r="B778" s="40"/>
      <c r="C778" s="40"/>
      <c r="D778" s="40"/>
      <c r="E778" s="6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</row>
    <row r="779" spans="1:30">
      <c r="A779" s="40"/>
      <c r="B779" s="40"/>
      <c r="C779" s="40"/>
      <c r="D779" s="40"/>
      <c r="E779" s="6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</row>
    <row r="780" spans="1:30">
      <c r="A780" s="40"/>
      <c r="B780" s="40"/>
      <c r="C780" s="40"/>
      <c r="D780" s="40"/>
      <c r="E780" s="6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</row>
    <row r="781" spans="1:30">
      <c r="A781" s="40"/>
      <c r="B781" s="40"/>
      <c r="C781" s="40"/>
      <c r="D781" s="40"/>
      <c r="E781" s="6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</row>
    <row r="782" spans="1:30">
      <c r="A782" s="40"/>
      <c r="B782" s="40"/>
      <c r="C782" s="40"/>
      <c r="D782" s="40"/>
      <c r="E782" s="6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</row>
    <row r="783" spans="1:30">
      <c r="A783" s="40"/>
      <c r="B783" s="40"/>
      <c r="C783" s="40"/>
      <c r="D783" s="40"/>
      <c r="E783" s="6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</row>
    <row r="784" spans="1:30">
      <c r="A784" s="40"/>
      <c r="B784" s="40"/>
      <c r="C784" s="40"/>
      <c r="D784" s="40"/>
      <c r="E784" s="6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</row>
    <row r="785" spans="1:30">
      <c r="A785" s="40"/>
      <c r="B785" s="40"/>
      <c r="C785" s="40"/>
      <c r="D785" s="40"/>
      <c r="E785" s="6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</row>
    <row r="786" spans="1:30">
      <c r="A786" s="40"/>
      <c r="B786" s="40"/>
      <c r="C786" s="40"/>
      <c r="D786" s="40"/>
      <c r="E786" s="6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</row>
    <row r="787" spans="1:30">
      <c r="A787" s="40"/>
      <c r="B787" s="40"/>
      <c r="C787" s="40"/>
      <c r="D787" s="40"/>
      <c r="E787" s="6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</row>
    <row r="788" spans="1:30">
      <c r="A788" s="40"/>
      <c r="B788" s="40"/>
      <c r="C788" s="40"/>
      <c r="D788" s="40"/>
      <c r="E788" s="6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</row>
    <row r="789" spans="1:30">
      <c r="A789" s="40"/>
      <c r="B789" s="40"/>
      <c r="C789" s="40"/>
      <c r="D789" s="40"/>
      <c r="E789" s="6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</row>
    <row r="790" spans="1:30">
      <c r="A790" s="40"/>
      <c r="B790" s="40"/>
      <c r="C790" s="40"/>
      <c r="D790" s="40"/>
      <c r="E790" s="6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</row>
    <row r="791" spans="1:30">
      <c r="A791" s="40"/>
      <c r="B791" s="40"/>
      <c r="C791" s="40"/>
      <c r="D791" s="40"/>
      <c r="E791" s="6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</row>
    <row r="792" spans="1:30">
      <c r="A792" s="40"/>
      <c r="B792" s="40"/>
      <c r="C792" s="40"/>
      <c r="D792" s="40"/>
      <c r="E792" s="6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</row>
    <row r="793" spans="1:30">
      <c r="A793" s="40"/>
      <c r="B793" s="40"/>
      <c r="C793" s="40"/>
      <c r="D793" s="40"/>
      <c r="E793" s="6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</row>
    <row r="794" spans="1:30">
      <c r="A794" s="40"/>
      <c r="B794" s="40"/>
      <c r="C794" s="40"/>
      <c r="D794" s="40"/>
      <c r="E794" s="6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</row>
    <row r="795" spans="1:30">
      <c r="A795" s="40"/>
      <c r="B795" s="40"/>
      <c r="C795" s="40"/>
      <c r="D795" s="40"/>
      <c r="E795" s="6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</row>
    <row r="796" spans="1:30">
      <c r="A796" s="40"/>
      <c r="B796" s="40"/>
      <c r="C796" s="40"/>
      <c r="D796" s="40"/>
      <c r="E796" s="6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</row>
    <row r="797" spans="1:30">
      <c r="A797" s="40"/>
      <c r="B797" s="40"/>
      <c r="C797" s="40"/>
      <c r="D797" s="40"/>
      <c r="E797" s="6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</row>
    <row r="798" spans="1:30">
      <c r="A798" s="40"/>
      <c r="B798" s="40"/>
      <c r="C798" s="40"/>
      <c r="D798" s="40"/>
      <c r="E798" s="6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</row>
    <row r="799" spans="1:30">
      <c r="A799" s="40"/>
      <c r="B799" s="40"/>
      <c r="C799" s="40"/>
      <c r="D799" s="40"/>
      <c r="E799" s="6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</row>
    <row r="800" spans="1:30">
      <c r="A800" s="40"/>
      <c r="B800" s="40"/>
      <c r="C800" s="40"/>
      <c r="D800" s="40"/>
      <c r="E800" s="6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</row>
    <row r="801" spans="1:30">
      <c r="A801" s="40"/>
      <c r="B801" s="40"/>
      <c r="C801" s="40"/>
      <c r="D801" s="40"/>
      <c r="E801" s="6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</row>
    <row r="802" spans="1:30">
      <c r="A802" s="40"/>
      <c r="B802" s="40"/>
      <c r="C802" s="40"/>
      <c r="D802" s="40"/>
      <c r="E802" s="6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</row>
    <row r="803" spans="1:30">
      <c r="A803" s="40"/>
      <c r="B803" s="40"/>
      <c r="C803" s="40"/>
      <c r="D803" s="40"/>
      <c r="E803" s="6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</row>
    <row r="804" spans="1:30">
      <c r="A804" s="40"/>
      <c r="B804" s="40"/>
      <c r="C804" s="40"/>
      <c r="D804" s="40"/>
      <c r="E804" s="6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</row>
    <row r="805" spans="1:30">
      <c r="A805" s="40"/>
      <c r="B805" s="40"/>
      <c r="C805" s="40"/>
      <c r="D805" s="40"/>
      <c r="E805" s="6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</row>
    <row r="806" spans="1:30">
      <c r="A806" s="40"/>
      <c r="B806" s="40"/>
      <c r="C806" s="40"/>
      <c r="D806" s="40"/>
      <c r="E806" s="6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</row>
    <row r="807" spans="1:30">
      <c r="A807" s="40"/>
      <c r="B807" s="40"/>
      <c r="C807" s="40"/>
      <c r="D807" s="40"/>
      <c r="E807" s="6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</row>
    <row r="808" spans="1:30">
      <c r="A808" s="40"/>
      <c r="B808" s="40"/>
      <c r="C808" s="40"/>
      <c r="D808" s="40"/>
      <c r="E808" s="6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</row>
    <row r="809" spans="1:30">
      <c r="A809" s="40"/>
      <c r="B809" s="40"/>
      <c r="C809" s="40"/>
      <c r="D809" s="40"/>
      <c r="E809" s="6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</row>
    <row r="810" spans="1:30">
      <c r="A810" s="40"/>
      <c r="B810" s="40"/>
      <c r="C810" s="40"/>
      <c r="D810" s="40"/>
      <c r="E810" s="6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</row>
    <row r="811" spans="1:30">
      <c r="A811" s="40"/>
      <c r="B811" s="40"/>
      <c r="C811" s="40"/>
      <c r="D811" s="40"/>
      <c r="E811" s="6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</row>
    <row r="812" spans="1:30">
      <c r="A812" s="40"/>
      <c r="B812" s="40"/>
      <c r="C812" s="40"/>
      <c r="D812" s="40"/>
      <c r="E812" s="6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</row>
    <row r="813" spans="1:30">
      <c r="A813" s="40"/>
      <c r="B813" s="40"/>
      <c r="C813" s="40"/>
      <c r="D813" s="40"/>
      <c r="E813" s="6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</row>
    <row r="814" spans="1:30">
      <c r="A814" s="40"/>
      <c r="B814" s="40"/>
      <c r="C814" s="40"/>
      <c r="D814" s="40"/>
      <c r="E814" s="6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</row>
    <row r="815" spans="1:30">
      <c r="A815" s="40"/>
      <c r="B815" s="40"/>
      <c r="C815" s="40"/>
      <c r="D815" s="40"/>
      <c r="E815" s="6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</row>
    <row r="816" spans="1:30">
      <c r="A816" s="40"/>
      <c r="B816" s="40"/>
      <c r="C816" s="40"/>
      <c r="D816" s="40"/>
      <c r="E816" s="6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</row>
    <row r="817" spans="1:30">
      <c r="A817" s="40"/>
      <c r="B817" s="40"/>
      <c r="C817" s="40"/>
      <c r="D817" s="40"/>
      <c r="E817" s="6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</row>
    <row r="818" spans="1:30">
      <c r="A818" s="40"/>
      <c r="B818" s="40"/>
      <c r="C818" s="40"/>
      <c r="D818" s="40"/>
      <c r="E818" s="6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</row>
    <row r="819" spans="1:30">
      <c r="A819" s="40"/>
      <c r="B819" s="40"/>
      <c r="C819" s="40"/>
      <c r="D819" s="40"/>
      <c r="E819" s="6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</row>
    <row r="820" spans="1:30">
      <c r="A820" s="40"/>
      <c r="B820" s="40"/>
      <c r="C820" s="40"/>
      <c r="D820" s="40"/>
      <c r="E820" s="6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</row>
    <row r="821" spans="1:30">
      <c r="A821" s="40"/>
      <c r="B821" s="40"/>
      <c r="C821" s="40"/>
      <c r="D821" s="40"/>
      <c r="E821" s="6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</row>
    <row r="822" spans="1:30">
      <c r="A822" s="40"/>
      <c r="B822" s="40"/>
      <c r="C822" s="40"/>
      <c r="D822" s="40"/>
      <c r="E822" s="6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</row>
    <row r="823" spans="1:30">
      <c r="A823" s="40"/>
      <c r="B823" s="40"/>
      <c r="C823" s="40"/>
      <c r="D823" s="40"/>
      <c r="E823" s="6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</row>
    <row r="824" spans="1:30">
      <c r="A824" s="40"/>
      <c r="B824" s="40"/>
      <c r="C824" s="40"/>
      <c r="D824" s="40"/>
      <c r="E824" s="6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</row>
    <row r="825" spans="1:30">
      <c r="A825" s="40"/>
      <c r="B825" s="40"/>
      <c r="C825" s="40"/>
      <c r="D825" s="40"/>
      <c r="E825" s="6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</row>
    <row r="826" spans="1:30">
      <c r="A826" s="40"/>
      <c r="B826" s="40"/>
      <c r="C826" s="40"/>
      <c r="D826" s="40"/>
      <c r="E826" s="6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</row>
    <row r="827" spans="1:30">
      <c r="A827" s="40"/>
      <c r="B827" s="40"/>
      <c r="C827" s="40"/>
      <c r="D827" s="40"/>
      <c r="E827" s="6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</row>
    <row r="828" spans="1:30">
      <c r="A828" s="40"/>
      <c r="B828" s="40"/>
      <c r="C828" s="40"/>
      <c r="D828" s="40"/>
      <c r="E828" s="6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</row>
    <row r="829" spans="1:30">
      <c r="A829" s="40"/>
      <c r="B829" s="40"/>
      <c r="C829" s="40"/>
      <c r="D829" s="40"/>
      <c r="E829" s="6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</row>
    <row r="830" spans="1:30">
      <c r="A830" s="40"/>
      <c r="B830" s="40"/>
      <c r="C830" s="40"/>
      <c r="D830" s="40"/>
      <c r="E830" s="6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</row>
    <row r="831" spans="1:30">
      <c r="A831" s="40"/>
      <c r="B831" s="40"/>
      <c r="C831" s="40"/>
      <c r="D831" s="40"/>
      <c r="E831" s="6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</row>
    <row r="832" spans="1:30">
      <c r="A832" s="40"/>
      <c r="B832" s="40"/>
      <c r="C832" s="40"/>
      <c r="D832" s="40"/>
      <c r="E832" s="6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</row>
    <row r="833" spans="1:30">
      <c r="A833" s="40"/>
      <c r="B833" s="40"/>
      <c r="C833" s="40"/>
      <c r="D833" s="40"/>
      <c r="E833" s="6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</row>
    <row r="834" spans="1:30">
      <c r="A834" s="40"/>
      <c r="B834" s="40"/>
      <c r="C834" s="40"/>
      <c r="D834" s="40"/>
      <c r="E834" s="6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</row>
    <row r="835" spans="1:30">
      <c r="A835" s="40"/>
      <c r="B835" s="40"/>
      <c r="C835" s="40"/>
      <c r="D835" s="40"/>
      <c r="E835" s="6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</row>
    <row r="836" spans="1:30">
      <c r="A836" s="40"/>
      <c r="B836" s="40"/>
      <c r="C836" s="40"/>
      <c r="D836" s="40"/>
      <c r="E836" s="6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</row>
    <row r="837" spans="1:30">
      <c r="A837" s="40"/>
      <c r="B837" s="40"/>
      <c r="C837" s="40"/>
      <c r="D837" s="40"/>
      <c r="E837" s="6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</row>
    <row r="838" spans="1:30">
      <c r="A838" s="40"/>
      <c r="B838" s="40"/>
      <c r="C838" s="40"/>
      <c r="D838" s="40"/>
      <c r="E838" s="6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</row>
    <row r="839" spans="1:30">
      <c r="A839" s="40"/>
      <c r="B839" s="40"/>
      <c r="C839" s="40"/>
      <c r="D839" s="40"/>
      <c r="E839" s="6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</row>
    <row r="840" spans="1:30">
      <c r="A840" s="40"/>
      <c r="B840" s="40"/>
      <c r="C840" s="40"/>
      <c r="D840" s="40"/>
      <c r="E840" s="6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</row>
    <row r="841" spans="1:30">
      <c r="A841" s="40"/>
      <c r="B841" s="40"/>
      <c r="C841" s="40"/>
      <c r="D841" s="40"/>
      <c r="E841" s="6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</row>
    <row r="842" spans="1:30">
      <c r="A842" s="40"/>
      <c r="B842" s="40"/>
      <c r="C842" s="40"/>
      <c r="D842" s="40"/>
      <c r="E842" s="6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</row>
    <row r="843" spans="1:30">
      <c r="A843" s="40"/>
      <c r="B843" s="40"/>
      <c r="C843" s="40"/>
      <c r="D843" s="40"/>
      <c r="E843" s="6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</row>
    <row r="844" spans="1:30">
      <c r="A844" s="40"/>
      <c r="B844" s="40"/>
      <c r="C844" s="40"/>
      <c r="D844" s="40"/>
      <c r="E844" s="6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</row>
    <row r="845" spans="1:30">
      <c r="A845" s="40"/>
      <c r="B845" s="40"/>
      <c r="C845" s="40"/>
      <c r="D845" s="40"/>
      <c r="E845" s="6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</row>
    <row r="846" spans="1:30">
      <c r="A846" s="40"/>
      <c r="B846" s="40"/>
      <c r="C846" s="40"/>
      <c r="D846" s="40"/>
      <c r="E846" s="6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</row>
    <row r="847" spans="1:30">
      <c r="A847" s="40"/>
      <c r="B847" s="40"/>
      <c r="C847" s="40"/>
      <c r="D847" s="40"/>
      <c r="E847" s="6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</row>
    <row r="848" spans="1:30">
      <c r="A848" s="40"/>
      <c r="B848" s="40"/>
      <c r="C848" s="40"/>
      <c r="D848" s="40"/>
      <c r="E848" s="6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</row>
    <row r="849" spans="1:30">
      <c r="A849" s="40"/>
      <c r="B849" s="40"/>
      <c r="C849" s="40"/>
      <c r="D849" s="40"/>
      <c r="E849" s="6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</row>
    <row r="850" spans="1:30">
      <c r="A850" s="40"/>
      <c r="B850" s="40"/>
      <c r="C850" s="40"/>
      <c r="D850" s="40"/>
      <c r="E850" s="6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</row>
    <row r="851" spans="1:30">
      <c r="A851" s="40"/>
      <c r="B851" s="40"/>
      <c r="C851" s="40"/>
      <c r="D851" s="40"/>
      <c r="E851" s="6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</row>
    <row r="852" spans="1:30">
      <c r="A852" s="40"/>
      <c r="B852" s="40"/>
      <c r="C852" s="40"/>
      <c r="D852" s="40"/>
      <c r="E852" s="6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</row>
    <row r="853" spans="1:30">
      <c r="A853" s="40"/>
      <c r="B853" s="40"/>
      <c r="C853" s="40"/>
      <c r="D853" s="40"/>
      <c r="E853" s="6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</row>
    <row r="854" spans="1:30">
      <c r="A854" s="40"/>
      <c r="B854" s="40"/>
      <c r="C854" s="40"/>
      <c r="D854" s="40"/>
      <c r="E854" s="6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</row>
    <row r="855" spans="1:30">
      <c r="A855" s="40"/>
      <c r="B855" s="40"/>
      <c r="C855" s="40"/>
      <c r="D855" s="40"/>
      <c r="E855" s="6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</row>
    <row r="856" spans="1:30">
      <c r="A856" s="40"/>
      <c r="B856" s="40"/>
      <c r="C856" s="40"/>
      <c r="D856" s="40"/>
      <c r="E856" s="6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</row>
    <row r="857" spans="1:30">
      <c r="A857" s="40"/>
      <c r="B857" s="40"/>
      <c r="C857" s="40"/>
      <c r="D857" s="40"/>
      <c r="E857" s="6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</row>
    <row r="858" spans="1:30">
      <c r="A858" s="40"/>
      <c r="B858" s="40"/>
      <c r="C858" s="40"/>
      <c r="D858" s="40"/>
      <c r="E858" s="6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</row>
    <row r="859" spans="1:30">
      <c r="A859" s="40"/>
      <c r="B859" s="40"/>
      <c r="C859" s="40"/>
      <c r="D859" s="40"/>
      <c r="E859" s="6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</row>
    <row r="860" spans="1:30">
      <c r="A860" s="40"/>
      <c r="B860" s="40"/>
      <c r="C860" s="40"/>
      <c r="D860" s="40"/>
      <c r="E860" s="6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</row>
    <row r="861" spans="1:30">
      <c r="A861" s="40"/>
      <c r="B861" s="40"/>
      <c r="C861" s="40"/>
      <c r="D861" s="40"/>
      <c r="E861" s="6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</row>
    <row r="862" spans="1:30">
      <c r="A862" s="40"/>
      <c r="B862" s="40"/>
      <c r="C862" s="40"/>
      <c r="D862" s="40"/>
      <c r="E862" s="6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</row>
    <row r="863" spans="1:30">
      <c r="A863" s="40"/>
      <c r="B863" s="40"/>
      <c r="C863" s="40"/>
      <c r="D863" s="40"/>
      <c r="E863" s="6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</row>
    <row r="864" spans="1:30">
      <c r="A864" s="40"/>
      <c r="B864" s="40"/>
      <c r="C864" s="40"/>
      <c r="D864" s="40"/>
      <c r="E864" s="6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</row>
    <row r="865" spans="1:30">
      <c r="A865" s="40"/>
      <c r="B865" s="40"/>
      <c r="C865" s="40"/>
      <c r="D865" s="40"/>
      <c r="E865" s="6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</row>
    <row r="866" spans="1:30">
      <c r="A866" s="40"/>
      <c r="B866" s="40"/>
      <c r="C866" s="40"/>
      <c r="D866" s="40"/>
      <c r="E866" s="6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</row>
    <row r="867" spans="1:30">
      <c r="A867" s="40"/>
      <c r="B867" s="40"/>
      <c r="C867" s="40"/>
      <c r="D867" s="40"/>
      <c r="E867" s="6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</row>
    <row r="868" spans="1:30">
      <c r="A868" s="40"/>
      <c r="B868" s="40"/>
      <c r="C868" s="40"/>
      <c r="D868" s="40"/>
      <c r="E868" s="6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</row>
    <row r="869" spans="1:30">
      <c r="A869" s="40"/>
      <c r="B869" s="40"/>
      <c r="C869" s="40"/>
      <c r="D869" s="40"/>
      <c r="E869" s="6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</row>
    <row r="870" spans="1:30">
      <c r="A870" s="40"/>
      <c r="B870" s="40"/>
      <c r="C870" s="40"/>
      <c r="D870" s="40"/>
      <c r="E870" s="6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</row>
    <row r="871" spans="1:30">
      <c r="A871" s="40"/>
      <c r="B871" s="40"/>
      <c r="C871" s="40"/>
      <c r="D871" s="40"/>
      <c r="E871" s="6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</row>
    <row r="872" spans="1:30">
      <c r="A872" s="40"/>
      <c r="B872" s="40"/>
      <c r="C872" s="40"/>
      <c r="D872" s="40"/>
      <c r="E872" s="6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</row>
    <row r="873" spans="1:30">
      <c r="A873" s="40"/>
      <c r="B873" s="40"/>
      <c r="C873" s="40"/>
      <c r="D873" s="40"/>
      <c r="E873" s="6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</row>
    <row r="874" spans="1:30">
      <c r="A874" s="40"/>
      <c r="B874" s="40"/>
      <c r="C874" s="40"/>
      <c r="D874" s="40"/>
      <c r="E874" s="6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</row>
    <row r="875" spans="1:30">
      <c r="A875" s="40"/>
      <c r="B875" s="40"/>
      <c r="C875" s="40"/>
      <c r="D875" s="40"/>
      <c r="E875" s="6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</row>
    <row r="876" spans="1:30">
      <c r="A876" s="40"/>
      <c r="B876" s="40"/>
      <c r="C876" s="40"/>
      <c r="D876" s="40"/>
      <c r="E876" s="6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</row>
    <row r="877" spans="1:30">
      <c r="A877" s="40"/>
      <c r="B877" s="40"/>
      <c r="C877" s="40"/>
      <c r="D877" s="40"/>
      <c r="E877" s="6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</row>
    <row r="878" spans="1:30">
      <c r="A878" s="40"/>
      <c r="B878" s="40"/>
      <c r="C878" s="40"/>
      <c r="D878" s="40"/>
      <c r="E878" s="6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</row>
    <row r="879" spans="1:30">
      <c r="A879" s="40"/>
      <c r="B879" s="40"/>
      <c r="C879" s="40"/>
      <c r="D879" s="40"/>
      <c r="E879" s="6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</row>
    <row r="880" spans="1:30">
      <c r="A880" s="40"/>
      <c r="B880" s="40"/>
      <c r="C880" s="40"/>
      <c r="D880" s="40"/>
      <c r="E880" s="6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</row>
    <row r="881" spans="1:30">
      <c r="A881" s="40"/>
      <c r="B881" s="40"/>
      <c r="C881" s="40"/>
      <c r="D881" s="40"/>
      <c r="E881" s="6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</row>
    <row r="882" spans="1:30">
      <c r="A882" s="40"/>
      <c r="B882" s="40"/>
      <c r="C882" s="40"/>
      <c r="D882" s="40"/>
      <c r="E882" s="6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</row>
    <row r="883" spans="1:30">
      <c r="A883" s="40"/>
      <c r="B883" s="40"/>
      <c r="C883" s="40"/>
      <c r="D883" s="40"/>
      <c r="E883" s="6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</row>
    <row r="884" spans="1:30">
      <c r="A884" s="40"/>
      <c r="B884" s="40"/>
      <c r="C884" s="40"/>
      <c r="D884" s="40"/>
      <c r="E884" s="6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</row>
    <row r="885" spans="1:30">
      <c r="A885" s="40"/>
      <c r="B885" s="40"/>
      <c r="C885" s="40"/>
      <c r="D885" s="40"/>
      <c r="E885" s="6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</row>
    <row r="886" spans="1:30">
      <c r="A886" s="40"/>
      <c r="B886" s="40"/>
      <c r="C886" s="40"/>
      <c r="D886" s="40"/>
      <c r="E886" s="6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</row>
    <row r="887" spans="1:30">
      <c r="A887" s="40"/>
      <c r="B887" s="40"/>
      <c r="C887" s="40"/>
      <c r="D887" s="40"/>
      <c r="E887" s="6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</row>
    <row r="888" spans="1:30">
      <c r="A888" s="40"/>
      <c r="B888" s="40"/>
      <c r="C888" s="40"/>
      <c r="D888" s="40"/>
      <c r="E888" s="6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</row>
    <row r="889" spans="1:30">
      <c r="A889" s="40"/>
      <c r="B889" s="40"/>
      <c r="C889" s="40"/>
      <c r="D889" s="40"/>
      <c r="E889" s="6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</row>
    <row r="890" spans="1:30">
      <c r="A890" s="40"/>
      <c r="B890" s="40"/>
      <c r="C890" s="40"/>
      <c r="D890" s="40"/>
      <c r="E890" s="6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</row>
    <row r="891" spans="1:30">
      <c r="A891" s="40"/>
      <c r="B891" s="40"/>
      <c r="C891" s="40"/>
      <c r="D891" s="40"/>
      <c r="E891" s="6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</row>
    <row r="892" spans="1:30">
      <c r="A892" s="40"/>
      <c r="B892" s="40"/>
      <c r="C892" s="40"/>
      <c r="D892" s="40"/>
      <c r="E892" s="6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</row>
    <row r="893" spans="1:30">
      <c r="A893" s="40"/>
      <c r="B893" s="40"/>
      <c r="C893" s="40"/>
      <c r="D893" s="40"/>
      <c r="E893" s="6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</row>
    <row r="894" spans="1:30">
      <c r="A894" s="40"/>
      <c r="B894" s="40"/>
      <c r="C894" s="40"/>
      <c r="D894" s="40"/>
      <c r="E894" s="6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</row>
    <row r="895" spans="1:30">
      <c r="A895" s="40"/>
      <c r="B895" s="40"/>
      <c r="C895" s="40"/>
      <c r="D895" s="40"/>
      <c r="E895" s="6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</row>
    <row r="896" spans="1:30">
      <c r="A896" s="40"/>
      <c r="B896" s="40"/>
      <c r="C896" s="40"/>
      <c r="D896" s="40"/>
      <c r="E896" s="6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</row>
    <row r="897" spans="1:30">
      <c r="A897" s="40"/>
      <c r="B897" s="40"/>
      <c r="C897" s="40"/>
      <c r="D897" s="40"/>
      <c r="E897" s="6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</row>
    <row r="898" spans="1:30">
      <c r="A898" s="40"/>
      <c r="B898" s="40"/>
      <c r="C898" s="40"/>
      <c r="D898" s="40"/>
      <c r="E898" s="6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</row>
    <row r="899" spans="1:30">
      <c r="A899" s="40"/>
      <c r="B899" s="40"/>
      <c r="C899" s="40"/>
      <c r="D899" s="40"/>
      <c r="E899" s="6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</row>
    <row r="900" spans="1:30">
      <c r="A900" s="40"/>
      <c r="B900" s="40"/>
      <c r="C900" s="40"/>
      <c r="D900" s="40"/>
      <c r="E900" s="6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</row>
    <row r="901" spans="1:30">
      <c r="A901" s="40"/>
      <c r="B901" s="40"/>
      <c r="C901" s="40"/>
      <c r="D901" s="40"/>
      <c r="E901" s="6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</row>
    <row r="902" spans="1:30">
      <c r="A902" s="40"/>
      <c r="B902" s="40"/>
      <c r="C902" s="40"/>
      <c r="D902" s="40"/>
      <c r="E902" s="6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</row>
    <row r="903" spans="1:30">
      <c r="A903" s="40"/>
      <c r="B903" s="40"/>
      <c r="C903" s="40"/>
      <c r="D903" s="40"/>
      <c r="E903" s="6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</row>
    <row r="904" spans="1:30">
      <c r="A904" s="40"/>
      <c r="B904" s="40"/>
      <c r="C904" s="40"/>
      <c r="D904" s="40"/>
      <c r="E904" s="6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</row>
    <row r="905" spans="1:30">
      <c r="A905" s="40"/>
      <c r="B905" s="40"/>
      <c r="C905" s="40"/>
      <c r="D905" s="40"/>
      <c r="E905" s="6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</row>
    <row r="906" spans="1:30">
      <c r="A906" s="40"/>
      <c r="B906" s="40"/>
      <c r="C906" s="40"/>
      <c r="D906" s="40"/>
      <c r="E906" s="6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</row>
    <row r="907" spans="1:30">
      <c r="A907" s="40"/>
      <c r="B907" s="40"/>
      <c r="C907" s="40"/>
      <c r="D907" s="40"/>
      <c r="E907" s="6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</row>
    <row r="908" spans="1:30">
      <c r="A908" s="40"/>
      <c r="B908" s="40"/>
      <c r="C908" s="40"/>
      <c r="D908" s="40"/>
      <c r="E908" s="6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</row>
    <row r="909" spans="1:30">
      <c r="A909" s="40"/>
      <c r="B909" s="40"/>
      <c r="C909" s="40"/>
      <c r="D909" s="40"/>
      <c r="E909" s="6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</row>
    <row r="910" spans="1:30">
      <c r="A910" s="40"/>
      <c r="B910" s="40"/>
      <c r="C910" s="40"/>
      <c r="D910" s="40"/>
      <c r="E910" s="6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</row>
    <row r="911" spans="1:30">
      <c r="A911" s="40"/>
      <c r="B911" s="40"/>
      <c r="C911" s="40"/>
      <c r="D911" s="40"/>
      <c r="E911" s="6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</row>
    <row r="912" spans="1:30">
      <c r="A912" s="40"/>
      <c r="B912" s="40"/>
      <c r="C912" s="40"/>
      <c r="D912" s="40"/>
      <c r="E912" s="6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</row>
    <row r="913" spans="1:30">
      <c r="A913" s="40"/>
      <c r="B913" s="40"/>
      <c r="C913" s="40"/>
      <c r="D913" s="40"/>
      <c r="E913" s="6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</row>
    <row r="914" spans="1:30">
      <c r="A914" s="40"/>
      <c r="B914" s="40"/>
      <c r="C914" s="40"/>
      <c r="D914" s="40"/>
      <c r="E914" s="6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</row>
    <row r="915" spans="1:30">
      <c r="A915" s="40"/>
      <c r="B915" s="40"/>
      <c r="C915" s="40"/>
      <c r="D915" s="40"/>
      <c r="E915" s="6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</row>
    <row r="916" spans="1:30">
      <c r="A916" s="40"/>
      <c r="B916" s="40"/>
      <c r="C916" s="40"/>
      <c r="D916" s="40"/>
      <c r="E916" s="6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</row>
    <row r="917" spans="1:30">
      <c r="A917" s="40"/>
      <c r="B917" s="40"/>
      <c r="C917" s="40"/>
      <c r="D917" s="40"/>
      <c r="E917" s="6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</row>
    <row r="918" spans="1:30">
      <c r="A918" s="40"/>
      <c r="B918" s="40"/>
      <c r="C918" s="40"/>
      <c r="D918" s="40"/>
      <c r="E918" s="6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</row>
    <row r="919" spans="1:30">
      <c r="A919" s="40"/>
      <c r="B919" s="40"/>
      <c r="C919" s="40"/>
      <c r="D919" s="40"/>
      <c r="E919" s="6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</row>
    <row r="920" spans="1:30">
      <c r="A920" s="40"/>
      <c r="B920" s="40"/>
      <c r="C920" s="40"/>
      <c r="D920" s="40"/>
      <c r="E920" s="6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</row>
    <row r="921" spans="1:30">
      <c r="A921" s="40"/>
      <c r="B921" s="40"/>
      <c r="C921" s="40"/>
      <c r="D921" s="40"/>
      <c r="E921" s="6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</row>
    <row r="922" spans="1:30">
      <c r="A922" s="40"/>
      <c r="B922" s="40"/>
      <c r="C922" s="40"/>
      <c r="D922" s="40"/>
      <c r="E922" s="6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</row>
    <row r="923" spans="1:30">
      <c r="A923" s="40"/>
      <c r="B923" s="40"/>
      <c r="C923" s="40"/>
      <c r="D923" s="40"/>
      <c r="E923" s="6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</row>
    <row r="924" spans="1:30">
      <c r="A924" s="40"/>
      <c r="B924" s="40"/>
      <c r="C924" s="40"/>
      <c r="D924" s="40"/>
      <c r="E924" s="6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</row>
    <row r="925" spans="1:30">
      <c r="A925" s="40"/>
      <c r="B925" s="40"/>
      <c r="C925" s="40"/>
      <c r="D925" s="40"/>
      <c r="E925" s="6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</row>
    <row r="926" spans="1:30">
      <c r="A926" s="40"/>
      <c r="B926" s="40"/>
      <c r="C926" s="40"/>
      <c r="D926" s="40"/>
      <c r="E926" s="6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</row>
    <row r="927" spans="1:30">
      <c r="A927" s="40"/>
      <c r="B927" s="40"/>
      <c r="C927" s="40"/>
      <c r="D927" s="40"/>
      <c r="E927" s="6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</row>
    <row r="928" spans="1:30">
      <c r="A928" s="40"/>
      <c r="B928" s="40"/>
      <c r="C928" s="40"/>
      <c r="D928" s="40"/>
      <c r="E928" s="6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</row>
    <row r="929" spans="1:30">
      <c r="A929" s="40"/>
      <c r="B929" s="40"/>
      <c r="C929" s="40"/>
      <c r="D929" s="40"/>
      <c r="E929" s="6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</row>
    <row r="930" spans="1:30">
      <c r="A930" s="40"/>
      <c r="B930" s="40"/>
      <c r="C930" s="40"/>
      <c r="D930" s="40"/>
      <c r="E930" s="6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</row>
    <row r="931" spans="1:30">
      <c r="A931" s="40"/>
      <c r="B931" s="40"/>
      <c r="C931" s="40"/>
      <c r="D931" s="40"/>
      <c r="E931" s="6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</row>
    <row r="932" spans="1:30">
      <c r="A932" s="40"/>
      <c r="B932" s="40"/>
      <c r="C932" s="40"/>
      <c r="D932" s="40"/>
      <c r="E932" s="6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</row>
    <row r="933" spans="1:30">
      <c r="A933" s="40"/>
      <c r="B933" s="40"/>
      <c r="C933" s="40"/>
      <c r="D933" s="40"/>
      <c r="E933" s="6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</row>
    <row r="934" spans="1:30">
      <c r="A934" s="40"/>
      <c r="B934" s="40"/>
      <c r="C934" s="40"/>
      <c r="D934" s="40"/>
      <c r="E934" s="6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</row>
    <row r="935" spans="1:30">
      <c r="A935" s="40"/>
      <c r="B935" s="40"/>
      <c r="C935" s="40"/>
      <c r="D935" s="40"/>
      <c r="E935" s="6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</row>
    <row r="936" spans="1:30">
      <c r="A936" s="40"/>
      <c r="B936" s="40"/>
      <c r="C936" s="40"/>
      <c r="D936" s="40"/>
      <c r="E936" s="6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</row>
    <row r="937" spans="1:30">
      <c r="A937" s="40"/>
      <c r="B937" s="40"/>
      <c r="C937" s="40"/>
      <c r="D937" s="40"/>
      <c r="E937" s="6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</row>
    <row r="938" spans="1:30">
      <c r="A938" s="40"/>
      <c r="B938" s="40"/>
      <c r="C938" s="40"/>
      <c r="D938" s="40"/>
      <c r="E938" s="6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</row>
    <row r="939" spans="1:30">
      <c r="A939" s="40"/>
      <c r="B939" s="40"/>
      <c r="C939" s="40"/>
      <c r="D939" s="40"/>
      <c r="E939" s="6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</row>
    <row r="940" spans="1:30">
      <c r="A940" s="40"/>
      <c r="B940" s="40"/>
      <c r="C940" s="40"/>
      <c r="D940" s="40"/>
      <c r="E940" s="6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</row>
    <row r="941" spans="1:30">
      <c r="A941" s="40"/>
      <c r="B941" s="40"/>
      <c r="C941" s="40"/>
      <c r="D941" s="40"/>
      <c r="E941" s="6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</row>
    <row r="942" spans="1:30">
      <c r="A942" s="40"/>
      <c r="B942" s="40"/>
      <c r="C942" s="40"/>
      <c r="D942" s="40"/>
      <c r="E942" s="6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</row>
    <row r="943" spans="1:30">
      <c r="A943" s="40"/>
      <c r="B943" s="40"/>
      <c r="C943" s="40"/>
      <c r="D943" s="40"/>
      <c r="E943" s="6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</row>
    <row r="944" spans="1:30">
      <c r="A944" s="40"/>
      <c r="B944" s="40"/>
      <c r="C944" s="40"/>
      <c r="D944" s="40"/>
      <c r="E944" s="6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</row>
    <row r="945" spans="1:30">
      <c r="A945" s="40"/>
      <c r="B945" s="40"/>
      <c r="C945" s="40"/>
      <c r="D945" s="40"/>
      <c r="E945" s="6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</row>
    <row r="946" spans="1:30">
      <c r="A946" s="40"/>
      <c r="B946" s="40"/>
      <c r="C946" s="40"/>
      <c r="D946" s="40"/>
      <c r="E946" s="6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</row>
    <row r="947" spans="1:30">
      <c r="A947" s="40"/>
      <c r="B947" s="40"/>
      <c r="C947" s="40"/>
      <c r="D947" s="40"/>
      <c r="E947" s="6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</row>
    <row r="948" spans="1:30">
      <c r="A948" s="40"/>
      <c r="B948" s="40"/>
      <c r="C948" s="40"/>
      <c r="D948" s="40"/>
      <c r="E948" s="6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</row>
    <row r="949" spans="1:30">
      <c r="A949" s="40"/>
      <c r="B949" s="40"/>
      <c r="C949" s="40"/>
      <c r="D949" s="40"/>
      <c r="E949" s="6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</row>
    <row r="950" spans="1:30">
      <c r="A950" s="40"/>
      <c r="B950" s="40"/>
      <c r="C950" s="40"/>
      <c r="D950" s="40"/>
      <c r="E950" s="6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</row>
    <row r="951" spans="1:30">
      <c r="A951" s="40"/>
      <c r="B951" s="40"/>
      <c r="C951" s="40"/>
      <c r="D951" s="40"/>
      <c r="E951" s="6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</row>
    <row r="952" spans="1:30">
      <c r="A952" s="40"/>
      <c r="B952" s="40"/>
      <c r="C952" s="40"/>
      <c r="D952" s="40"/>
      <c r="E952" s="6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</row>
    <row r="953" spans="1:30">
      <c r="A953" s="40"/>
      <c r="B953" s="40"/>
      <c r="C953" s="40"/>
      <c r="D953" s="40"/>
      <c r="E953" s="6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</row>
    <row r="954" spans="1:30">
      <c r="A954" s="40"/>
      <c r="B954" s="40"/>
      <c r="C954" s="40"/>
      <c r="D954" s="40"/>
      <c r="E954" s="6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</row>
    <row r="955" spans="1:30">
      <c r="A955" s="40"/>
      <c r="B955" s="40"/>
      <c r="C955" s="40"/>
      <c r="D955" s="40"/>
      <c r="E955" s="6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</row>
    <row r="956" spans="1:30">
      <c r="A956" s="40"/>
      <c r="B956" s="40"/>
      <c r="C956" s="40"/>
      <c r="D956" s="40"/>
      <c r="E956" s="6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</row>
    <row r="957" spans="1:30">
      <c r="A957" s="40"/>
      <c r="B957" s="40"/>
      <c r="C957" s="40"/>
      <c r="D957" s="40"/>
      <c r="E957" s="6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</row>
    <row r="958" spans="1:30">
      <c r="A958" s="40"/>
      <c r="B958" s="40"/>
      <c r="C958" s="40"/>
      <c r="D958" s="40"/>
      <c r="E958" s="6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</row>
    <row r="959" spans="1:30">
      <c r="A959" s="40"/>
      <c r="B959" s="40"/>
      <c r="C959" s="40"/>
      <c r="D959" s="40"/>
      <c r="E959" s="6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</row>
    <row r="960" spans="1:30">
      <c r="A960" s="40"/>
      <c r="B960" s="40"/>
      <c r="C960" s="40"/>
      <c r="D960" s="40"/>
      <c r="E960" s="6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</row>
    <row r="961" spans="1:30">
      <c r="A961" s="40"/>
      <c r="B961" s="40"/>
      <c r="C961" s="40"/>
      <c r="D961" s="40"/>
      <c r="E961" s="6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</row>
    <row r="962" spans="1:30">
      <c r="A962" s="40"/>
      <c r="B962" s="40"/>
      <c r="C962" s="40"/>
      <c r="D962" s="40"/>
      <c r="E962" s="6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</row>
    <row r="963" spans="1:30">
      <c r="A963" s="40"/>
      <c r="B963" s="40"/>
      <c r="C963" s="40"/>
      <c r="D963" s="40"/>
      <c r="E963" s="6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</row>
    <row r="964" spans="1:30">
      <c r="A964" s="40"/>
      <c r="B964" s="40"/>
      <c r="C964" s="40"/>
      <c r="D964" s="40"/>
      <c r="E964" s="6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</row>
    <row r="965" spans="1:30">
      <c r="A965" s="40"/>
      <c r="B965" s="40"/>
      <c r="C965" s="40"/>
      <c r="D965" s="40"/>
      <c r="E965" s="6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</row>
    <row r="966" spans="1:30">
      <c r="A966" s="40"/>
      <c r="B966" s="40"/>
      <c r="C966" s="40"/>
      <c r="D966" s="40"/>
      <c r="E966" s="6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</row>
    <row r="967" spans="1:30">
      <c r="A967" s="40"/>
      <c r="B967" s="40"/>
      <c r="C967" s="40"/>
      <c r="D967" s="40"/>
      <c r="E967" s="6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</row>
    <row r="968" spans="1:30">
      <c r="A968" s="40"/>
      <c r="B968" s="40"/>
      <c r="C968" s="40"/>
      <c r="D968" s="40"/>
      <c r="E968" s="6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</row>
    <row r="969" spans="1:30">
      <c r="A969" s="40"/>
      <c r="B969" s="40"/>
      <c r="C969" s="40"/>
      <c r="D969" s="40"/>
      <c r="E969" s="6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</row>
    <row r="970" spans="1:30">
      <c r="A970" s="40"/>
      <c r="B970" s="40"/>
      <c r="C970" s="40"/>
      <c r="D970" s="40"/>
      <c r="E970" s="6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</row>
    <row r="971" spans="1:30">
      <c r="A971" s="40"/>
      <c r="B971" s="40"/>
      <c r="C971" s="40"/>
      <c r="D971" s="40"/>
      <c r="E971" s="6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</row>
    <row r="972" spans="1:30">
      <c r="A972" s="40"/>
      <c r="B972" s="40"/>
      <c r="C972" s="40"/>
      <c r="D972" s="40"/>
      <c r="E972" s="6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</row>
    <row r="973" spans="1:30">
      <c r="A973" s="40"/>
      <c r="B973" s="40"/>
      <c r="C973" s="40"/>
      <c r="D973" s="40"/>
      <c r="E973" s="6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</row>
    <row r="974" spans="1:30">
      <c r="A974" s="40"/>
      <c r="B974" s="40"/>
      <c r="C974" s="40"/>
      <c r="D974" s="40"/>
      <c r="E974" s="6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</row>
    <row r="975" spans="1:30">
      <c r="A975" s="40"/>
      <c r="B975" s="40"/>
      <c r="C975" s="40"/>
      <c r="D975" s="40"/>
      <c r="E975" s="6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</row>
    <row r="976" spans="1:30">
      <c r="A976" s="40"/>
      <c r="B976" s="40"/>
      <c r="C976" s="40"/>
      <c r="D976" s="40"/>
      <c r="E976" s="6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</row>
    <row r="977" spans="1:30">
      <c r="A977" s="40"/>
      <c r="B977" s="40"/>
      <c r="C977" s="40"/>
      <c r="D977" s="40"/>
      <c r="E977" s="6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</row>
    <row r="978" spans="1:30">
      <c r="A978" s="40"/>
      <c r="B978" s="40"/>
      <c r="C978" s="40"/>
      <c r="D978" s="40"/>
      <c r="E978" s="6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</row>
    <row r="979" spans="1:30">
      <c r="A979" s="40"/>
      <c r="B979" s="40"/>
      <c r="C979" s="40"/>
      <c r="D979" s="40"/>
      <c r="E979" s="6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</row>
    <row r="980" spans="1:30">
      <c r="A980" s="40"/>
      <c r="B980" s="40"/>
      <c r="C980" s="40"/>
      <c r="D980" s="40"/>
      <c r="E980" s="6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</row>
    <row r="981" spans="1:30">
      <c r="A981" s="40"/>
      <c r="B981" s="40"/>
      <c r="C981" s="40"/>
      <c r="D981" s="40"/>
      <c r="E981" s="6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</row>
    <row r="982" spans="1:30">
      <c r="A982" s="40"/>
      <c r="B982" s="40"/>
      <c r="C982" s="40"/>
      <c r="D982" s="40"/>
      <c r="E982" s="6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</row>
    <row r="983" spans="1:30">
      <c r="A983" s="40"/>
      <c r="B983" s="40"/>
      <c r="C983" s="40"/>
      <c r="D983" s="40"/>
      <c r="E983" s="6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</row>
    <row r="984" spans="1:30">
      <c r="A984" s="40"/>
      <c r="B984" s="40"/>
      <c r="C984" s="40"/>
      <c r="D984" s="40"/>
      <c r="E984" s="6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</row>
    <row r="985" spans="1:30">
      <c r="A985" s="40"/>
      <c r="B985" s="40"/>
      <c r="C985" s="40"/>
      <c r="D985" s="40"/>
      <c r="E985" s="6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</row>
    <row r="986" spans="1:30">
      <c r="A986" s="40"/>
      <c r="B986" s="40"/>
      <c r="C986" s="40"/>
      <c r="D986" s="40"/>
      <c r="E986" s="6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</row>
    <row r="987" spans="1:30">
      <c r="A987" s="40"/>
      <c r="B987" s="40"/>
      <c r="C987" s="40"/>
      <c r="D987" s="40"/>
      <c r="E987" s="6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</row>
    <row r="988" spans="1:30">
      <c r="A988" s="40"/>
      <c r="B988" s="40"/>
      <c r="C988" s="40"/>
      <c r="D988" s="40"/>
      <c r="E988" s="6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</row>
    <row r="989" spans="1:30">
      <c r="A989" s="40"/>
      <c r="B989" s="40"/>
      <c r="C989" s="40"/>
      <c r="D989" s="40"/>
      <c r="E989" s="6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</row>
    <row r="990" spans="1:30">
      <c r="A990" s="40"/>
      <c r="B990" s="40"/>
      <c r="C990" s="40"/>
      <c r="D990" s="40"/>
      <c r="E990" s="6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</row>
    <row r="991" spans="1:30">
      <c r="A991" s="40"/>
      <c r="B991" s="40"/>
      <c r="C991" s="40"/>
      <c r="D991" s="40"/>
      <c r="E991" s="6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</row>
    <row r="992" spans="1:30">
      <c r="A992" s="40"/>
      <c r="B992" s="40"/>
      <c r="C992" s="40"/>
      <c r="D992" s="40"/>
      <c r="E992" s="6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</row>
    <row r="993" spans="1:30">
      <c r="A993" s="40"/>
      <c r="B993" s="40"/>
      <c r="C993" s="40"/>
      <c r="D993" s="40"/>
      <c r="E993" s="6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</row>
    <row r="994" spans="1:30">
      <c r="A994" s="40"/>
      <c r="B994" s="40"/>
      <c r="C994" s="40"/>
      <c r="D994" s="40"/>
      <c r="E994" s="6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</row>
    <row r="995" spans="1:30">
      <c r="A995" s="40"/>
      <c r="B995" s="40"/>
      <c r="C995" s="40"/>
      <c r="D995" s="40"/>
      <c r="E995" s="6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</row>
    <row r="996" spans="1:30">
      <c r="A996" s="40"/>
      <c r="B996" s="40"/>
      <c r="C996" s="40"/>
      <c r="D996" s="40"/>
      <c r="E996" s="6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</row>
    <row r="997" spans="1:30">
      <c r="A997" s="40"/>
      <c r="B997" s="40"/>
      <c r="C997" s="40"/>
      <c r="D997" s="40"/>
      <c r="E997" s="6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</row>
    <row r="998" spans="1:30">
      <c r="A998" s="40"/>
      <c r="B998" s="40"/>
      <c r="C998" s="40"/>
      <c r="D998" s="40"/>
      <c r="E998" s="6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</row>
    <row r="999" spans="1:30">
      <c r="A999" s="40"/>
      <c r="B999" s="40"/>
      <c r="C999" s="40"/>
      <c r="D999" s="40"/>
      <c r="E999" s="6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</row>
    <row r="1000" spans="1:30">
      <c r="A1000" s="40"/>
      <c r="B1000" s="40"/>
      <c r="C1000" s="40"/>
      <c r="D1000" s="40"/>
      <c r="E1000" s="6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</row>
    <row r="1001" spans="1:30">
      <c r="A1001" s="40"/>
      <c r="B1001" s="40"/>
      <c r="C1001" s="40"/>
      <c r="D1001" s="40"/>
      <c r="E1001" s="6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</row>
    <row r="1002" spans="1:30">
      <c r="A1002" s="40"/>
      <c r="B1002" s="40"/>
      <c r="C1002" s="40"/>
      <c r="D1002" s="40"/>
      <c r="E1002" s="6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</row>
    <row r="1003" spans="1:30">
      <c r="A1003" s="40"/>
      <c r="B1003" s="40"/>
      <c r="C1003" s="40"/>
      <c r="D1003" s="40"/>
      <c r="E1003" s="6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</row>
    <row r="1004" spans="1:30">
      <c r="A1004" s="40"/>
      <c r="B1004" s="40"/>
      <c r="C1004" s="40"/>
      <c r="D1004" s="40"/>
      <c r="E1004" s="6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</row>
    <row r="1005" spans="1:30">
      <c r="A1005" s="40"/>
      <c r="B1005" s="40"/>
      <c r="C1005" s="40"/>
      <c r="D1005" s="40"/>
      <c r="E1005" s="6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</row>
    <row r="1006" spans="1:30">
      <c r="A1006" s="40"/>
      <c r="B1006" s="40"/>
      <c r="C1006" s="40"/>
      <c r="D1006" s="40"/>
      <c r="E1006" s="6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</row>
    <row r="1007" spans="1:30">
      <c r="A1007" s="40"/>
      <c r="B1007" s="40"/>
      <c r="C1007" s="40"/>
      <c r="D1007" s="40"/>
      <c r="E1007" s="6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</row>
    <row r="1008" spans="1:30">
      <c r="A1008" s="40"/>
      <c r="B1008" s="40"/>
      <c r="C1008" s="40"/>
      <c r="D1008" s="40"/>
      <c r="E1008" s="6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</row>
    <row r="1009" spans="1:30">
      <c r="A1009" s="40"/>
      <c r="B1009" s="40"/>
      <c r="C1009" s="40"/>
      <c r="D1009" s="40"/>
      <c r="E1009" s="6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</row>
    <row r="1010" spans="1:30">
      <c r="A1010" s="40"/>
      <c r="B1010" s="40"/>
      <c r="C1010" s="40"/>
      <c r="D1010" s="40"/>
      <c r="E1010" s="6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</row>
    <row r="1011" spans="1:30">
      <c r="A1011" s="40"/>
      <c r="B1011" s="40"/>
      <c r="C1011" s="40"/>
      <c r="D1011" s="40"/>
      <c r="E1011" s="6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</row>
    <row r="1012" spans="1:30">
      <c r="A1012" s="40"/>
      <c r="B1012" s="40"/>
      <c r="C1012" s="40"/>
      <c r="D1012" s="40"/>
      <c r="E1012" s="6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</row>
    <row r="1013" spans="1:30">
      <c r="A1013" s="40"/>
      <c r="B1013" s="40"/>
      <c r="C1013" s="40"/>
      <c r="D1013" s="40"/>
      <c r="E1013" s="6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  <c r="AA1013" s="40"/>
      <c r="AB1013" s="40"/>
      <c r="AC1013" s="40"/>
      <c r="AD1013" s="40"/>
    </row>
    <row r="1014" spans="1:30">
      <c r="A1014" s="40"/>
      <c r="B1014" s="40"/>
      <c r="C1014" s="40"/>
      <c r="D1014" s="40"/>
      <c r="E1014" s="6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</row>
    <row r="1015" spans="1:30">
      <c r="A1015" s="40"/>
      <c r="B1015" s="40"/>
      <c r="C1015" s="40"/>
      <c r="D1015" s="40"/>
      <c r="E1015" s="6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</row>
    <row r="1016" spans="1:30">
      <c r="A1016" s="40"/>
      <c r="B1016" s="40"/>
      <c r="C1016" s="40"/>
      <c r="D1016" s="40"/>
      <c r="E1016" s="60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</row>
    <row r="1017" spans="1:30">
      <c r="A1017" s="40"/>
      <c r="B1017" s="40"/>
      <c r="C1017" s="40"/>
      <c r="D1017" s="40"/>
      <c r="E1017" s="60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  <c r="AA1017" s="40"/>
      <c r="AB1017" s="40"/>
      <c r="AC1017" s="40"/>
      <c r="AD1017" s="40"/>
    </row>
    <row r="1018" spans="1:30">
      <c r="A1018" s="40"/>
      <c r="B1018" s="40"/>
      <c r="C1018" s="40"/>
      <c r="D1018" s="40"/>
      <c r="E1018" s="60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</row>
    <row r="1019" spans="1:30">
      <c r="A1019" s="40"/>
      <c r="B1019" s="40"/>
      <c r="C1019" s="40"/>
      <c r="D1019" s="40"/>
      <c r="E1019" s="60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</row>
    <row r="1020" spans="1:30">
      <c r="A1020" s="40"/>
      <c r="B1020" s="40"/>
      <c r="C1020" s="40"/>
      <c r="D1020" s="40"/>
      <c r="E1020" s="60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</row>
    <row r="1021" spans="1:30">
      <c r="A1021" s="40"/>
      <c r="B1021" s="40"/>
      <c r="C1021" s="40"/>
      <c r="D1021" s="40"/>
      <c r="E1021" s="60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  <c r="AA1021" s="40"/>
      <c r="AB1021" s="40"/>
      <c r="AC1021" s="40"/>
      <c r="AD1021" s="40"/>
    </row>
    <row r="1022" spans="1:30">
      <c r="A1022" s="40"/>
      <c r="B1022" s="40"/>
      <c r="C1022" s="40"/>
      <c r="D1022" s="40"/>
      <c r="E1022" s="60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</row>
    <row r="1023" spans="1:30">
      <c r="A1023" s="40"/>
      <c r="B1023" s="40"/>
      <c r="C1023" s="40"/>
      <c r="D1023" s="40"/>
      <c r="E1023" s="60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  <c r="AA1023" s="40"/>
      <c r="AB1023" s="40"/>
      <c r="AC1023" s="40"/>
      <c r="AD1023" s="40"/>
    </row>
    <row r="1024" spans="1:30">
      <c r="A1024" s="40"/>
      <c r="B1024" s="40"/>
      <c r="C1024" s="40"/>
      <c r="D1024" s="40"/>
      <c r="E1024" s="60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</row>
    <row r="1025" spans="1:30">
      <c r="A1025" s="40"/>
      <c r="B1025" s="40"/>
      <c r="C1025" s="40"/>
      <c r="D1025" s="40"/>
      <c r="E1025" s="60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  <c r="AA1025" s="40"/>
      <c r="AB1025" s="40"/>
      <c r="AC1025" s="40"/>
      <c r="AD1025" s="40"/>
    </row>
    <row r="1026" spans="1:30">
      <c r="A1026" s="40"/>
      <c r="B1026" s="40"/>
      <c r="C1026" s="40"/>
      <c r="D1026" s="40"/>
      <c r="E1026" s="60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</row>
    <row r="1027" spans="1:30">
      <c r="A1027" s="40"/>
      <c r="B1027" s="40"/>
      <c r="C1027" s="40"/>
      <c r="D1027" s="40"/>
      <c r="E1027" s="60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  <c r="AA1027" s="40"/>
      <c r="AB1027" s="40"/>
      <c r="AC1027" s="40"/>
      <c r="AD1027" s="40"/>
    </row>
    <row r="1028" spans="1:30">
      <c r="A1028" s="40"/>
      <c r="B1028" s="40"/>
      <c r="C1028" s="40"/>
      <c r="D1028" s="40"/>
      <c r="E1028" s="60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</row>
    <row r="1029" spans="1:30">
      <c r="A1029" s="40"/>
      <c r="B1029" s="40"/>
      <c r="C1029" s="40"/>
      <c r="D1029" s="40"/>
      <c r="E1029" s="60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</row>
    <row r="1030" spans="1:30">
      <c r="A1030" s="40"/>
      <c r="B1030" s="40"/>
      <c r="C1030" s="40"/>
      <c r="D1030" s="40"/>
      <c r="E1030" s="60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</row>
    <row r="1031" spans="1:30">
      <c r="A1031" s="40"/>
      <c r="B1031" s="40"/>
      <c r="C1031" s="40"/>
      <c r="D1031" s="40"/>
      <c r="E1031" s="60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</row>
    <row r="1032" spans="1:30">
      <c r="A1032" s="40"/>
      <c r="B1032" s="40"/>
      <c r="C1032" s="40"/>
      <c r="D1032" s="40"/>
      <c r="E1032" s="60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</row>
    <row r="1033" spans="1:30">
      <c r="A1033" s="40"/>
      <c r="B1033" s="40"/>
      <c r="C1033" s="40"/>
      <c r="D1033" s="40"/>
      <c r="E1033" s="60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</row>
    <row r="1034" spans="1:30">
      <c r="A1034" s="40"/>
      <c r="B1034" s="40"/>
      <c r="C1034" s="40"/>
      <c r="D1034" s="40"/>
      <c r="E1034" s="60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</row>
    <row r="1035" spans="1:30">
      <c r="A1035" s="40"/>
      <c r="B1035" s="40"/>
      <c r="C1035" s="40"/>
      <c r="D1035" s="40"/>
      <c r="E1035" s="60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  <c r="AA1035" s="40"/>
      <c r="AB1035" s="40"/>
      <c r="AC1035" s="40"/>
      <c r="AD1035" s="40"/>
    </row>
    <row r="1036" spans="1:30">
      <c r="A1036" s="40"/>
      <c r="B1036" s="40"/>
      <c r="C1036" s="40"/>
      <c r="D1036" s="40"/>
      <c r="E1036" s="60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</row>
    <row r="1037" spans="1:30">
      <c r="A1037" s="40"/>
      <c r="B1037" s="40"/>
      <c r="C1037" s="40"/>
      <c r="D1037" s="40"/>
      <c r="E1037" s="60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</row>
    <row r="1038" spans="1:30">
      <c r="A1038" s="40"/>
      <c r="B1038" s="40"/>
      <c r="C1038" s="40"/>
      <c r="D1038" s="40"/>
      <c r="E1038" s="60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</row>
    <row r="1039" spans="1:30">
      <c r="A1039" s="40"/>
      <c r="B1039" s="40"/>
      <c r="C1039" s="40"/>
      <c r="D1039" s="40"/>
      <c r="E1039" s="60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  <c r="AA1039" s="40"/>
      <c r="AB1039" s="40"/>
      <c r="AC1039" s="40"/>
      <c r="AD1039" s="40"/>
    </row>
    <row r="1040" spans="1:30">
      <c r="A1040" s="40"/>
      <c r="B1040" s="40"/>
      <c r="C1040" s="40"/>
      <c r="D1040" s="40"/>
      <c r="E1040" s="60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</row>
    <row r="1041" spans="1:30">
      <c r="A1041" s="40"/>
      <c r="B1041" s="40"/>
      <c r="C1041" s="40"/>
      <c r="D1041" s="40"/>
      <c r="E1041" s="60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  <c r="AA1041" s="40"/>
      <c r="AB1041" s="40"/>
      <c r="AC1041" s="40"/>
      <c r="AD1041" s="40"/>
    </row>
    <row r="1042" spans="1:30">
      <c r="A1042" s="40"/>
      <c r="B1042" s="40"/>
      <c r="C1042" s="40"/>
      <c r="D1042" s="40"/>
      <c r="E1042" s="60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</row>
    <row r="1043" spans="1:30">
      <c r="A1043" s="40"/>
      <c r="B1043" s="40"/>
      <c r="C1043" s="40"/>
      <c r="D1043" s="40"/>
      <c r="E1043" s="60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  <c r="AA1043" s="40"/>
      <c r="AB1043" s="40"/>
      <c r="AC1043" s="40"/>
      <c r="AD1043" s="40"/>
    </row>
    <row r="1044" spans="1:30">
      <c r="A1044" s="40"/>
      <c r="B1044" s="40"/>
      <c r="C1044" s="40"/>
      <c r="D1044" s="40"/>
      <c r="E1044" s="60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  <c r="AA1044" s="40"/>
      <c r="AB1044" s="40"/>
      <c r="AC1044" s="40"/>
      <c r="AD1044" s="40"/>
    </row>
    <row r="1045" spans="1:30">
      <c r="A1045" s="40"/>
      <c r="B1045" s="40"/>
      <c r="C1045" s="40"/>
      <c r="D1045" s="40"/>
      <c r="E1045" s="60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  <c r="AA1045" s="40"/>
      <c r="AB1045" s="40"/>
      <c r="AC1045" s="40"/>
      <c r="AD1045" s="40"/>
    </row>
    <row r="1046" spans="1:30">
      <c r="A1046" s="40"/>
      <c r="B1046" s="40"/>
      <c r="C1046" s="40"/>
      <c r="D1046" s="40"/>
      <c r="E1046" s="60"/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  <c r="AA1046" s="40"/>
      <c r="AB1046" s="40"/>
      <c r="AC1046" s="40"/>
      <c r="AD1046" s="40"/>
    </row>
    <row r="1047" spans="1:30">
      <c r="A1047" s="40"/>
      <c r="B1047" s="40"/>
      <c r="C1047" s="40"/>
      <c r="D1047" s="40"/>
      <c r="E1047" s="60"/>
      <c r="F1047" s="40"/>
      <c r="G1047" s="40"/>
      <c r="H1047" s="40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  <c r="X1047" s="40"/>
      <c r="Y1047" s="40"/>
      <c r="Z1047" s="40"/>
      <c r="AA1047" s="40"/>
      <c r="AB1047" s="40"/>
      <c r="AC1047" s="40"/>
      <c r="AD1047" s="40"/>
    </row>
    <row r="1048" spans="1:30">
      <c r="A1048" s="40"/>
      <c r="B1048" s="40"/>
      <c r="C1048" s="40"/>
      <c r="D1048" s="40"/>
      <c r="E1048" s="60"/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  <c r="AA1048" s="40"/>
      <c r="AB1048" s="40"/>
      <c r="AC1048" s="40"/>
      <c r="AD1048" s="40"/>
    </row>
    <row r="1049" spans="1:30">
      <c r="A1049" s="40"/>
      <c r="B1049" s="40"/>
      <c r="C1049" s="40"/>
      <c r="D1049" s="40"/>
      <c r="E1049" s="60"/>
      <c r="F1049" s="40"/>
      <c r="G1049" s="40"/>
      <c r="H1049" s="40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  <c r="AA1049" s="40"/>
      <c r="AB1049" s="40"/>
      <c r="AC1049" s="40"/>
      <c r="AD1049" s="40"/>
    </row>
    <row r="1050" spans="1:30">
      <c r="A1050" s="40"/>
      <c r="B1050" s="40"/>
      <c r="C1050" s="40"/>
      <c r="D1050" s="40"/>
      <c r="E1050" s="60"/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  <c r="AA1050" s="40"/>
      <c r="AB1050" s="40"/>
      <c r="AC1050" s="40"/>
      <c r="AD1050" s="40"/>
    </row>
    <row r="1051" spans="1:30">
      <c r="A1051" s="40"/>
      <c r="B1051" s="40"/>
      <c r="C1051" s="40"/>
      <c r="D1051" s="40"/>
      <c r="E1051" s="60"/>
      <c r="F1051" s="40"/>
      <c r="G1051" s="40"/>
      <c r="H1051" s="40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  <c r="X1051" s="40"/>
      <c r="Y1051" s="40"/>
      <c r="Z1051" s="40"/>
      <c r="AA1051" s="40"/>
      <c r="AB1051" s="40"/>
      <c r="AC1051" s="40"/>
      <c r="AD1051" s="40"/>
    </row>
    <row r="1052" spans="1:30">
      <c r="A1052" s="40"/>
      <c r="B1052" s="40"/>
      <c r="C1052" s="40"/>
      <c r="D1052" s="40"/>
      <c r="E1052" s="60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</row>
    <row r="1053" spans="1:30">
      <c r="A1053" s="40"/>
      <c r="B1053" s="40"/>
      <c r="C1053" s="40"/>
      <c r="D1053" s="40"/>
      <c r="E1053" s="60"/>
      <c r="F1053" s="40"/>
      <c r="G1053" s="40"/>
      <c r="H1053" s="40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  <c r="X1053" s="40"/>
      <c r="Y1053" s="40"/>
      <c r="Z1053" s="40"/>
      <c r="AA1053" s="40"/>
      <c r="AB1053" s="40"/>
      <c r="AC1053" s="40"/>
      <c r="AD1053" s="40"/>
    </row>
    <row r="1054" spans="1:30">
      <c r="A1054" s="40"/>
      <c r="B1054" s="40"/>
      <c r="C1054" s="40"/>
      <c r="D1054" s="40"/>
      <c r="E1054" s="60"/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  <c r="AA1054" s="40"/>
      <c r="AB1054" s="40"/>
      <c r="AC1054" s="40"/>
      <c r="AD1054" s="40"/>
    </row>
    <row r="1055" spans="1:30">
      <c r="A1055" s="40"/>
      <c r="B1055" s="40"/>
      <c r="C1055" s="40"/>
      <c r="D1055" s="40"/>
      <c r="E1055" s="60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  <c r="X1055" s="40"/>
      <c r="Y1055" s="40"/>
      <c r="Z1055" s="40"/>
      <c r="AA1055" s="40"/>
      <c r="AB1055" s="40"/>
      <c r="AC1055" s="40"/>
      <c r="AD1055" s="40"/>
    </row>
    <row r="1056" spans="1:30">
      <c r="A1056" s="40"/>
      <c r="B1056" s="40"/>
      <c r="C1056" s="40"/>
      <c r="D1056" s="40"/>
      <c r="E1056" s="60"/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  <c r="AA1056" s="40"/>
      <c r="AB1056" s="40"/>
      <c r="AC1056" s="40"/>
      <c r="AD1056" s="40"/>
    </row>
    <row r="1057" spans="1:30">
      <c r="A1057" s="40"/>
      <c r="B1057" s="40"/>
      <c r="C1057" s="40"/>
      <c r="D1057" s="40"/>
      <c r="E1057" s="60"/>
      <c r="F1057" s="40"/>
      <c r="G1057" s="40"/>
      <c r="H1057" s="40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  <c r="X1057" s="40"/>
      <c r="Y1057" s="40"/>
      <c r="Z1057" s="40"/>
      <c r="AA1057" s="40"/>
      <c r="AB1057" s="40"/>
      <c r="AC1057" s="40"/>
      <c r="AD1057" s="40"/>
    </row>
    <row r="1058" spans="1:30">
      <c r="A1058" s="40"/>
      <c r="B1058" s="40"/>
      <c r="C1058" s="40"/>
      <c r="D1058" s="40"/>
      <c r="E1058" s="60"/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  <c r="AA1058" s="40"/>
      <c r="AB1058" s="40"/>
      <c r="AC1058" s="40"/>
      <c r="AD1058" s="40"/>
    </row>
    <row r="1059" spans="1:30">
      <c r="A1059" s="40"/>
      <c r="B1059" s="40"/>
      <c r="C1059" s="40"/>
      <c r="D1059" s="40"/>
      <c r="E1059" s="60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  <c r="AA1059" s="40"/>
      <c r="AB1059" s="40"/>
      <c r="AC1059" s="40"/>
      <c r="AD1059" s="40"/>
    </row>
    <row r="1060" spans="1:30">
      <c r="A1060" s="40"/>
      <c r="B1060" s="40"/>
      <c r="C1060" s="40"/>
      <c r="D1060" s="40"/>
      <c r="E1060" s="60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  <c r="AA1060" s="40"/>
      <c r="AB1060" s="40"/>
      <c r="AC1060" s="40"/>
      <c r="AD1060" s="40"/>
    </row>
    <row r="1061" spans="1:30">
      <c r="A1061" s="40"/>
      <c r="B1061" s="40"/>
      <c r="C1061" s="40"/>
      <c r="D1061" s="40"/>
      <c r="E1061" s="60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  <c r="AA1061" s="40"/>
      <c r="AB1061" s="40"/>
      <c r="AC1061" s="40"/>
      <c r="AD1061" s="40"/>
    </row>
    <row r="1062" spans="1:30">
      <c r="A1062" s="40"/>
      <c r="B1062" s="40"/>
      <c r="C1062" s="40"/>
      <c r="D1062" s="40"/>
      <c r="E1062" s="60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</row>
    <row r="1063" spans="1:30">
      <c r="A1063" s="40"/>
      <c r="B1063" s="40"/>
      <c r="C1063" s="40"/>
      <c r="D1063" s="40"/>
      <c r="E1063" s="60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  <c r="AA1063" s="40"/>
      <c r="AB1063" s="40"/>
      <c r="AC1063" s="40"/>
      <c r="AD1063" s="40"/>
    </row>
    <row r="1064" spans="1:30">
      <c r="A1064" s="40"/>
      <c r="B1064" s="40"/>
      <c r="C1064" s="40"/>
      <c r="D1064" s="40"/>
      <c r="E1064" s="60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  <c r="AA1064" s="40"/>
      <c r="AB1064" s="40"/>
      <c r="AC1064" s="40"/>
      <c r="AD1064" s="40"/>
    </row>
    <row r="1065" spans="1:30">
      <c r="A1065" s="40"/>
      <c r="B1065" s="40"/>
      <c r="C1065" s="40"/>
      <c r="D1065" s="40"/>
      <c r="E1065" s="60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  <c r="AA1065" s="40"/>
      <c r="AB1065" s="40"/>
      <c r="AC1065" s="40"/>
      <c r="AD1065" s="40"/>
    </row>
    <row r="1066" spans="1:30">
      <c r="A1066" s="40"/>
      <c r="B1066" s="40"/>
      <c r="C1066" s="40"/>
      <c r="D1066" s="40"/>
      <c r="E1066" s="60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</row>
    <row r="1067" spans="1:30">
      <c r="A1067" s="40"/>
      <c r="B1067" s="40"/>
      <c r="C1067" s="40"/>
      <c r="D1067" s="40"/>
      <c r="E1067" s="60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  <c r="AA1067" s="40"/>
      <c r="AB1067" s="40"/>
      <c r="AC1067" s="40"/>
      <c r="AD1067" s="40"/>
    </row>
    <row r="1068" spans="1:30">
      <c r="A1068" s="40"/>
      <c r="B1068" s="40"/>
      <c r="C1068" s="40"/>
      <c r="D1068" s="40"/>
      <c r="E1068" s="60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</row>
    <row r="1069" spans="1:30">
      <c r="A1069" s="40"/>
      <c r="B1069" s="40"/>
      <c r="C1069" s="40"/>
      <c r="D1069" s="40"/>
      <c r="E1069" s="60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  <c r="AA1069" s="40"/>
      <c r="AB1069" s="40"/>
      <c r="AC1069" s="40"/>
      <c r="AD1069" s="40"/>
    </row>
    <row r="1070" spans="1:30">
      <c r="A1070" s="40"/>
      <c r="B1070" s="40"/>
      <c r="C1070" s="40"/>
      <c r="D1070" s="40"/>
      <c r="E1070" s="60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  <c r="AA1070" s="40"/>
      <c r="AB1070" s="40"/>
      <c r="AC1070" s="40"/>
      <c r="AD1070" s="40"/>
    </row>
    <row r="1071" spans="1:30">
      <c r="A1071" s="40"/>
      <c r="B1071" s="40"/>
      <c r="C1071" s="40"/>
      <c r="D1071" s="40"/>
      <c r="E1071" s="60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  <c r="AA1071" s="40"/>
      <c r="AB1071" s="40"/>
      <c r="AC1071" s="40"/>
      <c r="AD1071" s="40"/>
    </row>
    <row r="1072" spans="1:30">
      <c r="A1072" s="40"/>
      <c r="B1072" s="40"/>
      <c r="C1072" s="40"/>
      <c r="D1072" s="40"/>
      <c r="E1072" s="60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  <c r="AA1072" s="40"/>
      <c r="AB1072" s="40"/>
      <c r="AC1072" s="40"/>
      <c r="AD1072" s="40"/>
    </row>
    <row r="1073" spans="1:30">
      <c r="A1073" s="40"/>
      <c r="B1073" s="40"/>
      <c r="C1073" s="40"/>
      <c r="D1073" s="40"/>
      <c r="E1073" s="60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  <c r="AA1073" s="40"/>
      <c r="AB1073" s="40"/>
      <c r="AC1073" s="40"/>
      <c r="AD1073" s="40"/>
    </row>
    <row r="1074" spans="1:30">
      <c r="A1074" s="40"/>
      <c r="B1074" s="40"/>
      <c r="C1074" s="40"/>
      <c r="D1074" s="40"/>
      <c r="E1074" s="60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  <c r="AA1074" s="40"/>
      <c r="AB1074" s="40"/>
      <c r="AC1074" s="40"/>
      <c r="AD1074" s="40"/>
    </row>
    <row r="1075" spans="1:30">
      <c r="A1075" s="40"/>
      <c r="B1075" s="40"/>
      <c r="C1075" s="40"/>
      <c r="D1075" s="40"/>
      <c r="E1075" s="60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  <c r="AA1075" s="40"/>
      <c r="AB1075" s="40"/>
      <c r="AC1075" s="40"/>
      <c r="AD1075" s="40"/>
    </row>
    <row r="1076" spans="1:30">
      <c r="A1076" s="40"/>
      <c r="B1076" s="40"/>
      <c r="C1076" s="40"/>
      <c r="D1076" s="40"/>
      <c r="E1076" s="60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  <c r="AA1076" s="40"/>
      <c r="AB1076" s="40"/>
      <c r="AC1076" s="40"/>
      <c r="AD1076" s="40"/>
    </row>
    <row r="1077" spans="1:30">
      <c r="A1077" s="40"/>
      <c r="B1077" s="40"/>
      <c r="C1077" s="40"/>
      <c r="D1077" s="40"/>
      <c r="E1077" s="60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  <c r="AA1077" s="40"/>
      <c r="AB1077" s="40"/>
      <c r="AC1077" s="40"/>
      <c r="AD1077" s="40"/>
    </row>
    <row r="1078" spans="1:30">
      <c r="A1078" s="40"/>
      <c r="B1078" s="40"/>
      <c r="C1078" s="40"/>
      <c r="D1078" s="40"/>
      <c r="E1078" s="60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  <c r="AA1078" s="40"/>
      <c r="AB1078" s="40"/>
      <c r="AC1078" s="40"/>
      <c r="AD1078" s="40"/>
    </row>
    <row r="1079" spans="1:30">
      <c r="A1079" s="40"/>
      <c r="B1079" s="40"/>
      <c r="C1079" s="40"/>
      <c r="D1079" s="40"/>
      <c r="E1079" s="60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  <c r="AA1079" s="40"/>
      <c r="AB1079" s="40"/>
      <c r="AC1079" s="40"/>
      <c r="AD1079" s="40"/>
    </row>
    <row r="1080" spans="1:30">
      <c r="A1080" s="40"/>
      <c r="B1080" s="40"/>
      <c r="C1080" s="40"/>
      <c r="D1080" s="40"/>
      <c r="E1080" s="60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</row>
    <row r="1081" spans="1:30">
      <c r="A1081" s="40"/>
      <c r="B1081" s="40"/>
      <c r="C1081" s="40"/>
      <c r="D1081" s="40"/>
      <c r="E1081" s="60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  <c r="AA1081" s="40"/>
      <c r="AB1081" s="40"/>
      <c r="AC1081" s="40"/>
      <c r="AD1081" s="40"/>
    </row>
    <row r="1082" spans="1:30">
      <c r="A1082" s="40"/>
      <c r="B1082" s="40"/>
      <c r="C1082" s="40"/>
      <c r="D1082" s="40"/>
      <c r="E1082" s="60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</row>
    <row r="1083" spans="1:30">
      <c r="A1083" s="40"/>
      <c r="B1083" s="40"/>
      <c r="C1083" s="40"/>
      <c r="D1083" s="40"/>
      <c r="E1083" s="60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  <c r="AA1083" s="40"/>
      <c r="AB1083" s="40"/>
      <c r="AC1083" s="40"/>
      <c r="AD1083" s="40"/>
    </row>
    <row r="1084" spans="1:30">
      <c r="A1084" s="40"/>
      <c r="B1084" s="40"/>
      <c r="C1084" s="40"/>
      <c r="D1084" s="40"/>
      <c r="E1084" s="60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  <c r="AA1084" s="40"/>
      <c r="AB1084" s="40"/>
      <c r="AC1084" s="40"/>
      <c r="AD1084" s="40"/>
    </row>
    <row r="1085" spans="1:30">
      <c r="A1085" s="40"/>
      <c r="B1085" s="40"/>
      <c r="C1085" s="40"/>
      <c r="D1085" s="40"/>
      <c r="E1085" s="60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  <c r="AA1085" s="40"/>
      <c r="AB1085" s="40"/>
      <c r="AC1085" s="40"/>
      <c r="AD1085" s="40"/>
    </row>
    <row r="1086" spans="1:30">
      <c r="A1086" s="40"/>
      <c r="B1086" s="40"/>
      <c r="C1086" s="40"/>
      <c r="D1086" s="40"/>
      <c r="E1086" s="60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  <c r="AA1086" s="40"/>
      <c r="AB1086" s="40"/>
      <c r="AC1086" s="40"/>
      <c r="AD1086" s="40"/>
    </row>
    <row r="1087" spans="1:30">
      <c r="A1087" s="40"/>
      <c r="B1087" s="40"/>
      <c r="C1087" s="40"/>
      <c r="D1087" s="40"/>
      <c r="E1087" s="60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  <c r="AA1087" s="40"/>
      <c r="AB1087" s="40"/>
      <c r="AC1087" s="40"/>
      <c r="AD1087" s="40"/>
    </row>
    <row r="1088" spans="1:30">
      <c r="A1088" s="40"/>
      <c r="B1088" s="40"/>
      <c r="C1088" s="40"/>
      <c r="D1088" s="40"/>
      <c r="E1088" s="60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  <c r="AA1088" s="40"/>
      <c r="AB1088" s="40"/>
      <c r="AC1088" s="40"/>
      <c r="AD1088" s="40"/>
    </row>
    <row r="1089" spans="1:30">
      <c r="A1089" s="40"/>
      <c r="B1089" s="40"/>
      <c r="C1089" s="40"/>
      <c r="D1089" s="40"/>
      <c r="E1089" s="60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  <c r="AA1089" s="40"/>
      <c r="AB1089" s="40"/>
      <c r="AC1089" s="40"/>
      <c r="AD1089" s="40"/>
    </row>
    <row r="1090" spans="1:30">
      <c r="A1090" s="40"/>
      <c r="B1090" s="40"/>
      <c r="C1090" s="40"/>
      <c r="D1090" s="40"/>
      <c r="E1090" s="60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  <c r="AA1090" s="40"/>
      <c r="AB1090" s="40"/>
      <c r="AC1090" s="40"/>
      <c r="AD1090" s="40"/>
    </row>
    <row r="1091" spans="1:30">
      <c r="A1091" s="40"/>
      <c r="B1091" s="40"/>
      <c r="C1091" s="40"/>
      <c r="D1091" s="40"/>
      <c r="E1091" s="60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  <c r="AA1091" s="40"/>
      <c r="AB1091" s="40"/>
      <c r="AC1091" s="40"/>
      <c r="AD1091" s="40"/>
    </row>
    <row r="1092" spans="1:30">
      <c r="A1092" s="40"/>
      <c r="B1092" s="40"/>
      <c r="C1092" s="40"/>
      <c r="D1092" s="40"/>
      <c r="E1092" s="60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  <c r="AA1092" s="40"/>
      <c r="AB1092" s="40"/>
      <c r="AC1092" s="40"/>
      <c r="AD1092" s="40"/>
    </row>
    <row r="1093" spans="1:30">
      <c r="A1093" s="40"/>
      <c r="B1093" s="40"/>
      <c r="C1093" s="40"/>
      <c r="D1093" s="40"/>
      <c r="E1093" s="60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</row>
  </sheetData>
  <dataValidations count="4">
    <dataValidation type="list" allowBlank="1" showErrorMessage="1" sqref="H2:H30 H32:H47 H49:H100 H103:H150" xr:uid="{00000000-0002-0000-0D00-000000000000}">
      <formula1>"Malini,Ricardo,Swetha,Elisia,Siddharth"</formula1>
    </dataValidation>
    <dataValidation type="list" allowBlank="1" showErrorMessage="1" sqref="K2:K30 K32:K47 K49:K100 K103:K150" xr:uid="{00000000-0002-0000-0D00-000001000000}">
      <formula1>"Venmo,Zelle,Paypal,Apple pay,Cash,Not in the Directory"</formula1>
    </dataValidation>
    <dataValidation type="list" allowBlank="1" showErrorMessage="1" sqref="I2:I30 L2:L30 I32:I47 L32:L47 I49:I100 L49:L100 L103:L104 L105:M108 I103:I150 L109:L150" xr:uid="{00000000-0002-0000-0D00-000002000000}">
      <formula1>"Yes,No,NA"</formula1>
    </dataValidation>
    <dataValidation type="list" allowBlank="1" showErrorMessage="1" sqref="J2:J30 J32:J47 J49:J100 J103:J150" xr:uid="{00000000-0002-0000-0D00-000003000000}">
      <formula1>"Yes,No"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Q1254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2" max="2" width="14.33203125" customWidth="1"/>
    <col min="3" max="3" width="16.88671875" customWidth="1"/>
    <col min="8" max="8" width="15.77734375" customWidth="1"/>
    <col min="9" max="9" width="13.88671875" customWidth="1"/>
    <col min="11" max="11" width="15.6640625" customWidth="1"/>
    <col min="12" max="12" width="13.6640625" customWidth="1"/>
  </cols>
  <sheetData>
    <row r="1" spans="1:43" ht="13.2">
      <c r="A1" s="31" t="s">
        <v>288</v>
      </c>
      <c r="B1" s="31" t="s">
        <v>289</v>
      </c>
      <c r="C1" s="31" t="s">
        <v>290</v>
      </c>
      <c r="D1" s="31" t="s">
        <v>291</v>
      </c>
      <c r="E1" s="52" t="s">
        <v>292</v>
      </c>
      <c r="F1" s="31" t="s">
        <v>293</v>
      </c>
      <c r="G1" s="31" t="s">
        <v>294</v>
      </c>
      <c r="H1" s="31" t="s">
        <v>295</v>
      </c>
      <c r="I1" s="31" t="s">
        <v>296</v>
      </c>
      <c r="J1" s="31" t="s">
        <v>297</v>
      </c>
      <c r="K1" s="31" t="s">
        <v>298</v>
      </c>
      <c r="L1" s="31" t="s">
        <v>299</v>
      </c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</row>
    <row r="2" spans="1:43" ht="15">
      <c r="A2" s="110" t="s">
        <v>468</v>
      </c>
      <c r="B2" s="37"/>
      <c r="C2" s="37"/>
      <c r="D2" s="37"/>
      <c r="E2" s="53"/>
      <c r="F2" s="45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</row>
    <row r="3" spans="1:43" ht="13.2">
      <c r="A3" s="46">
        <v>45565</v>
      </c>
      <c r="B3" s="11" t="s">
        <v>415</v>
      </c>
      <c r="C3" s="3" t="s">
        <v>339</v>
      </c>
      <c r="D3" s="40">
        <v>45</v>
      </c>
      <c r="E3" s="60">
        <v>60</v>
      </c>
      <c r="F3" s="40">
        <v>60</v>
      </c>
      <c r="G3" s="40">
        <v>0</v>
      </c>
      <c r="H3" s="85" t="s">
        <v>233</v>
      </c>
      <c r="I3" s="40" t="s">
        <v>303</v>
      </c>
      <c r="J3" s="40" t="s">
        <v>303</v>
      </c>
      <c r="K3" s="40" t="s">
        <v>8</v>
      </c>
      <c r="L3" s="40" t="s">
        <v>304</v>
      </c>
      <c r="M3" s="40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</row>
    <row r="4" spans="1:43" ht="13.2">
      <c r="A4" s="46">
        <v>45567</v>
      </c>
      <c r="B4" s="11" t="s">
        <v>415</v>
      </c>
      <c r="C4" s="3" t="s">
        <v>339</v>
      </c>
      <c r="D4" s="40">
        <v>45</v>
      </c>
      <c r="E4" s="60">
        <v>60</v>
      </c>
      <c r="F4" s="40">
        <v>60</v>
      </c>
      <c r="G4" s="40">
        <v>0</v>
      </c>
      <c r="H4" s="85" t="s">
        <v>233</v>
      </c>
      <c r="I4" s="40" t="s">
        <v>303</v>
      </c>
      <c r="J4" s="40" t="s">
        <v>303</v>
      </c>
      <c r="K4" s="40" t="s">
        <v>8</v>
      </c>
      <c r="L4" s="40" t="s">
        <v>304</v>
      </c>
      <c r="M4" s="32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</row>
    <row r="5" spans="1:43" ht="13.2">
      <c r="A5" s="46">
        <v>45567</v>
      </c>
      <c r="B5" s="3" t="s">
        <v>382</v>
      </c>
      <c r="C5" s="3" t="s">
        <v>435</v>
      </c>
      <c r="D5" s="40">
        <v>60</v>
      </c>
      <c r="E5" s="86">
        <v>90</v>
      </c>
      <c r="F5" s="86">
        <v>90</v>
      </c>
      <c r="G5" s="86">
        <v>0</v>
      </c>
      <c r="H5" s="85" t="s">
        <v>233</v>
      </c>
      <c r="I5" s="40" t="s">
        <v>303</v>
      </c>
      <c r="J5" s="40" t="s">
        <v>303</v>
      </c>
      <c r="K5" s="40" t="s">
        <v>0</v>
      </c>
      <c r="L5" s="40" t="s">
        <v>304</v>
      </c>
      <c r="M5" s="40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</row>
    <row r="6" spans="1:43" ht="13.2">
      <c r="A6" s="46">
        <v>45566</v>
      </c>
      <c r="B6" s="3" t="s">
        <v>382</v>
      </c>
      <c r="C6" s="3" t="s">
        <v>435</v>
      </c>
      <c r="D6" s="40">
        <v>45</v>
      </c>
      <c r="E6" s="60">
        <v>45</v>
      </c>
      <c r="F6" s="40">
        <v>45</v>
      </c>
      <c r="G6" s="86">
        <v>0</v>
      </c>
      <c r="H6" s="85" t="s">
        <v>233</v>
      </c>
      <c r="I6" s="40" t="s">
        <v>303</v>
      </c>
      <c r="J6" s="40" t="s">
        <v>303</v>
      </c>
      <c r="K6" s="40" t="s">
        <v>0</v>
      </c>
      <c r="L6" s="40" t="s">
        <v>304</v>
      </c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</row>
    <row r="7" spans="1:43" ht="13.8">
      <c r="A7" s="46">
        <v>45566</v>
      </c>
      <c r="B7" s="108" t="s">
        <v>401</v>
      </c>
      <c r="C7" s="3" t="s">
        <v>435</v>
      </c>
      <c r="D7" s="40">
        <v>45</v>
      </c>
      <c r="E7" s="60">
        <v>45</v>
      </c>
      <c r="F7" s="40">
        <v>45</v>
      </c>
      <c r="G7" s="86">
        <v>0</v>
      </c>
      <c r="H7" s="85" t="s">
        <v>233</v>
      </c>
      <c r="I7" s="40" t="s">
        <v>303</v>
      </c>
      <c r="J7" s="40" t="s">
        <v>303</v>
      </c>
      <c r="K7" s="40" t="s">
        <v>0</v>
      </c>
      <c r="L7" s="40" t="s">
        <v>304</v>
      </c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</row>
    <row r="8" spans="1:43" ht="13.2">
      <c r="A8" s="106">
        <v>45565</v>
      </c>
      <c r="B8" s="11" t="s">
        <v>469</v>
      </c>
      <c r="C8" s="11" t="s">
        <v>430</v>
      </c>
      <c r="D8" s="41">
        <v>20</v>
      </c>
      <c r="E8" s="105">
        <v>40</v>
      </c>
      <c r="F8" s="105">
        <v>40</v>
      </c>
      <c r="G8" s="105">
        <v>0</v>
      </c>
      <c r="H8" s="11" t="s">
        <v>233</v>
      </c>
      <c r="I8" s="11" t="s">
        <v>303</v>
      </c>
      <c r="J8" s="11" t="s">
        <v>303</v>
      </c>
      <c r="K8" s="11" t="s">
        <v>0</v>
      </c>
      <c r="L8" s="11" t="s">
        <v>304</v>
      </c>
      <c r="M8" s="11"/>
      <c r="N8" s="88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</row>
    <row r="9" spans="1:43" ht="13.2">
      <c r="A9" s="106">
        <v>45565</v>
      </c>
      <c r="B9" s="11" t="s">
        <v>470</v>
      </c>
      <c r="C9" s="11" t="s">
        <v>344</v>
      </c>
      <c r="D9" s="41">
        <v>60</v>
      </c>
      <c r="E9" s="105">
        <v>60</v>
      </c>
      <c r="F9" s="105">
        <v>70</v>
      </c>
      <c r="G9" s="105">
        <v>0</v>
      </c>
      <c r="H9" s="11" t="s">
        <v>233</v>
      </c>
      <c r="I9" s="11" t="s">
        <v>303</v>
      </c>
      <c r="J9" s="11" t="s">
        <v>303</v>
      </c>
      <c r="K9" s="11" t="s">
        <v>0</v>
      </c>
      <c r="L9" s="11" t="s">
        <v>304</v>
      </c>
      <c r="M9" s="11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</row>
    <row r="10" spans="1:43" ht="13.2">
      <c r="A10" s="106">
        <v>45565</v>
      </c>
      <c r="B10" s="11" t="s">
        <v>397</v>
      </c>
      <c r="C10" s="11" t="s">
        <v>398</v>
      </c>
      <c r="D10" s="41">
        <v>45</v>
      </c>
      <c r="E10" s="105">
        <v>80</v>
      </c>
      <c r="F10" s="105">
        <v>80</v>
      </c>
      <c r="G10" s="105">
        <v>0</v>
      </c>
      <c r="H10" s="11" t="s">
        <v>233</v>
      </c>
      <c r="I10" s="11" t="s">
        <v>303</v>
      </c>
      <c r="J10" s="11" t="s">
        <v>303</v>
      </c>
      <c r="K10" s="11" t="s">
        <v>0</v>
      </c>
      <c r="L10" s="11" t="s">
        <v>304</v>
      </c>
      <c r="M10" s="11"/>
      <c r="N10" s="88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</row>
    <row r="11" spans="1:43" ht="13.2">
      <c r="A11" s="46">
        <v>45566</v>
      </c>
      <c r="B11" s="3" t="s">
        <v>471</v>
      </c>
      <c r="C11" s="40" t="s">
        <v>32</v>
      </c>
      <c r="D11" s="41">
        <v>45</v>
      </c>
      <c r="E11" s="105">
        <v>80</v>
      </c>
      <c r="F11" s="105">
        <v>80</v>
      </c>
      <c r="G11" s="105">
        <v>0</v>
      </c>
      <c r="H11" s="11" t="s">
        <v>233</v>
      </c>
      <c r="I11" s="11" t="s">
        <v>303</v>
      </c>
      <c r="J11" s="11" t="s">
        <v>303</v>
      </c>
      <c r="K11" s="11" t="s">
        <v>0</v>
      </c>
      <c r="L11" s="11" t="s">
        <v>304</v>
      </c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</row>
    <row r="12" spans="1:43" ht="13.2">
      <c r="A12" s="46">
        <v>45566</v>
      </c>
      <c r="B12" s="11" t="s">
        <v>313</v>
      </c>
      <c r="C12" s="40" t="s">
        <v>314</v>
      </c>
      <c r="D12" s="40">
        <v>30</v>
      </c>
      <c r="E12" s="86">
        <v>60</v>
      </c>
      <c r="F12" s="86">
        <v>60</v>
      </c>
      <c r="G12" s="86">
        <v>0</v>
      </c>
      <c r="H12" s="85" t="s">
        <v>233</v>
      </c>
      <c r="I12" s="40" t="s">
        <v>303</v>
      </c>
      <c r="J12" s="40" t="s">
        <v>303</v>
      </c>
      <c r="K12" s="40" t="s">
        <v>0</v>
      </c>
      <c r="L12" s="40" t="s">
        <v>304</v>
      </c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</row>
    <row r="13" spans="1:43" ht="13.2">
      <c r="A13" s="46">
        <v>45566</v>
      </c>
      <c r="B13" s="40" t="s">
        <v>315</v>
      </c>
      <c r="C13" s="40" t="s">
        <v>314</v>
      </c>
      <c r="D13" s="40">
        <v>45</v>
      </c>
      <c r="E13" s="86">
        <v>50</v>
      </c>
      <c r="F13" s="86">
        <v>50</v>
      </c>
      <c r="G13" s="86">
        <v>0</v>
      </c>
      <c r="H13" s="85" t="s">
        <v>233</v>
      </c>
      <c r="I13" s="40" t="s">
        <v>303</v>
      </c>
      <c r="J13" s="40" t="s">
        <v>303</v>
      </c>
      <c r="K13" s="40" t="s">
        <v>0</v>
      </c>
      <c r="L13" s="40" t="s">
        <v>304</v>
      </c>
      <c r="M13" s="88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</row>
    <row r="14" spans="1:43" ht="13.2">
      <c r="A14" s="46">
        <v>45566</v>
      </c>
      <c r="B14" s="11" t="s">
        <v>407</v>
      </c>
      <c r="C14" s="3" t="s">
        <v>398</v>
      </c>
      <c r="D14" s="40">
        <v>30</v>
      </c>
      <c r="E14" s="60">
        <v>45</v>
      </c>
      <c r="F14" s="40">
        <v>45</v>
      </c>
      <c r="G14" s="86">
        <v>0</v>
      </c>
      <c r="H14" s="85" t="s">
        <v>233</v>
      </c>
      <c r="I14" s="40" t="s">
        <v>303</v>
      </c>
      <c r="J14" s="40" t="s">
        <v>303</v>
      </c>
      <c r="K14" s="40" t="s">
        <v>0</v>
      </c>
      <c r="L14" s="40" t="s">
        <v>304</v>
      </c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</row>
    <row r="15" spans="1:43" ht="13.2">
      <c r="A15" s="46">
        <v>45566</v>
      </c>
      <c r="B15" s="11" t="s">
        <v>394</v>
      </c>
      <c r="C15" s="3" t="s">
        <v>335</v>
      </c>
      <c r="D15" s="40">
        <v>30</v>
      </c>
      <c r="E15" s="60">
        <v>45</v>
      </c>
      <c r="F15" s="40">
        <v>40</v>
      </c>
      <c r="G15" s="86">
        <v>0</v>
      </c>
      <c r="H15" s="85" t="s">
        <v>233</v>
      </c>
      <c r="I15" s="40" t="s">
        <v>303</v>
      </c>
      <c r="J15" s="40" t="s">
        <v>303</v>
      </c>
      <c r="K15" s="40" t="s">
        <v>0</v>
      </c>
      <c r="L15" s="40" t="s">
        <v>304</v>
      </c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</row>
    <row r="16" spans="1:43" ht="13.2">
      <c r="A16" s="46">
        <v>45566</v>
      </c>
      <c r="B16" s="40" t="s">
        <v>328</v>
      </c>
      <c r="C16" s="3" t="s">
        <v>329</v>
      </c>
      <c r="D16" s="40">
        <v>45</v>
      </c>
      <c r="E16" s="60">
        <v>60</v>
      </c>
      <c r="F16" s="40">
        <v>60</v>
      </c>
      <c r="G16" s="86">
        <v>0</v>
      </c>
      <c r="H16" s="85" t="s">
        <v>233</v>
      </c>
      <c r="I16" s="40" t="s">
        <v>303</v>
      </c>
      <c r="J16" s="40" t="s">
        <v>303</v>
      </c>
      <c r="K16" s="40" t="s">
        <v>0</v>
      </c>
      <c r="L16" s="40" t="s">
        <v>304</v>
      </c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</row>
    <row r="17" spans="1:43" ht="13.2">
      <c r="A17" s="106">
        <v>45567</v>
      </c>
      <c r="B17" s="11" t="s">
        <v>395</v>
      </c>
      <c r="C17" s="11" t="s">
        <v>396</v>
      </c>
      <c r="D17" s="40">
        <v>45</v>
      </c>
      <c r="E17" s="60">
        <v>80</v>
      </c>
      <c r="F17" s="40">
        <v>80</v>
      </c>
      <c r="G17" s="40">
        <v>0</v>
      </c>
      <c r="H17" s="11" t="s">
        <v>233</v>
      </c>
      <c r="I17" s="11" t="s">
        <v>303</v>
      </c>
      <c r="J17" s="11" t="s">
        <v>303</v>
      </c>
      <c r="K17" s="11" t="s">
        <v>0</v>
      </c>
      <c r="L17" s="11" t="s">
        <v>304</v>
      </c>
      <c r="M17" s="11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</row>
    <row r="18" spans="1:43" ht="13.2">
      <c r="A18" s="46">
        <v>45567</v>
      </c>
      <c r="B18" s="11" t="s">
        <v>472</v>
      </c>
      <c r="C18" s="11" t="s">
        <v>473</v>
      </c>
      <c r="D18" s="41">
        <v>45</v>
      </c>
      <c r="E18" s="105">
        <v>60</v>
      </c>
      <c r="F18" s="105">
        <v>60</v>
      </c>
      <c r="G18" s="105">
        <v>0</v>
      </c>
      <c r="H18" s="11" t="s">
        <v>233</v>
      </c>
      <c r="I18" s="11" t="s">
        <v>303</v>
      </c>
      <c r="J18" s="11" t="s">
        <v>303</v>
      </c>
      <c r="K18" s="11" t="s">
        <v>0</v>
      </c>
      <c r="L18" s="11" t="s">
        <v>304</v>
      </c>
      <c r="M18" s="111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</row>
    <row r="19" spans="1:43" ht="13.2">
      <c r="A19" s="46">
        <v>45567</v>
      </c>
      <c r="B19" s="11" t="s">
        <v>26</v>
      </c>
      <c r="C19" s="11" t="s">
        <v>473</v>
      </c>
      <c r="D19" s="41">
        <v>45</v>
      </c>
      <c r="E19" s="105">
        <v>60</v>
      </c>
      <c r="F19" s="105">
        <v>60</v>
      </c>
      <c r="G19" s="105">
        <v>0</v>
      </c>
      <c r="H19" s="11" t="s">
        <v>233</v>
      </c>
      <c r="I19" s="11" t="s">
        <v>303</v>
      </c>
      <c r="J19" s="11" t="s">
        <v>303</v>
      </c>
      <c r="K19" s="11" t="s">
        <v>0</v>
      </c>
      <c r="L19" s="11" t="s">
        <v>304</v>
      </c>
      <c r="M19" s="111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</row>
    <row r="20" spans="1:43" ht="13.2">
      <c r="A20" s="106">
        <v>45565</v>
      </c>
      <c r="B20" s="11" t="s">
        <v>472</v>
      </c>
      <c r="C20" s="11" t="s">
        <v>473</v>
      </c>
      <c r="D20" s="41">
        <v>30</v>
      </c>
      <c r="E20" s="105">
        <v>60</v>
      </c>
      <c r="F20" s="105">
        <v>60</v>
      </c>
      <c r="G20" s="105">
        <v>0</v>
      </c>
      <c r="H20" s="11" t="s">
        <v>233</v>
      </c>
      <c r="I20" s="11" t="s">
        <v>303</v>
      </c>
      <c r="J20" s="11" t="s">
        <v>303</v>
      </c>
      <c r="K20" s="11" t="s">
        <v>0</v>
      </c>
      <c r="L20" s="11" t="s">
        <v>304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</row>
    <row r="21" spans="1:43" ht="13.2">
      <c r="A21" s="46">
        <v>45567</v>
      </c>
      <c r="B21" s="11" t="s">
        <v>144</v>
      </c>
      <c r="C21" s="3" t="s">
        <v>474</v>
      </c>
      <c r="D21" s="40">
        <v>60</v>
      </c>
      <c r="E21" s="60">
        <v>110</v>
      </c>
      <c r="F21" s="40">
        <v>20</v>
      </c>
      <c r="G21" s="86">
        <v>90</v>
      </c>
      <c r="H21" s="85" t="s">
        <v>379</v>
      </c>
      <c r="I21" s="40" t="s">
        <v>303</v>
      </c>
      <c r="J21" s="11" t="s">
        <v>303</v>
      </c>
      <c r="K21" s="40" t="s">
        <v>0</v>
      </c>
      <c r="L21" s="40" t="s">
        <v>303</v>
      </c>
      <c r="M21" s="40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</row>
    <row r="22" spans="1:43" ht="13.2">
      <c r="A22" s="46">
        <v>45567</v>
      </c>
      <c r="B22" s="11" t="s">
        <v>347</v>
      </c>
      <c r="C22" s="3" t="s">
        <v>348</v>
      </c>
      <c r="D22" s="41">
        <v>45</v>
      </c>
      <c r="E22" s="105">
        <v>60</v>
      </c>
      <c r="F22" s="105">
        <v>60</v>
      </c>
      <c r="G22" s="105">
        <v>0</v>
      </c>
      <c r="H22" s="11" t="s">
        <v>233</v>
      </c>
      <c r="I22" s="11" t="s">
        <v>303</v>
      </c>
      <c r="J22" s="11" t="s">
        <v>303</v>
      </c>
      <c r="K22" s="11" t="s">
        <v>0</v>
      </c>
      <c r="L22" s="11" t="s">
        <v>304</v>
      </c>
      <c r="M22" s="40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</row>
    <row r="23" spans="1:43" ht="13.2">
      <c r="A23" s="46">
        <v>45567</v>
      </c>
      <c r="B23" s="11" t="s">
        <v>394</v>
      </c>
      <c r="C23" s="3" t="s">
        <v>335</v>
      </c>
      <c r="D23" s="40">
        <v>30</v>
      </c>
      <c r="E23" s="60">
        <v>45</v>
      </c>
      <c r="F23" s="40">
        <v>40</v>
      </c>
      <c r="G23" s="86">
        <v>0</v>
      </c>
      <c r="H23" s="85" t="s">
        <v>233</v>
      </c>
      <c r="I23" s="40" t="s">
        <v>303</v>
      </c>
      <c r="J23" s="40" t="s">
        <v>303</v>
      </c>
      <c r="K23" s="40" t="s">
        <v>0</v>
      </c>
      <c r="L23" s="40" t="s">
        <v>304</v>
      </c>
      <c r="M23" s="40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</row>
    <row r="24" spans="1:43" ht="13.2">
      <c r="A24" s="46">
        <v>45568</v>
      </c>
      <c r="B24" s="3" t="s">
        <v>438</v>
      </c>
      <c r="C24" s="3" t="s">
        <v>439</v>
      </c>
      <c r="D24" s="40">
        <v>60</v>
      </c>
      <c r="E24" s="86">
        <v>90</v>
      </c>
      <c r="F24" s="86">
        <v>90</v>
      </c>
      <c r="G24" s="86">
        <v>0</v>
      </c>
      <c r="H24" s="85" t="s">
        <v>233</v>
      </c>
      <c r="I24" s="40" t="s">
        <v>303</v>
      </c>
      <c r="J24" s="40" t="s">
        <v>303</v>
      </c>
      <c r="K24" s="40" t="s">
        <v>0</v>
      </c>
      <c r="L24" s="40" t="s">
        <v>304</v>
      </c>
      <c r="M24" s="40" t="s">
        <v>475</v>
      </c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</row>
    <row r="25" spans="1:43" ht="13.2">
      <c r="A25" s="46">
        <v>45565</v>
      </c>
      <c r="B25" s="3" t="s">
        <v>438</v>
      </c>
      <c r="C25" s="3" t="s">
        <v>439</v>
      </c>
      <c r="D25" s="40">
        <v>60</v>
      </c>
      <c r="E25" s="86">
        <v>90</v>
      </c>
      <c r="F25" s="86">
        <v>90</v>
      </c>
      <c r="G25" s="86">
        <v>0</v>
      </c>
      <c r="H25" s="85" t="s">
        <v>233</v>
      </c>
      <c r="I25" s="40" t="s">
        <v>303</v>
      </c>
      <c r="J25" s="40" t="s">
        <v>303</v>
      </c>
      <c r="K25" s="40" t="s">
        <v>0</v>
      </c>
      <c r="L25" s="40" t="s">
        <v>304</v>
      </c>
      <c r="M25" s="40" t="s">
        <v>475</v>
      </c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</row>
    <row r="26" spans="1:43" ht="13.2">
      <c r="A26" s="46">
        <v>45568</v>
      </c>
      <c r="B26" s="40" t="s">
        <v>305</v>
      </c>
      <c r="C26" s="3" t="s">
        <v>306</v>
      </c>
      <c r="D26" s="54">
        <v>45</v>
      </c>
      <c r="E26" s="55">
        <v>80</v>
      </c>
      <c r="F26" s="55">
        <v>80</v>
      </c>
      <c r="G26" s="55">
        <v>0</v>
      </c>
      <c r="H26" s="54" t="s">
        <v>233</v>
      </c>
      <c r="I26" s="40" t="s">
        <v>303</v>
      </c>
      <c r="J26" s="40" t="s">
        <v>303</v>
      </c>
      <c r="K26" s="40" t="s">
        <v>0</v>
      </c>
      <c r="L26" s="40" t="s">
        <v>304</v>
      </c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</row>
    <row r="27" spans="1:43" ht="13.2">
      <c r="A27" s="46">
        <v>45568</v>
      </c>
      <c r="B27" s="3" t="s">
        <v>403</v>
      </c>
      <c r="C27" s="3" t="s">
        <v>404</v>
      </c>
      <c r="D27" s="40">
        <v>45</v>
      </c>
      <c r="E27" s="60">
        <v>60</v>
      </c>
      <c r="F27" s="40">
        <v>60</v>
      </c>
      <c r="G27" s="86">
        <v>0</v>
      </c>
      <c r="H27" s="85" t="s">
        <v>233</v>
      </c>
      <c r="I27" s="40" t="s">
        <v>303</v>
      </c>
      <c r="J27" s="40" t="s">
        <v>303</v>
      </c>
      <c r="K27" s="40" t="s">
        <v>0</v>
      </c>
      <c r="L27" s="40" t="s">
        <v>304</v>
      </c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</row>
    <row r="28" spans="1:43" ht="13.2">
      <c r="A28" s="106">
        <v>45568</v>
      </c>
      <c r="B28" s="11" t="s">
        <v>342</v>
      </c>
      <c r="C28" s="11" t="s">
        <v>343</v>
      </c>
      <c r="D28" s="41">
        <v>60</v>
      </c>
      <c r="E28" s="105">
        <v>90</v>
      </c>
      <c r="F28" s="105">
        <v>90</v>
      </c>
      <c r="G28" s="86">
        <v>0</v>
      </c>
      <c r="H28" s="11" t="s">
        <v>233</v>
      </c>
      <c r="I28" s="11" t="s">
        <v>303</v>
      </c>
      <c r="J28" s="11" t="s">
        <v>303</v>
      </c>
      <c r="K28" s="11" t="s">
        <v>0</v>
      </c>
      <c r="L28" s="11" t="s">
        <v>304</v>
      </c>
      <c r="M28" s="11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</row>
    <row r="29" spans="1:43" ht="13.2">
      <c r="A29" s="40" t="s">
        <v>199</v>
      </c>
      <c r="B29" s="40" t="s">
        <v>442</v>
      </c>
      <c r="C29" s="3" t="s">
        <v>442</v>
      </c>
      <c r="D29" s="40" t="s">
        <v>304</v>
      </c>
      <c r="E29" s="86">
        <v>100</v>
      </c>
      <c r="F29" s="86">
        <v>100</v>
      </c>
      <c r="G29" s="86">
        <v>0</v>
      </c>
      <c r="H29" s="85" t="s">
        <v>233</v>
      </c>
      <c r="I29" s="40" t="s">
        <v>303</v>
      </c>
      <c r="J29" s="40" t="s">
        <v>303</v>
      </c>
      <c r="K29" s="40" t="s">
        <v>0</v>
      </c>
      <c r="L29" s="40" t="s">
        <v>304</v>
      </c>
      <c r="M29" s="40" t="s">
        <v>199</v>
      </c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</row>
    <row r="30" spans="1:43" ht="13.2">
      <c r="A30" s="46">
        <v>45568</v>
      </c>
      <c r="B30" s="11" t="s">
        <v>476</v>
      </c>
      <c r="C30" s="3" t="s">
        <v>200</v>
      </c>
      <c r="D30" s="40">
        <v>40</v>
      </c>
      <c r="E30" s="60">
        <v>40</v>
      </c>
      <c r="F30" s="40">
        <v>40</v>
      </c>
      <c r="G30" s="86">
        <v>0</v>
      </c>
      <c r="H30" s="85" t="s">
        <v>233</v>
      </c>
      <c r="I30" s="40" t="s">
        <v>303</v>
      </c>
      <c r="J30" s="40" t="s">
        <v>303</v>
      </c>
      <c r="K30" s="40" t="s">
        <v>0</v>
      </c>
      <c r="L30" s="40" t="s">
        <v>304</v>
      </c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</row>
    <row r="31" spans="1:43" ht="13.2">
      <c r="A31" s="46">
        <v>45565</v>
      </c>
      <c r="B31" s="11" t="s">
        <v>360</v>
      </c>
      <c r="C31" s="3" t="s">
        <v>361</v>
      </c>
      <c r="D31" s="40">
        <v>40</v>
      </c>
      <c r="E31" s="60">
        <v>40</v>
      </c>
      <c r="F31" s="40">
        <v>40</v>
      </c>
      <c r="G31" s="86">
        <v>0</v>
      </c>
      <c r="H31" s="85" t="s">
        <v>233</v>
      </c>
      <c r="I31" s="40" t="s">
        <v>303</v>
      </c>
      <c r="J31" s="40" t="s">
        <v>303</v>
      </c>
      <c r="K31" s="40" t="s">
        <v>0</v>
      </c>
      <c r="L31" s="40" t="s">
        <v>304</v>
      </c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</row>
    <row r="32" spans="1:43" ht="13.2">
      <c r="A32" s="46">
        <v>45566</v>
      </c>
      <c r="B32" s="11" t="s">
        <v>421</v>
      </c>
      <c r="C32" s="3" t="s">
        <v>361</v>
      </c>
      <c r="D32" s="40">
        <v>30</v>
      </c>
      <c r="E32" s="60">
        <v>40</v>
      </c>
      <c r="F32" s="40">
        <v>40</v>
      </c>
      <c r="G32" s="86">
        <v>0</v>
      </c>
      <c r="H32" s="85" t="s">
        <v>233</v>
      </c>
      <c r="I32" s="40" t="s">
        <v>303</v>
      </c>
      <c r="J32" s="40" t="s">
        <v>303</v>
      </c>
      <c r="K32" s="40" t="s">
        <v>0</v>
      </c>
      <c r="L32" s="40" t="s">
        <v>304</v>
      </c>
      <c r="M32" s="40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</row>
    <row r="33" spans="1:43" ht="13.2">
      <c r="A33" s="46">
        <v>45567</v>
      </c>
      <c r="B33" s="11" t="s">
        <v>421</v>
      </c>
      <c r="C33" s="3" t="s">
        <v>361</v>
      </c>
      <c r="D33" s="40">
        <v>30</v>
      </c>
      <c r="E33" s="60">
        <v>40</v>
      </c>
      <c r="F33" s="40">
        <v>30</v>
      </c>
      <c r="G33" s="86">
        <v>0</v>
      </c>
      <c r="H33" s="85" t="s">
        <v>233</v>
      </c>
      <c r="I33" s="40" t="s">
        <v>303</v>
      </c>
      <c r="J33" s="40" t="s">
        <v>303</v>
      </c>
      <c r="K33" s="40" t="s">
        <v>0</v>
      </c>
      <c r="L33" s="40" t="s">
        <v>304</v>
      </c>
      <c r="M33" s="111"/>
      <c r="N33" s="40" t="s">
        <v>442</v>
      </c>
      <c r="O33" s="3" t="s">
        <v>442</v>
      </c>
      <c r="P33" s="40" t="s">
        <v>304</v>
      </c>
      <c r="Q33" s="86">
        <v>100</v>
      </c>
      <c r="R33" s="86">
        <v>100</v>
      </c>
      <c r="S33" s="86">
        <v>0</v>
      </c>
      <c r="T33" s="85" t="s">
        <v>233</v>
      </c>
      <c r="U33" s="40" t="s">
        <v>303</v>
      </c>
      <c r="V33" s="40" t="s">
        <v>303</v>
      </c>
      <c r="W33" s="40" t="s">
        <v>0</v>
      </c>
      <c r="X33" s="40" t="s">
        <v>304</v>
      </c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</row>
    <row r="34" spans="1:43" ht="13.2">
      <c r="A34" s="46">
        <v>45568</v>
      </c>
      <c r="B34" s="11" t="s">
        <v>423</v>
      </c>
      <c r="C34" s="3" t="s">
        <v>332</v>
      </c>
      <c r="D34" s="40">
        <v>45</v>
      </c>
      <c r="E34" s="60">
        <v>30</v>
      </c>
      <c r="F34" s="40">
        <v>30</v>
      </c>
      <c r="G34" s="86">
        <v>0</v>
      </c>
      <c r="H34" s="85" t="s">
        <v>233</v>
      </c>
      <c r="I34" s="40" t="s">
        <v>303</v>
      </c>
      <c r="J34" s="40" t="s">
        <v>303</v>
      </c>
      <c r="K34" s="40" t="s">
        <v>0</v>
      </c>
      <c r="L34" s="40" t="s">
        <v>304</v>
      </c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</row>
    <row r="35" spans="1:43" ht="13.2">
      <c r="A35" s="46">
        <v>45566</v>
      </c>
      <c r="B35" s="11" t="s">
        <v>22</v>
      </c>
      <c r="C35" s="3" t="s">
        <v>332</v>
      </c>
      <c r="D35" s="40">
        <v>30</v>
      </c>
      <c r="E35" s="60">
        <v>30</v>
      </c>
      <c r="F35" s="40">
        <v>30</v>
      </c>
      <c r="G35" s="86">
        <v>0</v>
      </c>
      <c r="H35" s="85" t="s">
        <v>233</v>
      </c>
      <c r="I35" s="40" t="s">
        <v>303</v>
      </c>
      <c r="J35" s="40" t="s">
        <v>303</v>
      </c>
      <c r="K35" s="40" t="s">
        <v>0</v>
      </c>
      <c r="L35" s="40" t="s">
        <v>304</v>
      </c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</row>
    <row r="36" spans="1:43" ht="13.2">
      <c r="A36" s="46">
        <v>45568</v>
      </c>
      <c r="B36" s="3" t="s">
        <v>345</v>
      </c>
      <c r="C36" s="3" t="s">
        <v>271</v>
      </c>
      <c r="D36" s="40">
        <v>45</v>
      </c>
      <c r="E36" s="86">
        <v>80</v>
      </c>
      <c r="F36" s="86">
        <v>80</v>
      </c>
      <c r="G36" s="86">
        <v>0</v>
      </c>
      <c r="H36" s="85" t="s">
        <v>233</v>
      </c>
      <c r="I36" s="40" t="s">
        <v>303</v>
      </c>
      <c r="J36" s="40" t="s">
        <v>303</v>
      </c>
      <c r="K36" s="40" t="s">
        <v>0</v>
      </c>
      <c r="L36" s="40" t="s">
        <v>304</v>
      </c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</row>
    <row r="37" spans="1:43" ht="13.2">
      <c r="A37" s="46">
        <v>45569</v>
      </c>
      <c r="B37" s="40" t="s">
        <v>374</v>
      </c>
      <c r="C37" s="3" t="s">
        <v>354</v>
      </c>
      <c r="D37" s="40">
        <v>45</v>
      </c>
      <c r="E37" s="86">
        <v>80</v>
      </c>
      <c r="F37" s="86">
        <v>80</v>
      </c>
      <c r="G37" s="86">
        <v>0</v>
      </c>
      <c r="H37" s="85" t="s">
        <v>233</v>
      </c>
      <c r="I37" s="40" t="s">
        <v>303</v>
      </c>
      <c r="J37" s="40" t="s">
        <v>303</v>
      </c>
      <c r="K37" s="40" t="s">
        <v>0</v>
      </c>
      <c r="L37" s="40" t="s">
        <v>304</v>
      </c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</row>
    <row r="38" spans="1:43" ht="13.2">
      <c r="A38" s="106" t="s">
        <v>199</v>
      </c>
      <c r="B38" s="11" t="s">
        <v>18</v>
      </c>
      <c r="C38" s="11" t="s">
        <v>355</v>
      </c>
      <c r="D38" s="41" t="s">
        <v>304</v>
      </c>
      <c r="E38" s="105">
        <v>75</v>
      </c>
      <c r="F38" s="105">
        <v>30</v>
      </c>
      <c r="G38" s="105">
        <v>45</v>
      </c>
      <c r="H38" s="11" t="s">
        <v>356</v>
      </c>
      <c r="I38" s="11" t="s">
        <v>303</v>
      </c>
      <c r="J38" s="11" t="s">
        <v>303</v>
      </c>
      <c r="K38" s="11" t="s">
        <v>0</v>
      </c>
      <c r="L38" s="11" t="s">
        <v>303</v>
      </c>
      <c r="M38" s="104" t="s">
        <v>199</v>
      </c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</row>
    <row r="39" spans="1:43" ht="13.2">
      <c r="A39" s="46">
        <v>45568</v>
      </c>
      <c r="B39" s="11" t="s">
        <v>144</v>
      </c>
      <c r="C39" s="3" t="s">
        <v>436</v>
      </c>
      <c r="D39" s="40">
        <v>30</v>
      </c>
      <c r="E39" s="60">
        <v>60</v>
      </c>
      <c r="F39" s="40">
        <v>60</v>
      </c>
      <c r="G39" s="86">
        <v>0</v>
      </c>
      <c r="H39" s="85" t="s">
        <v>233</v>
      </c>
      <c r="I39" s="40" t="s">
        <v>303</v>
      </c>
      <c r="J39" s="40" t="s">
        <v>303</v>
      </c>
      <c r="K39" s="40" t="s">
        <v>0</v>
      </c>
      <c r="L39" s="40" t="s">
        <v>304</v>
      </c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</row>
    <row r="40" spans="1:43" ht="13.2">
      <c r="A40" s="46">
        <v>45565</v>
      </c>
      <c r="B40" s="11" t="s">
        <v>13</v>
      </c>
      <c r="C40" s="3" t="s">
        <v>307</v>
      </c>
      <c r="D40" s="40">
        <v>45</v>
      </c>
      <c r="E40" s="60">
        <v>60</v>
      </c>
      <c r="F40" s="40">
        <v>60</v>
      </c>
      <c r="G40" s="40">
        <v>0</v>
      </c>
      <c r="H40" s="85" t="s">
        <v>233</v>
      </c>
      <c r="I40" s="40" t="s">
        <v>303</v>
      </c>
      <c r="J40" s="40" t="s">
        <v>303</v>
      </c>
      <c r="K40" s="40" t="s">
        <v>0</v>
      </c>
      <c r="L40" s="40" t="s">
        <v>304</v>
      </c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</row>
    <row r="41" spans="1:43" ht="13.2">
      <c r="A41" s="46">
        <v>45568</v>
      </c>
      <c r="B41" s="40" t="s">
        <v>422</v>
      </c>
      <c r="C41" s="11" t="s">
        <v>307</v>
      </c>
      <c r="D41" s="40">
        <v>45</v>
      </c>
      <c r="E41" s="60">
        <v>60</v>
      </c>
      <c r="F41" s="40">
        <v>60</v>
      </c>
      <c r="G41" s="40">
        <v>0</v>
      </c>
      <c r="H41" s="85" t="s">
        <v>233</v>
      </c>
      <c r="I41" s="40" t="s">
        <v>303</v>
      </c>
      <c r="J41" s="40" t="s">
        <v>303</v>
      </c>
      <c r="K41" s="40" t="s">
        <v>0</v>
      </c>
      <c r="L41" s="40" t="s">
        <v>304</v>
      </c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</row>
    <row r="42" spans="1:43" ht="13.2">
      <c r="A42" s="99">
        <v>45567</v>
      </c>
      <c r="B42" s="101" t="s">
        <v>20</v>
      </c>
      <c r="C42" s="100" t="s">
        <v>307</v>
      </c>
      <c r="D42" s="101">
        <v>30</v>
      </c>
      <c r="E42" s="102">
        <v>60</v>
      </c>
      <c r="F42" s="101">
        <v>60</v>
      </c>
      <c r="G42" s="103">
        <v>0</v>
      </c>
      <c r="H42" s="98" t="s">
        <v>233</v>
      </c>
      <c r="I42" s="88" t="s">
        <v>303</v>
      </c>
      <c r="J42" s="88" t="s">
        <v>303</v>
      </c>
      <c r="K42" s="88" t="s">
        <v>0</v>
      </c>
      <c r="L42" s="88" t="s">
        <v>304</v>
      </c>
      <c r="M42" s="88"/>
    </row>
    <row r="43" spans="1:43" ht="13.2">
      <c r="A43" s="46">
        <v>45571</v>
      </c>
      <c r="B43" s="3" t="s">
        <v>445</v>
      </c>
      <c r="C43" s="40" t="s">
        <v>446</v>
      </c>
      <c r="D43" s="101">
        <v>60</v>
      </c>
      <c r="E43" s="102">
        <v>70</v>
      </c>
      <c r="F43" s="101">
        <v>20</v>
      </c>
      <c r="G43" s="103">
        <v>50</v>
      </c>
      <c r="H43" s="11" t="s">
        <v>371</v>
      </c>
      <c r="I43" s="11" t="s">
        <v>303</v>
      </c>
      <c r="J43" s="11" t="s">
        <v>303</v>
      </c>
      <c r="K43" s="11" t="s">
        <v>0</v>
      </c>
      <c r="L43" s="11" t="s">
        <v>303</v>
      </c>
      <c r="M43" s="40"/>
      <c r="N43" s="11" t="s">
        <v>18</v>
      </c>
      <c r="O43" s="11" t="s">
        <v>355</v>
      </c>
      <c r="P43" s="11" t="s">
        <v>304</v>
      </c>
      <c r="Q43" s="105">
        <v>75</v>
      </c>
      <c r="R43" s="105">
        <v>30</v>
      </c>
      <c r="S43" s="105">
        <v>45</v>
      </c>
      <c r="T43" s="11" t="s">
        <v>356</v>
      </c>
      <c r="U43" s="11" t="s">
        <v>303</v>
      </c>
      <c r="V43" s="11" t="s">
        <v>303</v>
      </c>
      <c r="W43" s="11" t="s">
        <v>0</v>
      </c>
      <c r="X43" s="11" t="s">
        <v>376</v>
      </c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</row>
    <row r="44" spans="1:43" ht="13.2">
      <c r="A44" s="46">
        <v>45571</v>
      </c>
      <c r="B44" s="3" t="s">
        <v>227</v>
      </c>
      <c r="C44" s="40" t="s">
        <v>404</v>
      </c>
      <c r="D44" s="101">
        <v>30</v>
      </c>
      <c r="E44" s="102">
        <v>40</v>
      </c>
      <c r="F44" s="101">
        <v>10</v>
      </c>
      <c r="G44" s="103">
        <v>30</v>
      </c>
      <c r="H44" s="11" t="s">
        <v>371</v>
      </c>
      <c r="I44" s="11" t="s">
        <v>303</v>
      </c>
      <c r="J44" s="11" t="s">
        <v>303</v>
      </c>
      <c r="K44" s="11" t="s">
        <v>0</v>
      </c>
      <c r="L44" s="11" t="s">
        <v>303</v>
      </c>
      <c r="M44" s="40"/>
      <c r="N44" s="85" t="s">
        <v>366</v>
      </c>
      <c r="O44" s="85" t="s">
        <v>367</v>
      </c>
      <c r="P44" s="85" t="s">
        <v>304</v>
      </c>
      <c r="Q44" s="86">
        <v>100</v>
      </c>
      <c r="R44" s="86">
        <v>40</v>
      </c>
      <c r="S44" s="86">
        <v>60</v>
      </c>
      <c r="T44" s="85" t="s">
        <v>356</v>
      </c>
      <c r="U44" s="40" t="s">
        <v>303</v>
      </c>
      <c r="V44" s="40" t="s">
        <v>303</v>
      </c>
      <c r="W44" s="40" t="s">
        <v>1</v>
      </c>
      <c r="X44" s="40" t="s">
        <v>376</v>
      </c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</row>
    <row r="45" spans="1:43" ht="13.2">
      <c r="A45" s="46">
        <v>45571</v>
      </c>
      <c r="B45" s="40" t="s">
        <v>397</v>
      </c>
      <c r="C45" s="40" t="s">
        <v>398</v>
      </c>
      <c r="D45" s="40">
        <v>60</v>
      </c>
      <c r="E45" s="40">
        <v>90</v>
      </c>
      <c r="F45" s="40">
        <v>90</v>
      </c>
      <c r="G45" s="86">
        <v>0</v>
      </c>
      <c r="H45" s="85" t="s">
        <v>233</v>
      </c>
      <c r="I45" s="40" t="s">
        <v>303</v>
      </c>
      <c r="J45" s="40" t="s">
        <v>303</v>
      </c>
      <c r="K45" s="40" t="s">
        <v>0</v>
      </c>
      <c r="L45" s="40" t="s">
        <v>304</v>
      </c>
      <c r="M45" s="40"/>
      <c r="N45" s="85" t="s">
        <v>368</v>
      </c>
      <c r="O45" s="85" t="s">
        <v>327</v>
      </c>
      <c r="P45" s="85" t="s">
        <v>304</v>
      </c>
      <c r="Q45" s="86">
        <v>100</v>
      </c>
      <c r="R45" s="86">
        <v>40</v>
      </c>
      <c r="S45" s="86">
        <v>60</v>
      </c>
      <c r="T45" s="85" t="s">
        <v>356</v>
      </c>
      <c r="U45" s="40" t="s">
        <v>303</v>
      </c>
      <c r="V45" s="40" t="s">
        <v>303</v>
      </c>
      <c r="W45" s="40" t="s">
        <v>1</v>
      </c>
      <c r="X45" s="40" t="s">
        <v>376</v>
      </c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</row>
    <row r="46" spans="1:43" ht="13.2">
      <c r="A46" s="46">
        <v>45571</v>
      </c>
      <c r="B46" s="40" t="s">
        <v>384</v>
      </c>
      <c r="C46" s="40" t="s">
        <v>318</v>
      </c>
      <c r="D46" s="40">
        <v>60</v>
      </c>
      <c r="E46" s="40">
        <v>90</v>
      </c>
      <c r="F46" s="40">
        <v>90</v>
      </c>
      <c r="G46" s="86">
        <v>0</v>
      </c>
      <c r="H46" s="85" t="s">
        <v>233</v>
      </c>
      <c r="I46" s="40" t="s">
        <v>303</v>
      </c>
      <c r="J46" s="40" t="s">
        <v>303</v>
      </c>
      <c r="K46" s="40" t="s">
        <v>0</v>
      </c>
      <c r="L46" s="40" t="s">
        <v>304</v>
      </c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</row>
    <row r="47" spans="1:43" ht="13.2">
      <c r="A47" s="46">
        <v>45571</v>
      </c>
      <c r="B47" s="40" t="s">
        <v>316</v>
      </c>
      <c r="C47" s="40" t="s">
        <v>311</v>
      </c>
      <c r="D47" s="40">
        <v>60</v>
      </c>
      <c r="E47" s="40">
        <v>90</v>
      </c>
      <c r="F47" s="40">
        <v>90</v>
      </c>
      <c r="G47" s="86">
        <v>0</v>
      </c>
      <c r="H47" s="85" t="s">
        <v>233</v>
      </c>
      <c r="I47" s="40" t="s">
        <v>303</v>
      </c>
      <c r="J47" s="40" t="s">
        <v>303</v>
      </c>
      <c r="K47" s="40" t="s">
        <v>0</v>
      </c>
      <c r="L47" s="40" t="s">
        <v>304</v>
      </c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</row>
    <row r="48" spans="1:43" ht="13.2">
      <c r="A48" s="46">
        <v>45571</v>
      </c>
      <c r="B48" s="40" t="s">
        <v>385</v>
      </c>
      <c r="C48" s="40" t="s">
        <v>405</v>
      </c>
      <c r="D48" s="40">
        <v>60</v>
      </c>
      <c r="E48" s="40">
        <v>90</v>
      </c>
      <c r="F48" s="40">
        <v>90</v>
      </c>
      <c r="G48" s="86">
        <v>0</v>
      </c>
      <c r="H48" s="85" t="s">
        <v>233</v>
      </c>
      <c r="I48" s="40" t="s">
        <v>303</v>
      </c>
      <c r="J48" s="40" t="s">
        <v>303</v>
      </c>
      <c r="K48" s="40" t="s">
        <v>0</v>
      </c>
      <c r="L48" s="40" t="s">
        <v>304</v>
      </c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</row>
    <row r="49" spans="1:43" ht="13.2">
      <c r="A49" s="99">
        <v>45570</v>
      </c>
      <c r="B49" s="101" t="s">
        <v>477</v>
      </c>
      <c r="C49" s="100" t="s">
        <v>314</v>
      </c>
      <c r="D49" s="101" t="s">
        <v>478</v>
      </c>
      <c r="E49" s="102">
        <v>35</v>
      </c>
      <c r="F49" s="101">
        <v>35</v>
      </c>
      <c r="G49" s="103">
        <v>0</v>
      </c>
      <c r="H49" s="98" t="s">
        <v>233</v>
      </c>
      <c r="I49" s="88" t="s">
        <v>303</v>
      </c>
      <c r="J49" s="88" t="s">
        <v>303</v>
      </c>
      <c r="K49" s="88" t="s">
        <v>0</v>
      </c>
      <c r="L49" s="88" t="s">
        <v>304</v>
      </c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P49" s="88"/>
      <c r="AQ49" s="88"/>
    </row>
    <row r="50" spans="1:43" ht="13.2">
      <c r="A50" s="46">
        <v>45571</v>
      </c>
      <c r="B50" s="3" t="s">
        <v>443</v>
      </c>
      <c r="C50" s="40" t="s">
        <v>444</v>
      </c>
      <c r="D50" s="101">
        <v>60</v>
      </c>
      <c r="E50" s="102">
        <v>110</v>
      </c>
      <c r="F50" s="101">
        <v>20</v>
      </c>
      <c r="G50" s="103">
        <v>90</v>
      </c>
      <c r="H50" s="11" t="s">
        <v>379</v>
      </c>
      <c r="I50" s="11" t="s">
        <v>303</v>
      </c>
      <c r="J50" s="11" t="s">
        <v>303</v>
      </c>
      <c r="K50" s="11" t="s">
        <v>0</v>
      </c>
      <c r="L50" s="11" t="s">
        <v>303</v>
      </c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</row>
    <row r="51" spans="1:43" ht="13.2">
      <c r="A51" s="46">
        <v>45566</v>
      </c>
      <c r="B51" s="3" t="s">
        <v>362</v>
      </c>
      <c r="C51" s="3" t="s">
        <v>400</v>
      </c>
      <c r="D51" s="40">
        <v>60</v>
      </c>
      <c r="E51" s="86">
        <v>90</v>
      </c>
      <c r="F51" s="86">
        <v>90</v>
      </c>
      <c r="G51" s="86">
        <v>0</v>
      </c>
      <c r="H51" s="85" t="s">
        <v>233</v>
      </c>
      <c r="I51" s="40" t="s">
        <v>303</v>
      </c>
      <c r="J51" s="40" t="s">
        <v>303</v>
      </c>
      <c r="K51" s="40" t="s">
        <v>1</v>
      </c>
      <c r="L51" s="40" t="s">
        <v>304</v>
      </c>
      <c r="M51" s="88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</row>
    <row r="52" spans="1:43" ht="13.2">
      <c r="A52" s="46">
        <v>45567</v>
      </c>
      <c r="B52" s="11" t="s">
        <v>412</v>
      </c>
      <c r="C52" s="3" t="s">
        <v>413</v>
      </c>
      <c r="D52" s="40">
        <v>60</v>
      </c>
      <c r="E52" s="86">
        <v>90</v>
      </c>
      <c r="F52" s="86">
        <v>90</v>
      </c>
      <c r="G52" s="86">
        <v>0</v>
      </c>
      <c r="H52" s="85" t="s">
        <v>233</v>
      </c>
      <c r="I52" s="40" t="s">
        <v>303</v>
      </c>
      <c r="J52" s="40" t="s">
        <v>303</v>
      </c>
      <c r="K52" s="40" t="s">
        <v>1</v>
      </c>
      <c r="L52" s="40" t="s">
        <v>304</v>
      </c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</row>
    <row r="53" spans="1:43" ht="13.2">
      <c r="A53" s="46">
        <v>45567</v>
      </c>
      <c r="B53" s="3" t="s">
        <v>324</v>
      </c>
      <c r="C53" s="3" t="s">
        <v>333</v>
      </c>
      <c r="D53" s="40">
        <v>60</v>
      </c>
      <c r="E53" s="86">
        <v>90</v>
      </c>
      <c r="F53" s="86">
        <v>90</v>
      </c>
      <c r="G53" s="86">
        <v>0</v>
      </c>
      <c r="H53" s="85" t="s">
        <v>233</v>
      </c>
      <c r="I53" s="40" t="s">
        <v>303</v>
      </c>
      <c r="J53" s="40" t="s">
        <v>303</v>
      </c>
      <c r="K53" s="40" t="s">
        <v>1</v>
      </c>
      <c r="L53" s="40" t="s">
        <v>304</v>
      </c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</row>
    <row r="54" spans="1:43" ht="13.2">
      <c r="A54" s="46">
        <v>45567</v>
      </c>
      <c r="B54" s="11" t="s">
        <v>364</v>
      </c>
      <c r="C54" s="11" t="s">
        <v>365</v>
      </c>
      <c r="D54" s="41">
        <v>45</v>
      </c>
      <c r="E54" s="105">
        <v>60</v>
      </c>
      <c r="F54" s="105">
        <v>60</v>
      </c>
      <c r="G54" s="105">
        <v>0</v>
      </c>
      <c r="H54" s="11" t="s">
        <v>233</v>
      </c>
      <c r="I54" s="11" t="s">
        <v>303</v>
      </c>
      <c r="J54" s="11" t="s">
        <v>303</v>
      </c>
      <c r="K54" s="11" t="s">
        <v>1</v>
      </c>
      <c r="L54" s="11" t="s">
        <v>304</v>
      </c>
      <c r="M54" s="111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</row>
    <row r="55" spans="1:43" ht="13.2">
      <c r="A55" s="46">
        <v>45568</v>
      </c>
      <c r="B55" s="3" t="s">
        <v>479</v>
      </c>
      <c r="C55" s="3" t="s">
        <v>480</v>
      </c>
      <c r="D55" s="40">
        <v>45</v>
      </c>
      <c r="E55" s="40">
        <v>54</v>
      </c>
      <c r="F55" s="40">
        <v>54</v>
      </c>
      <c r="G55" s="86">
        <v>0</v>
      </c>
      <c r="H55" s="85" t="s">
        <v>233</v>
      </c>
      <c r="I55" s="40" t="s">
        <v>303</v>
      </c>
      <c r="J55" s="40" t="s">
        <v>303</v>
      </c>
      <c r="K55" s="40" t="s">
        <v>1</v>
      </c>
      <c r="L55" s="40" t="s">
        <v>304</v>
      </c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</row>
    <row r="56" spans="1:43" ht="13.2">
      <c r="A56" s="85" t="s">
        <v>199</v>
      </c>
      <c r="B56" s="85" t="s">
        <v>366</v>
      </c>
      <c r="C56" s="85" t="s">
        <v>367</v>
      </c>
      <c r="D56" s="85" t="s">
        <v>304</v>
      </c>
      <c r="E56" s="86">
        <v>100</v>
      </c>
      <c r="F56" s="86">
        <v>40</v>
      </c>
      <c r="G56" s="86">
        <v>60</v>
      </c>
      <c r="H56" s="85" t="s">
        <v>356</v>
      </c>
      <c r="I56" s="40" t="s">
        <v>303</v>
      </c>
      <c r="J56" s="40" t="s">
        <v>303</v>
      </c>
      <c r="K56" s="40" t="s">
        <v>1</v>
      </c>
      <c r="L56" s="40" t="s">
        <v>303</v>
      </c>
      <c r="M56" s="85" t="s">
        <v>199</v>
      </c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</row>
    <row r="57" spans="1:43" ht="13.2">
      <c r="A57" s="85" t="s">
        <v>199</v>
      </c>
      <c r="B57" s="85" t="s">
        <v>368</v>
      </c>
      <c r="C57" s="85" t="s">
        <v>327</v>
      </c>
      <c r="D57" s="85" t="s">
        <v>304</v>
      </c>
      <c r="E57" s="86">
        <v>100</v>
      </c>
      <c r="F57" s="86">
        <v>40</v>
      </c>
      <c r="G57" s="86">
        <v>60</v>
      </c>
      <c r="H57" s="85" t="s">
        <v>356</v>
      </c>
      <c r="I57" s="40" t="s">
        <v>303</v>
      </c>
      <c r="J57" s="40" t="s">
        <v>303</v>
      </c>
      <c r="K57" s="40" t="s">
        <v>1</v>
      </c>
      <c r="L57" s="40" t="s">
        <v>303</v>
      </c>
      <c r="M57" s="85" t="s">
        <v>199</v>
      </c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</row>
    <row r="58" spans="1:43" ht="13.2">
      <c r="A58" s="112"/>
      <c r="B58" s="13"/>
      <c r="C58" s="113"/>
      <c r="D58" s="114"/>
      <c r="E58" s="115"/>
      <c r="F58" s="116">
        <f>SUM(F3:F57)</f>
        <v>3264</v>
      </c>
      <c r="G58" s="117"/>
      <c r="H58" s="118"/>
      <c r="I58" s="118"/>
      <c r="J58" s="118"/>
      <c r="K58" s="118"/>
      <c r="L58" s="118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  <c r="AA58" s="113"/>
      <c r="AB58" s="113"/>
      <c r="AC58" s="113"/>
      <c r="AD58" s="113"/>
      <c r="AE58" s="113"/>
      <c r="AF58" s="113"/>
      <c r="AG58" s="113"/>
      <c r="AH58" s="113"/>
      <c r="AI58" s="113"/>
      <c r="AJ58" s="113"/>
      <c r="AK58" s="113"/>
      <c r="AL58" s="113"/>
      <c r="AM58" s="113"/>
      <c r="AN58" s="113"/>
      <c r="AO58" s="113"/>
      <c r="AP58" s="113"/>
      <c r="AQ58" s="113"/>
    </row>
    <row r="59" spans="1:43" ht="15">
      <c r="A59" s="110" t="s">
        <v>481</v>
      </c>
      <c r="B59" s="37"/>
      <c r="C59" s="37"/>
      <c r="D59" s="37"/>
      <c r="E59" s="53"/>
      <c r="F59" s="45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</row>
    <row r="60" spans="1:43" ht="13.2">
      <c r="A60" s="106">
        <v>45572</v>
      </c>
      <c r="B60" s="3" t="s">
        <v>338</v>
      </c>
      <c r="C60" s="3" t="s">
        <v>339</v>
      </c>
      <c r="D60" s="40">
        <v>45</v>
      </c>
      <c r="E60" s="40">
        <v>60</v>
      </c>
      <c r="F60" s="40">
        <v>60</v>
      </c>
      <c r="G60" s="40">
        <v>0</v>
      </c>
      <c r="H60" s="11" t="s">
        <v>233</v>
      </c>
      <c r="I60" s="11" t="s">
        <v>303</v>
      </c>
      <c r="J60" s="11" t="s">
        <v>303</v>
      </c>
      <c r="K60" s="11" t="s">
        <v>8</v>
      </c>
      <c r="L60" s="11" t="s">
        <v>304</v>
      </c>
      <c r="M60" s="11"/>
    </row>
    <row r="61" spans="1:43" ht="13.2">
      <c r="A61" s="106">
        <v>45574</v>
      </c>
      <c r="B61" s="3" t="s">
        <v>482</v>
      </c>
      <c r="C61" s="3" t="s">
        <v>339</v>
      </c>
      <c r="D61" s="40">
        <v>45</v>
      </c>
      <c r="E61" s="40">
        <v>60</v>
      </c>
      <c r="F61" s="40">
        <v>60</v>
      </c>
      <c r="G61" s="40">
        <v>0</v>
      </c>
      <c r="H61" s="11" t="s">
        <v>233</v>
      </c>
      <c r="I61" s="11" t="s">
        <v>303</v>
      </c>
      <c r="J61" s="11" t="s">
        <v>303</v>
      </c>
      <c r="K61" s="11" t="s">
        <v>8</v>
      </c>
      <c r="L61" s="11" t="s">
        <v>304</v>
      </c>
      <c r="M61" s="11"/>
    </row>
    <row r="62" spans="1:43" ht="13.2">
      <c r="A62" s="46">
        <v>45573</v>
      </c>
      <c r="B62" s="3" t="s">
        <v>397</v>
      </c>
      <c r="C62" s="3" t="s">
        <v>398</v>
      </c>
      <c r="D62" s="40">
        <v>60</v>
      </c>
      <c r="E62" s="86">
        <v>80</v>
      </c>
      <c r="F62" s="86">
        <v>80</v>
      </c>
      <c r="G62" s="86">
        <v>0</v>
      </c>
      <c r="H62" s="85" t="s">
        <v>233</v>
      </c>
      <c r="I62" s="40" t="s">
        <v>303</v>
      </c>
      <c r="J62" s="40" t="s">
        <v>303</v>
      </c>
      <c r="K62" s="40" t="s">
        <v>0</v>
      </c>
      <c r="L62" s="40" t="s">
        <v>304</v>
      </c>
      <c r="M62" s="88"/>
      <c r="N62" s="88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</row>
    <row r="63" spans="1:43" ht="13.2">
      <c r="A63" s="106">
        <v>45572</v>
      </c>
      <c r="B63" s="11" t="s">
        <v>395</v>
      </c>
      <c r="C63" s="11" t="s">
        <v>396</v>
      </c>
      <c r="D63" s="40">
        <v>30</v>
      </c>
      <c r="E63" s="60">
        <v>60</v>
      </c>
      <c r="F63" s="40">
        <v>60</v>
      </c>
      <c r="G63" s="40">
        <v>0</v>
      </c>
      <c r="H63" s="11" t="s">
        <v>233</v>
      </c>
      <c r="I63" s="11" t="s">
        <v>303</v>
      </c>
      <c r="J63" s="11" t="s">
        <v>303</v>
      </c>
      <c r="K63" s="11" t="s">
        <v>0</v>
      </c>
      <c r="L63" s="11" t="s">
        <v>304</v>
      </c>
      <c r="M63" s="1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</row>
    <row r="64" spans="1:43" ht="13.2">
      <c r="A64" s="46">
        <v>45573</v>
      </c>
      <c r="B64" s="11" t="s">
        <v>313</v>
      </c>
      <c r="C64" s="40" t="s">
        <v>314</v>
      </c>
      <c r="D64" s="40">
        <v>45</v>
      </c>
      <c r="E64" s="86">
        <v>75</v>
      </c>
      <c r="F64" s="86">
        <v>75</v>
      </c>
      <c r="G64" s="86">
        <v>0</v>
      </c>
      <c r="H64" s="85" t="s">
        <v>233</v>
      </c>
      <c r="I64" s="40" t="s">
        <v>303</v>
      </c>
      <c r="J64" s="40" t="s">
        <v>303</v>
      </c>
      <c r="K64" s="40" t="s">
        <v>0</v>
      </c>
      <c r="L64" s="40" t="s">
        <v>304</v>
      </c>
      <c r="M64" s="40" t="s">
        <v>304</v>
      </c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</row>
    <row r="65" spans="1:43" ht="13.2">
      <c r="A65" s="46">
        <v>45573</v>
      </c>
      <c r="B65" s="40" t="s">
        <v>315</v>
      </c>
      <c r="C65" s="40" t="s">
        <v>314</v>
      </c>
      <c r="D65" s="40">
        <v>45</v>
      </c>
      <c r="E65" s="86">
        <v>75</v>
      </c>
      <c r="F65" s="86">
        <v>75</v>
      </c>
      <c r="G65" s="86">
        <v>0</v>
      </c>
      <c r="H65" s="85" t="s">
        <v>233</v>
      </c>
      <c r="I65" s="40" t="s">
        <v>303</v>
      </c>
      <c r="J65" s="40" t="s">
        <v>303</v>
      </c>
      <c r="K65" s="40" t="s">
        <v>0</v>
      </c>
      <c r="L65" s="40" t="s">
        <v>304</v>
      </c>
      <c r="M65" s="88" t="s">
        <v>304</v>
      </c>
      <c r="N65" s="88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</row>
    <row r="66" spans="1:43" ht="13.2">
      <c r="A66" s="46">
        <v>45573</v>
      </c>
      <c r="B66" s="40" t="s">
        <v>394</v>
      </c>
      <c r="C66" s="40" t="s">
        <v>335</v>
      </c>
      <c r="D66" s="40">
        <v>30</v>
      </c>
      <c r="E66" s="86">
        <v>40</v>
      </c>
      <c r="F66" s="86">
        <v>40</v>
      </c>
      <c r="G66" s="86">
        <v>0</v>
      </c>
      <c r="H66" s="85" t="s">
        <v>233</v>
      </c>
      <c r="I66" s="40" t="s">
        <v>303</v>
      </c>
      <c r="J66" s="40" t="s">
        <v>303</v>
      </c>
      <c r="K66" s="40" t="s">
        <v>0</v>
      </c>
      <c r="L66" s="40" t="s">
        <v>304</v>
      </c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</row>
    <row r="67" spans="1:43" ht="13.2">
      <c r="A67" s="46">
        <v>45572</v>
      </c>
      <c r="B67" s="3" t="s">
        <v>144</v>
      </c>
      <c r="C67" s="3" t="s">
        <v>474</v>
      </c>
      <c r="D67" s="40">
        <v>30</v>
      </c>
      <c r="E67" s="40">
        <v>75</v>
      </c>
      <c r="F67" s="40">
        <v>20</v>
      </c>
      <c r="G67" s="40">
        <v>55</v>
      </c>
      <c r="H67" s="85" t="s">
        <v>379</v>
      </c>
      <c r="I67" s="40" t="s">
        <v>303</v>
      </c>
      <c r="J67" s="40" t="s">
        <v>303</v>
      </c>
      <c r="K67" s="40" t="s">
        <v>0</v>
      </c>
      <c r="L67" s="40" t="s">
        <v>303</v>
      </c>
      <c r="M67" s="3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</row>
    <row r="68" spans="1:43" ht="13.2">
      <c r="A68" s="46">
        <v>45573</v>
      </c>
      <c r="B68" s="3" t="s">
        <v>328</v>
      </c>
      <c r="C68" s="3" t="s">
        <v>329</v>
      </c>
      <c r="D68" s="40">
        <v>45</v>
      </c>
      <c r="E68" s="40">
        <v>60</v>
      </c>
      <c r="F68" s="40">
        <v>60</v>
      </c>
      <c r="G68" s="40">
        <v>0</v>
      </c>
      <c r="H68" s="11" t="s">
        <v>233</v>
      </c>
      <c r="I68" s="11" t="s">
        <v>303</v>
      </c>
      <c r="J68" s="11" t="s">
        <v>303</v>
      </c>
      <c r="K68" s="11" t="s">
        <v>0</v>
      </c>
      <c r="L68" s="11" t="s">
        <v>304</v>
      </c>
      <c r="M68" s="31"/>
    </row>
    <row r="69" spans="1:43" ht="13.2">
      <c r="A69" s="46">
        <v>45572</v>
      </c>
      <c r="B69" s="3" t="s">
        <v>328</v>
      </c>
      <c r="C69" s="3" t="s">
        <v>329</v>
      </c>
      <c r="D69" s="40">
        <v>60</v>
      </c>
      <c r="E69" s="86">
        <v>90</v>
      </c>
      <c r="F69" s="86">
        <v>90</v>
      </c>
      <c r="G69" s="86">
        <v>0</v>
      </c>
      <c r="H69" s="85" t="s">
        <v>233</v>
      </c>
      <c r="I69" s="40" t="s">
        <v>303</v>
      </c>
      <c r="J69" s="40" t="s">
        <v>303</v>
      </c>
      <c r="K69" s="40" t="s">
        <v>0</v>
      </c>
      <c r="L69" s="40" t="s">
        <v>304</v>
      </c>
      <c r="M69" s="40"/>
      <c r="N69" s="40"/>
    </row>
    <row r="70" spans="1:43" ht="13.2">
      <c r="A70" s="46">
        <v>45573</v>
      </c>
      <c r="B70" s="3" t="s">
        <v>382</v>
      </c>
      <c r="C70" s="3" t="s">
        <v>435</v>
      </c>
      <c r="D70" s="40">
        <v>45</v>
      </c>
      <c r="E70" s="40">
        <v>45</v>
      </c>
      <c r="F70" s="40">
        <v>45</v>
      </c>
      <c r="G70" s="40">
        <v>0</v>
      </c>
      <c r="H70" s="11" t="s">
        <v>233</v>
      </c>
      <c r="I70" s="11" t="s">
        <v>303</v>
      </c>
      <c r="J70" s="11" t="s">
        <v>303</v>
      </c>
      <c r="K70" s="11" t="s">
        <v>0</v>
      </c>
      <c r="L70" s="11" t="s">
        <v>304</v>
      </c>
      <c r="M70" s="32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</row>
    <row r="71" spans="1:43" ht="13.2">
      <c r="A71" s="46">
        <v>45574</v>
      </c>
      <c r="B71" s="11" t="s">
        <v>382</v>
      </c>
      <c r="C71" s="3" t="s">
        <v>435</v>
      </c>
      <c r="D71" s="40">
        <v>60</v>
      </c>
      <c r="E71" s="86">
        <v>90</v>
      </c>
      <c r="F71" s="86">
        <v>90</v>
      </c>
      <c r="G71" s="86">
        <v>0</v>
      </c>
      <c r="H71" s="85" t="s">
        <v>233</v>
      </c>
      <c r="I71" s="40" t="s">
        <v>303</v>
      </c>
      <c r="J71" s="40" t="s">
        <v>303</v>
      </c>
      <c r="K71" s="40" t="s">
        <v>0</v>
      </c>
      <c r="L71" s="40" t="s">
        <v>304</v>
      </c>
      <c r="M71" s="40"/>
      <c r="N71" s="40"/>
    </row>
    <row r="72" spans="1:43" ht="13.8">
      <c r="A72" s="46">
        <v>45573</v>
      </c>
      <c r="B72" s="119" t="s">
        <v>401</v>
      </c>
      <c r="C72" s="3" t="s">
        <v>435</v>
      </c>
      <c r="D72" s="40">
        <v>45</v>
      </c>
      <c r="E72" s="40">
        <v>45</v>
      </c>
      <c r="F72" s="40">
        <v>45</v>
      </c>
      <c r="G72" s="40">
        <v>0</v>
      </c>
      <c r="H72" s="11" t="s">
        <v>233</v>
      </c>
      <c r="I72" s="11" t="s">
        <v>303</v>
      </c>
      <c r="J72" s="11" t="s">
        <v>303</v>
      </c>
      <c r="K72" s="11" t="s">
        <v>0</v>
      </c>
      <c r="L72" s="11" t="s">
        <v>304</v>
      </c>
      <c r="M72" s="12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</row>
    <row r="73" spans="1:43" ht="13.2">
      <c r="A73" s="106">
        <v>45574</v>
      </c>
      <c r="B73" s="11" t="s">
        <v>472</v>
      </c>
      <c r="C73" s="11" t="s">
        <v>473</v>
      </c>
      <c r="D73" s="40">
        <v>30</v>
      </c>
      <c r="E73" s="60">
        <v>60</v>
      </c>
      <c r="F73" s="40">
        <v>60</v>
      </c>
      <c r="G73" s="40">
        <v>0</v>
      </c>
      <c r="H73" s="11" t="s">
        <v>233</v>
      </c>
      <c r="I73" s="11" t="s">
        <v>303</v>
      </c>
      <c r="J73" s="11" t="s">
        <v>303</v>
      </c>
      <c r="K73" s="11" t="s">
        <v>0</v>
      </c>
      <c r="L73" s="11" t="s">
        <v>304</v>
      </c>
      <c r="M73" s="11"/>
      <c r="N73" s="11"/>
    </row>
    <row r="74" spans="1:43" ht="13.2">
      <c r="A74" s="106">
        <v>45574</v>
      </c>
      <c r="B74" s="3" t="s">
        <v>347</v>
      </c>
      <c r="C74" s="11" t="s">
        <v>348</v>
      </c>
      <c r="D74" s="40">
        <v>45</v>
      </c>
      <c r="E74" s="40">
        <v>60</v>
      </c>
      <c r="F74" s="40">
        <v>60</v>
      </c>
      <c r="G74" s="40">
        <v>0</v>
      </c>
      <c r="H74" s="11" t="s">
        <v>233</v>
      </c>
      <c r="I74" s="11" t="s">
        <v>303</v>
      </c>
      <c r="J74" s="11" t="s">
        <v>303</v>
      </c>
      <c r="K74" s="11" t="s">
        <v>0</v>
      </c>
      <c r="L74" s="11" t="s">
        <v>304</v>
      </c>
      <c r="M74" s="11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</row>
    <row r="75" spans="1:43" ht="13.2">
      <c r="A75" s="106">
        <v>45574</v>
      </c>
      <c r="B75" s="3" t="s">
        <v>397</v>
      </c>
      <c r="C75" s="3" t="s">
        <v>398</v>
      </c>
      <c r="D75" s="40">
        <v>30</v>
      </c>
      <c r="E75" s="40">
        <v>40</v>
      </c>
      <c r="F75" s="40">
        <v>40</v>
      </c>
      <c r="G75" s="40">
        <v>0</v>
      </c>
      <c r="H75" s="11" t="s">
        <v>233</v>
      </c>
      <c r="I75" s="11" t="s">
        <v>303</v>
      </c>
      <c r="J75" s="11" t="s">
        <v>303</v>
      </c>
      <c r="K75" s="11" t="s">
        <v>0</v>
      </c>
      <c r="L75" s="11" t="s">
        <v>304</v>
      </c>
      <c r="M75" s="31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</row>
    <row r="76" spans="1:43" ht="13.2">
      <c r="A76" s="46">
        <v>45572</v>
      </c>
      <c r="B76" s="3" t="s">
        <v>438</v>
      </c>
      <c r="C76" s="3" t="s">
        <v>439</v>
      </c>
      <c r="D76" s="40">
        <v>60</v>
      </c>
      <c r="E76" s="86">
        <v>90</v>
      </c>
      <c r="F76" s="86">
        <v>90</v>
      </c>
      <c r="G76" s="86">
        <v>0</v>
      </c>
      <c r="H76" s="85" t="s">
        <v>233</v>
      </c>
      <c r="I76" s="40" t="s">
        <v>303</v>
      </c>
      <c r="J76" s="40" t="s">
        <v>303</v>
      </c>
      <c r="K76" s="40" t="s">
        <v>0</v>
      </c>
      <c r="L76" s="40" t="s">
        <v>304</v>
      </c>
      <c r="M76" s="40"/>
      <c r="N76" s="40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</row>
    <row r="77" spans="1:43" ht="13.2">
      <c r="A77" s="46">
        <v>45575</v>
      </c>
      <c r="B77" s="3" t="s">
        <v>438</v>
      </c>
      <c r="C77" s="3" t="s">
        <v>439</v>
      </c>
      <c r="D77" s="40">
        <v>60</v>
      </c>
      <c r="E77" s="86">
        <v>90</v>
      </c>
      <c r="F77" s="86">
        <v>90</v>
      </c>
      <c r="G77" s="86">
        <v>0</v>
      </c>
      <c r="H77" s="85" t="s">
        <v>233</v>
      </c>
      <c r="I77" s="40" t="s">
        <v>303</v>
      </c>
      <c r="J77" s="40" t="s">
        <v>303</v>
      </c>
      <c r="K77" s="40" t="s">
        <v>0</v>
      </c>
      <c r="L77" s="40" t="s">
        <v>304</v>
      </c>
      <c r="M77" s="40"/>
      <c r="N77" s="40"/>
    </row>
    <row r="78" spans="1:43" ht="13.2">
      <c r="A78" s="106">
        <v>45575</v>
      </c>
      <c r="B78" s="3" t="s">
        <v>397</v>
      </c>
      <c r="C78" s="3" t="s">
        <v>398</v>
      </c>
      <c r="D78" s="40">
        <v>30</v>
      </c>
      <c r="E78" s="40">
        <v>40</v>
      </c>
      <c r="F78" s="40">
        <v>40</v>
      </c>
      <c r="G78" s="40">
        <v>0</v>
      </c>
      <c r="H78" s="11" t="s">
        <v>233</v>
      </c>
      <c r="I78" s="11" t="s">
        <v>303</v>
      </c>
      <c r="J78" s="11" t="s">
        <v>303</v>
      </c>
      <c r="K78" s="11" t="s">
        <v>0</v>
      </c>
      <c r="L78" s="11" t="s">
        <v>304</v>
      </c>
      <c r="M78" s="31"/>
    </row>
    <row r="79" spans="1:43" ht="13.2">
      <c r="A79" s="106">
        <v>45575</v>
      </c>
      <c r="B79" s="11" t="s">
        <v>342</v>
      </c>
      <c r="C79" s="11" t="s">
        <v>343</v>
      </c>
      <c r="D79" s="41">
        <v>60</v>
      </c>
      <c r="E79" s="105">
        <v>90</v>
      </c>
      <c r="F79" s="105">
        <v>90</v>
      </c>
      <c r="G79" s="86">
        <v>0</v>
      </c>
      <c r="H79" s="11" t="s">
        <v>233</v>
      </c>
      <c r="I79" s="11" t="s">
        <v>303</v>
      </c>
      <c r="J79" s="11" t="s">
        <v>303</v>
      </c>
      <c r="K79" s="11" t="s">
        <v>0</v>
      </c>
      <c r="L79" s="11" t="s">
        <v>304</v>
      </c>
      <c r="M79" s="11"/>
      <c r="N79" s="11"/>
    </row>
    <row r="80" spans="1:43" ht="13.2">
      <c r="A80" s="106">
        <v>45575</v>
      </c>
      <c r="B80" s="3" t="s">
        <v>420</v>
      </c>
      <c r="C80" s="3" t="s">
        <v>351</v>
      </c>
      <c r="D80" s="40">
        <v>45</v>
      </c>
      <c r="E80" s="40">
        <v>60</v>
      </c>
      <c r="F80" s="40">
        <v>60</v>
      </c>
      <c r="G80" s="40">
        <v>0</v>
      </c>
      <c r="H80" s="11" t="s">
        <v>233</v>
      </c>
      <c r="I80" s="11" t="s">
        <v>303</v>
      </c>
      <c r="J80" s="11" t="s">
        <v>303</v>
      </c>
      <c r="K80" s="11" t="s">
        <v>0</v>
      </c>
      <c r="L80" s="11" t="s">
        <v>304</v>
      </c>
      <c r="M80" s="52"/>
    </row>
    <row r="81" spans="1:43" ht="13.2">
      <c r="A81" s="106">
        <v>45572</v>
      </c>
      <c r="B81" s="3" t="s">
        <v>13</v>
      </c>
      <c r="C81" s="11" t="s">
        <v>307</v>
      </c>
      <c r="D81" s="40">
        <v>45</v>
      </c>
      <c r="E81" s="40">
        <v>60</v>
      </c>
      <c r="F81" s="40">
        <v>60</v>
      </c>
      <c r="G81" s="40">
        <v>0</v>
      </c>
      <c r="H81" s="11" t="s">
        <v>233</v>
      </c>
      <c r="I81" s="11" t="s">
        <v>303</v>
      </c>
      <c r="J81" s="11" t="s">
        <v>303</v>
      </c>
      <c r="K81" s="11" t="s">
        <v>0</v>
      </c>
      <c r="L81" s="11" t="s">
        <v>304</v>
      </c>
      <c r="M81" s="11"/>
    </row>
    <row r="82" spans="1:43" ht="13.2">
      <c r="A82" s="106">
        <v>45575</v>
      </c>
      <c r="B82" s="3" t="s">
        <v>13</v>
      </c>
      <c r="C82" s="11" t="s">
        <v>307</v>
      </c>
      <c r="D82" s="40">
        <v>45</v>
      </c>
      <c r="E82" s="40">
        <v>60</v>
      </c>
      <c r="F82" s="40">
        <v>60</v>
      </c>
      <c r="G82" s="40">
        <v>0</v>
      </c>
      <c r="H82" s="11" t="s">
        <v>233</v>
      </c>
      <c r="I82" s="11" t="s">
        <v>303</v>
      </c>
      <c r="J82" s="11" t="s">
        <v>303</v>
      </c>
      <c r="K82" s="11" t="s">
        <v>0</v>
      </c>
      <c r="L82" s="11" t="s">
        <v>304</v>
      </c>
      <c r="M82" s="11"/>
    </row>
    <row r="83" spans="1:43" ht="13.2">
      <c r="A83" s="99">
        <v>45574</v>
      </c>
      <c r="B83" s="101" t="s">
        <v>20</v>
      </c>
      <c r="C83" s="100" t="s">
        <v>307</v>
      </c>
      <c r="D83" s="101">
        <v>30</v>
      </c>
      <c r="E83" s="102">
        <v>60</v>
      </c>
      <c r="F83" s="101">
        <v>60</v>
      </c>
      <c r="G83" s="103">
        <v>0</v>
      </c>
      <c r="H83" s="98" t="s">
        <v>233</v>
      </c>
      <c r="I83" s="88" t="s">
        <v>303</v>
      </c>
      <c r="J83" s="88" t="s">
        <v>303</v>
      </c>
      <c r="K83" s="88" t="s">
        <v>0</v>
      </c>
      <c r="L83" s="88" t="s">
        <v>304</v>
      </c>
      <c r="M83" s="88"/>
      <c r="N83" s="88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</row>
    <row r="84" spans="1:43" ht="13.2">
      <c r="A84" s="40" t="s">
        <v>199</v>
      </c>
      <c r="B84" s="40" t="s">
        <v>442</v>
      </c>
      <c r="C84" s="3" t="s">
        <v>442</v>
      </c>
      <c r="D84" s="40" t="s">
        <v>304</v>
      </c>
      <c r="E84" s="86">
        <v>100</v>
      </c>
      <c r="F84" s="86">
        <v>100</v>
      </c>
      <c r="G84" s="86">
        <v>0</v>
      </c>
      <c r="H84" s="85" t="s">
        <v>233</v>
      </c>
      <c r="I84" s="40" t="s">
        <v>303</v>
      </c>
      <c r="J84" s="40" t="s">
        <v>303</v>
      </c>
      <c r="K84" s="40" t="s">
        <v>0</v>
      </c>
      <c r="L84" s="40" t="s">
        <v>304</v>
      </c>
      <c r="M84" s="40" t="s">
        <v>199</v>
      </c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</row>
    <row r="85" spans="1:43" ht="13.2">
      <c r="A85" s="46">
        <v>45573</v>
      </c>
      <c r="B85" s="3" t="s">
        <v>227</v>
      </c>
      <c r="C85" s="3" t="s">
        <v>404</v>
      </c>
      <c r="D85" s="40">
        <v>45</v>
      </c>
      <c r="E85" s="40">
        <v>60</v>
      </c>
      <c r="F85" s="40">
        <v>60</v>
      </c>
      <c r="G85" s="40">
        <v>0</v>
      </c>
      <c r="H85" s="11" t="s">
        <v>233</v>
      </c>
      <c r="I85" s="11" t="s">
        <v>303</v>
      </c>
      <c r="J85" s="11" t="s">
        <v>303</v>
      </c>
      <c r="K85" s="11" t="s">
        <v>0</v>
      </c>
      <c r="L85" s="11" t="s">
        <v>304</v>
      </c>
      <c r="M85" s="31"/>
    </row>
    <row r="86" spans="1:43" ht="13.2">
      <c r="A86" s="106">
        <v>45575</v>
      </c>
      <c r="B86" s="3" t="s">
        <v>227</v>
      </c>
      <c r="C86" s="3" t="s">
        <v>404</v>
      </c>
      <c r="D86" s="40">
        <v>45</v>
      </c>
      <c r="E86" s="40">
        <v>60</v>
      </c>
      <c r="F86" s="40">
        <v>60</v>
      </c>
      <c r="G86" s="40">
        <v>0</v>
      </c>
      <c r="H86" s="11" t="s">
        <v>233</v>
      </c>
      <c r="I86" s="11" t="s">
        <v>303</v>
      </c>
      <c r="J86" s="11" t="s">
        <v>303</v>
      </c>
      <c r="K86" s="11" t="s">
        <v>0</v>
      </c>
      <c r="L86" s="11" t="s">
        <v>304</v>
      </c>
      <c r="M86" s="3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</row>
    <row r="87" spans="1:43" ht="13.2">
      <c r="A87" s="85" t="s">
        <v>199</v>
      </c>
      <c r="B87" s="3" t="s">
        <v>227</v>
      </c>
      <c r="C87" s="3" t="s">
        <v>404</v>
      </c>
      <c r="D87" s="40">
        <v>45</v>
      </c>
      <c r="E87" s="40">
        <v>60</v>
      </c>
      <c r="F87" s="40">
        <v>35</v>
      </c>
      <c r="G87" s="40">
        <v>25</v>
      </c>
      <c r="H87" s="11" t="s">
        <v>356</v>
      </c>
      <c r="I87" s="11" t="s">
        <v>303</v>
      </c>
      <c r="J87" s="11" t="s">
        <v>303</v>
      </c>
      <c r="K87" s="11" t="s">
        <v>0</v>
      </c>
      <c r="L87" s="11" t="s">
        <v>376</v>
      </c>
      <c r="M87" s="40" t="s">
        <v>483</v>
      </c>
    </row>
    <row r="88" spans="1:43" ht="13.2">
      <c r="A88" s="46">
        <v>45575</v>
      </c>
      <c r="B88" s="3" t="s">
        <v>144</v>
      </c>
      <c r="C88" s="3" t="s">
        <v>436</v>
      </c>
      <c r="D88" s="40">
        <v>45</v>
      </c>
      <c r="E88" s="60">
        <v>80</v>
      </c>
      <c r="F88" s="40">
        <v>80</v>
      </c>
      <c r="G88" s="40">
        <v>0</v>
      </c>
      <c r="H88" s="11" t="s">
        <v>233</v>
      </c>
      <c r="I88" s="11" t="s">
        <v>303</v>
      </c>
      <c r="J88" s="11" t="s">
        <v>303</v>
      </c>
      <c r="K88" s="11" t="s">
        <v>0</v>
      </c>
      <c r="L88" s="11" t="s">
        <v>304</v>
      </c>
      <c r="N88" s="39">
        <f>SUM(F62:F102)</f>
        <v>2565</v>
      </c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</row>
    <row r="89" spans="1:43" ht="13.2">
      <c r="A89" s="106" t="s">
        <v>199</v>
      </c>
      <c r="B89" s="11" t="s">
        <v>18</v>
      </c>
      <c r="C89" s="11" t="s">
        <v>355</v>
      </c>
      <c r="D89" s="41" t="s">
        <v>304</v>
      </c>
      <c r="E89" s="105">
        <v>75</v>
      </c>
      <c r="F89" s="105">
        <v>30</v>
      </c>
      <c r="G89" s="105">
        <v>45</v>
      </c>
      <c r="H89" s="11" t="s">
        <v>356</v>
      </c>
      <c r="I89" s="40" t="s">
        <v>303</v>
      </c>
      <c r="J89" s="40" t="s">
        <v>303</v>
      </c>
      <c r="K89" s="11" t="s">
        <v>0</v>
      </c>
      <c r="L89" s="11" t="s">
        <v>376</v>
      </c>
      <c r="M89" s="104" t="s">
        <v>199</v>
      </c>
      <c r="N89" s="40"/>
    </row>
    <row r="90" spans="1:43" ht="13.2">
      <c r="A90" s="46">
        <v>45576</v>
      </c>
      <c r="B90" s="40" t="s">
        <v>374</v>
      </c>
      <c r="C90" s="3" t="s">
        <v>354</v>
      </c>
      <c r="D90" s="40">
        <v>60</v>
      </c>
      <c r="E90" s="86">
        <v>90</v>
      </c>
      <c r="F90" s="86">
        <v>90</v>
      </c>
      <c r="G90" s="86">
        <v>0</v>
      </c>
      <c r="H90" s="85" t="s">
        <v>233</v>
      </c>
      <c r="I90" s="40" t="s">
        <v>303</v>
      </c>
      <c r="J90" s="40" t="s">
        <v>303</v>
      </c>
      <c r="K90" s="40" t="s">
        <v>0</v>
      </c>
      <c r="L90" s="40" t="s">
        <v>304</v>
      </c>
      <c r="M90" s="40"/>
      <c r="N90" s="40"/>
    </row>
    <row r="91" spans="1:43" ht="13.2">
      <c r="A91" s="46">
        <v>45576</v>
      </c>
      <c r="B91" s="40" t="s">
        <v>316</v>
      </c>
      <c r="C91" s="3" t="s">
        <v>311</v>
      </c>
      <c r="D91" s="40">
        <v>60</v>
      </c>
      <c r="E91" s="86">
        <v>90</v>
      </c>
      <c r="F91" s="86">
        <v>90</v>
      </c>
      <c r="G91" s="86">
        <v>0</v>
      </c>
      <c r="H91" s="85" t="s">
        <v>233</v>
      </c>
      <c r="I91" s="40" t="s">
        <v>303</v>
      </c>
      <c r="J91" s="40" t="s">
        <v>303</v>
      </c>
      <c r="K91" s="40" t="s">
        <v>0</v>
      </c>
      <c r="L91" s="40" t="s">
        <v>304</v>
      </c>
      <c r="M91" s="40"/>
      <c r="N91" s="40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</row>
    <row r="92" spans="1:43" ht="13.2">
      <c r="A92" s="46">
        <v>45575</v>
      </c>
      <c r="B92" s="3" t="s">
        <v>331</v>
      </c>
      <c r="C92" s="3" t="s">
        <v>271</v>
      </c>
      <c r="D92" s="40">
        <v>45</v>
      </c>
      <c r="E92" s="60">
        <v>80</v>
      </c>
      <c r="F92" s="40">
        <v>80</v>
      </c>
      <c r="G92" s="40">
        <v>0</v>
      </c>
      <c r="H92" s="11" t="s">
        <v>233</v>
      </c>
      <c r="I92" s="11" t="s">
        <v>303</v>
      </c>
      <c r="J92" s="11" t="s">
        <v>303</v>
      </c>
      <c r="K92" s="11" t="s">
        <v>0</v>
      </c>
      <c r="L92" s="11" t="s">
        <v>304</v>
      </c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</row>
    <row r="93" spans="1:43" ht="13.2">
      <c r="A93" s="46">
        <v>45576</v>
      </c>
      <c r="B93" s="40" t="s">
        <v>384</v>
      </c>
      <c r="C93" s="3" t="s">
        <v>318</v>
      </c>
      <c r="D93" s="40">
        <v>60</v>
      </c>
      <c r="E93" s="86">
        <v>90</v>
      </c>
      <c r="F93" s="86">
        <v>90</v>
      </c>
      <c r="G93" s="86">
        <v>0</v>
      </c>
      <c r="H93" s="85" t="s">
        <v>233</v>
      </c>
      <c r="I93" s="40" t="s">
        <v>303</v>
      </c>
      <c r="J93" s="40" t="s">
        <v>303</v>
      </c>
      <c r="K93" s="40" t="s">
        <v>0</v>
      </c>
      <c r="L93" s="40" t="s">
        <v>304</v>
      </c>
      <c r="M93" s="40"/>
      <c r="N93" s="40"/>
    </row>
    <row r="94" spans="1:43" ht="13.2">
      <c r="A94" s="46">
        <v>45572</v>
      </c>
      <c r="B94" s="3" t="s">
        <v>360</v>
      </c>
      <c r="C94" s="3" t="s">
        <v>361</v>
      </c>
      <c r="D94" s="40">
        <v>30</v>
      </c>
      <c r="E94" s="86">
        <v>30</v>
      </c>
      <c r="F94" s="86">
        <v>30</v>
      </c>
      <c r="G94" s="86">
        <v>0</v>
      </c>
      <c r="H94" s="11" t="s">
        <v>233</v>
      </c>
      <c r="I94" s="11" t="s">
        <v>303</v>
      </c>
      <c r="J94" s="11" t="s">
        <v>303</v>
      </c>
      <c r="K94" s="11" t="s">
        <v>0</v>
      </c>
      <c r="L94" s="11" t="s">
        <v>304</v>
      </c>
      <c r="M94" s="31"/>
      <c r="N94" s="46"/>
    </row>
    <row r="95" spans="1:43" ht="13.2">
      <c r="A95" s="46">
        <v>45573</v>
      </c>
      <c r="B95" s="3" t="s">
        <v>360</v>
      </c>
      <c r="C95" s="3" t="s">
        <v>361</v>
      </c>
      <c r="D95" s="40">
        <v>30</v>
      </c>
      <c r="E95" s="86">
        <v>30</v>
      </c>
      <c r="F95" s="86">
        <v>30</v>
      </c>
      <c r="G95" s="86">
        <v>0</v>
      </c>
      <c r="H95" s="11" t="s">
        <v>233</v>
      </c>
      <c r="I95" s="11" t="s">
        <v>303</v>
      </c>
      <c r="J95" s="11" t="s">
        <v>303</v>
      </c>
      <c r="K95" s="11" t="s">
        <v>0</v>
      </c>
      <c r="L95" s="11" t="s">
        <v>304</v>
      </c>
      <c r="M95" s="31"/>
    </row>
    <row r="96" spans="1:43" ht="13.2">
      <c r="A96" s="46">
        <v>45577</v>
      </c>
      <c r="B96" s="40" t="s">
        <v>360</v>
      </c>
      <c r="C96" s="3" t="s">
        <v>361</v>
      </c>
      <c r="D96" s="40">
        <v>30</v>
      </c>
      <c r="E96" s="86">
        <v>40</v>
      </c>
      <c r="F96" s="86">
        <v>40</v>
      </c>
      <c r="G96" s="86">
        <v>0</v>
      </c>
      <c r="H96" s="85" t="s">
        <v>233</v>
      </c>
      <c r="I96" s="40" t="s">
        <v>303</v>
      </c>
      <c r="J96" s="40" t="s">
        <v>303</v>
      </c>
      <c r="K96" s="40" t="s">
        <v>0</v>
      </c>
      <c r="L96" s="40" t="s">
        <v>304</v>
      </c>
      <c r="M96" s="40"/>
      <c r="N96" s="40"/>
    </row>
    <row r="97" spans="1:43" ht="13.2">
      <c r="A97" s="46">
        <v>45577</v>
      </c>
      <c r="B97" s="40" t="s">
        <v>484</v>
      </c>
      <c r="C97" s="3" t="s">
        <v>485</v>
      </c>
      <c r="D97" s="40">
        <v>45</v>
      </c>
      <c r="E97" s="86">
        <v>80</v>
      </c>
      <c r="F97" s="86">
        <v>80</v>
      </c>
      <c r="G97" s="86">
        <v>0</v>
      </c>
      <c r="H97" s="85" t="s">
        <v>233</v>
      </c>
      <c r="I97" s="40" t="s">
        <v>303</v>
      </c>
      <c r="J97" s="40" t="s">
        <v>303</v>
      </c>
      <c r="K97" s="40" t="s">
        <v>0</v>
      </c>
      <c r="L97" s="40" t="s">
        <v>304</v>
      </c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</row>
    <row r="98" spans="1:43" ht="13.2">
      <c r="A98" s="46">
        <v>45577</v>
      </c>
      <c r="B98" s="40" t="s">
        <v>486</v>
      </c>
      <c r="C98" s="3" t="s">
        <v>430</v>
      </c>
      <c r="D98" s="40">
        <v>60</v>
      </c>
      <c r="E98" s="121">
        <v>70</v>
      </c>
      <c r="F98" s="121">
        <v>20</v>
      </c>
      <c r="G98" s="121">
        <v>50</v>
      </c>
      <c r="H98" s="85" t="s">
        <v>371</v>
      </c>
      <c r="I98" s="40" t="s">
        <v>303</v>
      </c>
      <c r="J98" s="40" t="s">
        <v>303</v>
      </c>
      <c r="K98" s="40" t="s">
        <v>0</v>
      </c>
      <c r="L98" s="40" t="s">
        <v>376</v>
      </c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</row>
    <row r="99" spans="1:43" ht="13.2">
      <c r="A99" s="46">
        <v>45578</v>
      </c>
      <c r="B99" s="40" t="s">
        <v>385</v>
      </c>
      <c r="C99" s="3" t="s">
        <v>405</v>
      </c>
      <c r="D99" s="40">
        <v>60</v>
      </c>
      <c r="E99" s="86">
        <v>90</v>
      </c>
      <c r="F99" s="86">
        <v>90</v>
      </c>
      <c r="G99" s="86">
        <v>0</v>
      </c>
      <c r="H99" s="85" t="s">
        <v>233</v>
      </c>
      <c r="I99" s="40" t="s">
        <v>303</v>
      </c>
      <c r="J99" s="40" t="s">
        <v>303</v>
      </c>
      <c r="K99" s="40" t="s">
        <v>0</v>
      </c>
      <c r="L99" s="40" t="s">
        <v>304</v>
      </c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</row>
    <row r="100" spans="1:43" ht="13.2">
      <c r="A100" s="46">
        <v>45578</v>
      </c>
      <c r="B100" s="3" t="s">
        <v>227</v>
      </c>
      <c r="C100" s="3" t="s">
        <v>404</v>
      </c>
      <c r="D100" s="40">
        <v>30</v>
      </c>
      <c r="E100" s="121">
        <v>40</v>
      </c>
      <c r="F100" s="121">
        <v>10</v>
      </c>
      <c r="G100" s="121">
        <v>30</v>
      </c>
      <c r="H100" s="85" t="s">
        <v>371</v>
      </c>
      <c r="I100" s="40" t="s">
        <v>303</v>
      </c>
      <c r="J100" s="40" t="s">
        <v>303</v>
      </c>
      <c r="K100" s="40" t="s">
        <v>0</v>
      </c>
      <c r="L100" s="40" t="s">
        <v>376</v>
      </c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</row>
    <row r="101" spans="1:43" ht="13.2">
      <c r="A101" s="46">
        <v>45578</v>
      </c>
      <c r="B101" s="40" t="s">
        <v>484</v>
      </c>
      <c r="C101" s="3" t="s">
        <v>485</v>
      </c>
      <c r="D101" s="40">
        <v>45</v>
      </c>
      <c r="E101" s="86">
        <v>80</v>
      </c>
      <c r="F101" s="86">
        <v>80</v>
      </c>
      <c r="G101" s="86">
        <v>0</v>
      </c>
      <c r="H101" s="85" t="s">
        <v>233</v>
      </c>
      <c r="I101" s="40" t="s">
        <v>303</v>
      </c>
      <c r="J101" s="40" t="s">
        <v>303</v>
      </c>
      <c r="K101" s="40" t="s">
        <v>0</v>
      </c>
      <c r="L101" s="40" t="s">
        <v>304</v>
      </c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</row>
    <row r="102" spans="1:43" ht="13.2">
      <c r="A102" s="46">
        <v>45578</v>
      </c>
      <c r="B102" s="40" t="s">
        <v>152</v>
      </c>
      <c r="C102" s="3" t="s">
        <v>314</v>
      </c>
      <c r="D102" s="40">
        <v>45</v>
      </c>
      <c r="E102" s="86">
        <v>80</v>
      </c>
      <c r="F102" s="86">
        <v>80</v>
      </c>
      <c r="G102" s="86">
        <v>0</v>
      </c>
      <c r="H102" s="85" t="s">
        <v>233</v>
      </c>
      <c r="I102" s="40" t="s">
        <v>303</v>
      </c>
      <c r="J102" s="40" t="s">
        <v>303</v>
      </c>
      <c r="K102" s="40" t="s">
        <v>0</v>
      </c>
      <c r="L102" s="40" t="s">
        <v>304</v>
      </c>
      <c r="M102" s="40"/>
      <c r="N102" s="40"/>
      <c r="U102" s="3"/>
      <c r="V102" s="3"/>
      <c r="W102" s="3"/>
      <c r="X102" s="3"/>
      <c r="Y102" s="11" t="s">
        <v>304</v>
      </c>
      <c r="Z102" s="31"/>
    </row>
    <row r="103" spans="1:43" ht="13.2">
      <c r="A103" s="46">
        <v>45572</v>
      </c>
      <c r="B103" s="3" t="s">
        <v>479</v>
      </c>
      <c r="C103" s="3" t="s">
        <v>480</v>
      </c>
      <c r="D103" s="40">
        <v>45</v>
      </c>
      <c r="E103" s="40">
        <v>54</v>
      </c>
      <c r="F103" s="40">
        <v>54</v>
      </c>
      <c r="G103" s="40">
        <v>0</v>
      </c>
      <c r="H103" s="85" t="s">
        <v>233</v>
      </c>
      <c r="I103" s="40" t="s">
        <v>303</v>
      </c>
      <c r="J103" s="40" t="s">
        <v>303</v>
      </c>
      <c r="K103" s="40" t="s">
        <v>1</v>
      </c>
      <c r="L103" s="40" t="s">
        <v>304</v>
      </c>
      <c r="M103" s="3" t="s">
        <v>487</v>
      </c>
    </row>
    <row r="104" spans="1:43" ht="13.2">
      <c r="A104" s="46">
        <v>45572</v>
      </c>
      <c r="B104" s="3" t="s">
        <v>488</v>
      </c>
      <c r="C104" s="3" t="s">
        <v>428</v>
      </c>
      <c r="D104" s="40">
        <v>60</v>
      </c>
      <c r="E104" s="40">
        <v>110</v>
      </c>
      <c r="F104" s="40">
        <v>20</v>
      </c>
      <c r="G104" s="40">
        <v>90</v>
      </c>
      <c r="H104" s="85" t="s">
        <v>379</v>
      </c>
      <c r="I104" s="40" t="s">
        <v>303</v>
      </c>
      <c r="J104" s="40" t="s">
        <v>303</v>
      </c>
      <c r="K104" s="40" t="s">
        <v>1</v>
      </c>
      <c r="L104" s="40" t="s">
        <v>303</v>
      </c>
      <c r="M104" s="3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</row>
    <row r="105" spans="1:43" ht="13.2">
      <c r="A105" s="46">
        <v>45573</v>
      </c>
      <c r="B105" s="3" t="s">
        <v>362</v>
      </c>
      <c r="C105" s="3" t="s">
        <v>400</v>
      </c>
      <c r="D105" s="40">
        <v>60</v>
      </c>
      <c r="E105" s="86">
        <v>90</v>
      </c>
      <c r="F105" s="86">
        <v>90</v>
      </c>
      <c r="G105" s="86">
        <v>0</v>
      </c>
      <c r="H105" s="85" t="s">
        <v>233</v>
      </c>
      <c r="I105" s="40" t="s">
        <v>303</v>
      </c>
      <c r="J105" s="40" t="s">
        <v>303</v>
      </c>
      <c r="K105" s="40" t="s">
        <v>1</v>
      </c>
      <c r="L105" s="40" t="s">
        <v>304</v>
      </c>
      <c r="M105" s="88" t="s">
        <v>304</v>
      </c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</row>
    <row r="106" spans="1:43" ht="13.2">
      <c r="A106" s="46">
        <v>45574</v>
      </c>
      <c r="B106" s="11" t="s">
        <v>412</v>
      </c>
      <c r="C106" s="3" t="s">
        <v>413</v>
      </c>
      <c r="D106" s="40">
        <v>60</v>
      </c>
      <c r="E106" s="86">
        <v>90</v>
      </c>
      <c r="F106" s="86">
        <v>90</v>
      </c>
      <c r="G106" s="86">
        <v>0</v>
      </c>
      <c r="H106" s="85" t="s">
        <v>233</v>
      </c>
      <c r="I106" s="40" t="s">
        <v>303</v>
      </c>
      <c r="J106" s="40" t="s">
        <v>303</v>
      </c>
      <c r="K106" s="40" t="s">
        <v>1</v>
      </c>
      <c r="L106" s="40" t="s">
        <v>304</v>
      </c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</row>
    <row r="107" spans="1:43" ht="13.2">
      <c r="A107" s="46">
        <v>45574</v>
      </c>
      <c r="B107" s="3" t="s">
        <v>324</v>
      </c>
      <c r="C107" s="3" t="s">
        <v>333</v>
      </c>
      <c r="D107" s="40">
        <v>60</v>
      </c>
      <c r="E107" s="86">
        <v>90</v>
      </c>
      <c r="F107" s="86">
        <v>90</v>
      </c>
      <c r="G107" s="86">
        <v>0</v>
      </c>
      <c r="H107" s="85" t="s">
        <v>233</v>
      </c>
      <c r="I107" s="40" t="s">
        <v>303</v>
      </c>
      <c r="J107" s="40" t="s">
        <v>303</v>
      </c>
      <c r="K107" s="40" t="s">
        <v>1</v>
      </c>
      <c r="L107" s="40" t="s">
        <v>304</v>
      </c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</row>
    <row r="108" spans="1:43" ht="13.2">
      <c r="A108" s="106">
        <v>45574</v>
      </c>
      <c r="B108" s="3" t="s">
        <v>136</v>
      </c>
      <c r="C108" s="3" t="s">
        <v>365</v>
      </c>
      <c r="D108" s="40">
        <v>45</v>
      </c>
      <c r="E108" s="40">
        <v>60</v>
      </c>
      <c r="F108" s="40">
        <v>60</v>
      </c>
      <c r="G108" s="40">
        <v>0</v>
      </c>
      <c r="H108" s="11" t="s">
        <v>233</v>
      </c>
      <c r="I108" s="11" t="s">
        <v>303</v>
      </c>
      <c r="J108" s="11" t="s">
        <v>303</v>
      </c>
      <c r="K108" s="11" t="s">
        <v>1</v>
      </c>
      <c r="L108" s="11" t="s">
        <v>304</v>
      </c>
      <c r="M108" s="31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</row>
    <row r="109" spans="1:43" ht="13.2">
      <c r="A109" s="46">
        <v>45574</v>
      </c>
      <c r="B109" s="3" t="s">
        <v>479</v>
      </c>
      <c r="C109" s="3" t="s">
        <v>480</v>
      </c>
      <c r="D109" s="40">
        <v>45</v>
      </c>
      <c r="E109" s="40">
        <v>54</v>
      </c>
      <c r="F109" s="40">
        <v>54</v>
      </c>
      <c r="G109" s="40">
        <v>0</v>
      </c>
      <c r="H109" s="85" t="s">
        <v>233</v>
      </c>
      <c r="I109" s="40" t="s">
        <v>303</v>
      </c>
      <c r="J109" s="40" t="s">
        <v>303</v>
      </c>
      <c r="K109" s="40" t="s">
        <v>1</v>
      </c>
      <c r="L109" s="40" t="s">
        <v>304</v>
      </c>
      <c r="M109" s="3" t="s">
        <v>487</v>
      </c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</row>
    <row r="110" spans="1:43" ht="13.2">
      <c r="A110" s="85" t="s">
        <v>199</v>
      </c>
      <c r="B110" s="85" t="s">
        <v>368</v>
      </c>
      <c r="C110" s="85" t="s">
        <v>327</v>
      </c>
      <c r="D110" s="85" t="s">
        <v>304</v>
      </c>
      <c r="E110" s="86">
        <v>100</v>
      </c>
      <c r="F110" s="86">
        <v>40</v>
      </c>
      <c r="G110" s="86">
        <v>60</v>
      </c>
      <c r="H110" s="85" t="s">
        <v>356</v>
      </c>
      <c r="I110" s="40" t="s">
        <v>303</v>
      </c>
      <c r="J110" s="40" t="s">
        <v>303</v>
      </c>
      <c r="K110" s="40" t="s">
        <v>1</v>
      </c>
      <c r="L110" s="40" t="s">
        <v>376</v>
      </c>
      <c r="M110" s="85" t="s">
        <v>199</v>
      </c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</row>
    <row r="111" spans="1:43" ht="13.2">
      <c r="A111" s="85" t="s">
        <v>199</v>
      </c>
      <c r="B111" s="85" t="s">
        <v>366</v>
      </c>
      <c r="C111" s="85" t="s">
        <v>367</v>
      </c>
      <c r="D111" s="85" t="s">
        <v>304</v>
      </c>
      <c r="E111" s="86">
        <v>100</v>
      </c>
      <c r="F111" s="86">
        <v>40</v>
      </c>
      <c r="G111" s="86">
        <v>60</v>
      </c>
      <c r="H111" s="85" t="s">
        <v>356</v>
      </c>
      <c r="I111" s="40" t="s">
        <v>303</v>
      </c>
      <c r="J111" s="40" t="s">
        <v>303</v>
      </c>
      <c r="K111" s="40" t="s">
        <v>1</v>
      </c>
      <c r="L111" s="40" t="s">
        <v>303</v>
      </c>
      <c r="M111" s="85" t="s">
        <v>199</v>
      </c>
      <c r="N111" s="88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</row>
    <row r="112" spans="1:43" ht="13.2">
      <c r="A112" s="112"/>
      <c r="B112" s="13"/>
      <c r="C112" s="13"/>
      <c r="D112" s="113"/>
      <c r="E112" s="122"/>
      <c r="F112" s="123">
        <f>SUM(F60:F111)</f>
        <v>3223</v>
      </c>
      <c r="G112" s="122"/>
      <c r="H112" s="124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</row>
    <row r="113" spans="1:43" ht="15">
      <c r="A113" s="110" t="s">
        <v>489</v>
      </c>
      <c r="B113" s="37"/>
      <c r="C113" s="37"/>
      <c r="D113" s="37"/>
      <c r="E113" s="53"/>
      <c r="F113" s="35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</row>
    <row r="114" spans="1:43" ht="13.2">
      <c r="A114" s="106">
        <v>45579</v>
      </c>
      <c r="B114" s="3" t="s">
        <v>482</v>
      </c>
      <c r="C114" s="3" t="s">
        <v>339</v>
      </c>
      <c r="D114" s="40">
        <v>45</v>
      </c>
      <c r="E114" s="40">
        <v>60</v>
      </c>
      <c r="F114" s="40">
        <v>60</v>
      </c>
      <c r="G114" s="86">
        <v>0</v>
      </c>
      <c r="H114" s="11" t="s">
        <v>233</v>
      </c>
      <c r="I114" s="11" t="s">
        <v>303</v>
      </c>
      <c r="J114" s="11" t="s">
        <v>303</v>
      </c>
      <c r="K114" s="11" t="s">
        <v>8</v>
      </c>
      <c r="L114" s="11" t="s">
        <v>304</v>
      </c>
      <c r="M114" s="111"/>
    </row>
    <row r="115" spans="1:43" ht="13.2">
      <c r="A115" s="106">
        <v>45581</v>
      </c>
      <c r="B115" s="3" t="s">
        <v>338</v>
      </c>
      <c r="C115" s="3" t="s">
        <v>339</v>
      </c>
      <c r="D115" s="40">
        <v>45</v>
      </c>
      <c r="E115" s="40">
        <v>60</v>
      </c>
      <c r="F115" s="40">
        <v>60</v>
      </c>
      <c r="G115" s="103">
        <v>0</v>
      </c>
      <c r="H115" s="11" t="s">
        <v>233</v>
      </c>
      <c r="I115" s="11" t="s">
        <v>303</v>
      </c>
      <c r="J115" s="11" t="s">
        <v>303</v>
      </c>
      <c r="K115" s="11" t="s">
        <v>8</v>
      </c>
      <c r="L115" s="11" t="s">
        <v>304</v>
      </c>
      <c r="M115" s="31"/>
    </row>
    <row r="116" spans="1:43" ht="13.2">
      <c r="A116" s="46">
        <v>45579</v>
      </c>
      <c r="B116" s="3" t="s">
        <v>490</v>
      </c>
      <c r="C116" s="3" t="s">
        <v>344</v>
      </c>
      <c r="D116" s="40">
        <v>30</v>
      </c>
      <c r="E116" s="40">
        <v>40</v>
      </c>
      <c r="F116" s="40">
        <v>40</v>
      </c>
      <c r="G116" s="86">
        <v>0</v>
      </c>
      <c r="H116" s="85" t="s">
        <v>233</v>
      </c>
      <c r="I116" s="40" t="s">
        <v>303</v>
      </c>
      <c r="J116" s="40" t="s">
        <v>303</v>
      </c>
      <c r="K116" s="40" t="s">
        <v>0</v>
      </c>
      <c r="L116" s="40" t="s">
        <v>304</v>
      </c>
      <c r="M116" s="32" t="s">
        <v>123</v>
      </c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</row>
    <row r="117" spans="1:43" ht="13.2">
      <c r="A117" s="106">
        <v>45579</v>
      </c>
      <c r="B117" s="11" t="s">
        <v>347</v>
      </c>
      <c r="C117" s="11" t="s">
        <v>146</v>
      </c>
      <c r="D117" s="40">
        <v>60</v>
      </c>
      <c r="E117" s="60">
        <v>110</v>
      </c>
      <c r="F117" s="40">
        <v>20</v>
      </c>
      <c r="G117" s="86">
        <v>90</v>
      </c>
      <c r="H117" s="11" t="s">
        <v>379</v>
      </c>
      <c r="I117" s="11" t="s">
        <v>303</v>
      </c>
      <c r="J117" s="11" t="s">
        <v>303</v>
      </c>
      <c r="K117" s="11" t="s">
        <v>0</v>
      </c>
      <c r="L117" s="11" t="s">
        <v>304</v>
      </c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</row>
    <row r="118" spans="1:43" ht="13.2">
      <c r="A118" s="46">
        <v>45579</v>
      </c>
      <c r="B118" s="3" t="s">
        <v>331</v>
      </c>
      <c r="C118" s="3" t="s">
        <v>271</v>
      </c>
      <c r="D118" s="40">
        <v>30</v>
      </c>
      <c r="E118" s="40">
        <v>60</v>
      </c>
      <c r="F118" s="40">
        <v>60</v>
      </c>
      <c r="G118" s="86">
        <v>0</v>
      </c>
      <c r="H118" s="85" t="s">
        <v>233</v>
      </c>
      <c r="I118" s="40" t="s">
        <v>303</v>
      </c>
      <c r="J118" s="40" t="s">
        <v>303</v>
      </c>
      <c r="K118" s="40" t="s">
        <v>0</v>
      </c>
      <c r="L118" s="40" t="s">
        <v>304</v>
      </c>
      <c r="M118" s="32" t="s">
        <v>123</v>
      </c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</row>
    <row r="119" spans="1:43" ht="13.2">
      <c r="A119" s="46">
        <v>45580</v>
      </c>
      <c r="B119" s="3" t="s">
        <v>491</v>
      </c>
      <c r="C119" s="3" t="s">
        <v>302</v>
      </c>
      <c r="D119" s="40">
        <v>30</v>
      </c>
      <c r="E119" s="86">
        <v>60</v>
      </c>
      <c r="F119" s="86">
        <v>60</v>
      </c>
      <c r="G119" s="86">
        <v>0</v>
      </c>
      <c r="H119" s="11" t="s">
        <v>233</v>
      </c>
      <c r="I119" s="11" t="s">
        <v>303</v>
      </c>
      <c r="J119" s="11" t="s">
        <v>303</v>
      </c>
      <c r="K119" s="11" t="s">
        <v>0</v>
      </c>
      <c r="L119" s="11" t="s">
        <v>304</v>
      </c>
      <c r="M119" s="88"/>
      <c r="N119" s="88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</row>
    <row r="120" spans="1:43" ht="13.2">
      <c r="A120" s="46">
        <v>45580</v>
      </c>
      <c r="B120" s="40" t="s">
        <v>315</v>
      </c>
      <c r="C120" s="40" t="s">
        <v>314</v>
      </c>
      <c r="D120" s="40">
        <v>15</v>
      </c>
      <c r="E120" s="86">
        <v>30</v>
      </c>
      <c r="F120" s="86">
        <v>30</v>
      </c>
      <c r="G120" s="86">
        <v>0</v>
      </c>
      <c r="H120" s="85" t="s">
        <v>233</v>
      </c>
      <c r="I120" s="40" t="s">
        <v>303</v>
      </c>
      <c r="J120" s="40" t="s">
        <v>303</v>
      </c>
      <c r="K120" s="40" t="s">
        <v>0</v>
      </c>
      <c r="L120" s="40" t="s">
        <v>304</v>
      </c>
      <c r="M120" s="88"/>
      <c r="N120" s="88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</row>
    <row r="121" spans="1:43" ht="13.2">
      <c r="A121" s="46">
        <v>45580</v>
      </c>
      <c r="B121" s="40" t="s">
        <v>394</v>
      </c>
      <c r="C121" s="40" t="s">
        <v>335</v>
      </c>
      <c r="D121" s="40">
        <v>30</v>
      </c>
      <c r="E121" s="86">
        <v>40</v>
      </c>
      <c r="F121" s="86">
        <v>40</v>
      </c>
      <c r="G121" s="86">
        <v>0</v>
      </c>
      <c r="H121" s="85" t="s">
        <v>233</v>
      </c>
      <c r="I121" s="40" t="s">
        <v>303</v>
      </c>
      <c r="J121" s="40" t="s">
        <v>303</v>
      </c>
      <c r="K121" s="40" t="s">
        <v>0</v>
      </c>
      <c r="L121" s="40" t="s">
        <v>304</v>
      </c>
      <c r="M121" s="31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</row>
    <row r="122" spans="1:43" ht="13.2">
      <c r="A122" s="46">
        <v>45580</v>
      </c>
      <c r="B122" s="3" t="s">
        <v>328</v>
      </c>
      <c r="C122" s="3" t="s">
        <v>329</v>
      </c>
      <c r="D122" s="40">
        <v>45</v>
      </c>
      <c r="E122" s="40">
        <v>60</v>
      </c>
      <c r="F122" s="40">
        <v>60</v>
      </c>
      <c r="G122" s="86">
        <v>0</v>
      </c>
      <c r="H122" s="11" t="s">
        <v>233</v>
      </c>
      <c r="I122" s="11" t="s">
        <v>303</v>
      </c>
      <c r="J122" s="11" t="s">
        <v>303</v>
      </c>
      <c r="K122" s="11" t="s">
        <v>0</v>
      </c>
      <c r="L122" s="11" t="s">
        <v>304</v>
      </c>
      <c r="M122" s="32"/>
    </row>
    <row r="123" spans="1:43" ht="13.2">
      <c r="A123" s="46">
        <v>45579</v>
      </c>
      <c r="B123" s="3" t="s">
        <v>328</v>
      </c>
      <c r="C123" s="3" t="s">
        <v>329</v>
      </c>
      <c r="D123" s="40">
        <v>60</v>
      </c>
      <c r="E123" s="86">
        <v>90</v>
      </c>
      <c r="F123" s="86">
        <v>90</v>
      </c>
      <c r="G123" s="86">
        <v>0</v>
      </c>
      <c r="H123" s="11" t="s">
        <v>233</v>
      </c>
      <c r="I123" s="11" t="s">
        <v>303</v>
      </c>
      <c r="J123" s="11" t="s">
        <v>303</v>
      </c>
      <c r="K123" s="11" t="s">
        <v>0</v>
      </c>
      <c r="L123" s="11" t="s">
        <v>304</v>
      </c>
      <c r="M123" s="31"/>
    </row>
    <row r="124" spans="1:43" ht="13.2">
      <c r="A124" s="106">
        <v>45581</v>
      </c>
      <c r="B124" s="11" t="s">
        <v>347</v>
      </c>
      <c r="C124" s="11" t="s">
        <v>146</v>
      </c>
      <c r="D124" s="40">
        <v>60</v>
      </c>
      <c r="E124" s="60">
        <v>110</v>
      </c>
      <c r="F124" s="40">
        <v>20</v>
      </c>
      <c r="G124" s="86">
        <v>90</v>
      </c>
      <c r="H124" s="11" t="s">
        <v>379</v>
      </c>
      <c r="I124" s="11" t="s">
        <v>303</v>
      </c>
      <c r="J124" s="11" t="s">
        <v>303</v>
      </c>
      <c r="K124" s="11" t="s">
        <v>0</v>
      </c>
      <c r="L124" s="11" t="s">
        <v>376</v>
      </c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</row>
    <row r="125" spans="1:43" ht="13.2">
      <c r="A125" s="46">
        <v>45581</v>
      </c>
      <c r="B125" s="40" t="s">
        <v>484</v>
      </c>
      <c r="C125" s="3" t="s">
        <v>485</v>
      </c>
      <c r="D125" s="40">
        <v>30</v>
      </c>
      <c r="E125" s="40">
        <v>40</v>
      </c>
      <c r="F125" s="40">
        <v>40</v>
      </c>
      <c r="G125" s="103">
        <v>0</v>
      </c>
      <c r="H125" s="85" t="s">
        <v>233</v>
      </c>
      <c r="I125" s="40" t="s">
        <v>303</v>
      </c>
      <c r="J125" s="40" t="s">
        <v>303</v>
      </c>
      <c r="K125" s="40" t="s">
        <v>0</v>
      </c>
      <c r="L125" s="40" t="s">
        <v>304</v>
      </c>
      <c r="M125" s="31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</row>
    <row r="126" spans="1:43" ht="13.2">
      <c r="A126" s="46">
        <v>45579</v>
      </c>
      <c r="B126" s="3" t="s">
        <v>492</v>
      </c>
      <c r="C126" s="3" t="s">
        <v>435</v>
      </c>
      <c r="D126" s="40">
        <v>30</v>
      </c>
      <c r="E126" s="86">
        <v>60</v>
      </c>
      <c r="F126" s="86">
        <v>60</v>
      </c>
      <c r="G126" s="86">
        <v>0</v>
      </c>
      <c r="H126" s="85" t="s">
        <v>233</v>
      </c>
      <c r="I126" s="11" t="s">
        <v>303</v>
      </c>
      <c r="J126" s="40" t="s">
        <v>303</v>
      </c>
      <c r="K126" s="40" t="s">
        <v>0</v>
      </c>
      <c r="L126" s="40" t="s">
        <v>304</v>
      </c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</row>
    <row r="127" spans="1:43" ht="13.8">
      <c r="A127" s="46">
        <v>45580</v>
      </c>
      <c r="B127" s="11" t="s">
        <v>382</v>
      </c>
      <c r="C127" s="3" t="s">
        <v>435</v>
      </c>
      <c r="D127" s="40">
        <v>45</v>
      </c>
      <c r="E127" s="40">
        <v>45</v>
      </c>
      <c r="F127" s="40">
        <v>45</v>
      </c>
      <c r="G127" s="86">
        <v>0</v>
      </c>
      <c r="H127" s="85" t="s">
        <v>233</v>
      </c>
      <c r="I127" s="11" t="s">
        <v>303</v>
      </c>
      <c r="J127" s="40" t="s">
        <v>303</v>
      </c>
      <c r="K127" s="40" t="s">
        <v>0</v>
      </c>
      <c r="L127" s="40" t="s">
        <v>304</v>
      </c>
      <c r="M127" s="12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</row>
    <row r="128" spans="1:43" ht="13.8">
      <c r="A128" s="46">
        <v>45580</v>
      </c>
      <c r="B128" s="119" t="s">
        <v>401</v>
      </c>
      <c r="C128" s="3" t="s">
        <v>435</v>
      </c>
      <c r="D128" s="40">
        <v>45</v>
      </c>
      <c r="E128" s="40">
        <v>45</v>
      </c>
      <c r="F128" s="40">
        <v>45</v>
      </c>
      <c r="G128" s="86">
        <v>0</v>
      </c>
      <c r="H128" s="11" t="s">
        <v>233</v>
      </c>
      <c r="I128" s="11" t="s">
        <v>303</v>
      </c>
      <c r="J128" s="11" t="s">
        <v>303</v>
      </c>
      <c r="K128" s="11" t="s">
        <v>0</v>
      </c>
      <c r="L128" s="11" t="s">
        <v>304</v>
      </c>
      <c r="M128" s="31"/>
    </row>
    <row r="129" spans="1:43" ht="13.8">
      <c r="A129" s="46">
        <v>45581</v>
      </c>
      <c r="B129" s="11" t="s">
        <v>382</v>
      </c>
      <c r="C129" s="3" t="s">
        <v>435</v>
      </c>
      <c r="D129" s="40">
        <v>60</v>
      </c>
      <c r="E129" s="40">
        <v>90</v>
      </c>
      <c r="F129" s="40">
        <v>90</v>
      </c>
      <c r="G129" s="86">
        <v>0</v>
      </c>
      <c r="H129" s="85" t="s">
        <v>233</v>
      </c>
      <c r="I129" s="11" t="s">
        <v>303</v>
      </c>
      <c r="J129" s="40" t="s">
        <v>303</v>
      </c>
      <c r="K129" s="40" t="s">
        <v>0</v>
      </c>
      <c r="L129" s="40" t="s">
        <v>304</v>
      </c>
      <c r="M129" s="12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</row>
    <row r="130" spans="1:43" ht="13.2">
      <c r="A130" s="106">
        <v>45579</v>
      </c>
      <c r="B130" s="3" t="s">
        <v>13</v>
      </c>
      <c r="C130" s="11" t="s">
        <v>307</v>
      </c>
      <c r="D130" s="40">
        <v>45</v>
      </c>
      <c r="E130" s="40">
        <v>60</v>
      </c>
      <c r="F130" s="40">
        <v>60</v>
      </c>
      <c r="G130" s="86">
        <v>0</v>
      </c>
      <c r="H130" s="11" t="s">
        <v>233</v>
      </c>
      <c r="I130" s="11" t="s">
        <v>303</v>
      </c>
      <c r="J130" s="11" t="s">
        <v>303</v>
      </c>
      <c r="K130" s="11" t="s">
        <v>0</v>
      </c>
      <c r="L130" s="11" t="s">
        <v>304</v>
      </c>
      <c r="M130" s="11"/>
    </row>
    <row r="131" spans="1:43" ht="13.2">
      <c r="A131" s="46">
        <v>45581</v>
      </c>
      <c r="B131" s="101" t="s">
        <v>20</v>
      </c>
      <c r="C131" s="100" t="s">
        <v>307</v>
      </c>
      <c r="D131" s="101">
        <v>30</v>
      </c>
      <c r="E131" s="102">
        <v>60</v>
      </c>
      <c r="F131" s="101">
        <v>60</v>
      </c>
      <c r="G131" s="103">
        <v>0</v>
      </c>
      <c r="H131" s="98" t="s">
        <v>233</v>
      </c>
      <c r="I131" s="88" t="s">
        <v>303</v>
      </c>
      <c r="J131" s="88" t="s">
        <v>303</v>
      </c>
      <c r="K131" s="88" t="s">
        <v>0</v>
      </c>
      <c r="L131" s="88" t="s">
        <v>304</v>
      </c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  <c r="AE131" s="88"/>
      <c r="AF131" s="88"/>
      <c r="AG131" s="88"/>
      <c r="AH131" s="88"/>
      <c r="AI131" s="88"/>
      <c r="AJ131" s="88"/>
      <c r="AK131" s="88"/>
      <c r="AL131" s="88"/>
      <c r="AM131" s="88"/>
      <c r="AN131" s="88"/>
      <c r="AO131" s="88"/>
      <c r="AP131" s="88"/>
      <c r="AQ131" s="88"/>
    </row>
    <row r="132" spans="1:43" ht="13.2">
      <c r="A132" s="106">
        <v>45581</v>
      </c>
      <c r="B132" s="3" t="s">
        <v>347</v>
      </c>
      <c r="C132" s="11" t="s">
        <v>348</v>
      </c>
      <c r="D132" s="40">
        <v>45</v>
      </c>
      <c r="E132" s="40">
        <v>60</v>
      </c>
      <c r="F132" s="40">
        <v>60</v>
      </c>
      <c r="G132" s="103">
        <v>0</v>
      </c>
      <c r="H132" s="11" t="s">
        <v>233</v>
      </c>
      <c r="I132" s="11" t="s">
        <v>303</v>
      </c>
      <c r="J132" s="11" t="s">
        <v>303</v>
      </c>
      <c r="K132" s="11" t="s">
        <v>0</v>
      </c>
      <c r="L132" s="11" t="s">
        <v>304</v>
      </c>
      <c r="M132" s="11"/>
    </row>
    <row r="133" spans="1:43" ht="13.2">
      <c r="A133" s="46">
        <v>45579</v>
      </c>
      <c r="B133" s="3" t="s">
        <v>438</v>
      </c>
      <c r="C133" s="3" t="s">
        <v>439</v>
      </c>
      <c r="D133" s="40">
        <v>60</v>
      </c>
      <c r="E133" s="86">
        <v>90</v>
      </c>
      <c r="F133" s="86">
        <v>90</v>
      </c>
      <c r="G133" s="86">
        <v>0</v>
      </c>
      <c r="H133" s="85" t="s">
        <v>233</v>
      </c>
      <c r="I133" s="40" t="s">
        <v>303</v>
      </c>
      <c r="J133" s="40" t="s">
        <v>303</v>
      </c>
      <c r="K133" s="40" t="s">
        <v>0</v>
      </c>
      <c r="L133" s="40" t="s">
        <v>304</v>
      </c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</row>
    <row r="134" spans="1:43" ht="13.2">
      <c r="A134" s="46">
        <v>45582</v>
      </c>
      <c r="B134" s="3" t="s">
        <v>438</v>
      </c>
      <c r="C134" s="3" t="s">
        <v>439</v>
      </c>
      <c r="D134" s="40">
        <v>60</v>
      </c>
      <c r="E134" s="86">
        <v>90</v>
      </c>
      <c r="F134" s="86">
        <v>90</v>
      </c>
      <c r="G134" s="86">
        <v>0</v>
      </c>
      <c r="H134" s="85" t="s">
        <v>233</v>
      </c>
      <c r="I134" s="40" t="s">
        <v>303</v>
      </c>
      <c r="J134" s="40" t="s">
        <v>303</v>
      </c>
      <c r="K134" s="40" t="s">
        <v>0</v>
      </c>
      <c r="L134" s="40" t="s">
        <v>304</v>
      </c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</row>
    <row r="135" spans="1:43" ht="13.2">
      <c r="A135" s="40" t="s">
        <v>199</v>
      </c>
      <c r="B135" s="40" t="s">
        <v>442</v>
      </c>
      <c r="C135" s="3" t="s">
        <v>442</v>
      </c>
      <c r="D135" s="40" t="s">
        <v>304</v>
      </c>
      <c r="E135" s="86">
        <v>100</v>
      </c>
      <c r="F135" s="86">
        <v>100</v>
      </c>
      <c r="G135" s="86">
        <v>0</v>
      </c>
      <c r="H135" s="85" t="s">
        <v>233</v>
      </c>
      <c r="I135" s="40" t="s">
        <v>303</v>
      </c>
      <c r="J135" s="40" t="s">
        <v>303</v>
      </c>
      <c r="K135" s="40" t="s">
        <v>0</v>
      </c>
      <c r="L135" s="40" t="s">
        <v>304</v>
      </c>
      <c r="M135" s="40" t="s">
        <v>199</v>
      </c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</row>
    <row r="136" spans="1:43" ht="13.2">
      <c r="A136" s="46">
        <v>45579</v>
      </c>
      <c r="B136" s="3" t="s">
        <v>360</v>
      </c>
      <c r="C136" s="3" t="s">
        <v>361</v>
      </c>
      <c r="D136" s="40">
        <v>30</v>
      </c>
      <c r="E136" s="40">
        <v>30</v>
      </c>
      <c r="F136" s="40">
        <v>30</v>
      </c>
      <c r="G136" s="86">
        <v>0</v>
      </c>
      <c r="H136" s="85" t="s">
        <v>233</v>
      </c>
      <c r="I136" s="40" t="s">
        <v>303</v>
      </c>
      <c r="J136" s="40" t="s">
        <v>303</v>
      </c>
      <c r="K136" s="40" t="s">
        <v>0</v>
      </c>
      <c r="L136" s="40" t="s">
        <v>304</v>
      </c>
      <c r="M136" s="32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</row>
    <row r="137" spans="1:43" ht="13.2">
      <c r="A137" s="46">
        <v>45580</v>
      </c>
      <c r="B137" s="40" t="s">
        <v>360</v>
      </c>
      <c r="C137" s="3" t="s">
        <v>361</v>
      </c>
      <c r="D137" s="40">
        <v>30</v>
      </c>
      <c r="E137" s="40">
        <v>30</v>
      </c>
      <c r="F137" s="40">
        <v>30</v>
      </c>
      <c r="G137" s="86">
        <v>0</v>
      </c>
      <c r="H137" s="85" t="s">
        <v>233</v>
      </c>
      <c r="I137" s="40" t="s">
        <v>303</v>
      </c>
      <c r="J137" s="40" t="s">
        <v>303</v>
      </c>
      <c r="K137" s="40" t="s">
        <v>0</v>
      </c>
      <c r="L137" s="40" t="s">
        <v>304</v>
      </c>
      <c r="M137" s="31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</row>
    <row r="138" spans="1:43" ht="13.2">
      <c r="A138" s="46">
        <v>45582</v>
      </c>
      <c r="B138" s="40" t="s">
        <v>360</v>
      </c>
      <c r="C138" s="3" t="s">
        <v>361</v>
      </c>
      <c r="D138" s="40">
        <v>30</v>
      </c>
      <c r="E138" s="40">
        <v>30</v>
      </c>
      <c r="F138" s="40">
        <v>30</v>
      </c>
      <c r="G138" s="86">
        <v>0</v>
      </c>
      <c r="H138" s="85" t="s">
        <v>233</v>
      </c>
      <c r="I138" s="40" t="s">
        <v>303</v>
      </c>
      <c r="J138" s="40" t="s">
        <v>303</v>
      </c>
      <c r="K138" s="40" t="s">
        <v>0</v>
      </c>
      <c r="L138" s="40" t="s">
        <v>304</v>
      </c>
      <c r="M138" s="31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</row>
    <row r="139" spans="1:43" ht="13.2">
      <c r="A139" s="106">
        <v>45579</v>
      </c>
      <c r="B139" s="3" t="s">
        <v>397</v>
      </c>
      <c r="C139" s="3" t="s">
        <v>398</v>
      </c>
      <c r="D139" s="40">
        <v>30</v>
      </c>
      <c r="E139" s="40">
        <v>30</v>
      </c>
      <c r="F139" s="40">
        <v>30</v>
      </c>
      <c r="G139" s="86">
        <v>0</v>
      </c>
      <c r="H139" s="85" t="s">
        <v>233</v>
      </c>
      <c r="I139" s="40" t="s">
        <v>303</v>
      </c>
      <c r="J139" s="40" t="s">
        <v>303</v>
      </c>
      <c r="K139" s="40" t="s">
        <v>0</v>
      </c>
      <c r="L139" s="40" t="s">
        <v>304</v>
      </c>
      <c r="M139" s="111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</row>
    <row r="140" spans="1:43" ht="13.2">
      <c r="A140" s="106">
        <v>45580</v>
      </c>
      <c r="B140" s="3" t="s">
        <v>397</v>
      </c>
      <c r="C140" s="3" t="s">
        <v>398</v>
      </c>
      <c r="D140" s="40">
        <v>30</v>
      </c>
      <c r="E140" s="40">
        <v>30</v>
      </c>
      <c r="F140" s="40">
        <v>30</v>
      </c>
      <c r="G140" s="86">
        <v>0</v>
      </c>
      <c r="H140" s="85" t="s">
        <v>233</v>
      </c>
      <c r="I140" s="40" t="s">
        <v>303</v>
      </c>
      <c r="J140" s="40" t="s">
        <v>303</v>
      </c>
      <c r="K140" s="40" t="s">
        <v>0</v>
      </c>
      <c r="L140" s="40" t="s">
        <v>304</v>
      </c>
      <c r="M140" s="31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</row>
    <row r="141" spans="1:43" ht="13.2">
      <c r="A141" s="106">
        <v>45581</v>
      </c>
      <c r="B141" s="3" t="s">
        <v>397</v>
      </c>
      <c r="C141" s="3" t="s">
        <v>398</v>
      </c>
      <c r="D141" s="40">
        <v>30</v>
      </c>
      <c r="E141" s="40">
        <v>30</v>
      </c>
      <c r="F141" s="40">
        <v>30</v>
      </c>
      <c r="G141" s="103">
        <v>0</v>
      </c>
      <c r="H141" s="85" t="s">
        <v>233</v>
      </c>
      <c r="I141" s="40" t="s">
        <v>303</v>
      </c>
      <c r="J141" s="40" t="s">
        <v>303</v>
      </c>
      <c r="K141" s="40" t="s">
        <v>0</v>
      </c>
      <c r="L141" s="40" t="s">
        <v>304</v>
      </c>
      <c r="M141" s="125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</row>
    <row r="142" spans="1:43" ht="13.2">
      <c r="A142" s="106">
        <v>45582</v>
      </c>
      <c r="B142" s="3" t="s">
        <v>397</v>
      </c>
      <c r="C142" s="3" t="s">
        <v>398</v>
      </c>
      <c r="D142" s="40">
        <v>30</v>
      </c>
      <c r="E142" s="40">
        <v>30</v>
      </c>
      <c r="F142" s="40">
        <v>30</v>
      </c>
      <c r="G142" s="40">
        <v>0</v>
      </c>
      <c r="H142" s="85" t="s">
        <v>233</v>
      </c>
      <c r="I142" s="40" t="s">
        <v>303</v>
      </c>
      <c r="J142" s="40" t="s">
        <v>303</v>
      </c>
      <c r="K142" s="40" t="s">
        <v>0</v>
      </c>
      <c r="L142" s="40" t="s">
        <v>304</v>
      </c>
      <c r="M142" s="31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</row>
    <row r="143" spans="1:43" ht="13.2">
      <c r="A143" s="106">
        <v>45580</v>
      </c>
      <c r="B143" s="3" t="s">
        <v>227</v>
      </c>
      <c r="C143" s="3" t="s">
        <v>404</v>
      </c>
      <c r="D143" s="40">
        <v>45</v>
      </c>
      <c r="E143" s="40">
        <v>60</v>
      </c>
      <c r="F143" s="40">
        <v>60</v>
      </c>
      <c r="G143" s="86">
        <v>0</v>
      </c>
      <c r="H143" s="11" t="s">
        <v>233</v>
      </c>
      <c r="I143" s="40" t="s">
        <v>303</v>
      </c>
      <c r="J143" s="40" t="s">
        <v>303</v>
      </c>
      <c r="K143" s="11" t="s">
        <v>0</v>
      </c>
      <c r="L143" s="11" t="s">
        <v>304</v>
      </c>
      <c r="M143" s="31"/>
    </row>
    <row r="144" spans="1:43" ht="13.2">
      <c r="A144" s="106">
        <v>45582</v>
      </c>
      <c r="B144" s="3" t="s">
        <v>227</v>
      </c>
      <c r="C144" s="3" t="s">
        <v>404</v>
      </c>
      <c r="D144" s="40">
        <v>45</v>
      </c>
      <c r="E144" s="40">
        <v>60</v>
      </c>
      <c r="F144" s="40">
        <v>60</v>
      </c>
      <c r="G144" s="40">
        <v>0</v>
      </c>
      <c r="H144" s="11" t="s">
        <v>233</v>
      </c>
      <c r="I144" s="40" t="s">
        <v>303</v>
      </c>
      <c r="J144" s="40" t="s">
        <v>303</v>
      </c>
      <c r="K144" s="11" t="s">
        <v>0</v>
      </c>
      <c r="L144" s="11" t="s">
        <v>304</v>
      </c>
      <c r="M144" s="31"/>
    </row>
    <row r="145" spans="1:43" ht="13.2">
      <c r="A145" s="85" t="s">
        <v>199</v>
      </c>
      <c r="B145" s="3" t="s">
        <v>227</v>
      </c>
      <c r="C145" s="3" t="s">
        <v>404</v>
      </c>
      <c r="D145" s="40">
        <v>45</v>
      </c>
      <c r="E145" s="40">
        <v>60</v>
      </c>
      <c r="F145" s="40">
        <v>35</v>
      </c>
      <c r="G145" s="40">
        <v>25</v>
      </c>
      <c r="H145" s="11" t="s">
        <v>356</v>
      </c>
      <c r="I145" s="40" t="s">
        <v>303</v>
      </c>
      <c r="J145" s="40" t="s">
        <v>303</v>
      </c>
      <c r="K145" s="11" t="s">
        <v>0</v>
      </c>
      <c r="L145" s="11" t="s">
        <v>376</v>
      </c>
      <c r="M145" s="40" t="s">
        <v>483</v>
      </c>
    </row>
    <row r="146" spans="1:43" ht="13.2">
      <c r="A146" s="46">
        <v>45582</v>
      </c>
      <c r="B146" s="3" t="s">
        <v>164</v>
      </c>
      <c r="C146" s="3" t="s">
        <v>493</v>
      </c>
      <c r="D146" s="40">
        <v>60</v>
      </c>
      <c r="E146" s="60">
        <v>90</v>
      </c>
      <c r="F146" s="40">
        <v>90</v>
      </c>
      <c r="G146" s="40">
        <v>0</v>
      </c>
      <c r="H146" s="11" t="s">
        <v>233</v>
      </c>
      <c r="I146" s="11" t="s">
        <v>303</v>
      </c>
      <c r="J146" s="40" t="s">
        <v>303</v>
      </c>
      <c r="K146" s="11" t="s">
        <v>0</v>
      </c>
      <c r="L146" s="11" t="s">
        <v>304</v>
      </c>
    </row>
    <row r="147" spans="1:43" ht="13.2">
      <c r="A147" s="106">
        <v>45582</v>
      </c>
      <c r="B147" s="3" t="s">
        <v>420</v>
      </c>
      <c r="C147" s="3" t="s">
        <v>351</v>
      </c>
      <c r="D147" s="40">
        <v>45</v>
      </c>
      <c r="E147" s="40">
        <v>60</v>
      </c>
      <c r="F147" s="40">
        <v>60</v>
      </c>
      <c r="G147" s="40">
        <v>0</v>
      </c>
      <c r="H147" s="11" t="s">
        <v>233</v>
      </c>
      <c r="I147" s="11" t="s">
        <v>303</v>
      </c>
      <c r="J147" s="40" t="s">
        <v>303</v>
      </c>
      <c r="K147" s="11" t="s">
        <v>0</v>
      </c>
      <c r="L147" s="11" t="s">
        <v>304</v>
      </c>
      <c r="M147" s="52"/>
    </row>
    <row r="148" spans="1:43" ht="13.2">
      <c r="A148" s="106" t="s">
        <v>199</v>
      </c>
      <c r="B148" s="11" t="s">
        <v>18</v>
      </c>
      <c r="C148" s="11" t="s">
        <v>355</v>
      </c>
      <c r="D148" s="41" t="s">
        <v>304</v>
      </c>
      <c r="E148" s="105">
        <v>75</v>
      </c>
      <c r="F148" s="105">
        <v>30</v>
      </c>
      <c r="G148" s="105">
        <v>45</v>
      </c>
      <c r="H148" s="11" t="s">
        <v>356</v>
      </c>
      <c r="I148" s="40" t="s">
        <v>303</v>
      </c>
      <c r="J148" s="40" t="s">
        <v>303</v>
      </c>
      <c r="K148" s="11" t="s">
        <v>0</v>
      </c>
      <c r="L148" s="11" t="s">
        <v>376</v>
      </c>
      <c r="M148" s="104" t="s">
        <v>199</v>
      </c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</row>
    <row r="149" spans="1:43" ht="13.2">
      <c r="A149" s="46">
        <v>45583</v>
      </c>
      <c r="B149" s="40" t="s">
        <v>374</v>
      </c>
      <c r="C149" s="3" t="s">
        <v>354</v>
      </c>
      <c r="D149" s="40">
        <v>60</v>
      </c>
      <c r="E149" s="86">
        <v>90</v>
      </c>
      <c r="F149" s="86">
        <v>90</v>
      </c>
      <c r="G149" s="86">
        <v>0</v>
      </c>
      <c r="H149" s="85" t="s">
        <v>233</v>
      </c>
      <c r="I149" s="40" t="s">
        <v>303</v>
      </c>
      <c r="J149" s="40" t="s">
        <v>303</v>
      </c>
      <c r="K149" s="40" t="s">
        <v>0</v>
      </c>
      <c r="L149" s="40" t="s">
        <v>304</v>
      </c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</row>
    <row r="150" spans="1:43" ht="13.2">
      <c r="A150" s="106">
        <v>45579</v>
      </c>
      <c r="B150" s="11" t="s">
        <v>26</v>
      </c>
      <c r="C150" s="11" t="s">
        <v>473</v>
      </c>
      <c r="D150" s="40">
        <v>60</v>
      </c>
      <c r="E150" s="60">
        <v>90</v>
      </c>
      <c r="F150" s="40">
        <v>90</v>
      </c>
      <c r="G150" s="86">
        <v>0</v>
      </c>
      <c r="H150" s="11" t="s">
        <v>233</v>
      </c>
      <c r="I150" s="40" t="s">
        <v>303</v>
      </c>
      <c r="J150" s="40" t="s">
        <v>303</v>
      </c>
      <c r="K150" s="11" t="s">
        <v>0</v>
      </c>
      <c r="L150" s="11" t="s">
        <v>304</v>
      </c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</row>
    <row r="151" spans="1:43" ht="13.2">
      <c r="A151" s="46">
        <v>45580</v>
      </c>
      <c r="B151" s="3" t="s">
        <v>472</v>
      </c>
      <c r="C151" s="3" t="s">
        <v>473</v>
      </c>
      <c r="D151" s="40">
        <v>30</v>
      </c>
      <c r="E151" s="86">
        <v>60</v>
      </c>
      <c r="F151" s="86">
        <v>60</v>
      </c>
      <c r="G151" s="86">
        <v>0</v>
      </c>
      <c r="H151" s="11" t="s">
        <v>233</v>
      </c>
      <c r="I151" s="40" t="s">
        <v>303</v>
      </c>
      <c r="J151" s="40" t="s">
        <v>303</v>
      </c>
      <c r="K151" s="11" t="s">
        <v>0</v>
      </c>
      <c r="L151" s="11" t="s">
        <v>304</v>
      </c>
      <c r="M151" s="88"/>
      <c r="N151" s="88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</row>
    <row r="152" spans="1:43" ht="13.2">
      <c r="A152" s="106">
        <v>45581</v>
      </c>
      <c r="B152" s="11" t="s">
        <v>26</v>
      </c>
      <c r="C152" s="11" t="s">
        <v>473</v>
      </c>
      <c r="D152" s="40">
        <v>30</v>
      </c>
      <c r="E152" s="60">
        <v>60</v>
      </c>
      <c r="F152" s="40">
        <v>60</v>
      </c>
      <c r="G152" s="86">
        <v>0</v>
      </c>
      <c r="H152" s="11" t="s">
        <v>233</v>
      </c>
      <c r="I152" s="40" t="s">
        <v>303</v>
      </c>
      <c r="J152" s="40" t="s">
        <v>303</v>
      </c>
      <c r="K152" s="11" t="s">
        <v>0</v>
      </c>
      <c r="L152" s="11" t="s">
        <v>304</v>
      </c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</row>
    <row r="153" spans="1:43" ht="13.2">
      <c r="A153" s="106">
        <v>45582</v>
      </c>
      <c r="B153" s="11" t="s">
        <v>26</v>
      </c>
      <c r="C153" s="11" t="s">
        <v>473</v>
      </c>
      <c r="D153" s="40">
        <v>45</v>
      </c>
      <c r="E153" s="86">
        <v>80</v>
      </c>
      <c r="F153" s="86">
        <v>80</v>
      </c>
      <c r="G153" s="86">
        <v>0</v>
      </c>
      <c r="H153" s="11" t="s">
        <v>233</v>
      </c>
      <c r="I153" s="40" t="s">
        <v>303</v>
      </c>
      <c r="J153" s="40" t="s">
        <v>303</v>
      </c>
      <c r="K153" s="11" t="s">
        <v>0</v>
      </c>
      <c r="L153" s="11" t="s">
        <v>304</v>
      </c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</row>
    <row r="154" spans="1:43" ht="13.2">
      <c r="A154" s="106">
        <v>45584</v>
      </c>
      <c r="B154" s="11" t="s">
        <v>484</v>
      </c>
      <c r="C154" s="11" t="s">
        <v>485</v>
      </c>
      <c r="D154" s="41">
        <v>30</v>
      </c>
      <c r="E154" s="105">
        <v>60</v>
      </c>
      <c r="F154" s="105">
        <v>60</v>
      </c>
      <c r="G154" s="105">
        <v>60</v>
      </c>
      <c r="H154" s="11" t="s">
        <v>233</v>
      </c>
      <c r="I154" s="11" t="s">
        <v>303</v>
      </c>
      <c r="J154" s="11" t="s">
        <v>303</v>
      </c>
      <c r="K154" s="11" t="s">
        <v>0</v>
      </c>
      <c r="L154" s="11" t="s">
        <v>304</v>
      </c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</row>
    <row r="155" spans="1:43" ht="13.2">
      <c r="A155" s="106">
        <v>45579</v>
      </c>
      <c r="B155" s="3" t="s">
        <v>479</v>
      </c>
      <c r="C155" s="3" t="s">
        <v>494</v>
      </c>
      <c r="D155" s="40">
        <v>45</v>
      </c>
      <c r="E155" s="40">
        <v>54</v>
      </c>
      <c r="F155" s="40">
        <v>54</v>
      </c>
      <c r="G155" s="86">
        <v>0</v>
      </c>
      <c r="H155" s="85" t="s">
        <v>233</v>
      </c>
      <c r="I155" s="40" t="s">
        <v>303</v>
      </c>
      <c r="J155" s="40" t="s">
        <v>303</v>
      </c>
      <c r="K155" s="40" t="s">
        <v>1</v>
      </c>
      <c r="L155" s="40" t="s">
        <v>304</v>
      </c>
      <c r="M155" s="32" t="s">
        <v>123</v>
      </c>
    </row>
    <row r="156" spans="1:43" ht="13.2">
      <c r="A156" s="46">
        <v>45580</v>
      </c>
      <c r="B156" s="3" t="s">
        <v>495</v>
      </c>
      <c r="C156" s="3" t="s">
        <v>400</v>
      </c>
      <c r="D156" s="40">
        <v>60</v>
      </c>
      <c r="E156" s="86">
        <v>90</v>
      </c>
      <c r="F156" s="86">
        <v>90</v>
      </c>
      <c r="G156" s="86">
        <v>0</v>
      </c>
      <c r="H156" s="85" t="s">
        <v>233</v>
      </c>
      <c r="I156" s="40" t="s">
        <v>303</v>
      </c>
      <c r="J156" s="40" t="s">
        <v>303</v>
      </c>
      <c r="K156" s="40" t="s">
        <v>1</v>
      </c>
      <c r="L156" s="40" t="s">
        <v>304</v>
      </c>
      <c r="M156" s="88"/>
      <c r="N156" s="88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</row>
    <row r="157" spans="1:43" ht="13.2">
      <c r="A157" s="46">
        <v>45581</v>
      </c>
      <c r="B157" s="3" t="s">
        <v>324</v>
      </c>
      <c r="C157" s="3" t="s">
        <v>333</v>
      </c>
      <c r="D157" s="40">
        <v>60</v>
      </c>
      <c r="E157" s="86">
        <v>90</v>
      </c>
      <c r="F157" s="86">
        <v>90</v>
      </c>
      <c r="G157" s="86">
        <v>0</v>
      </c>
      <c r="H157" s="85" t="s">
        <v>233</v>
      </c>
      <c r="I157" s="40" t="s">
        <v>303</v>
      </c>
      <c r="J157" s="40" t="s">
        <v>303</v>
      </c>
      <c r="K157" s="40" t="s">
        <v>1</v>
      </c>
      <c r="L157" s="40" t="s">
        <v>304</v>
      </c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</row>
    <row r="158" spans="1:43" ht="13.2">
      <c r="A158" s="106">
        <v>45581</v>
      </c>
      <c r="B158" s="3" t="s">
        <v>136</v>
      </c>
      <c r="C158" s="3" t="s">
        <v>365</v>
      </c>
      <c r="D158" s="40">
        <v>45</v>
      </c>
      <c r="E158" s="40">
        <v>60</v>
      </c>
      <c r="F158" s="40">
        <v>60</v>
      </c>
      <c r="G158" s="103">
        <v>0</v>
      </c>
      <c r="H158" s="11" t="s">
        <v>233</v>
      </c>
      <c r="I158" s="11" t="s">
        <v>303</v>
      </c>
      <c r="J158" s="11" t="s">
        <v>303</v>
      </c>
      <c r="K158" s="11" t="s">
        <v>1</v>
      </c>
      <c r="L158" s="11" t="s">
        <v>304</v>
      </c>
      <c r="M158" s="126"/>
    </row>
    <row r="159" spans="1:43" ht="13.2">
      <c r="A159" s="85" t="s">
        <v>199</v>
      </c>
      <c r="B159" s="85" t="s">
        <v>368</v>
      </c>
      <c r="C159" s="85" t="s">
        <v>327</v>
      </c>
      <c r="D159" s="85" t="s">
        <v>304</v>
      </c>
      <c r="E159" s="86">
        <v>100</v>
      </c>
      <c r="F159" s="86">
        <v>40</v>
      </c>
      <c r="G159" s="86">
        <v>60</v>
      </c>
      <c r="H159" s="85" t="s">
        <v>356</v>
      </c>
      <c r="I159" s="40" t="s">
        <v>303</v>
      </c>
      <c r="J159" s="40" t="s">
        <v>303</v>
      </c>
      <c r="K159" s="40" t="s">
        <v>1</v>
      </c>
      <c r="L159" s="40" t="s">
        <v>376</v>
      </c>
      <c r="M159" s="85" t="s">
        <v>199</v>
      </c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</row>
    <row r="160" spans="1:43" ht="13.2">
      <c r="A160" s="106">
        <v>45582</v>
      </c>
      <c r="B160" s="3" t="s">
        <v>479</v>
      </c>
      <c r="C160" s="3" t="s">
        <v>494</v>
      </c>
      <c r="D160" s="40">
        <v>45</v>
      </c>
      <c r="E160" s="40">
        <v>54</v>
      </c>
      <c r="F160" s="40">
        <v>54</v>
      </c>
      <c r="G160" s="40">
        <v>0</v>
      </c>
      <c r="H160" s="85" t="s">
        <v>233</v>
      </c>
      <c r="I160" s="40" t="s">
        <v>303</v>
      </c>
      <c r="J160" s="40" t="s">
        <v>303</v>
      </c>
      <c r="K160" s="40" t="s">
        <v>1</v>
      </c>
      <c r="L160" s="40" t="s">
        <v>304</v>
      </c>
      <c r="M160" s="126"/>
    </row>
    <row r="161" spans="1:43" ht="13.2">
      <c r="A161" s="106">
        <v>45585</v>
      </c>
      <c r="B161" s="3" t="s">
        <v>227</v>
      </c>
      <c r="C161" s="3" t="s">
        <v>404</v>
      </c>
      <c r="D161" s="40">
        <v>30</v>
      </c>
      <c r="E161" s="40">
        <v>40</v>
      </c>
      <c r="F161" s="40">
        <v>10</v>
      </c>
      <c r="G161" s="40">
        <v>30</v>
      </c>
      <c r="H161" s="85" t="s">
        <v>371</v>
      </c>
      <c r="I161" s="40" t="s">
        <v>376</v>
      </c>
      <c r="J161" s="40" t="s">
        <v>376</v>
      </c>
      <c r="K161" s="40" t="s">
        <v>0</v>
      </c>
      <c r="L161" s="40" t="s">
        <v>376</v>
      </c>
      <c r="M161" s="126"/>
    </row>
    <row r="162" spans="1:43" ht="13.2">
      <c r="A162" s="106">
        <v>45585</v>
      </c>
      <c r="B162" s="3" t="s">
        <v>385</v>
      </c>
      <c r="C162" s="3" t="s">
        <v>405</v>
      </c>
      <c r="D162" s="40">
        <v>60</v>
      </c>
      <c r="E162" s="40">
        <v>90</v>
      </c>
      <c r="F162" s="40">
        <v>90</v>
      </c>
      <c r="G162" s="40">
        <v>0</v>
      </c>
      <c r="H162" s="85" t="s">
        <v>233</v>
      </c>
      <c r="I162" s="40" t="s">
        <v>303</v>
      </c>
      <c r="J162" s="40" t="s">
        <v>303</v>
      </c>
      <c r="K162" s="40" t="s">
        <v>0</v>
      </c>
      <c r="L162" s="40" t="s">
        <v>376</v>
      </c>
      <c r="M162" s="126"/>
    </row>
    <row r="163" spans="1:43" ht="13.2">
      <c r="A163" s="127"/>
      <c r="B163" s="118"/>
      <c r="C163" s="118"/>
      <c r="D163" s="113"/>
      <c r="E163" s="128"/>
      <c r="F163" s="129">
        <f>SUM(F114:F162)</f>
        <v>2753</v>
      </c>
      <c r="G163" s="128"/>
      <c r="H163" s="118"/>
      <c r="I163" s="118"/>
      <c r="J163" s="118"/>
      <c r="K163" s="118"/>
      <c r="L163" s="118"/>
      <c r="M163" s="118"/>
      <c r="N163" s="118"/>
      <c r="O163" s="118"/>
      <c r="P163" s="118"/>
      <c r="Q163" s="118"/>
      <c r="R163" s="118"/>
      <c r="S163" s="118"/>
      <c r="T163" s="118"/>
      <c r="U163" s="118"/>
      <c r="V163" s="118"/>
      <c r="W163" s="118"/>
      <c r="X163" s="118"/>
      <c r="Y163" s="118"/>
      <c r="Z163" s="118"/>
      <c r="AA163" s="118"/>
      <c r="AB163" s="118"/>
      <c r="AC163" s="118"/>
      <c r="AD163" s="118"/>
      <c r="AE163" s="118"/>
      <c r="AF163" s="118"/>
      <c r="AG163" s="118"/>
      <c r="AH163" s="118"/>
      <c r="AI163" s="118"/>
      <c r="AJ163" s="118"/>
      <c r="AK163" s="118"/>
      <c r="AL163" s="118"/>
      <c r="AM163" s="118"/>
      <c r="AN163" s="118"/>
      <c r="AO163" s="118"/>
      <c r="AP163" s="118"/>
      <c r="AQ163" s="118"/>
    </row>
    <row r="164" spans="1:43" ht="15">
      <c r="A164" s="110" t="s">
        <v>496</v>
      </c>
      <c r="B164" s="37"/>
      <c r="C164" s="37"/>
      <c r="D164" s="37"/>
      <c r="E164" s="53"/>
      <c r="F164" s="45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</row>
    <row r="165" spans="1:43" ht="13.2">
      <c r="A165" s="106">
        <v>45586</v>
      </c>
      <c r="B165" s="3" t="s">
        <v>338</v>
      </c>
      <c r="C165" s="3" t="s">
        <v>339</v>
      </c>
      <c r="D165" s="40">
        <v>45</v>
      </c>
      <c r="E165" s="40">
        <v>60</v>
      </c>
      <c r="F165" s="40">
        <v>60</v>
      </c>
      <c r="G165" s="103">
        <v>0</v>
      </c>
      <c r="H165" s="11" t="s">
        <v>233</v>
      </c>
      <c r="I165" s="11" t="s">
        <v>303</v>
      </c>
      <c r="J165" s="11" t="s">
        <v>303</v>
      </c>
      <c r="K165" s="11" t="s">
        <v>8</v>
      </c>
      <c r="L165" s="11" t="s">
        <v>304</v>
      </c>
      <c r="M165" s="31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</row>
    <row r="166" spans="1:43" ht="13.2">
      <c r="A166" s="106">
        <v>45588</v>
      </c>
      <c r="B166" s="3" t="s">
        <v>338</v>
      </c>
      <c r="C166" s="3" t="s">
        <v>339</v>
      </c>
      <c r="D166" s="40">
        <v>45</v>
      </c>
      <c r="E166" s="40">
        <v>60</v>
      </c>
      <c r="F166" s="40">
        <v>60</v>
      </c>
      <c r="G166" s="103">
        <v>0</v>
      </c>
      <c r="H166" s="11" t="s">
        <v>233</v>
      </c>
      <c r="I166" s="11" t="s">
        <v>303</v>
      </c>
      <c r="J166" s="11" t="s">
        <v>303</v>
      </c>
      <c r="K166" s="11" t="s">
        <v>8</v>
      </c>
      <c r="L166" s="11" t="s">
        <v>304</v>
      </c>
      <c r="M166" s="31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</row>
    <row r="167" spans="1:43" ht="13.2">
      <c r="A167" s="46">
        <v>45592</v>
      </c>
      <c r="B167" s="40" t="s">
        <v>90</v>
      </c>
      <c r="C167" s="3" t="s">
        <v>325</v>
      </c>
      <c r="D167" s="40">
        <v>30</v>
      </c>
      <c r="E167" s="86">
        <v>60</v>
      </c>
      <c r="F167" s="86">
        <v>60</v>
      </c>
      <c r="G167" s="86">
        <v>0</v>
      </c>
      <c r="H167" s="85" t="s">
        <v>233</v>
      </c>
      <c r="I167" s="40" t="s">
        <v>303</v>
      </c>
      <c r="J167" s="40" t="s">
        <v>303</v>
      </c>
      <c r="K167" s="40" t="s">
        <v>8</v>
      </c>
      <c r="L167" s="40" t="s">
        <v>304</v>
      </c>
    </row>
    <row r="168" spans="1:43" ht="13.2">
      <c r="A168" s="106">
        <v>45585</v>
      </c>
      <c r="B168" s="3" t="s">
        <v>227</v>
      </c>
      <c r="C168" s="3" t="s">
        <v>404</v>
      </c>
      <c r="D168" s="40">
        <v>30</v>
      </c>
      <c r="E168" s="40">
        <v>40</v>
      </c>
      <c r="F168" s="40">
        <v>10</v>
      </c>
      <c r="G168" s="40">
        <v>30</v>
      </c>
      <c r="H168" s="85" t="s">
        <v>371</v>
      </c>
      <c r="I168" s="40" t="s">
        <v>303</v>
      </c>
      <c r="J168" s="40" t="s">
        <v>303</v>
      </c>
      <c r="K168" s="40" t="s">
        <v>0</v>
      </c>
      <c r="L168" s="40" t="s">
        <v>303</v>
      </c>
      <c r="M168" s="126"/>
      <c r="N168" s="88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</row>
    <row r="169" spans="1:43" ht="13.2">
      <c r="A169" s="46">
        <v>45586</v>
      </c>
      <c r="B169" s="3" t="s">
        <v>209</v>
      </c>
      <c r="C169" s="3" t="s">
        <v>497</v>
      </c>
      <c r="D169" s="40">
        <v>30</v>
      </c>
      <c r="E169" s="86">
        <v>75</v>
      </c>
      <c r="F169" s="86">
        <v>20</v>
      </c>
      <c r="G169" s="86">
        <v>55</v>
      </c>
      <c r="H169" s="85" t="s">
        <v>379</v>
      </c>
      <c r="I169" s="40" t="s">
        <v>303</v>
      </c>
      <c r="J169" s="40" t="s">
        <v>303</v>
      </c>
      <c r="K169" s="40" t="s">
        <v>0</v>
      </c>
      <c r="L169" s="40" t="s">
        <v>304</v>
      </c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</row>
    <row r="170" spans="1:43" ht="13.2">
      <c r="A170" s="106">
        <v>45586</v>
      </c>
      <c r="B170" s="3" t="s">
        <v>201</v>
      </c>
      <c r="C170" s="3" t="s">
        <v>436</v>
      </c>
      <c r="D170" s="40">
        <v>60</v>
      </c>
      <c r="E170" s="40">
        <v>60</v>
      </c>
      <c r="F170" s="40">
        <v>60</v>
      </c>
      <c r="G170" s="86">
        <v>0</v>
      </c>
      <c r="H170" s="85" t="s">
        <v>233</v>
      </c>
      <c r="I170" s="11" t="s">
        <v>303</v>
      </c>
      <c r="J170" s="40" t="s">
        <v>303</v>
      </c>
      <c r="K170" s="40" t="s">
        <v>0</v>
      </c>
      <c r="L170" s="40" t="s">
        <v>304</v>
      </c>
      <c r="M170" s="32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</row>
    <row r="171" spans="1:43" ht="13.2">
      <c r="A171" s="46">
        <v>45586</v>
      </c>
      <c r="B171" s="3" t="s">
        <v>328</v>
      </c>
      <c r="C171" s="3" t="s">
        <v>329</v>
      </c>
      <c r="D171" s="40">
        <v>60</v>
      </c>
      <c r="E171" s="86">
        <v>90</v>
      </c>
      <c r="F171" s="86">
        <v>90</v>
      </c>
      <c r="G171" s="86">
        <v>0</v>
      </c>
      <c r="H171" s="11" t="s">
        <v>233</v>
      </c>
      <c r="I171" s="11" t="s">
        <v>303</v>
      </c>
      <c r="J171" s="11" t="s">
        <v>303</v>
      </c>
      <c r="K171" s="11" t="s">
        <v>0</v>
      </c>
      <c r="L171" s="11" t="s">
        <v>304</v>
      </c>
      <c r="M171" s="31"/>
      <c r="N171" s="88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</row>
    <row r="172" spans="1:43" ht="13.2">
      <c r="A172" s="46">
        <v>45586</v>
      </c>
      <c r="B172" s="11" t="s">
        <v>395</v>
      </c>
      <c r="C172" s="11" t="s">
        <v>396</v>
      </c>
      <c r="D172" s="40">
        <v>30</v>
      </c>
      <c r="E172" s="60">
        <v>60</v>
      </c>
      <c r="F172" s="40">
        <v>0</v>
      </c>
      <c r="G172" s="40">
        <v>0</v>
      </c>
      <c r="H172" s="11" t="s">
        <v>233</v>
      </c>
      <c r="I172" s="11" t="s">
        <v>303</v>
      </c>
      <c r="J172" s="11" t="s">
        <v>303</v>
      </c>
      <c r="K172" s="11" t="s">
        <v>0</v>
      </c>
      <c r="L172" s="11" t="s">
        <v>304</v>
      </c>
      <c r="M172" s="11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</row>
    <row r="173" spans="1:43" ht="13.8">
      <c r="A173" s="46">
        <v>45586</v>
      </c>
      <c r="B173" s="119" t="s">
        <v>401</v>
      </c>
      <c r="C173" s="3" t="s">
        <v>435</v>
      </c>
      <c r="D173" s="40">
        <v>30</v>
      </c>
      <c r="E173" s="40">
        <v>60</v>
      </c>
      <c r="F173" s="40">
        <v>60</v>
      </c>
      <c r="G173" s="86">
        <v>0</v>
      </c>
      <c r="H173" s="11" t="s">
        <v>233</v>
      </c>
      <c r="I173" s="11" t="s">
        <v>303</v>
      </c>
      <c r="J173" s="11" t="s">
        <v>303</v>
      </c>
      <c r="K173" s="11" t="s">
        <v>0</v>
      </c>
      <c r="L173" s="11" t="s">
        <v>304</v>
      </c>
      <c r="M173" s="88"/>
    </row>
    <row r="174" spans="1:43" ht="13.2">
      <c r="A174" s="106">
        <v>45586</v>
      </c>
      <c r="B174" s="3" t="s">
        <v>472</v>
      </c>
      <c r="C174" s="3" t="s">
        <v>473</v>
      </c>
      <c r="D174" s="40">
        <v>30</v>
      </c>
      <c r="E174" s="40">
        <v>60</v>
      </c>
      <c r="F174" s="40">
        <v>60</v>
      </c>
      <c r="G174" s="103">
        <v>0</v>
      </c>
      <c r="H174" s="11" t="s">
        <v>233</v>
      </c>
      <c r="I174" s="40" t="s">
        <v>303</v>
      </c>
      <c r="J174" s="40" t="s">
        <v>303</v>
      </c>
      <c r="K174" s="11" t="s">
        <v>0</v>
      </c>
      <c r="L174" s="11" t="s">
        <v>304</v>
      </c>
      <c r="M174" s="88"/>
    </row>
    <row r="175" spans="1:43" ht="13.2">
      <c r="A175" s="106">
        <v>45586</v>
      </c>
      <c r="B175" s="3" t="s">
        <v>26</v>
      </c>
      <c r="C175" s="3" t="s">
        <v>473</v>
      </c>
      <c r="D175" s="40">
        <v>30</v>
      </c>
      <c r="E175" s="40">
        <v>60</v>
      </c>
      <c r="F175" s="40">
        <v>60</v>
      </c>
      <c r="G175" s="103">
        <v>0</v>
      </c>
      <c r="H175" s="11" t="s">
        <v>233</v>
      </c>
      <c r="I175" s="40" t="s">
        <v>303</v>
      </c>
      <c r="J175" s="40" t="s">
        <v>303</v>
      </c>
      <c r="K175" s="11" t="s">
        <v>0</v>
      </c>
      <c r="L175" s="11" t="s">
        <v>304</v>
      </c>
      <c r="M175" s="88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</row>
    <row r="176" spans="1:43" ht="13.2">
      <c r="A176" s="106">
        <v>45586</v>
      </c>
      <c r="B176" s="3" t="s">
        <v>13</v>
      </c>
      <c r="C176" s="11" t="s">
        <v>307</v>
      </c>
      <c r="D176" s="40">
        <v>45</v>
      </c>
      <c r="E176" s="40">
        <v>60</v>
      </c>
      <c r="F176" s="40">
        <v>60</v>
      </c>
      <c r="G176" s="86">
        <v>0</v>
      </c>
      <c r="H176" s="11" t="s">
        <v>233</v>
      </c>
      <c r="I176" s="11" t="s">
        <v>303</v>
      </c>
      <c r="J176" s="11" t="s">
        <v>303</v>
      </c>
      <c r="K176" s="11" t="s">
        <v>0</v>
      </c>
      <c r="L176" s="11" t="s">
        <v>304</v>
      </c>
      <c r="M176" s="11"/>
      <c r="N176" s="88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</row>
    <row r="177" spans="1:43" ht="13.2">
      <c r="A177" s="106">
        <v>45586</v>
      </c>
      <c r="B177" s="3" t="s">
        <v>397</v>
      </c>
      <c r="C177" s="3" t="s">
        <v>398</v>
      </c>
      <c r="D177" s="40">
        <v>30</v>
      </c>
      <c r="E177" s="40">
        <v>40</v>
      </c>
      <c r="F177" s="40">
        <v>40</v>
      </c>
      <c r="G177" s="86">
        <v>0</v>
      </c>
      <c r="H177" s="85" t="s">
        <v>233</v>
      </c>
      <c r="I177" s="40" t="s">
        <v>303</v>
      </c>
      <c r="J177" s="11" t="s">
        <v>303</v>
      </c>
      <c r="K177" s="40" t="s">
        <v>0</v>
      </c>
      <c r="L177" s="40" t="s">
        <v>304</v>
      </c>
      <c r="M177" s="111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</row>
    <row r="178" spans="1:43" ht="13.2">
      <c r="A178" s="106">
        <v>45586</v>
      </c>
      <c r="B178" s="3" t="s">
        <v>360</v>
      </c>
      <c r="C178" s="3" t="s">
        <v>361</v>
      </c>
      <c r="D178" s="40">
        <v>60</v>
      </c>
      <c r="E178" s="40">
        <v>50</v>
      </c>
      <c r="F178" s="40">
        <v>50</v>
      </c>
      <c r="G178" s="86">
        <v>0</v>
      </c>
      <c r="H178" s="85" t="s">
        <v>233</v>
      </c>
      <c r="I178" s="11" t="s">
        <v>303</v>
      </c>
      <c r="J178" s="40" t="s">
        <v>303</v>
      </c>
      <c r="K178" s="40" t="s">
        <v>0</v>
      </c>
      <c r="L178" s="40" t="s">
        <v>304</v>
      </c>
      <c r="M178" s="32"/>
    </row>
    <row r="179" spans="1:43" ht="13.2">
      <c r="A179" s="106">
        <v>45586</v>
      </c>
      <c r="B179" s="3" t="s">
        <v>360</v>
      </c>
      <c r="C179" s="3" t="s">
        <v>361</v>
      </c>
      <c r="D179" s="40">
        <v>45</v>
      </c>
      <c r="E179" s="40">
        <v>50</v>
      </c>
      <c r="F179" s="40">
        <v>0</v>
      </c>
      <c r="G179" s="86">
        <v>50</v>
      </c>
      <c r="H179" s="85" t="s">
        <v>371</v>
      </c>
      <c r="I179" s="11" t="s">
        <v>303</v>
      </c>
      <c r="J179" s="40" t="s">
        <v>303</v>
      </c>
      <c r="K179" s="40" t="s">
        <v>0</v>
      </c>
      <c r="L179" s="40" t="s">
        <v>303</v>
      </c>
      <c r="M179" s="32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</row>
    <row r="180" spans="1:43" ht="13.2">
      <c r="A180" s="46">
        <v>45586</v>
      </c>
      <c r="B180" s="3" t="s">
        <v>438</v>
      </c>
      <c r="C180" s="3" t="s">
        <v>439</v>
      </c>
      <c r="D180" s="40">
        <v>60</v>
      </c>
      <c r="E180" s="86">
        <v>90</v>
      </c>
      <c r="F180" s="86">
        <v>90</v>
      </c>
      <c r="G180" s="86">
        <v>0</v>
      </c>
      <c r="H180" s="85" t="s">
        <v>233</v>
      </c>
      <c r="I180" s="40" t="s">
        <v>303</v>
      </c>
      <c r="J180" s="40" t="s">
        <v>303</v>
      </c>
      <c r="K180" s="40" t="s">
        <v>0</v>
      </c>
      <c r="L180" s="40" t="s">
        <v>304</v>
      </c>
      <c r="M180" s="40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</row>
    <row r="181" spans="1:43" ht="13.2">
      <c r="A181" s="46">
        <v>45587</v>
      </c>
      <c r="B181" s="11" t="s">
        <v>313</v>
      </c>
      <c r="C181" s="40" t="s">
        <v>314</v>
      </c>
      <c r="D181" s="40">
        <v>15</v>
      </c>
      <c r="E181" s="86">
        <v>30</v>
      </c>
      <c r="F181" s="86">
        <v>30</v>
      </c>
      <c r="G181" s="86">
        <v>0</v>
      </c>
      <c r="H181" s="85" t="s">
        <v>233</v>
      </c>
      <c r="I181" s="40" t="s">
        <v>303</v>
      </c>
      <c r="J181" s="40" t="s">
        <v>303</v>
      </c>
      <c r="K181" s="40" t="s">
        <v>0</v>
      </c>
      <c r="L181" s="40" t="s">
        <v>304</v>
      </c>
      <c r="M181" s="40"/>
    </row>
    <row r="182" spans="1:43" ht="13.2">
      <c r="A182" s="46">
        <v>45587</v>
      </c>
      <c r="B182" s="40" t="s">
        <v>315</v>
      </c>
      <c r="C182" s="40" t="s">
        <v>314</v>
      </c>
      <c r="D182" s="40">
        <v>45</v>
      </c>
      <c r="E182" s="86">
        <v>60</v>
      </c>
      <c r="F182" s="86">
        <v>60</v>
      </c>
      <c r="G182" s="86">
        <v>0</v>
      </c>
      <c r="H182" s="85" t="s">
        <v>233</v>
      </c>
      <c r="I182" s="40" t="s">
        <v>303</v>
      </c>
      <c r="J182" s="40" t="s">
        <v>303</v>
      </c>
      <c r="K182" s="40" t="s">
        <v>0</v>
      </c>
      <c r="L182" s="40" t="s">
        <v>304</v>
      </c>
      <c r="M182" s="88"/>
    </row>
    <row r="183" spans="1:43" ht="13.2">
      <c r="A183" s="46">
        <v>45587</v>
      </c>
      <c r="B183" s="3" t="s">
        <v>328</v>
      </c>
      <c r="C183" s="3" t="s">
        <v>329</v>
      </c>
      <c r="D183" s="40">
        <v>45</v>
      </c>
      <c r="E183" s="40">
        <v>60</v>
      </c>
      <c r="F183" s="40">
        <v>60</v>
      </c>
      <c r="G183" s="86">
        <v>0</v>
      </c>
      <c r="H183" s="11" t="s">
        <v>233</v>
      </c>
      <c r="I183" s="11" t="s">
        <v>303</v>
      </c>
      <c r="J183" s="11" t="s">
        <v>303</v>
      </c>
      <c r="K183" s="11" t="s">
        <v>0</v>
      </c>
      <c r="L183" s="11" t="s">
        <v>304</v>
      </c>
      <c r="M183" s="32"/>
    </row>
    <row r="184" spans="1:43" ht="13.8">
      <c r="A184" s="46">
        <v>45587</v>
      </c>
      <c r="B184" s="11" t="s">
        <v>382</v>
      </c>
      <c r="C184" s="3" t="s">
        <v>435</v>
      </c>
      <c r="D184" s="40">
        <v>45</v>
      </c>
      <c r="E184" s="40">
        <v>45</v>
      </c>
      <c r="F184" s="40">
        <v>45</v>
      </c>
      <c r="G184" s="86">
        <v>0</v>
      </c>
      <c r="H184" s="85" t="s">
        <v>233</v>
      </c>
      <c r="I184" s="11" t="s">
        <v>303</v>
      </c>
      <c r="J184" s="40" t="s">
        <v>303</v>
      </c>
      <c r="K184" s="40" t="s">
        <v>0</v>
      </c>
      <c r="L184" s="40" t="s">
        <v>304</v>
      </c>
      <c r="M184" s="120"/>
    </row>
    <row r="185" spans="1:43" ht="13.8">
      <c r="A185" s="46">
        <v>45587</v>
      </c>
      <c r="B185" s="119" t="s">
        <v>401</v>
      </c>
      <c r="C185" s="3" t="s">
        <v>435</v>
      </c>
      <c r="D185" s="40">
        <v>45</v>
      </c>
      <c r="E185" s="40">
        <v>45</v>
      </c>
      <c r="F185" s="40">
        <v>45</v>
      </c>
      <c r="G185" s="86">
        <v>0</v>
      </c>
      <c r="H185" s="11" t="s">
        <v>233</v>
      </c>
      <c r="I185" s="11" t="s">
        <v>303</v>
      </c>
      <c r="J185" s="11" t="s">
        <v>303</v>
      </c>
      <c r="K185" s="11" t="s">
        <v>0</v>
      </c>
      <c r="L185" s="11" t="s">
        <v>304</v>
      </c>
      <c r="M185" s="31"/>
      <c r="N185" s="88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</row>
    <row r="186" spans="1:43" ht="13.2">
      <c r="A186" s="46">
        <v>45587</v>
      </c>
      <c r="B186" s="3" t="s">
        <v>397</v>
      </c>
      <c r="C186" s="3" t="s">
        <v>398</v>
      </c>
      <c r="D186" s="40">
        <v>30</v>
      </c>
      <c r="E186" s="40">
        <v>40</v>
      </c>
      <c r="F186" s="40">
        <v>40</v>
      </c>
      <c r="G186" s="86">
        <v>0</v>
      </c>
      <c r="H186" s="85" t="s">
        <v>233</v>
      </c>
      <c r="I186" s="40" t="s">
        <v>303</v>
      </c>
      <c r="J186" s="40" t="s">
        <v>303</v>
      </c>
      <c r="K186" s="40" t="s">
        <v>0</v>
      </c>
      <c r="L186" s="40" t="s">
        <v>304</v>
      </c>
      <c r="M186" s="111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</row>
    <row r="187" spans="1:43" ht="13.2">
      <c r="A187" s="46">
        <v>45587</v>
      </c>
      <c r="B187" s="40" t="s">
        <v>360</v>
      </c>
      <c r="C187" s="3" t="s">
        <v>361</v>
      </c>
      <c r="D187" s="40">
        <v>30</v>
      </c>
      <c r="E187" s="40">
        <v>40</v>
      </c>
      <c r="F187" s="40">
        <v>40</v>
      </c>
      <c r="G187" s="86">
        <v>0</v>
      </c>
      <c r="H187" s="85" t="s">
        <v>233</v>
      </c>
      <c r="I187" s="40" t="s">
        <v>303</v>
      </c>
      <c r="J187" s="40" t="s">
        <v>303</v>
      </c>
      <c r="K187" s="40" t="s">
        <v>0</v>
      </c>
      <c r="L187" s="40" t="s">
        <v>304</v>
      </c>
      <c r="M187" s="31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</row>
    <row r="188" spans="1:43" ht="13.2">
      <c r="A188" s="106">
        <v>45587</v>
      </c>
      <c r="B188" s="3" t="s">
        <v>227</v>
      </c>
      <c r="C188" s="3" t="s">
        <v>404</v>
      </c>
      <c r="D188" s="40">
        <v>45</v>
      </c>
      <c r="E188" s="40">
        <v>60</v>
      </c>
      <c r="F188" s="40">
        <v>60</v>
      </c>
      <c r="G188" s="40">
        <v>0</v>
      </c>
      <c r="H188" s="11" t="s">
        <v>233</v>
      </c>
      <c r="I188" s="40" t="s">
        <v>303</v>
      </c>
      <c r="J188" s="11" t="s">
        <v>303</v>
      </c>
      <c r="K188" s="11" t="s">
        <v>0</v>
      </c>
      <c r="L188" s="11" t="s">
        <v>304</v>
      </c>
      <c r="M188" s="31"/>
      <c r="N188" s="88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</row>
    <row r="189" spans="1:43" ht="13.2">
      <c r="A189" s="46">
        <v>45587</v>
      </c>
      <c r="B189" s="3" t="s">
        <v>438</v>
      </c>
      <c r="C189" s="3" t="s">
        <v>439</v>
      </c>
      <c r="D189" s="40">
        <v>60</v>
      </c>
      <c r="E189" s="86">
        <v>90</v>
      </c>
      <c r="F189" s="86">
        <v>90</v>
      </c>
      <c r="G189" s="86">
        <v>0</v>
      </c>
      <c r="H189" s="85" t="s">
        <v>233</v>
      </c>
      <c r="I189" s="40" t="s">
        <v>303</v>
      </c>
      <c r="J189" s="40" t="s">
        <v>303</v>
      </c>
      <c r="K189" s="40" t="s">
        <v>0</v>
      </c>
      <c r="L189" s="40" t="s">
        <v>304</v>
      </c>
      <c r="M189" s="40"/>
      <c r="N189" s="88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</row>
    <row r="190" spans="1:43" ht="13.2">
      <c r="A190" s="46">
        <v>45588</v>
      </c>
      <c r="B190" s="11" t="s">
        <v>498</v>
      </c>
      <c r="C190" s="11" t="s">
        <v>227</v>
      </c>
      <c r="D190" s="40">
        <v>30</v>
      </c>
      <c r="E190" s="60">
        <v>60</v>
      </c>
      <c r="F190" s="40">
        <v>60</v>
      </c>
      <c r="G190" s="40">
        <v>0</v>
      </c>
      <c r="H190" s="11" t="s">
        <v>233</v>
      </c>
      <c r="I190" s="11" t="s">
        <v>303</v>
      </c>
      <c r="J190" s="11" t="s">
        <v>303</v>
      </c>
      <c r="K190" s="11" t="s">
        <v>0</v>
      </c>
      <c r="L190" s="11" t="s">
        <v>304</v>
      </c>
      <c r="M190" s="3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</row>
    <row r="191" spans="1:43" ht="13.2">
      <c r="A191" s="106">
        <v>45588</v>
      </c>
      <c r="B191" s="3" t="s">
        <v>347</v>
      </c>
      <c r="C191" s="11" t="s">
        <v>348</v>
      </c>
      <c r="D191" s="40">
        <v>45</v>
      </c>
      <c r="E191" s="40">
        <v>60</v>
      </c>
      <c r="F191" s="40">
        <v>60</v>
      </c>
      <c r="G191" s="103">
        <v>0</v>
      </c>
      <c r="H191" s="11" t="s">
        <v>233</v>
      </c>
      <c r="I191" s="11" t="s">
        <v>303</v>
      </c>
      <c r="J191" s="11" t="s">
        <v>303</v>
      </c>
      <c r="K191" s="11" t="s">
        <v>0</v>
      </c>
      <c r="L191" s="11" t="s">
        <v>304</v>
      </c>
      <c r="M191" s="11"/>
    </row>
    <row r="192" spans="1:43" ht="13.2">
      <c r="A192" s="106">
        <v>45588</v>
      </c>
      <c r="B192" s="3" t="s">
        <v>491</v>
      </c>
      <c r="C192" s="3" t="s">
        <v>302</v>
      </c>
      <c r="D192" s="40">
        <v>45</v>
      </c>
      <c r="E192" s="40">
        <v>60</v>
      </c>
      <c r="F192" s="40">
        <v>60</v>
      </c>
      <c r="G192" s="103">
        <v>0</v>
      </c>
      <c r="H192" s="11" t="s">
        <v>233</v>
      </c>
      <c r="I192" s="40" t="s">
        <v>303</v>
      </c>
      <c r="J192" s="40" t="s">
        <v>303</v>
      </c>
      <c r="K192" s="11" t="s">
        <v>0</v>
      </c>
      <c r="L192" s="11" t="s">
        <v>304</v>
      </c>
      <c r="M192" s="3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</row>
    <row r="193" spans="1:43" ht="13.2">
      <c r="A193" s="46">
        <v>45588</v>
      </c>
      <c r="B193" s="40" t="s">
        <v>484</v>
      </c>
      <c r="C193" s="3" t="s">
        <v>485</v>
      </c>
      <c r="D193" s="40">
        <v>30</v>
      </c>
      <c r="E193" s="40">
        <v>40</v>
      </c>
      <c r="F193" s="40">
        <v>40</v>
      </c>
      <c r="G193" s="103">
        <v>0</v>
      </c>
      <c r="H193" s="85" t="s">
        <v>233</v>
      </c>
      <c r="I193" s="40" t="s">
        <v>303</v>
      </c>
      <c r="J193" s="40" t="s">
        <v>303</v>
      </c>
      <c r="K193" s="40" t="s">
        <v>0</v>
      </c>
      <c r="L193" s="40" t="s">
        <v>304</v>
      </c>
      <c r="M193" s="31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  <c r="AA193" s="88"/>
      <c r="AB193" s="88"/>
      <c r="AC193" s="88"/>
      <c r="AD193" s="88"/>
      <c r="AE193" s="88"/>
      <c r="AF193" s="88"/>
      <c r="AG193" s="88"/>
      <c r="AH193" s="88"/>
      <c r="AI193" s="88"/>
      <c r="AJ193" s="88"/>
      <c r="AK193" s="88"/>
      <c r="AL193" s="88"/>
      <c r="AM193" s="88"/>
      <c r="AN193" s="88"/>
      <c r="AO193" s="88"/>
      <c r="AP193" s="88"/>
      <c r="AQ193" s="88"/>
    </row>
    <row r="194" spans="1:43" ht="13.2">
      <c r="A194" s="46">
        <v>45588</v>
      </c>
      <c r="B194" s="101" t="s">
        <v>20</v>
      </c>
      <c r="C194" s="100" t="s">
        <v>307</v>
      </c>
      <c r="D194" s="101">
        <v>30</v>
      </c>
      <c r="E194" s="102">
        <v>60</v>
      </c>
      <c r="F194" s="101">
        <v>60</v>
      </c>
      <c r="G194" s="103">
        <v>0</v>
      </c>
      <c r="H194" s="98" t="s">
        <v>233</v>
      </c>
      <c r="I194" s="88" t="s">
        <v>303</v>
      </c>
      <c r="J194" s="11" t="s">
        <v>303</v>
      </c>
      <c r="K194" s="88" t="s">
        <v>0</v>
      </c>
      <c r="L194" s="88" t="s">
        <v>304</v>
      </c>
      <c r="M194" s="88"/>
    </row>
    <row r="195" spans="1:43" ht="13.2">
      <c r="A195" s="46">
        <v>45588</v>
      </c>
      <c r="B195" s="3" t="s">
        <v>397</v>
      </c>
      <c r="C195" s="3" t="s">
        <v>398</v>
      </c>
      <c r="D195" s="40">
        <v>30</v>
      </c>
      <c r="E195" s="40">
        <v>40</v>
      </c>
      <c r="F195" s="40">
        <v>40</v>
      </c>
      <c r="G195" s="86">
        <v>0</v>
      </c>
      <c r="H195" s="85" t="s">
        <v>233</v>
      </c>
      <c r="I195" s="40" t="s">
        <v>303</v>
      </c>
      <c r="J195" s="40" t="s">
        <v>303</v>
      </c>
      <c r="K195" s="40" t="s">
        <v>0</v>
      </c>
      <c r="L195" s="40" t="s">
        <v>304</v>
      </c>
      <c r="M195" s="125"/>
    </row>
    <row r="196" spans="1:43" ht="13.2">
      <c r="A196" s="46">
        <v>45589</v>
      </c>
      <c r="B196" s="11" t="s">
        <v>342</v>
      </c>
      <c r="C196" s="11" t="s">
        <v>343</v>
      </c>
      <c r="D196" s="41">
        <v>60</v>
      </c>
      <c r="E196" s="105">
        <v>90</v>
      </c>
      <c r="F196" s="105">
        <v>90</v>
      </c>
      <c r="G196" s="86">
        <v>0</v>
      </c>
      <c r="H196" s="11" t="s">
        <v>233</v>
      </c>
      <c r="I196" s="11" t="s">
        <v>303</v>
      </c>
      <c r="J196" s="11" t="s">
        <v>303</v>
      </c>
      <c r="K196" s="11" t="s">
        <v>0</v>
      </c>
      <c r="L196" s="11" t="s">
        <v>304</v>
      </c>
      <c r="M196" s="11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</row>
    <row r="197" spans="1:43" ht="13.2">
      <c r="A197" s="46">
        <v>45589</v>
      </c>
      <c r="B197" s="11" t="s">
        <v>13</v>
      </c>
      <c r="C197" s="11" t="s">
        <v>307</v>
      </c>
      <c r="D197" s="40">
        <v>45</v>
      </c>
      <c r="E197" s="40">
        <v>60</v>
      </c>
      <c r="F197" s="40">
        <v>60</v>
      </c>
      <c r="G197" s="40">
        <v>0</v>
      </c>
      <c r="H197" s="11" t="s">
        <v>233</v>
      </c>
      <c r="I197" s="40" t="s">
        <v>303</v>
      </c>
      <c r="J197" s="11" t="s">
        <v>303</v>
      </c>
      <c r="K197" s="11" t="s">
        <v>0</v>
      </c>
      <c r="L197" s="11" t="s">
        <v>304</v>
      </c>
      <c r="M197" s="11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</row>
    <row r="198" spans="1:43" ht="13.2">
      <c r="A198" s="46">
        <v>45589</v>
      </c>
      <c r="B198" s="3" t="s">
        <v>397</v>
      </c>
      <c r="C198" s="3" t="s">
        <v>398</v>
      </c>
      <c r="D198" s="40">
        <v>30</v>
      </c>
      <c r="E198" s="40">
        <v>40</v>
      </c>
      <c r="F198" s="40">
        <v>40</v>
      </c>
      <c r="G198" s="86">
        <v>0</v>
      </c>
      <c r="H198" s="85" t="s">
        <v>233</v>
      </c>
      <c r="I198" s="40" t="s">
        <v>303</v>
      </c>
      <c r="J198" s="40" t="s">
        <v>303</v>
      </c>
      <c r="K198" s="40" t="s">
        <v>0</v>
      </c>
      <c r="L198" s="40" t="s">
        <v>304</v>
      </c>
      <c r="M198" s="125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</row>
    <row r="199" spans="1:43" ht="13.2">
      <c r="A199" s="46">
        <v>45589</v>
      </c>
      <c r="B199" s="3" t="s">
        <v>144</v>
      </c>
      <c r="C199" s="3" t="s">
        <v>436</v>
      </c>
      <c r="D199" s="40">
        <v>30</v>
      </c>
      <c r="E199" s="60">
        <v>60</v>
      </c>
      <c r="F199" s="40">
        <v>60</v>
      </c>
      <c r="G199" s="40">
        <v>0</v>
      </c>
      <c r="H199" s="11" t="s">
        <v>233</v>
      </c>
      <c r="I199" s="11" t="s">
        <v>303</v>
      </c>
      <c r="J199" s="11" t="s">
        <v>303</v>
      </c>
      <c r="K199" s="11" t="s">
        <v>0</v>
      </c>
      <c r="L199" s="11" t="s">
        <v>304</v>
      </c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</row>
    <row r="200" spans="1:43" ht="13.2">
      <c r="A200" s="106">
        <v>45589</v>
      </c>
      <c r="B200" s="3" t="s">
        <v>227</v>
      </c>
      <c r="C200" s="3" t="s">
        <v>404</v>
      </c>
      <c r="D200" s="40">
        <v>45</v>
      </c>
      <c r="E200" s="40">
        <v>60</v>
      </c>
      <c r="F200" s="40">
        <v>60</v>
      </c>
      <c r="G200" s="40">
        <v>0</v>
      </c>
      <c r="H200" s="11" t="s">
        <v>233</v>
      </c>
      <c r="I200" s="40" t="s">
        <v>303</v>
      </c>
      <c r="J200" s="11" t="s">
        <v>303</v>
      </c>
      <c r="K200" s="11" t="s">
        <v>0</v>
      </c>
      <c r="L200" s="11" t="s">
        <v>304</v>
      </c>
      <c r="M200" s="31"/>
    </row>
    <row r="201" spans="1:43" ht="13.2">
      <c r="A201" s="46">
        <v>45589</v>
      </c>
      <c r="B201" s="3" t="s">
        <v>438</v>
      </c>
      <c r="C201" s="3" t="s">
        <v>439</v>
      </c>
      <c r="D201" s="40">
        <v>60</v>
      </c>
      <c r="E201" s="86">
        <v>90</v>
      </c>
      <c r="F201" s="86">
        <v>90</v>
      </c>
      <c r="G201" s="86">
        <v>0</v>
      </c>
      <c r="H201" s="85" t="s">
        <v>233</v>
      </c>
      <c r="I201" s="40" t="s">
        <v>303</v>
      </c>
      <c r="J201" s="40" t="s">
        <v>303</v>
      </c>
      <c r="K201" s="40" t="s">
        <v>0</v>
      </c>
      <c r="L201" s="40" t="s">
        <v>304</v>
      </c>
      <c r="M201" s="40"/>
    </row>
    <row r="202" spans="1:43" ht="13.2">
      <c r="A202" s="46">
        <v>45589</v>
      </c>
      <c r="B202" s="3" t="s">
        <v>331</v>
      </c>
      <c r="C202" s="3" t="s">
        <v>271</v>
      </c>
      <c r="D202" s="40">
        <v>45</v>
      </c>
      <c r="E202" s="86">
        <v>80</v>
      </c>
      <c r="F202" s="86">
        <v>80</v>
      </c>
      <c r="G202" s="86">
        <v>0</v>
      </c>
      <c r="H202" s="85" t="s">
        <v>233</v>
      </c>
      <c r="I202" s="40" t="s">
        <v>303</v>
      </c>
      <c r="J202" s="40" t="s">
        <v>303</v>
      </c>
      <c r="K202" s="40" t="s">
        <v>0</v>
      </c>
      <c r="L202" s="40" t="s">
        <v>304</v>
      </c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</row>
    <row r="203" spans="1:43" ht="13.2">
      <c r="A203" s="46">
        <v>45589</v>
      </c>
      <c r="B203" s="11" t="s">
        <v>498</v>
      </c>
      <c r="C203" s="11" t="s">
        <v>227</v>
      </c>
      <c r="D203" s="40">
        <v>45</v>
      </c>
      <c r="E203" s="40">
        <v>60</v>
      </c>
      <c r="F203" s="40">
        <v>60</v>
      </c>
      <c r="G203" s="40">
        <v>0</v>
      </c>
      <c r="H203" s="11" t="s">
        <v>233</v>
      </c>
      <c r="I203" s="40" t="s">
        <v>303</v>
      </c>
      <c r="J203" s="40" t="s">
        <v>303</v>
      </c>
      <c r="K203" s="11" t="s">
        <v>0</v>
      </c>
      <c r="L203" s="11" t="s">
        <v>304</v>
      </c>
      <c r="M203" s="11"/>
    </row>
    <row r="204" spans="1:43" ht="13.2">
      <c r="A204" s="106">
        <v>45589</v>
      </c>
      <c r="B204" s="3" t="s">
        <v>201</v>
      </c>
      <c r="C204" s="3" t="s">
        <v>430</v>
      </c>
      <c r="D204" s="40">
        <v>30</v>
      </c>
      <c r="E204" s="40">
        <v>40</v>
      </c>
      <c r="F204" s="40">
        <v>10</v>
      </c>
      <c r="G204" s="40">
        <v>30</v>
      </c>
      <c r="H204" s="85" t="s">
        <v>371</v>
      </c>
      <c r="I204" s="40" t="s">
        <v>303</v>
      </c>
      <c r="J204" s="40" t="s">
        <v>303</v>
      </c>
      <c r="K204" s="40" t="s">
        <v>0</v>
      </c>
      <c r="L204" s="40" t="s">
        <v>376</v>
      </c>
      <c r="M204" s="126"/>
    </row>
    <row r="205" spans="1:43" ht="13.2">
      <c r="A205" s="46">
        <v>45590</v>
      </c>
      <c r="B205" s="3" t="s">
        <v>438</v>
      </c>
      <c r="C205" s="3" t="s">
        <v>439</v>
      </c>
      <c r="D205" s="40">
        <v>60</v>
      </c>
      <c r="E205" s="86">
        <v>90</v>
      </c>
      <c r="F205" s="86">
        <v>90</v>
      </c>
      <c r="G205" s="86">
        <v>0</v>
      </c>
      <c r="H205" s="85" t="s">
        <v>233</v>
      </c>
      <c r="I205" s="40" t="s">
        <v>303</v>
      </c>
      <c r="J205" s="40" t="s">
        <v>303</v>
      </c>
      <c r="K205" s="40" t="s">
        <v>0</v>
      </c>
      <c r="L205" s="40" t="s">
        <v>304</v>
      </c>
      <c r="M205" s="40"/>
    </row>
    <row r="206" spans="1:43" ht="13.2">
      <c r="A206" s="46">
        <v>45590</v>
      </c>
      <c r="B206" s="40" t="s">
        <v>374</v>
      </c>
      <c r="C206" s="3" t="s">
        <v>354</v>
      </c>
      <c r="D206" s="40">
        <v>45</v>
      </c>
      <c r="E206" s="40">
        <v>60</v>
      </c>
      <c r="F206" s="86">
        <v>80</v>
      </c>
      <c r="G206" s="86">
        <v>0</v>
      </c>
      <c r="H206" s="85" t="s">
        <v>233</v>
      </c>
      <c r="I206" s="40" t="s">
        <v>303</v>
      </c>
      <c r="J206" s="40" t="s">
        <v>303</v>
      </c>
      <c r="K206" s="40" t="s">
        <v>0</v>
      </c>
      <c r="L206" s="40" t="s">
        <v>304</v>
      </c>
      <c r="M206" s="40"/>
    </row>
    <row r="207" spans="1:43" ht="13.2">
      <c r="A207" s="46">
        <v>45590</v>
      </c>
      <c r="B207" s="3" t="s">
        <v>164</v>
      </c>
      <c r="C207" s="3" t="s">
        <v>493</v>
      </c>
      <c r="D207" s="40">
        <v>30</v>
      </c>
      <c r="E207" s="86">
        <v>60</v>
      </c>
      <c r="F207" s="86">
        <v>60</v>
      </c>
      <c r="G207" s="86">
        <v>0</v>
      </c>
      <c r="H207" s="85" t="s">
        <v>233</v>
      </c>
      <c r="I207" s="40" t="s">
        <v>303</v>
      </c>
      <c r="J207" s="40" t="s">
        <v>303</v>
      </c>
      <c r="K207" s="40" t="s">
        <v>0</v>
      </c>
      <c r="L207" s="40" t="s">
        <v>304</v>
      </c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</row>
    <row r="208" spans="1:43" ht="13.2">
      <c r="A208" s="46">
        <v>45591</v>
      </c>
      <c r="B208" s="3" t="s">
        <v>305</v>
      </c>
      <c r="C208" s="3" t="s">
        <v>414</v>
      </c>
      <c r="D208" s="40">
        <v>20</v>
      </c>
      <c r="E208" s="86">
        <v>40</v>
      </c>
      <c r="F208" s="86">
        <v>40</v>
      </c>
      <c r="G208" s="86">
        <v>0</v>
      </c>
      <c r="H208" s="85" t="s">
        <v>233</v>
      </c>
      <c r="I208" s="40" t="s">
        <v>303</v>
      </c>
      <c r="J208" s="40" t="s">
        <v>303</v>
      </c>
      <c r="K208" s="40" t="s">
        <v>0</v>
      </c>
      <c r="L208" s="40" t="s">
        <v>304</v>
      </c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</row>
    <row r="209" spans="1:43" ht="13.2">
      <c r="A209" s="46">
        <v>45592</v>
      </c>
      <c r="B209" s="40" t="s">
        <v>385</v>
      </c>
      <c r="C209" s="3" t="s">
        <v>405</v>
      </c>
      <c r="D209" s="40">
        <v>60</v>
      </c>
      <c r="E209" s="86">
        <v>90</v>
      </c>
      <c r="F209" s="86">
        <v>90</v>
      </c>
      <c r="G209" s="86">
        <v>0</v>
      </c>
      <c r="H209" s="85" t="s">
        <v>233</v>
      </c>
      <c r="I209" s="40" t="s">
        <v>303</v>
      </c>
      <c r="J209" s="40" t="s">
        <v>303</v>
      </c>
      <c r="K209" s="40" t="s">
        <v>0</v>
      </c>
      <c r="L209" s="40" t="s">
        <v>304</v>
      </c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</row>
    <row r="210" spans="1:43" ht="13.2">
      <c r="A210" s="46">
        <v>45592</v>
      </c>
      <c r="B210" s="3" t="s">
        <v>499</v>
      </c>
      <c r="C210" s="3" t="s">
        <v>314</v>
      </c>
      <c r="D210" s="40">
        <v>60</v>
      </c>
      <c r="E210" s="86">
        <v>90</v>
      </c>
      <c r="F210" s="86">
        <v>90</v>
      </c>
      <c r="G210" s="86">
        <v>0</v>
      </c>
      <c r="H210" s="85" t="s">
        <v>233</v>
      </c>
      <c r="I210" s="40" t="s">
        <v>303</v>
      </c>
      <c r="J210" s="40" t="s">
        <v>303</v>
      </c>
      <c r="K210" s="40" t="s">
        <v>0</v>
      </c>
      <c r="L210" s="40" t="s">
        <v>304</v>
      </c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  <c r="AA210" s="130"/>
      <c r="AB210" s="130"/>
      <c r="AC210" s="130"/>
      <c r="AD210" s="130"/>
      <c r="AE210" s="130"/>
      <c r="AF210" s="130"/>
      <c r="AG210" s="130"/>
      <c r="AH210" s="130"/>
      <c r="AI210" s="130"/>
      <c r="AJ210" s="130"/>
      <c r="AK210" s="130"/>
      <c r="AL210" s="130"/>
      <c r="AM210" s="130"/>
      <c r="AN210" s="130"/>
      <c r="AO210" s="130"/>
      <c r="AP210" s="130"/>
      <c r="AQ210" s="130"/>
    </row>
    <row r="211" spans="1:43" ht="13.2">
      <c r="A211" s="46">
        <v>45592</v>
      </c>
      <c r="B211" s="3" t="s">
        <v>397</v>
      </c>
      <c r="C211" s="3" t="s">
        <v>398</v>
      </c>
      <c r="D211" s="40">
        <v>20</v>
      </c>
      <c r="E211" s="86">
        <v>40</v>
      </c>
      <c r="F211" s="86">
        <v>40</v>
      </c>
      <c r="G211" s="86">
        <v>0</v>
      </c>
      <c r="H211" s="85" t="s">
        <v>233</v>
      </c>
      <c r="I211" s="40" t="s">
        <v>303</v>
      </c>
      <c r="J211" s="40" t="s">
        <v>303</v>
      </c>
      <c r="K211" s="40" t="s">
        <v>0</v>
      </c>
      <c r="L211" s="40" t="s">
        <v>304</v>
      </c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113"/>
      <c r="AO211" s="113"/>
      <c r="AP211" s="113"/>
      <c r="AQ211" s="113"/>
    </row>
    <row r="212" spans="1:43" ht="13.2">
      <c r="A212" s="46">
        <v>45592</v>
      </c>
      <c r="B212" s="3" t="s">
        <v>316</v>
      </c>
      <c r="C212" s="3" t="s">
        <v>311</v>
      </c>
      <c r="D212" s="40">
        <v>60</v>
      </c>
      <c r="E212" s="86">
        <v>90</v>
      </c>
      <c r="F212" s="86">
        <v>90</v>
      </c>
      <c r="G212" s="86">
        <v>0</v>
      </c>
      <c r="H212" s="85" t="s">
        <v>233</v>
      </c>
      <c r="I212" s="40" t="s">
        <v>303</v>
      </c>
      <c r="J212" s="40" t="s">
        <v>303</v>
      </c>
      <c r="K212" s="40" t="s">
        <v>0</v>
      </c>
      <c r="L212" s="40" t="s">
        <v>304</v>
      </c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</row>
    <row r="213" spans="1:43" ht="13.2">
      <c r="A213" s="46">
        <v>45592</v>
      </c>
      <c r="B213" s="3" t="s">
        <v>360</v>
      </c>
      <c r="C213" s="3" t="s">
        <v>361</v>
      </c>
      <c r="D213" s="40">
        <v>90</v>
      </c>
      <c r="E213" s="86">
        <v>90</v>
      </c>
      <c r="F213" s="86">
        <v>90</v>
      </c>
      <c r="G213" s="86">
        <v>0</v>
      </c>
      <c r="H213" s="85" t="s">
        <v>233</v>
      </c>
      <c r="I213" s="40" t="s">
        <v>303</v>
      </c>
      <c r="J213" s="40" t="s">
        <v>303</v>
      </c>
      <c r="K213" s="40" t="s">
        <v>0</v>
      </c>
      <c r="L213" s="40" t="s">
        <v>304</v>
      </c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</row>
    <row r="214" spans="1:43" ht="13.2">
      <c r="A214" s="46">
        <v>45592</v>
      </c>
      <c r="B214" s="3" t="s">
        <v>443</v>
      </c>
      <c r="C214" s="3" t="s">
        <v>500</v>
      </c>
      <c r="D214" s="40">
        <v>110</v>
      </c>
      <c r="E214" s="86">
        <v>90</v>
      </c>
      <c r="F214" s="86">
        <v>20</v>
      </c>
      <c r="G214" s="86">
        <v>0</v>
      </c>
      <c r="H214" s="85" t="s">
        <v>233</v>
      </c>
      <c r="I214" s="40" t="s">
        <v>303</v>
      </c>
      <c r="J214" s="40" t="s">
        <v>303</v>
      </c>
      <c r="K214" s="40" t="s">
        <v>0</v>
      </c>
      <c r="L214" s="40" t="s">
        <v>304</v>
      </c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</row>
    <row r="215" spans="1:43" ht="13.2">
      <c r="A215" s="40" t="s">
        <v>199</v>
      </c>
      <c r="B215" s="40" t="s">
        <v>442</v>
      </c>
      <c r="C215" s="3" t="s">
        <v>442</v>
      </c>
      <c r="D215" s="40" t="s">
        <v>304</v>
      </c>
      <c r="E215" s="86">
        <v>100</v>
      </c>
      <c r="F215" s="86">
        <v>100</v>
      </c>
      <c r="G215" s="86">
        <v>0</v>
      </c>
      <c r="H215" s="85" t="s">
        <v>233</v>
      </c>
      <c r="I215" s="40" t="s">
        <v>303</v>
      </c>
      <c r="J215" s="40" t="s">
        <v>303</v>
      </c>
      <c r="K215" s="40" t="s">
        <v>0</v>
      </c>
      <c r="L215" s="40" t="s">
        <v>304</v>
      </c>
      <c r="M215" s="40" t="s">
        <v>199</v>
      </c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</row>
    <row r="216" spans="1:43" ht="13.2">
      <c r="A216" s="85" t="s">
        <v>199</v>
      </c>
      <c r="B216" s="3" t="s">
        <v>227</v>
      </c>
      <c r="C216" s="3" t="s">
        <v>404</v>
      </c>
      <c r="D216" s="40">
        <v>45</v>
      </c>
      <c r="E216" s="40">
        <v>60</v>
      </c>
      <c r="F216" s="40">
        <v>35</v>
      </c>
      <c r="G216" s="40">
        <v>25</v>
      </c>
      <c r="H216" s="11" t="s">
        <v>356</v>
      </c>
      <c r="I216" s="40" t="s">
        <v>303</v>
      </c>
      <c r="J216" s="11" t="s">
        <v>303</v>
      </c>
      <c r="K216" s="11" t="s">
        <v>0</v>
      </c>
      <c r="L216" s="11" t="s">
        <v>376</v>
      </c>
      <c r="M216" s="40" t="s">
        <v>483</v>
      </c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</row>
    <row r="217" spans="1:43" ht="13.2">
      <c r="A217" s="106" t="s">
        <v>199</v>
      </c>
      <c r="B217" s="11" t="s">
        <v>18</v>
      </c>
      <c r="C217" s="11" t="s">
        <v>355</v>
      </c>
      <c r="D217" s="41" t="s">
        <v>304</v>
      </c>
      <c r="E217" s="105">
        <v>75</v>
      </c>
      <c r="F217" s="105">
        <v>30</v>
      </c>
      <c r="G217" s="105">
        <v>45</v>
      </c>
      <c r="H217" s="11" t="s">
        <v>356</v>
      </c>
      <c r="I217" s="40" t="s">
        <v>303</v>
      </c>
      <c r="J217" s="40" t="s">
        <v>303</v>
      </c>
      <c r="K217" s="11" t="s">
        <v>0</v>
      </c>
      <c r="L217" s="11" t="s">
        <v>376</v>
      </c>
      <c r="M217" s="104" t="s">
        <v>199</v>
      </c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</row>
    <row r="218" spans="1:43" ht="13.2">
      <c r="A218" s="46">
        <v>45586</v>
      </c>
      <c r="B218" s="3" t="s">
        <v>501</v>
      </c>
      <c r="C218" s="3" t="s">
        <v>413</v>
      </c>
      <c r="D218" s="40">
        <v>45</v>
      </c>
      <c r="E218" s="86">
        <v>60</v>
      </c>
      <c r="F218" s="86">
        <v>60</v>
      </c>
      <c r="G218" s="86">
        <v>0</v>
      </c>
      <c r="H218" s="85" t="s">
        <v>233</v>
      </c>
      <c r="I218" s="40" t="s">
        <v>303</v>
      </c>
      <c r="J218" s="40" t="s">
        <v>303</v>
      </c>
      <c r="K218" s="40" t="s">
        <v>1</v>
      </c>
      <c r="L218" s="40" t="s">
        <v>304</v>
      </c>
      <c r="M218" s="40"/>
      <c r="N218" s="60">
        <f>SUM(F218:F228)</f>
        <v>618</v>
      </c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</row>
    <row r="219" spans="1:43" ht="13.2">
      <c r="A219" s="106">
        <v>45586</v>
      </c>
      <c r="B219" s="3" t="s">
        <v>479</v>
      </c>
      <c r="C219" s="3" t="s">
        <v>494</v>
      </c>
      <c r="D219" s="40">
        <v>45</v>
      </c>
      <c r="E219" s="40">
        <v>54</v>
      </c>
      <c r="F219" s="40">
        <v>54</v>
      </c>
      <c r="G219" s="86">
        <v>0</v>
      </c>
      <c r="H219" s="85" t="s">
        <v>233</v>
      </c>
      <c r="I219" s="11" t="s">
        <v>303</v>
      </c>
      <c r="J219" s="11" t="s">
        <v>303</v>
      </c>
      <c r="K219" s="40" t="s">
        <v>1</v>
      </c>
      <c r="L219" s="40" t="s">
        <v>304</v>
      </c>
      <c r="M219" s="32" t="s">
        <v>123</v>
      </c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</row>
    <row r="220" spans="1:43" ht="13.2">
      <c r="A220" s="46">
        <v>45587</v>
      </c>
      <c r="B220" s="3" t="s">
        <v>495</v>
      </c>
      <c r="C220" s="3" t="s">
        <v>400</v>
      </c>
      <c r="D220" s="40">
        <v>60</v>
      </c>
      <c r="E220" s="86">
        <v>90</v>
      </c>
      <c r="F220" s="86">
        <v>90</v>
      </c>
      <c r="G220" s="86">
        <v>0</v>
      </c>
      <c r="H220" s="85" t="s">
        <v>233</v>
      </c>
      <c r="I220" s="40" t="s">
        <v>303</v>
      </c>
      <c r="J220" s="40" t="s">
        <v>303</v>
      </c>
      <c r="K220" s="40" t="s">
        <v>1</v>
      </c>
      <c r="L220" s="40" t="s">
        <v>304</v>
      </c>
      <c r="M220" s="88"/>
    </row>
    <row r="221" spans="1:43" ht="13.2">
      <c r="A221" s="46">
        <v>45587</v>
      </c>
      <c r="B221" s="11" t="s">
        <v>502</v>
      </c>
      <c r="C221" s="40" t="s">
        <v>503</v>
      </c>
      <c r="D221" s="40">
        <v>30</v>
      </c>
      <c r="E221" s="86">
        <v>40</v>
      </c>
      <c r="F221" s="86">
        <v>40</v>
      </c>
      <c r="G221" s="86">
        <v>0</v>
      </c>
      <c r="H221" s="85" t="s">
        <v>233</v>
      </c>
      <c r="I221" s="40" t="s">
        <v>303</v>
      </c>
      <c r="J221" s="40" t="s">
        <v>303</v>
      </c>
      <c r="K221" s="40" t="s">
        <v>1</v>
      </c>
      <c r="L221" s="40" t="s">
        <v>304</v>
      </c>
      <c r="M221" s="40"/>
    </row>
    <row r="222" spans="1:43" ht="13.2">
      <c r="A222" s="46">
        <v>45588</v>
      </c>
      <c r="B222" s="3" t="s">
        <v>324</v>
      </c>
      <c r="C222" s="3" t="s">
        <v>333</v>
      </c>
      <c r="D222" s="40">
        <v>60</v>
      </c>
      <c r="E222" s="86">
        <v>90</v>
      </c>
      <c r="F222" s="86">
        <v>90</v>
      </c>
      <c r="G222" s="86">
        <v>0</v>
      </c>
      <c r="H222" s="85" t="s">
        <v>233</v>
      </c>
      <c r="I222" s="40" t="s">
        <v>303</v>
      </c>
      <c r="J222" s="40" t="s">
        <v>303</v>
      </c>
      <c r="K222" s="40" t="s">
        <v>1</v>
      </c>
      <c r="L222" s="40" t="s">
        <v>304</v>
      </c>
      <c r="M222" s="40"/>
    </row>
    <row r="223" spans="1:43" ht="13.2">
      <c r="A223" s="46">
        <v>45588</v>
      </c>
      <c r="B223" s="11" t="s">
        <v>412</v>
      </c>
      <c r="C223" s="3" t="s">
        <v>413</v>
      </c>
      <c r="D223" s="40">
        <v>60</v>
      </c>
      <c r="E223" s="86">
        <v>90</v>
      </c>
      <c r="F223" s="86">
        <v>90</v>
      </c>
      <c r="G223" s="86">
        <v>0</v>
      </c>
      <c r="H223" s="85" t="s">
        <v>233</v>
      </c>
      <c r="I223" s="40" t="s">
        <v>303</v>
      </c>
      <c r="J223" s="40" t="s">
        <v>303</v>
      </c>
      <c r="K223" s="40" t="s">
        <v>1</v>
      </c>
      <c r="L223" s="40" t="s">
        <v>304</v>
      </c>
      <c r="M223" s="40"/>
    </row>
    <row r="224" spans="1:43" ht="13.2">
      <c r="A224" s="106">
        <v>45588</v>
      </c>
      <c r="B224" s="3" t="s">
        <v>136</v>
      </c>
      <c r="C224" s="3" t="s">
        <v>365</v>
      </c>
      <c r="D224" s="40">
        <v>45</v>
      </c>
      <c r="E224" s="40">
        <v>60</v>
      </c>
      <c r="F224" s="40">
        <v>60</v>
      </c>
      <c r="G224" s="103">
        <v>0</v>
      </c>
      <c r="H224" s="11" t="s">
        <v>233</v>
      </c>
      <c r="I224" s="11" t="s">
        <v>303</v>
      </c>
      <c r="J224" s="11" t="s">
        <v>303</v>
      </c>
      <c r="K224" s="11" t="s">
        <v>1</v>
      </c>
      <c r="L224" s="11" t="s">
        <v>304</v>
      </c>
      <c r="M224" s="126"/>
    </row>
    <row r="225" spans="1:43" ht="13.2">
      <c r="A225" s="106">
        <v>45588</v>
      </c>
      <c r="B225" s="3" t="s">
        <v>479</v>
      </c>
      <c r="C225" s="3" t="s">
        <v>494</v>
      </c>
      <c r="D225" s="40">
        <v>45</v>
      </c>
      <c r="E225" s="40">
        <v>54</v>
      </c>
      <c r="F225" s="40">
        <v>54</v>
      </c>
      <c r="G225" s="86">
        <v>0</v>
      </c>
      <c r="H225" s="85" t="s">
        <v>233</v>
      </c>
      <c r="I225" s="40" t="s">
        <v>303</v>
      </c>
      <c r="J225" s="11" t="s">
        <v>303</v>
      </c>
      <c r="K225" s="40" t="s">
        <v>1</v>
      </c>
      <c r="L225" s="40" t="s">
        <v>304</v>
      </c>
      <c r="M225" s="126"/>
    </row>
    <row r="226" spans="1:43" ht="13.2">
      <c r="A226" s="46">
        <v>45588</v>
      </c>
      <c r="B226" s="11" t="s">
        <v>427</v>
      </c>
      <c r="C226" s="3" t="s">
        <v>428</v>
      </c>
      <c r="D226" s="40">
        <v>60</v>
      </c>
      <c r="E226" s="86">
        <v>110</v>
      </c>
      <c r="F226" s="86">
        <v>20</v>
      </c>
      <c r="G226" s="86">
        <v>90</v>
      </c>
      <c r="H226" s="85" t="s">
        <v>379</v>
      </c>
      <c r="I226" s="40" t="s">
        <v>303</v>
      </c>
      <c r="J226" s="11" t="s">
        <v>303</v>
      </c>
      <c r="K226" s="40" t="s">
        <v>1</v>
      </c>
      <c r="L226" s="40" t="s">
        <v>304</v>
      </c>
      <c r="M226" s="40"/>
    </row>
    <row r="227" spans="1:43" ht="13.2">
      <c r="A227" s="46">
        <v>45588</v>
      </c>
      <c r="B227" s="11" t="s">
        <v>427</v>
      </c>
      <c r="C227" s="3" t="s">
        <v>428</v>
      </c>
      <c r="D227" s="40">
        <v>60</v>
      </c>
      <c r="E227" s="86">
        <v>110</v>
      </c>
      <c r="F227" s="86">
        <v>20</v>
      </c>
      <c r="G227" s="86">
        <v>90</v>
      </c>
      <c r="H227" s="85" t="s">
        <v>379</v>
      </c>
      <c r="I227" s="40" t="s">
        <v>303</v>
      </c>
      <c r="J227" s="40" t="s">
        <v>303</v>
      </c>
      <c r="K227" s="40" t="s">
        <v>1</v>
      </c>
      <c r="L227" s="40" t="s">
        <v>304</v>
      </c>
      <c r="M227" s="40"/>
    </row>
    <row r="228" spans="1:43" ht="13.2">
      <c r="A228" s="85" t="s">
        <v>199</v>
      </c>
      <c r="B228" s="85" t="s">
        <v>368</v>
      </c>
      <c r="C228" s="85" t="s">
        <v>327</v>
      </c>
      <c r="D228" s="85" t="s">
        <v>304</v>
      </c>
      <c r="E228" s="86">
        <v>100</v>
      </c>
      <c r="F228" s="86">
        <v>40</v>
      </c>
      <c r="G228" s="86">
        <v>60</v>
      </c>
      <c r="H228" s="85" t="s">
        <v>356</v>
      </c>
      <c r="I228" s="40" t="s">
        <v>303</v>
      </c>
      <c r="J228" s="40" t="s">
        <v>303</v>
      </c>
      <c r="K228" s="40" t="s">
        <v>1</v>
      </c>
      <c r="L228" s="40" t="s">
        <v>376</v>
      </c>
      <c r="M228" s="85" t="s">
        <v>199</v>
      </c>
    </row>
    <row r="229" spans="1:43" ht="13.2">
      <c r="A229" s="127"/>
      <c r="B229" s="118"/>
      <c r="C229" s="118"/>
      <c r="D229" s="113"/>
      <c r="E229" s="128"/>
      <c r="F229" s="129">
        <f>SUM(F165:F228)</f>
        <v>3593</v>
      </c>
      <c r="G229" s="128"/>
      <c r="H229" s="118"/>
      <c r="I229" s="118"/>
      <c r="J229" s="118"/>
      <c r="K229" s="118"/>
      <c r="L229" s="118"/>
      <c r="M229" s="118"/>
      <c r="N229" s="118"/>
      <c r="O229" s="118"/>
      <c r="P229" s="118"/>
      <c r="Q229" s="118"/>
      <c r="R229" s="118"/>
      <c r="S229" s="118"/>
      <c r="T229" s="118"/>
      <c r="U229" s="118"/>
      <c r="V229" s="118"/>
      <c r="W229" s="118"/>
      <c r="X229" s="118"/>
      <c r="Y229" s="118"/>
      <c r="Z229" s="118"/>
      <c r="AA229" s="118"/>
      <c r="AB229" s="118"/>
      <c r="AC229" s="118"/>
      <c r="AD229" s="118"/>
      <c r="AE229" s="118"/>
      <c r="AF229" s="118"/>
      <c r="AG229" s="118"/>
      <c r="AH229" s="118"/>
      <c r="AI229" s="118"/>
      <c r="AJ229" s="118"/>
      <c r="AK229" s="118"/>
      <c r="AL229" s="118"/>
      <c r="AM229" s="118"/>
      <c r="AN229" s="118"/>
      <c r="AO229" s="118"/>
      <c r="AP229" s="118"/>
      <c r="AQ229" s="118"/>
    </row>
    <row r="230" spans="1:43" ht="15">
      <c r="A230" s="110" t="s">
        <v>504</v>
      </c>
      <c r="B230" s="37"/>
      <c r="C230" s="37"/>
      <c r="D230" s="37"/>
      <c r="E230" s="53"/>
      <c r="F230" s="45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</row>
    <row r="231" spans="1:43" ht="13.2">
      <c r="A231" s="131"/>
      <c r="B231" s="49"/>
      <c r="C231" s="49"/>
      <c r="D231" s="131"/>
      <c r="E231" s="131"/>
      <c r="F231" s="131"/>
      <c r="G231" s="131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</row>
    <row r="232" spans="1:43" ht="13.2">
      <c r="A232" s="132">
        <v>45598</v>
      </c>
      <c r="B232" s="3" t="s">
        <v>491</v>
      </c>
      <c r="C232" s="3" t="s">
        <v>440</v>
      </c>
      <c r="D232" s="40">
        <v>60</v>
      </c>
      <c r="E232" s="40">
        <v>90</v>
      </c>
      <c r="F232" s="40">
        <v>90</v>
      </c>
      <c r="G232" s="103">
        <v>0</v>
      </c>
      <c r="H232" s="85" t="s">
        <v>233</v>
      </c>
      <c r="I232" s="40" t="s">
        <v>303</v>
      </c>
      <c r="J232" s="40" t="s">
        <v>303</v>
      </c>
      <c r="K232" s="11" t="s">
        <v>505</v>
      </c>
      <c r="L232" s="11" t="s">
        <v>304</v>
      </c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</row>
    <row r="233" spans="1:43" ht="13.2">
      <c r="A233" s="46">
        <v>45594</v>
      </c>
      <c r="B233" s="3" t="s">
        <v>506</v>
      </c>
      <c r="C233" s="3" t="s">
        <v>507</v>
      </c>
      <c r="D233" s="40">
        <v>30</v>
      </c>
      <c r="E233" s="86">
        <v>60</v>
      </c>
      <c r="F233" s="86">
        <v>60</v>
      </c>
      <c r="G233" s="86">
        <v>0</v>
      </c>
      <c r="H233" s="85" t="s">
        <v>233</v>
      </c>
      <c r="I233" s="40" t="s">
        <v>303</v>
      </c>
      <c r="J233" s="40" t="s">
        <v>303</v>
      </c>
      <c r="K233" s="40" t="s">
        <v>8</v>
      </c>
      <c r="L233" s="40" t="s">
        <v>304</v>
      </c>
      <c r="M233" s="89">
        <f>SUM(F233:F285)</f>
        <v>3644</v>
      </c>
    </row>
    <row r="234" spans="1:43" ht="13.2">
      <c r="A234" s="106">
        <v>45593</v>
      </c>
      <c r="B234" s="3" t="s">
        <v>338</v>
      </c>
      <c r="C234" s="3" t="s">
        <v>339</v>
      </c>
      <c r="D234" s="40">
        <v>45</v>
      </c>
      <c r="E234" s="40">
        <v>60</v>
      </c>
      <c r="F234" s="40">
        <v>60</v>
      </c>
      <c r="G234" s="103">
        <v>0</v>
      </c>
      <c r="H234" s="11" t="s">
        <v>233</v>
      </c>
      <c r="I234" s="11" t="s">
        <v>303</v>
      </c>
      <c r="J234" s="11" t="s">
        <v>303</v>
      </c>
      <c r="K234" s="11" t="s">
        <v>8</v>
      </c>
      <c r="L234" s="11" t="s">
        <v>304</v>
      </c>
      <c r="M234" s="31"/>
    </row>
    <row r="235" spans="1:43" ht="13.2">
      <c r="A235" s="46">
        <v>45595</v>
      </c>
      <c r="B235" s="3" t="s">
        <v>338</v>
      </c>
      <c r="C235" s="3" t="s">
        <v>339</v>
      </c>
      <c r="D235" s="40">
        <v>45</v>
      </c>
      <c r="E235" s="40">
        <v>60</v>
      </c>
      <c r="F235" s="40">
        <v>60</v>
      </c>
      <c r="G235" s="103">
        <v>0</v>
      </c>
      <c r="H235" s="11" t="s">
        <v>233</v>
      </c>
      <c r="I235" s="11" t="s">
        <v>303</v>
      </c>
      <c r="J235" s="11" t="s">
        <v>303</v>
      </c>
      <c r="K235" s="11" t="s">
        <v>8</v>
      </c>
      <c r="L235" s="11" t="s">
        <v>304</v>
      </c>
      <c r="M235" s="31"/>
    </row>
    <row r="236" spans="1:43" ht="13.2">
      <c r="A236" s="46">
        <v>45593</v>
      </c>
      <c r="B236" s="3" t="s">
        <v>259</v>
      </c>
      <c r="C236" s="3" t="s">
        <v>314</v>
      </c>
      <c r="D236" s="40">
        <v>15</v>
      </c>
      <c r="E236" s="40">
        <v>30</v>
      </c>
      <c r="F236" s="40">
        <v>30</v>
      </c>
      <c r="G236" s="40">
        <v>0</v>
      </c>
      <c r="H236" s="11" t="s">
        <v>233</v>
      </c>
      <c r="I236" s="11" t="s">
        <v>303</v>
      </c>
      <c r="J236" s="11" t="s">
        <v>303</v>
      </c>
      <c r="K236" s="11" t="s">
        <v>0</v>
      </c>
      <c r="L236" s="11" t="s">
        <v>304</v>
      </c>
      <c r="M236" s="125"/>
    </row>
    <row r="237" spans="1:43" ht="13.2">
      <c r="A237" s="46">
        <v>45593</v>
      </c>
      <c r="B237" s="3" t="s">
        <v>471</v>
      </c>
      <c r="C237" s="3" t="s">
        <v>32</v>
      </c>
      <c r="D237" s="40">
        <v>30</v>
      </c>
      <c r="E237" s="40">
        <v>40</v>
      </c>
      <c r="F237" s="40">
        <v>40</v>
      </c>
      <c r="G237" s="86">
        <v>0</v>
      </c>
      <c r="H237" s="85" t="s">
        <v>233</v>
      </c>
      <c r="I237" s="11" t="s">
        <v>303</v>
      </c>
      <c r="J237" s="40" t="s">
        <v>303</v>
      </c>
      <c r="K237" s="40" t="s">
        <v>0</v>
      </c>
      <c r="L237" s="40" t="s">
        <v>304</v>
      </c>
      <c r="M237" s="32"/>
    </row>
    <row r="238" spans="1:43" ht="13.2">
      <c r="A238" s="46">
        <v>45594</v>
      </c>
      <c r="B238" s="11" t="s">
        <v>508</v>
      </c>
      <c r="C238" s="40" t="s">
        <v>311</v>
      </c>
      <c r="D238" s="40">
        <v>30</v>
      </c>
      <c r="E238" s="86">
        <v>60</v>
      </c>
      <c r="F238" s="86">
        <v>60</v>
      </c>
      <c r="G238" s="86">
        <v>0</v>
      </c>
      <c r="H238" s="85" t="s">
        <v>233</v>
      </c>
      <c r="I238" s="40" t="s">
        <v>303</v>
      </c>
      <c r="J238" s="40" t="s">
        <v>303</v>
      </c>
      <c r="K238" s="40" t="s">
        <v>0</v>
      </c>
      <c r="L238" s="40" t="s">
        <v>303</v>
      </c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</row>
    <row r="239" spans="1:43" ht="13.2">
      <c r="A239" s="46">
        <v>45593</v>
      </c>
      <c r="B239" s="3" t="s">
        <v>328</v>
      </c>
      <c r="C239" s="3" t="s">
        <v>329</v>
      </c>
      <c r="D239" s="40">
        <v>60</v>
      </c>
      <c r="E239" s="86">
        <v>90</v>
      </c>
      <c r="F239" s="86">
        <v>90</v>
      </c>
      <c r="G239" s="86">
        <v>0</v>
      </c>
      <c r="H239" s="11" t="s">
        <v>233</v>
      </c>
      <c r="I239" s="11" t="s">
        <v>303</v>
      </c>
      <c r="J239" s="11" t="s">
        <v>303</v>
      </c>
      <c r="K239" s="11" t="s">
        <v>0</v>
      </c>
      <c r="L239" s="11" t="s">
        <v>304</v>
      </c>
      <c r="M239" s="31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</row>
    <row r="240" spans="1:43" ht="13.2">
      <c r="A240" s="106">
        <v>45593</v>
      </c>
      <c r="B240" s="3" t="s">
        <v>484</v>
      </c>
      <c r="C240" s="3" t="s">
        <v>485</v>
      </c>
      <c r="D240" s="40">
        <v>30</v>
      </c>
      <c r="E240" s="40">
        <v>40</v>
      </c>
      <c r="F240" s="40">
        <v>40</v>
      </c>
      <c r="G240" s="103">
        <v>0</v>
      </c>
      <c r="H240" s="85" t="s">
        <v>233</v>
      </c>
      <c r="I240" s="11" t="s">
        <v>303</v>
      </c>
      <c r="J240" s="40" t="s">
        <v>303</v>
      </c>
      <c r="K240" s="40" t="s">
        <v>0</v>
      </c>
      <c r="L240" s="40" t="s">
        <v>304</v>
      </c>
      <c r="M240" s="32"/>
    </row>
    <row r="241" spans="1:43" ht="13.2">
      <c r="A241" s="46">
        <v>45593</v>
      </c>
      <c r="B241" s="3" t="s">
        <v>438</v>
      </c>
      <c r="C241" s="3" t="s">
        <v>439</v>
      </c>
      <c r="D241" s="40">
        <v>60</v>
      </c>
      <c r="E241" s="86">
        <v>90</v>
      </c>
      <c r="F241" s="86">
        <v>90</v>
      </c>
      <c r="G241" s="86">
        <v>0</v>
      </c>
      <c r="H241" s="85" t="s">
        <v>233</v>
      </c>
      <c r="I241" s="11" t="s">
        <v>303</v>
      </c>
      <c r="J241" s="40" t="s">
        <v>303</v>
      </c>
      <c r="K241" s="40" t="s">
        <v>0</v>
      </c>
      <c r="L241" s="40" t="s">
        <v>304</v>
      </c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</row>
    <row r="242" spans="1:43" ht="13.2">
      <c r="A242" s="46">
        <v>45595</v>
      </c>
      <c r="B242" s="3" t="s">
        <v>438</v>
      </c>
      <c r="C242" s="3" t="s">
        <v>439</v>
      </c>
      <c r="D242" s="40">
        <v>60</v>
      </c>
      <c r="E242" s="86">
        <v>90</v>
      </c>
      <c r="F242" s="86">
        <v>90</v>
      </c>
      <c r="G242" s="86">
        <v>0</v>
      </c>
      <c r="H242" s="85" t="s">
        <v>233</v>
      </c>
      <c r="I242" s="11" t="s">
        <v>303</v>
      </c>
      <c r="J242" s="40" t="s">
        <v>303</v>
      </c>
      <c r="K242" s="40" t="s">
        <v>0</v>
      </c>
      <c r="L242" s="40" t="s">
        <v>304</v>
      </c>
      <c r="M242" s="40"/>
    </row>
    <row r="243" spans="1:43" ht="13.2">
      <c r="A243" s="46">
        <v>45595</v>
      </c>
      <c r="B243" s="11" t="s">
        <v>342</v>
      </c>
      <c r="C243" s="11" t="s">
        <v>343</v>
      </c>
      <c r="D243" s="41">
        <v>60</v>
      </c>
      <c r="E243" s="105">
        <v>90</v>
      </c>
      <c r="F243" s="105">
        <v>90</v>
      </c>
      <c r="G243" s="86">
        <v>0</v>
      </c>
      <c r="H243" s="11" t="s">
        <v>233</v>
      </c>
      <c r="I243" s="11" t="s">
        <v>303</v>
      </c>
      <c r="J243" s="40" t="s">
        <v>303</v>
      </c>
      <c r="K243" s="11" t="s">
        <v>0</v>
      </c>
      <c r="L243" s="11" t="s">
        <v>304</v>
      </c>
      <c r="M243" s="11"/>
    </row>
    <row r="244" spans="1:43" ht="13.8">
      <c r="A244" s="46">
        <v>45593</v>
      </c>
      <c r="B244" s="119" t="s">
        <v>401</v>
      </c>
      <c r="C244" s="3" t="s">
        <v>435</v>
      </c>
      <c r="D244" s="40">
        <v>30</v>
      </c>
      <c r="E244" s="40">
        <v>60</v>
      </c>
      <c r="F244" s="40">
        <v>60</v>
      </c>
      <c r="G244" s="86">
        <v>0</v>
      </c>
      <c r="H244" s="85" t="s">
        <v>233</v>
      </c>
      <c r="I244" s="11" t="s">
        <v>303</v>
      </c>
      <c r="J244" s="11" t="s">
        <v>303</v>
      </c>
      <c r="K244" s="40" t="s">
        <v>0</v>
      </c>
      <c r="L244" s="40" t="s">
        <v>304</v>
      </c>
      <c r="M244" s="120"/>
    </row>
    <row r="245" spans="1:43" ht="13.8">
      <c r="A245" s="46">
        <v>45595</v>
      </c>
      <c r="B245" s="11" t="s">
        <v>382</v>
      </c>
      <c r="C245" s="3" t="s">
        <v>435</v>
      </c>
      <c r="D245" s="40">
        <v>60</v>
      </c>
      <c r="E245" s="86">
        <v>90</v>
      </c>
      <c r="F245" s="86">
        <v>90</v>
      </c>
      <c r="G245" s="86">
        <v>0</v>
      </c>
      <c r="H245" s="85" t="s">
        <v>233</v>
      </c>
      <c r="I245" s="11" t="s">
        <v>303</v>
      </c>
      <c r="J245" s="11" t="s">
        <v>303</v>
      </c>
      <c r="K245" s="40" t="s">
        <v>0</v>
      </c>
      <c r="L245" s="40" t="s">
        <v>304</v>
      </c>
      <c r="M245" s="120"/>
      <c r="N245" s="88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</row>
    <row r="246" spans="1:43" ht="13.8">
      <c r="A246" s="46">
        <v>45594</v>
      </c>
      <c r="B246" s="11" t="s">
        <v>382</v>
      </c>
      <c r="C246" s="3" t="s">
        <v>435</v>
      </c>
      <c r="D246" s="40">
        <v>45</v>
      </c>
      <c r="E246" s="40">
        <v>45</v>
      </c>
      <c r="F246" s="40">
        <v>45</v>
      </c>
      <c r="G246" s="86">
        <v>0</v>
      </c>
      <c r="H246" s="85" t="s">
        <v>233</v>
      </c>
      <c r="I246" s="11" t="s">
        <v>303</v>
      </c>
      <c r="J246" s="11" t="s">
        <v>303</v>
      </c>
      <c r="K246" s="40" t="s">
        <v>0</v>
      </c>
      <c r="L246" s="40" t="s">
        <v>304</v>
      </c>
      <c r="M246" s="120"/>
    </row>
    <row r="247" spans="1:43" ht="13.8">
      <c r="A247" s="46">
        <v>45594</v>
      </c>
      <c r="B247" s="119" t="s">
        <v>401</v>
      </c>
      <c r="C247" s="3" t="s">
        <v>435</v>
      </c>
      <c r="D247" s="40">
        <v>45</v>
      </c>
      <c r="E247" s="40">
        <v>45</v>
      </c>
      <c r="F247" s="40">
        <v>45</v>
      </c>
      <c r="G247" s="86">
        <v>0</v>
      </c>
      <c r="H247" s="11" t="s">
        <v>233</v>
      </c>
      <c r="I247" s="11" t="s">
        <v>303</v>
      </c>
      <c r="J247" s="11" t="s">
        <v>303</v>
      </c>
      <c r="K247" s="11" t="s">
        <v>0</v>
      </c>
      <c r="L247" s="11" t="s">
        <v>304</v>
      </c>
      <c r="M247" s="31"/>
    </row>
    <row r="248" spans="1:43" ht="13.2">
      <c r="A248" s="106">
        <v>45593</v>
      </c>
      <c r="B248" s="3" t="s">
        <v>509</v>
      </c>
      <c r="C248" s="3" t="s">
        <v>510</v>
      </c>
      <c r="D248" s="40">
        <v>45</v>
      </c>
      <c r="E248" s="40">
        <v>60</v>
      </c>
      <c r="F248" s="40">
        <v>60</v>
      </c>
      <c r="G248" s="103">
        <v>0</v>
      </c>
      <c r="H248" s="11" t="s">
        <v>233</v>
      </c>
      <c r="I248" s="11" t="s">
        <v>303</v>
      </c>
      <c r="J248" s="11" t="s">
        <v>303</v>
      </c>
      <c r="K248" s="11" t="s">
        <v>0</v>
      </c>
      <c r="L248" s="11" t="s">
        <v>304</v>
      </c>
      <c r="M248" s="31"/>
    </row>
    <row r="249" spans="1:43" ht="13.2">
      <c r="A249" s="46">
        <v>45593</v>
      </c>
      <c r="B249" s="3" t="s">
        <v>360</v>
      </c>
      <c r="C249" s="3" t="s">
        <v>361</v>
      </c>
      <c r="D249" s="40">
        <v>30</v>
      </c>
      <c r="E249" s="40">
        <v>30</v>
      </c>
      <c r="F249" s="40">
        <v>30</v>
      </c>
      <c r="G249" s="86">
        <v>0</v>
      </c>
      <c r="H249" s="85" t="s">
        <v>233</v>
      </c>
      <c r="I249" s="11" t="s">
        <v>303</v>
      </c>
      <c r="J249" s="40" t="s">
        <v>303</v>
      </c>
      <c r="K249" s="40" t="s">
        <v>0</v>
      </c>
      <c r="L249" s="40" t="s">
        <v>304</v>
      </c>
      <c r="M249" s="32"/>
    </row>
    <row r="250" spans="1:43" ht="13.2">
      <c r="A250" s="46">
        <v>45595</v>
      </c>
      <c r="B250" s="3" t="s">
        <v>360</v>
      </c>
      <c r="C250" s="3" t="s">
        <v>361</v>
      </c>
      <c r="D250" s="40">
        <v>30</v>
      </c>
      <c r="E250" s="40">
        <v>30</v>
      </c>
      <c r="F250" s="40">
        <v>30</v>
      </c>
      <c r="G250" s="86">
        <v>0</v>
      </c>
      <c r="H250" s="85" t="s">
        <v>233</v>
      </c>
      <c r="I250" s="11" t="s">
        <v>303</v>
      </c>
      <c r="J250" s="40" t="s">
        <v>303</v>
      </c>
      <c r="K250" s="40" t="s">
        <v>0</v>
      </c>
      <c r="L250" s="40" t="s">
        <v>304</v>
      </c>
      <c r="M250" s="11"/>
    </row>
    <row r="251" spans="1:43" ht="13.2">
      <c r="A251" s="46">
        <v>45596</v>
      </c>
      <c r="B251" s="3" t="s">
        <v>331</v>
      </c>
      <c r="C251" s="3" t="s">
        <v>271</v>
      </c>
      <c r="D251" s="40">
        <v>45</v>
      </c>
      <c r="E251" s="86">
        <v>80</v>
      </c>
      <c r="F251" s="86">
        <v>80</v>
      </c>
      <c r="G251" s="86">
        <v>0</v>
      </c>
      <c r="H251" s="85" t="s">
        <v>233</v>
      </c>
      <c r="I251" s="40" t="s">
        <v>303</v>
      </c>
      <c r="J251" s="40" t="s">
        <v>303</v>
      </c>
      <c r="K251" s="40" t="s">
        <v>0</v>
      </c>
      <c r="L251" s="40" t="s">
        <v>304</v>
      </c>
      <c r="M251" s="40"/>
    </row>
    <row r="252" spans="1:43" ht="13.2">
      <c r="A252" s="46">
        <v>45593</v>
      </c>
      <c r="B252" s="11" t="s">
        <v>13</v>
      </c>
      <c r="C252" s="11" t="s">
        <v>307</v>
      </c>
      <c r="D252" s="40">
        <v>45</v>
      </c>
      <c r="E252" s="40">
        <v>60</v>
      </c>
      <c r="F252" s="40">
        <v>60</v>
      </c>
      <c r="G252" s="40">
        <v>0</v>
      </c>
      <c r="H252" s="11" t="s">
        <v>233</v>
      </c>
      <c r="I252" s="11" t="s">
        <v>303</v>
      </c>
      <c r="J252" s="40" t="s">
        <v>303</v>
      </c>
      <c r="K252" s="11" t="s">
        <v>0</v>
      </c>
      <c r="L252" s="11" t="s">
        <v>304</v>
      </c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</row>
    <row r="253" spans="1:43" ht="13.2">
      <c r="A253" s="46">
        <v>45595</v>
      </c>
      <c r="B253" s="101" t="s">
        <v>20</v>
      </c>
      <c r="C253" s="100" t="s">
        <v>307</v>
      </c>
      <c r="D253" s="101">
        <v>30</v>
      </c>
      <c r="E253" s="102">
        <v>60</v>
      </c>
      <c r="F253" s="101">
        <v>60</v>
      </c>
      <c r="G253" s="103">
        <v>0</v>
      </c>
      <c r="H253" s="11" t="s">
        <v>233</v>
      </c>
      <c r="I253" s="11" t="s">
        <v>303</v>
      </c>
      <c r="J253" s="40" t="s">
        <v>303</v>
      </c>
      <c r="K253" s="88" t="s">
        <v>0</v>
      </c>
      <c r="L253" s="88" t="s">
        <v>304</v>
      </c>
      <c r="M253" s="88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</row>
    <row r="254" spans="1:43" ht="13.2">
      <c r="A254" s="46">
        <v>45593</v>
      </c>
      <c r="B254" s="3" t="s">
        <v>397</v>
      </c>
      <c r="C254" s="3" t="s">
        <v>398</v>
      </c>
      <c r="D254" s="40">
        <v>30</v>
      </c>
      <c r="E254" s="40">
        <v>40</v>
      </c>
      <c r="F254" s="40">
        <v>40</v>
      </c>
      <c r="G254" s="86">
        <v>0</v>
      </c>
      <c r="H254" s="85" t="s">
        <v>233</v>
      </c>
      <c r="I254" s="11" t="s">
        <v>303</v>
      </c>
      <c r="J254" s="40" t="s">
        <v>303</v>
      </c>
      <c r="K254" s="40" t="s">
        <v>0</v>
      </c>
      <c r="L254" s="40" t="s">
        <v>304</v>
      </c>
      <c r="M254" s="125"/>
    </row>
    <row r="255" spans="1:43" ht="13.2">
      <c r="A255" s="46">
        <v>45594</v>
      </c>
      <c r="B255" s="3" t="s">
        <v>397</v>
      </c>
      <c r="C255" s="3" t="s">
        <v>398</v>
      </c>
      <c r="D255" s="40">
        <v>30</v>
      </c>
      <c r="E255" s="40">
        <v>40</v>
      </c>
      <c r="F255" s="40">
        <v>40</v>
      </c>
      <c r="G255" s="86">
        <v>0</v>
      </c>
      <c r="H255" s="85" t="s">
        <v>233</v>
      </c>
      <c r="I255" s="11" t="s">
        <v>303</v>
      </c>
      <c r="J255" s="40" t="s">
        <v>303</v>
      </c>
      <c r="K255" s="40" t="s">
        <v>0</v>
      </c>
      <c r="L255" s="40" t="s">
        <v>304</v>
      </c>
      <c r="M255" s="125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</row>
    <row r="256" spans="1:43" ht="13.2">
      <c r="A256" s="46">
        <v>45595</v>
      </c>
      <c r="B256" s="3" t="s">
        <v>397</v>
      </c>
      <c r="C256" s="3" t="s">
        <v>398</v>
      </c>
      <c r="D256" s="40">
        <v>30</v>
      </c>
      <c r="E256" s="40">
        <v>40</v>
      </c>
      <c r="F256" s="40">
        <v>40</v>
      </c>
      <c r="G256" s="86">
        <v>0</v>
      </c>
      <c r="H256" s="85" t="s">
        <v>233</v>
      </c>
      <c r="I256" s="11" t="s">
        <v>303</v>
      </c>
      <c r="J256" s="40" t="s">
        <v>303</v>
      </c>
      <c r="K256" s="40" t="s">
        <v>0</v>
      </c>
      <c r="L256" s="40" t="s">
        <v>304</v>
      </c>
      <c r="M256" s="125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</row>
    <row r="257" spans="1:43" ht="13.2">
      <c r="A257" s="46">
        <v>45595</v>
      </c>
      <c r="B257" s="3" t="s">
        <v>347</v>
      </c>
      <c r="C257" s="11" t="s">
        <v>348</v>
      </c>
      <c r="D257" s="40">
        <v>45</v>
      </c>
      <c r="E257" s="40">
        <v>60</v>
      </c>
      <c r="F257" s="40">
        <v>60</v>
      </c>
      <c r="G257" s="103">
        <v>0</v>
      </c>
      <c r="H257" s="11" t="s">
        <v>233</v>
      </c>
      <c r="I257" s="11" t="s">
        <v>303</v>
      </c>
      <c r="J257" s="40" t="s">
        <v>303</v>
      </c>
      <c r="K257" s="11" t="s">
        <v>0</v>
      </c>
      <c r="L257" s="11" t="s">
        <v>304</v>
      </c>
      <c r="M257" s="11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</row>
    <row r="258" spans="1:43" ht="13.2">
      <c r="A258" s="40" t="s">
        <v>199</v>
      </c>
      <c r="B258" s="40" t="s">
        <v>442</v>
      </c>
      <c r="C258" s="3" t="s">
        <v>442</v>
      </c>
      <c r="D258" s="40" t="s">
        <v>304</v>
      </c>
      <c r="E258" s="86">
        <v>100</v>
      </c>
      <c r="F258" s="86">
        <v>100</v>
      </c>
      <c r="G258" s="86">
        <v>0</v>
      </c>
      <c r="H258" s="85" t="s">
        <v>233</v>
      </c>
      <c r="I258" s="40" t="s">
        <v>303</v>
      </c>
      <c r="J258" s="40" t="s">
        <v>303</v>
      </c>
      <c r="K258" s="40" t="s">
        <v>0</v>
      </c>
      <c r="L258" s="40" t="s">
        <v>304</v>
      </c>
      <c r="M258" s="40" t="s">
        <v>199</v>
      </c>
    </row>
    <row r="259" spans="1:43" ht="13.2">
      <c r="A259" s="106">
        <v>45593</v>
      </c>
      <c r="B259" s="3" t="s">
        <v>368</v>
      </c>
      <c r="C259" s="3" t="s">
        <v>327</v>
      </c>
      <c r="D259" s="40">
        <v>60</v>
      </c>
      <c r="E259" s="40">
        <v>90</v>
      </c>
      <c r="F259" s="40">
        <v>90</v>
      </c>
      <c r="G259" s="103">
        <v>0</v>
      </c>
      <c r="H259" s="85" t="s">
        <v>233</v>
      </c>
      <c r="I259" s="11" t="s">
        <v>303</v>
      </c>
      <c r="J259" s="40" t="s">
        <v>303</v>
      </c>
      <c r="K259" s="40" t="s">
        <v>0</v>
      </c>
      <c r="L259" s="40" t="s">
        <v>304</v>
      </c>
      <c r="M259" s="32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</row>
    <row r="260" spans="1:43" ht="13.2">
      <c r="A260" s="46">
        <v>45597</v>
      </c>
      <c r="B260" s="40" t="s">
        <v>374</v>
      </c>
      <c r="C260" s="3" t="s">
        <v>354</v>
      </c>
      <c r="D260" s="41">
        <v>60</v>
      </c>
      <c r="E260" s="105">
        <v>90</v>
      </c>
      <c r="F260" s="105">
        <v>90</v>
      </c>
      <c r="G260" s="86">
        <v>0</v>
      </c>
      <c r="H260" s="85" t="s">
        <v>233</v>
      </c>
      <c r="I260" s="11" t="s">
        <v>303</v>
      </c>
      <c r="J260" s="11" t="s">
        <v>303</v>
      </c>
      <c r="K260" s="40" t="s">
        <v>0</v>
      </c>
      <c r="L260" s="40" t="s">
        <v>304</v>
      </c>
      <c r="M260" s="40"/>
    </row>
    <row r="261" spans="1:43" ht="13.2">
      <c r="A261" s="106" t="s">
        <v>199</v>
      </c>
      <c r="B261" s="11" t="s">
        <v>18</v>
      </c>
      <c r="C261" s="11" t="s">
        <v>355</v>
      </c>
      <c r="D261" s="41" t="s">
        <v>304</v>
      </c>
      <c r="E261" s="105">
        <v>75</v>
      </c>
      <c r="F261" s="105">
        <v>30</v>
      </c>
      <c r="G261" s="105">
        <v>45</v>
      </c>
      <c r="H261" s="11" t="s">
        <v>356</v>
      </c>
      <c r="I261" s="40" t="s">
        <v>303</v>
      </c>
      <c r="J261" s="40" t="s">
        <v>303</v>
      </c>
      <c r="K261" s="11" t="s">
        <v>0</v>
      </c>
      <c r="L261" s="11" t="s">
        <v>376</v>
      </c>
      <c r="M261" s="104" t="s">
        <v>199</v>
      </c>
    </row>
    <row r="262" spans="1:43" ht="13.2">
      <c r="A262" s="46">
        <v>45597</v>
      </c>
      <c r="B262" s="3" t="s">
        <v>144</v>
      </c>
      <c r="C262" s="3" t="s">
        <v>436</v>
      </c>
      <c r="D262" s="40">
        <v>30</v>
      </c>
      <c r="E262" s="60">
        <v>60</v>
      </c>
      <c r="F262" s="40">
        <v>60</v>
      </c>
      <c r="G262" s="40">
        <v>0</v>
      </c>
      <c r="H262" s="11" t="s">
        <v>233</v>
      </c>
      <c r="I262" s="11" t="s">
        <v>303</v>
      </c>
      <c r="J262" s="11" t="s">
        <v>303</v>
      </c>
      <c r="K262" s="11" t="s">
        <v>0</v>
      </c>
      <c r="L262" s="11" t="s">
        <v>304</v>
      </c>
    </row>
    <row r="263" spans="1:43" ht="13.2">
      <c r="A263" s="132">
        <v>45599</v>
      </c>
      <c r="B263" s="3" t="s">
        <v>385</v>
      </c>
      <c r="C263" s="3" t="s">
        <v>405</v>
      </c>
      <c r="D263" s="40">
        <v>45</v>
      </c>
      <c r="E263" s="40">
        <v>80</v>
      </c>
      <c r="F263" s="40">
        <v>80</v>
      </c>
      <c r="G263" s="103">
        <v>0</v>
      </c>
      <c r="H263" s="11" t="s">
        <v>233</v>
      </c>
      <c r="I263" s="40" t="s">
        <v>303</v>
      </c>
      <c r="J263" s="40" t="s">
        <v>303</v>
      </c>
      <c r="K263" s="11" t="s">
        <v>0</v>
      </c>
      <c r="L263" s="11" t="s">
        <v>304</v>
      </c>
      <c r="M263" s="40"/>
    </row>
    <row r="264" spans="1:43" ht="13.2">
      <c r="A264" s="46">
        <v>45594</v>
      </c>
      <c r="B264" s="11" t="s">
        <v>227</v>
      </c>
      <c r="C264" s="11" t="s">
        <v>404</v>
      </c>
      <c r="D264" s="40">
        <v>45</v>
      </c>
      <c r="E264" s="40">
        <v>60</v>
      </c>
      <c r="F264" s="40">
        <v>60</v>
      </c>
      <c r="G264" s="40">
        <v>0</v>
      </c>
      <c r="H264" s="11" t="s">
        <v>233</v>
      </c>
      <c r="I264" s="40" t="s">
        <v>303</v>
      </c>
      <c r="J264" s="40" t="s">
        <v>303</v>
      </c>
      <c r="K264" s="11" t="s">
        <v>0</v>
      </c>
      <c r="L264" s="11" t="s">
        <v>304</v>
      </c>
      <c r="M264" s="11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</row>
    <row r="265" spans="1:43" ht="13.2">
      <c r="A265" s="85" t="s">
        <v>199</v>
      </c>
      <c r="B265" s="3" t="s">
        <v>227</v>
      </c>
      <c r="C265" s="3" t="s">
        <v>404</v>
      </c>
      <c r="D265" s="40" t="s">
        <v>304</v>
      </c>
      <c r="E265" s="40">
        <v>80</v>
      </c>
      <c r="F265" s="40">
        <v>80</v>
      </c>
      <c r="G265" s="40">
        <v>25</v>
      </c>
      <c r="H265" s="11" t="s">
        <v>356</v>
      </c>
      <c r="I265" s="40" t="s">
        <v>303</v>
      </c>
      <c r="J265" s="40" t="s">
        <v>303</v>
      </c>
      <c r="K265" s="11" t="s">
        <v>0</v>
      </c>
      <c r="L265" s="11" t="s">
        <v>376</v>
      </c>
      <c r="M265" s="40" t="s">
        <v>483</v>
      </c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</row>
    <row r="266" spans="1:43" ht="13.2">
      <c r="A266" s="46">
        <v>45599</v>
      </c>
      <c r="B266" s="11" t="s">
        <v>227</v>
      </c>
      <c r="C266" s="11" t="s">
        <v>404</v>
      </c>
      <c r="D266" s="40">
        <v>30</v>
      </c>
      <c r="E266" s="40">
        <v>40</v>
      </c>
      <c r="F266" s="40">
        <v>10</v>
      </c>
      <c r="G266" s="40">
        <v>30</v>
      </c>
      <c r="H266" s="11" t="s">
        <v>371</v>
      </c>
      <c r="I266" s="40" t="s">
        <v>303</v>
      </c>
      <c r="J266" s="40" t="s">
        <v>303</v>
      </c>
      <c r="K266" s="11" t="s">
        <v>0</v>
      </c>
      <c r="L266" s="11" t="s">
        <v>304</v>
      </c>
      <c r="M266" s="11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</row>
    <row r="267" spans="1:43" ht="13.2">
      <c r="A267" s="132">
        <v>45599</v>
      </c>
      <c r="B267" s="3" t="s">
        <v>316</v>
      </c>
      <c r="C267" s="3" t="s">
        <v>311</v>
      </c>
      <c r="D267" s="40">
        <v>60</v>
      </c>
      <c r="E267" s="40">
        <v>90</v>
      </c>
      <c r="F267" s="40">
        <v>90</v>
      </c>
      <c r="G267" s="103">
        <v>0</v>
      </c>
      <c r="H267" s="11" t="s">
        <v>233</v>
      </c>
      <c r="I267" s="40" t="s">
        <v>303</v>
      </c>
      <c r="J267" s="40" t="s">
        <v>303</v>
      </c>
      <c r="K267" s="11" t="s">
        <v>0</v>
      </c>
      <c r="L267" s="11" t="s">
        <v>304</v>
      </c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</row>
    <row r="268" spans="1:43" ht="13.2">
      <c r="A268" s="46">
        <v>45593</v>
      </c>
      <c r="B268" s="11" t="s">
        <v>26</v>
      </c>
      <c r="C268" s="11" t="s">
        <v>473</v>
      </c>
      <c r="D268" s="40">
        <v>45</v>
      </c>
      <c r="E268" s="60">
        <v>80</v>
      </c>
      <c r="F268" s="40">
        <v>80</v>
      </c>
      <c r="G268" s="40">
        <v>0</v>
      </c>
      <c r="H268" s="11" t="s">
        <v>233</v>
      </c>
      <c r="I268" s="40" t="s">
        <v>303</v>
      </c>
      <c r="J268" s="40" t="s">
        <v>303</v>
      </c>
      <c r="K268" s="11" t="s">
        <v>0</v>
      </c>
      <c r="L268" s="11" t="s">
        <v>304</v>
      </c>
      <c r="M268" s="11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</row>
    <row r="269" spans="1:43" ht="13.2">
      <c r="A269" s="46">
        <v>45594</v>
      </c>
      <c r="B269" s="11" t="s">
        <v>26</v>
      </c>
      <c r="C269" s="40" t="s">
        <v>473</v>
      </c>
      <c r="D269" s="40">
        <v>30</v>
      </c>
      <c r="E269" s="86">
        <v>60</v>
      </c>
      <c r="F269" s="86">
        <v>60</v>
      </c>
      <c r="G269" s="86">
        <v>0</v>
      </c>
      <c r="H269" s="85" t="s">
        <v>233</v>
      </c>
      <c r="I269" s="40" t="s">
        <v>303</v>
      </c>
      <c r="J269" s="40" t="s">
        <v>303</v>
      </c>
      <c r="K269" s="40" t="s">
        <v>0</v>
      </c>
      <c r="L269" s="40" t="s">
        <v>304</v>
      </c>
      <c r="M269" s="40"/>
    </row>
    <row r="270" spans="1:43" ht="13.2">
      <c r="A270" s="46">
        <v>45594</v>
      </c>
      <c r="B270" s="11" t="s">
        <v>472</v>
      </c>
      <c r="C270" s="40" t="s">
        <v>473</v>
      </c>
      <c r="D270" s="40">
        <v>30</v>
      </c>
      <c r="E270" s="86">
        <v>60</v>
      </c>
      <c r="F270" s="86">
        <v>60</v>
      </c>
      <c r="G270" s="86">
        <v>0</v>
      </c>
      <c r="H270" s="85" t="s">
        <v>233</v>
      </c>
      <c r="I270" s="40" t="s">
        <v>303</v>
      </c>
      <c r="J270" s="40" t="s">
        <v>303</v>
      </c>
      <c r="K270" s="40" t="s">
        <v>0</v>
      </c>
      <c r="L270" s="40" t="s">
        <v>304</v>
      </c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</row>
    <row r="271" spans="1:43" ht="19.5" customHeight="1">
      <c r="A271" s="46">
        <v>45595</v>
      </c>
      <c r="B271" s="11" t="s">
        <v>26</v>
      </c>
      <c r="C271" s="40" t="s">
        <v>473</v>
      </c>
      <c r="D271" s="40">
        <v>30</v>
      </c>
      <c r="E271" s="86">
        <v>60</v>
      </c>
      <c r="F271" s="86">
        <v>60</v>
      </c>
      <c r="G271" s="86">
        <v>0</v>
      </c>
      <c r="H271" s="85" t="s">
        <v>233</v>
      </c>
      <c r="I271" s="40" t="s">
        <v>303</v>
      </c>
      <c r="J271" s="40" t="s">
        <v>303</v>
      </c>
      <c r="K271" s="40" t="s">
        <v>0</v>
      </c>
      <c r="L271" s="40" t="s">
        <v>304</v>
      </c>
      <c r="M271" s="40"/>
    </row>
    <row r="272" spans="1:43" ht="13.2">
      <c r="A272" s="132">
        <v>45599</v>
      </c>
      <c r="B272" s="3" t="s">
        <v>472</v>
      </c>
      <c r="C272" s="3" t="s">
        <v>473</v>
      </c>
      <c r="D272" s="40">
        <v>60</v>
      </c>
      <c r="E272" s="40">
        <v>90</v>
      </c>
      <c r="F272" s="40">
        <v>90</v>
      </c>
      <c r="G272" s="103">
        <v>0</v>
      </c>
      <c r="H272" s="11" t="s">
        <v>233</v>
      </c>
      <c r="I272" s="40" t="s">
        <v>303</v>
      </c>
      <c r="J272" s="40" t="s">
        <v>303</v>
      </c>
      <c r="K272" s="11" t="s">
        <v>0</v>
      </c>
      <c r="L272" s="11" t="s">
        <v>304</v>
      </c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</row>
    <row r="273" spans="1:43" ht="13.2">
      <c r="A273" s="132">
        <v>45599</v>
      </c>
      <c r="B273" s="3" t="s">
        <v>26</v>
      </c>
      <c r="C273" s="3" t="s">
        <v>473</v>
      </c>
      <c r="D273" s="40">
        <v>60</v>
      </c>
      <c r="E273" s="40">
        <v>90</v>
      </c>
      <c r="F273" s="40">
        <v>90</v>
      </c>
      <c r="G273" s="103">
        <v>0</v>
      </c>
      <c r="H273" s="11" t="s">
        <v>233</v>
      </c>
      <c r="I273" s="40" t="s">
        <v>303</v>
      </c>
      <c r="J273" s="40" t="s">
        <v>303</v>
      </c>
      <c r="K273" s="11" t="s">
        <v>0</v>
      </c>
      <c r="L273" s="11" t="s">
        <v>304</v>
      </c>
      <c r="M273" s="40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</row>
    <row r="274" spans="1:43" ht="13.2">
      <c r="A274" s="132">
        <v>45598</v>
      </c>
      <c r="B274" s="3" t="s">
        <v>32</v>
      </c>
      <c r="C274" s="3" t="s">
        <v>323</v>
      </c>
      <c r="D274" s="40">
        <v>150</v>
      </c>
      <c r="E274" s="40">
        <v>240</v>
      </c>
      <c r="F274" s="40">
        <v>240</v>
      </c>
      <c r="G274" s="40">
        <v>0</v>
      </c>
      <c r="H274" s="11" t="s">
        <v>233</v>
      </c>
      <c r="I274" s="40" t="s">
        <v>303</v>
      </c>
      <c r="J274" s="40" t="s">
        <v>303</v>
      </c>
      <c r="K274" s="11" t="s">
        <v>0</v>
      </c>
      <c r="L274" s="11" t="s">
        <v>304</v>
      </c>
      <c r="M274" s="40"/>
    </row>
    <row r="275" spans="1:43" ht="13.2">
      <c r="A275" s="132">
        <v>45599</v>
      </c>
      <c r="B275" s="3" t="s">
        <v>32</v>
      </c>
      <c r="C275" s="3" t="s">
        <v>323</v>
      </c>
      <c r="D275" s="40">
        <v>90</v>
      </c>
      <c r="E275" s="40">
        <f>90+60</f>
        <v>150</v>
      </c>
      <c r="F275" s="40">
        <v>150</v>
      </c>
      <c r="G275" s="103">
        <v>0</v>
      </c>
      <c r="H275" s="11" t="s">
        <v>233</v>
      </c>
      <c r="I275" s="40" t="s">
        <v>303</v>
      </c>
      <c r="J275" s="40" t="s">
        <v>303</v>
      </c>
      <c r="K275" s="11" t="s">
        <v>0</v>
      </c>
      <c r="L275" s="11" t="s">
        <v>304</v>
      </c>
      <c r="M275" s="40"/>
    </row>
    <row r="276" spans="1:43" ht="13.2">
      <c r="A276" s="132">
        <v>45599</v>
      </c>
      <c r="B276" s="3" t="s">
        <v>384</v>
      </c>
      <c r="C276" s="3" t="s">
        <v>318</v>
      </c>
      <c r="D276" s="40">
        <v>60</v>
      </c>
      <c r="E276" s="40">
        <v>90</v>
      </c>
      <c r="F276" s="40">
        <v>90</v>
      </c>
      <c r="G276" s="103">
        <v>0</v>
      </c>
      <c r="H276" s="11" t="s">
        <v>233</v>
      </c>
      <c r="I276" s="40" t="s">
        <v>303</v>
      </c>
      <c r="J276" s="40" t="s">
        <v>303</v>
      </c>
      <c r="K276" s="11" t="s">
        <v>0</v>
      </c>
      <c r="L276" s="11" t="s">
        <v>304</v>
      </c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</row>
    <row r="277" spans="1:43" ht="13.2">
      <c r="A277" s="132">
        <v>45599</v>
      </c>
      <c r="B277" s="3" t="s">
        <v>511</v>
      </c>
      <c r="C277" s="3" t="s">
        <v>512</v>
      </c>
      <c r="D277" s="40">
        <v>60</v>
      </c>
      <c r="E277" s="40">
        <v>90</v>
      </c>
      <c r="F277" s="40">
        <v>90</v>
      </c>
      <c r="G277" s="103">
        <v>0</v>
      </c>
      <c r="H277" s="11" t="s">
        <v>233</v>
      </c>
      <c r="I277" s="40" t="s">
        <v>303</v>
      </c>
      <c r="J277" s="40" t="s">
        <v>303</v>
      </c>
      <c r="K277" s="11" t="s">
        <v>0</v>
      </c>
      <c r="L277" s="11" t="s">
        <v>304</v>
      </c>
      <c r="M277" s="40"/>
      <c r="N277" s="40">
        <f>SUM(F278:F283)</f>
        <v>324</v>
      </c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</row>
    <row r="278" spans="1:43" ht="13.2">
      <c r="A278" s="46">
        <v>45594</v>
      </c>
      <c r="B278" s="3" t="s">
        <v>513</v>
      </c>
      <c r="C278" s="3" t="s">
        <v>514</v>
      </c>
      <c r="D278" s="40">
        <v>45</v>
      </c>
      <c r="E278" s="40">
        <v>60</v>
      </c>
      <c r="F278" s="40">
        <v>60</v>
      </c>
      <c r="G278" s="40">
        <v>0</v>
      </c>
      <c r="H278" s="11" t="s">
        <v>233</v>
      </c>
      <c r="I278" s="40" t="s">
        <v>303</v>
      </c>
      <c r="J278" s="40" t="s">
        <v>303</v>
      </c>
      <c r="K278" s="11" t="s">
        <v>1</v>
      </c>
      <c r="L278" s="11" t="s">
        <v>304</v>
      </c>
      <c r="M278" s="31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</row>
    <row r="279" spans="1:43" ht="13.2">
      <c r="A279" s="46">
        <v>45595</v>
      </c>
      <c r="B279" s="11" t="s">
        <v>412</v>
      </c>
      <c r="C279" s="3" t="s">
        <v>413</v>
      </c>
      <c r="D279" s="40">
        <v>60</v>
      </c>
      <c r="E279" s="86">
        <v>90</v>
      </c>
      <c r="F279" s="86">
        <v>90</v>
      </c>
      <c r="G279" s="86">
        <v>0</v>
      </c>
      <c r="H279" s="85" t="s">
        <v>233</v>
      </c>
      <c r="I279" s="11" t="s">
        <v>303</v>
      </c>
      <c r="J279" s="40" t="s">
        <v>303</v>
      </c>
      <c r="K279" s="40" t="s">
        <v>1</v>
      </c>
      <c r="L279" s="40" t="s">
        <v>304</v>
      </c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</row>
    <row r="280" spans="1:43" ht="13.2">
      <c r="A280" s="46">
        <v>45595</v>
      </c>
      <c r="B280" s="3" t="s">
        <v>136</v>
      </c>
      <c r="C280" s="3" t="s">
        <v>365</v>
      </c>
      <c r="D280" s="40">
        <v>45</v>
      </c>
      <c r="E280" s="40">
        <v>60</v>
      </c>
      <c r="F280" s="40">
        <v>60</v>
      </c>
      <c r="G280" s="103">
        <v>0</v>
      </c>
      <c r="H280" s="11" t="s">
        <v>233</v>
      </c>
      <c r="I280" s="11" t="s">
        <v>303</v>
      </c>
      <c r="J280" s="11" t="s">
        <v>303</v>
      </c>
      <c r="K280" s="11" t="s">
        <v>1</v>
      </c>
      <c r="L280" s="11" t="s">
        <v>304</v>
      </c>
      <c r="M280" s="126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</row>
    <row r="281" spans="1:43" ht="13.2">
      <c r="A281" s="46">
        <v>45595</v>
      </c>
      <c r="B281" s="3" t="s">
        <v>479</v>
      </c>
      <c r="C281" s="3" t="s">
        <v>494</v>
      </c>
      <c r="D281" s="40">
        <v>45</v>
      </c>
      <c r="E281" s="40">
        <v>54</v>
      </c>
      <c r="F281" s="40">
        <v>54</v>
      </c>
      <c r="G281" s="86">
        <v>0</v>
      </c>
      <c r="H281" s="85" t="s">
        <v>233</v>
      </c>
      <c r="I281" s="40" t="s">
        <v>303</v>
      </c>
      <c r="J281" s="40" t="s">
        <v>303</v>
      </c>
      <c r="K281" s="40" t="s">
        <v>1</v>
      </c>
      <c r="L281" s="40" t="s">
        <v>304</v>
      </c>
      <c r="M281" s="126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</row>
    <row r="282" spans="1:43" ht="13.2">
      <c r="A282" s="85" t="s">
        <v>199</v>
      </c>
      <c r="B282" s="85" t="s">
        <v>368</v>
      </c>
      <c r="C282" s="85" t="s">
        <v>327</v>
      </c>
      <c r="D282" s="85" t="s">
        <v>304</v>
      </c>
      <c r="E282" s="86">
        <v>100</v>
      </c>
      <c r="F282" s="86">
        <v>40</v>
      </c>
      <c r="G282" s="86">
        <v>60</v>
      </c>
      <c r="H282" s="85" t="s">
        <v>356</v>
      </c>
      <c r="I282" s="40" t="s">
        <v>303</v>
      </c>
      <c r="J282" s="40" t="s">
        <v>303</v>
      </c>
      <c r="K282" s="40" t="s">
        <v>1</v>
      </c>
      <c r="L282" s="40" t="s">
        <v>376</v>
      </c>
      <c r="M282" s="85" t="s">
        <v>199</v>
      </c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</row>
    <row r="283" spans="1:43" ht="13.2">
      <c r="A283" s="46">
        <v>45599</v>
      </c>
      <c r="B283" s="3" t="s">
        <v>515</v>
      </c>
      <c r="C283" s="3" t="s">
        <v>516</v>
      </c>
      <c r="D283" s="40">
        <v>60</v>
      </c>
      <c r="E283" s="40">
        <v>70</v>
      </c>
      <c r="F283" s="40">
        <v>20</v>
      </c>
      <c r="G283" s="40">
        <v>50</v>
      </c>
      <c r="H283" s="11" t="s">
        <v>371</v>
      </c>
      <c r="I283" s="40" t="s">
        <v>303</v>
      </c>
      <c r="J283" s="40" t="s">
        <v>303</v>
      </c>
      <c r="K283" s="11" t="s">
        <v>1</v>
      </c>
      <c r="L283" s="11" t="s">
        <v>376</v>
      </c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</row>
    <row r="284" spans="1:43" ht="13.2">
      <c r="A284" s="132">
        <v>45599</v>
      </c>
      <c r="B284" s="3" t="s">
        <v>517</v>
      </c>
      <c r="C284" s="3" t="s">
        <v>518</v>
      </c>
      <c r="D284" s="40">
        <v>60</v>
      </c>
      <c r="E284" s="40">
        <v>90</v>
      </c>
      <c r="F284" s="40">
        <v>90</v>
      </c>
      <c r="G284" s="103">
        <v>0</v>
      </c>
      <c r="H284" s="11" t="s">
        <v>233</v>
      </c>
      <c r="I284" s="40" t="s">
        <v>303</v>
      </c>
      <c r="J284" s="40" t="s">
        <v>303</v>
      </c>
      <c r="K284" s="11" t="s">
        <v>0</v>
      </c>
      <c r="L284" s="11" t="s">
        <v>304</v>
      </c>
      <c r="M284" s="40"/>
    </row>
    <row r="285" spans="1:43" ht="13.2">
      <c r="A285" s="132">
        <v>45599</v>
      </c>
      <c r="B285" s="3" t="s">
        <v>90</v>
      </c>
      <c r="C285" s="3" t="s">
        <v>325</v>
      </c>
      <c r="D285" s="40">
        <v>45</v>
      </c>
      <c r="E285" s="40">
        <v>80</v>
      </c>
      <c r="F285" s="40">
        <v>80</v>
      </c>
      <c r="G285" s="103">
        <v>0</v>
      </c>
      <c r="H285" s="11" t="s">
        <v>233</v>
      </c>
      <c r="I285" s="40" t="s">
        <v>303</v>
      </c>
      <c r="J285" s="40" t="s">
        <v>303</v>
      </c>
      <c r="K285" s="11" t="s">
        <v>8</v>
      </c>
      <c r="L285" s="11" t="s">
        <v>304</v>
      </c>
      <c r="M285" s="40"/>
    </row>
    <row r="286" spans="1:43" ht="13.2">
      <c r="A286" s="50"/>
      <c r="B286" s="5"/>
      <c r="C286" s="5"/>
      <c r="D286" s="50"/>
      <c r="E286" s="50"/>
      <c r="F286" s="50">
        <f>SUM(F232:F283)</f>
        <v>3564</v>
      </c>
      <c r="G286" s="50">
        <f>SUM(G2:G283)</f>
        <v>1925</v>
      </c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</row>
    <row r="289" spans="1:7" ht="13.2">
      <c r="A289" s="50"/>
      <c r="B289" s="50" t="s">
        <v>0</v>
      </c>
      <c r="C289" s="50" t="s">
        <v>1</v>
      </c>
      <c r="D289" s="50" t="s">
        <v>3</v>
      </c>
      <c r="E289" s="5" t="s">
        <v>505</v>
      </c>
      <c r="F289" s="109" t="s">
        <v>2</v>
      </c>
      <c r="G289" s="50" t="s">
        <v>194</v>
      </c>
    </row>
    <row r="290" spans="1:7" ht="13.2">
      <c r="A290" s="37"/>
      <c r="B290" s="37"/>
      <c r="C290" s="37"/>
      <c r="D290" s="37"/>
      <c r="E290" s="53"/>
      <c r="F290" s="53"/>
      <c r="G290" s="37"/>
    </row>
    <row r="291" spans="1:7" ht="13.2">
      <c r="A291" s="50" t="s">
        <v>219</v>
      </c>
      <c r="B291" s="50">
        <v>2680</v>
      </c>
      <c r="C291" s="50">
        <v>464</v>
      </c>
      <c r="D291" s="50">
        <v>0</v>
      </c>
      <c r="E291" s="5"/>
      <c r="F291" s="109">
        <v>120</v>
      </c>
      <c r="G291" s="50">
        <f t="shared" ref="G291:G295" si="0">SUM(B291:F291)</f>
        <v>3264</v>
      </c>
    </row>
    <row r="292" spans="1:7" ht="13.2">
      <c r="A292" s="50" t="s">
        <v>220</v>
      </c>
      <c r="B292" s="50">
        <v>2540</v>
      </c>
      <c r="C292" s="50">
        <v>538</v>
      </c>
      <c r="D292" s="50">
        <v>0</v>
      </c>
      <c r="E292" s="5"/>
      <c r="F292" s="109">
        <v>120</v>
      </c>
      <c r="G292" s="50">
        <f t="shared" si="0"/>
        <v>3198</v>
      </c>
    </row>
    <row r="293" spans="1:7" ht="13.2">
      <c r="A293" s="50" t="s">
        <v>221</v>
      </c>
      <c r="B293" s="50">
        <v>2245</v>
      </c>
      <c r="C293" s="50">
        <v>388</v>
      </c>
      <c r="D293" s="50">
        <v>0</v>
      </c>
      <c r="E293" s="5"/>
      <c r="F293" s="109">
        <v>120</v>
      </c>
      <c r="G293" s="50">
        <f t="shared" si="0"/>
        <v>2753</v>
      </c>
    </row>
    <row r="294" spans="1:7" ht="13.2">
      <c r="A294" s="50" t="s">
        <v>222</v>
      </c>
      <c r="B294" s="50">
        <v>2795</v>
      </c>
      <c r="C294" s="50">
        <v>618</v>
      </c>
      <c r="D294" s="50">
        <v>0</v>
      </c>
      <c r="E294" s="5"/>
      <c r="F294" s="109">
        <v>180</v>
      </c>
      <c r="G294" s="50">
        <f t="shared" si="0"/>
        <v>3593</v>
      </c>
    </row>
    <row r="295" spans="1:7" ht="13.2">
      <c r="A295" s="50" t="s">
        <v>251</v>
      </c>
      <c r="B295" s="50">
        <v>3060</v>
      </c>
      <c r="C295" s="50">
        <v>324</v>
      </c>
      <c r="D295" s="50">
        <v>0</v>
      </c>
      <c r="E295" s="50">
        <v>90</v>
      </c>
      <c r="F295" s="109">
        <v>260</v>
      </c>
      <c r="G295" s="50">
        <f t="shared" si="0"/>
        <v>3734</v>
      </c>
    </row>
    <row r="297" spans="1:7" ht="13.2">
      <c r="B297" s="3">
        <f t="shared" ref="B297:G297" si="1">SUM(B290:B295)</f>
        <v>13320</v>
      </c>
      <c r="C297" s="3">
        <f t="shared" si="1"/>
        <v>2332</v>
      </c>
      <c r="D297" s="3">
        <f t="shared" si="1"/>
        <v>0</v>
      </c>
      <c r="E297" s="39">
        <f t="shared" si="1"/>
        <v>90</v>
      </c>
      <c r="F297" s="39">
        <f t="shared" si="1"/>
        <v>800</v>
      </c>
      <c r="G297" s="32">
        <f t="shared" si="1"/>
        <v>16542</v>
      </c>
    </row>
    <row r="402" spans="1:7" ht="13.2">
      <c r="A402" s="40"/>
      <c r="D402" s="40"/>
      <c r="E402" s="40"/>
      <c r="F402" s="40"/>
      <c r="G402" s="40"/>
    </row>
    <row r="403" spans="1:7" ht="13.2">
      <c r="A403" s="40"/>
      <c r="D403" s="40"/>
      <c r="E403" s="40"/>
      <c r="F403" s="40"/>
      <c r="G403" s="40"/>
    </row>
    <row r="404" spans="1:7" ht="13.2">
      <c r="A404" s="40"/>
      <c r="D404" s="40"/>
      <c r="E404" s="40"/>
      <c r="F404" s="40"/>
      <c r="G404" s="40"/>
    </row>
    <row r="405" spans="1:7" ht="13.2">
      <c r="A405" s="40"/>
      <c r="D405" s="40"/>
      <c r="E405" s="40"/>
      <c r="F405" s="40"/>
      <c r="G405" s="40"/>
    </row>
    <row r="406" spans="1:7" ht="13.2">
      <c r="A406" s="40"/>
      <c r="D406" s="40"/>
      <c r="E406" s="40"/>
      <c r="F406" s="40"/>
      <c r="G406" s="40"/>
    </row>
    <row r="407" spans="1:7" ht="13.2">
      <c r="A407" s="40"/>
      <c r="D407" s="40"/>
      <c r="E407" s="40"/>
      <c r="F407" s="40"/>
      <c r="G407" s="40"/>
    </row>
    <row r="408" spans="1:7" ht="13.2">
      <c r="A408" s="40"/>
      <c r="D408" s="40"/>
      <c r="E408" s="40"/>
      <c r="F408" s="40"/>
      <c r="G408" s="40"/>
    </row>
    <row r="409" spans="1:7" ht="13.2">
      <c r="A409" s="40"/>
      <c r="D409" s="40"/>
      <c r="E409" s="40"/>
      <c r="F409" s="40"/>
      <c r="G409" s="40"/>
    </row>
    <row r="410" spans="1:7" ht="13.2">
      <c r="A410" s="40"/>
      <c r="D410" s="40"/>
      <c r="E410" s="40"/>
      <c r="F410" s="40"/>
      <c r="G410" s="40"/>
    </row>
    <row r="411" spans="1:7" ht="13.2">
      <c r="A411" s="40"/>
      <c r="D411" s="40"/>
      <c r="E411" s="40"/>
      <c r="F411" s="40"/>
      <c r="G411" s="40"/>
    </row>
    <row r="412" spans="1:7" ht="13.2">
      <c r="A412" s="40"/>
      <c r="D412" s="40"/>
      <c r="E412" s="40"/>
      <c r="F412" s="40"/>
      <c r="G412" s="40"/>
    </row>
    <row r="413" spans="1:7" ht="13.2">
      <c r="A413" s="40"/>
      <c r="D413" s="40"/>
      <c r="E413" s="40"/>
      <c r="F413" s="40"/>
      <c r="G413" s="40"/>
    </row>
    <row r="414" spans="1:7" ht="13.2">
      <c r="A414" s="40"/>
      <c r="D414" s="40"/>
      <c r="E414" s="40"/>
      <c r="F414" s="40"/>
      <c r="G414" s="40"/>
    </row>
    <row r="415" spans="1:7" ht="13.2">
      <c r="A415" s="40"/>
      <c r="D415" s="40"/>
      <c r="E415" s="40"/>
      <c r="F415" s="40"/>
      <c r="G415" s="40"/>
    </row>
    <row r="416" spans="1:7" ht="13.2">
      <c r="A416" s="40"/>
      <c r="D416" s="40"/>
      <c r="E416" s="40"/>
      <c r="F416" s="40"/>
      <c r="G416" s="40"/>
    </row>
    <row r="417" spans="1:7" ht="13.2">
      <c r="A417" s="40"/>
      <c r="D417" s="40"/>
      <c r="E417" s="40"/>
      <c r="F417" s="40"/>
      <c r="G417" s="40"/>
    </row>
    <row r="418" spans="1:7" ht="13.2">
      <c r="A418" s="40"/>
      <c r="D418" s="40"/>
      <c r="E418" s="40"/>
      <c r="F418" s="40"/>
      <c r="G418" s="40"/>
    </row>
    <row r="419" spans="1:7" ht="13.2">
      <c r="A419" s="40"/>
      <c r="D419" s="40"/>
      <c r="E419" s="40"/>
      <c r="F419" s="40"/>
      <c r="G419" s="40"/>
    </row>
    <row r="420" spans="1:7" ht="13.2">
      <c r="A420" s="40"/>
      <c r="D420" s="40"/>
      <c r="E420" s="40"/>
      <c r="F420" s="40"/>
      <c r="G420" s="40"/>
    </row>
    <row r="421" spans="1:7" ht="13.2">
      <c r="A421" s="40"/>
      <c r="D421" s="40"/>
      <c r="E421" s="40"/>
      <c r="F421" s="40"/>
      <c r="G421" s="40"/>
    </row>
    <row r="422" spans="1:7" ht="13.2">
      <c r="A422" s="40"/>
      <c r="D422" s="40"/>
      <c r="E422" s="40"/>
      <c r="F422" s="40"/>
      <c r="G422" s="40"/>
    </row>
    <row r="423" spans="1:7" ht="13.2">
      <c r="A423" s="40"/>
      <c r="D423" s="40"/>
      <c r="E423" s="40"/>
      <c r="F423" s="40"/>
      <c r="G423" s="40"/>
    </row>
    <row r="424" spans="1:7" ht="13.2">
      <c r="A424" s="40"/>
      <c r="D424" s="40"/>
      <c r="E424" s="40"/>
      <c r="F424" s="40"/>
      <c r="G424" s="40"/>
    </row>
    <row r="425" spans="1:7" ht="13.2">
      <c r="A425" s="40"/>
      <c r="D425" s="40"/>
      <c r="E425" s="40"/>
      <c r="F425" s="40"/>
      <c r="G425" s="40"/>
    </row>
    <row r="426" spans="1:7" ht="13.2">
      <c r="A426" s="40"/>
      <c r="D426" s="40"/>
      <c r="E426" s="40"/>
      <c r="F426" s="40"/>
      <c r="G426" s="40"/>
    </row>
    <row r="427" spans="1:7" ht="13.2">
      <c r="A427" s="40"/>
      <c r="D427" s="40"/>
      <c r="E427" s="40"/>
      <c r="F427" s="40"/>
      <c r="G427" s="40"/>
    </row>
    <row r="428" spans="1:7" ht="13.2">
      <c r="A428" s="40"/>
      <c r="D428" s="40"/>
      <c r="E428" s="40"/>
      <c r="F428" s="40"/>
      <c r="G428" s="40"/>
    </row>
    <row r="429" spans="1:7" ht="13.2">
      <c r="A429" s="40"/>
      <c r="D429" s="40"/>
      <c r="E429" s="40"/>
      <c r="F429" s="40"/>
      <c r="G429" s="40"/>
    </row>
    <row r="430" spans="1:7" ht="13.2">
      <c r="A430" s="40"/>
      <c r="D430" s="40"/>
      <c r="E430" s="40"/>
      <c r="F430" s="40"/>
      <c r="G430" s="40"/>
    </row>
    <row r="431" spans="1:7" ht="13.2">
      <c r="A431" s="40"/>
      <c r="D431" s="40"/>
      <c r="E431" s="40"/>
      <c r="F431" s="40"/>
      <c r="G431" s="40"/>
    </row>
    <row r="432" spans="1:7" ht="13.2">
      <c r="A432" s="40"/>
      <c r="D432" s="40"/>
      <c r="E432" s="40"/>
      <c r="F432" s="40"/>
      <c r="G432" s="40"/>
    </row>
    <row r="433" spans="1:7" ht="13.2">
      <c r="A433" s="40"/>
      <c r="D433" s="40"/>
      <c r="E433" s="40"/>
      <c r="F433" s="40"/>
      <c r="G433" s="40"/>
    </row>
    <row r="434" spans="1:7" ht="13.2">
      <c r="A434" s="40"/>
      <c r="D434" s="40"/>
      <c r="E434" s="40"/>
      <c r="F434" s="40"/>
      <c r="G434" s="40"/>
    </row>
    <row r="435" spans="1:7" ht="13.2">
      <c r="A435" s="40"/>
      <c r="D435" s="40"/>
      <c r="E435" s="40"/>
      <c r="F435" s="40"/>
      <c r="G435" s="40"/>
    </row>
    <row r="436" spans="1:7" ht="13.2">
      <c r="A436" s="40"/>
      <c r="D436" s="40"/>
      <c r="E436" s="40"/>
      <c r="F436" s="40"/>
      <c r="G436" s="40"/>
    </row>
    <row r="437" spans="1:7" ht="13.2">
      <c r="A437" s="40"/>
      <c r="D437" s="40"/>
      <c r="E437" s="40"/>
      <c r="F437" s="40"/>
      <c r="G437" s="40"/>
    </row>
    <row r="438" spans="1:7" ht="13.2">
      <c r="A438" s="40"/>
      <c r="D438" s="40"/>
      <c r="E438" s="40"/>
      <c r="F438" s="40"/>
      <c r="G438" s="40"/>
    </row>
    <row r="439" spans="1:7" ht="13.2">
      <c r="A439" s="40"/>
      <c r="D439" s="40"/>
      <c r="E439" s="40"/>
      <c r="F439" s="40"/>
      <c r="G439" s="40"/>
    </row>
    <row r="440" spans="1:7" ht="13.2">
      <c r="A440" s="40"/>
      <c r="D440" s="40"/>
      <c r="E440" s="40"/>
      <c r="F440" s="40"/>
      <c r="G440" s="40"/>
    </row>
    <row r="441" spans="1:7" ht="13.2">
      <c r="A441" s="40"/>
      <c r="D441" s="40"/>
      <c r="E441" s="40"/>
      <c r="F441" s="40"/>
      <c r="G441" s="40"/>
    </row>
    <row r="442" spans="1:7" ht="13.2">
      <c r="A442" s="40"/>
      <c r="D442" s="40"/>
      <c r="E442" s="40"/>
      <c r="F442" s="40"/>
      <c r="G442" s="40"/>
    </row>
    <row r="443" spans="1:7" ht="13.2">
      <c r="A443" s="40"/>
      <c r="D443" s="40"/>
      <c r="E443" s="40"/>
      <c r="F443" s="40"/>
      <c r="G443" s="40"/>
    </row>
    <row r="444" spans="1:7" ht="13.2">
      <c r="A444" s="40"/>
      <c r="D444" s="40"/>
      <c r="E444" s="40"/>
      <c r="F444" s="40"/>
      <c r="G444" s="40"/>
    </row>
    <row r="445" spans="1:7" ht="13.2">
      <c r="A445" s="40"/>
      <c r="D445" s="40"/>
      <c r="E445" s="40"/>
      <c r="F445" s="40"/>
      <c r="G445" s="40"/>
    </row>
    <row r="446" spans="1:7" ht="13.2">
      <c r="A446" s="40"/>
      <c r="D446" s="40"/>
      <c r="E446" s="40"/>
      <c r="F446" s="40"/>
      <c r="G446" s="40"/>
    </row>
    <row r="447" spans="1:7" ht="13.2">
      <c r="A447" s="40"/>
      <c r="D447" s="40"/>
      <c r="E447" s="40"/>
      <c r="F447" s="40"/>
      <c r="G447" s="40"/>
    </row>
    <row r="448" spans="1:7" ht="13.2">
      <c r="A448" s="40"/>
      <c r="D448" s="40"/>
      <c r="E448" s="40"/>
      <c r="F448" s="40"/>
      <c r="G448" s="40"/>
    </row>
    <row r="449" spans="1:7" ht="13.2">
      <c r="A449" s="40"/>
      <c r="D449" s="40"/>
      <c r="E449" s="40"/>
      <c r="F449" s="40"/>
      <c r="G449" s="40"/>
    </row>
    <row r="450" spans="1:7" ht="13.2">
      <c r="A450" s="40"/>
      <c r="D450" s="40"/>
      <c r="E450" s="40"/>
      <c r="F450" s="40"/>
      <c r="G450" s="40"/>
    </row>
    <row r="451" spans="1:7" ht="13.2">
      <c r="A451" s="40"/>
      <c r="D451" s="40"/>
      <c r="E451" s="40"/>
      <c r="F451" s="40"/>
      <c r="G451" s="40"/>
    </row>
    <row r="452" spans="1:7" ht="13.2">
      <c r="A452" s="40"/>
      <c r="D452" s="40"/>
      <c r="E452" s="40"/>
      <c r="F452" s="40"/>
      <c r="G452" s="40"/>
    </row>
    <row r="453" spans="1:7" ht="13.2">
      <c r="A453" s="40"/>
      <c r="D453" s="40"/>
      <c r="E453" s="40"/>
      <c r="F453" s="40"/>
      <c r="G453" s="40"/>
    </row>
    <row r="454" spans="1:7" ht="13.2">
      <c r="A454" s="40"/>
      <c r="D454" s="40"/>
      <c r="E454" s="40"/>
      <c r="F454" s="40"/>
      <c r="G454" s="40"/>
    </row>
    <row r="455" spans="1:7" ht="13.2">
      <c r="A455" s="40"/>
      <c r="D455" s="40"/>
      <c r="E455" s="40"/>
      <c r="F455" s="40"/>
      <c r="G455" s="40"/>
    </row>
    <row r="456" spans="1:7" ht="13.2">
      <c r="A456" s="40"/>
      <c r="D456" s="40"/>
      <c r="E456" s="40"/>
      <c r="F456" s="40"/>
      <c r="G456" s="40"/>
    </row>
    <row r="457" spans="1:7" ht="13.2">
      <c r="A457" s="40"/>
      <c r="D457" s="40"/>
      <c r="E457" s="40"/>
      <c r="F457" s="40"/>
      <c r="G457" s="40"/>
    </row>
    <row r="458" spans="1:7" ht="13.2">
      <c r="A458" s="40"/>
      <c r="D458" s="40"/>
      <c r="E458" s="40"/>
      <c r="F458" s="40"/>
      <c r="G458" s="40"/>
    </row>
    <row r="459" spans="1:7" ht="13.2">
      <c r="A459" s="40"/>
      <c r="D459" s="40"/>
      <c r="E459" s="40"/>
      <c r="F459" s="40"/>
      <c r="G459" s="40"/>
    </row>
    <row r="460" spans="1:7" ht="13.2">
      <c r="A460" s="40"/>
      <c r="D460" s="40"/>
      <c r="E460" s="40"/>
      <c r="F460" s="40"/>
      <c r="G460" s="40"/>
    </row>
    <row r="461" spans="1:7" ht="13.2">
      <c r="A461" s="40"/>
      <c r="D461" s="40"/>
      <c r="E461" s="40"/>
      <c r="F461" s="40"/>
      <c r="G461" s="40"/>
    </row>
    <row r="462" spans="1:7" ht="13.2">
      <c r="A462" s="40"/>
      <c r="D462" s="40"/>
      <c r="E462" s="40"/>
      <c r="F462" s="40"/>
      <c r="G462" s="40"/>
    </row>
    <row r="463" spans="1:7" ht="13.2">
      <c r="A463" s="40"/>
      <c r="D463" s="40"/>
      <c r="E463" s="40"/>
      <c r="F463" s="40"/>
      <c r="G463" s="40"/>
    </row>
    <row r="464" spans="1:7" ht="13.2">
      <c r="A464" s="40"/>
      <c r="D464" s="40"/>
      <c r="E464" s="40"/>
      <c r="F464" s="40"/>
      <c r="G464" s="40"/>
    </row>
    <row r="465" spans="1:7" ht="13.2">
      <c r="A465" s="40"/>
      <c r="D465" s="40"/>
      <c r="E465" s="40"/>
      <c r="F465" s="40"/>
      <c r="G465" s="40"/>
    </row>
    <row r="466" spans="1:7" ht="13.2">
      <c r="A466" s="40"/>
      <c r="D466" s="40"/>
      <c r="E466" s="40"/>
      <c r="F466" s="40"/>
      <c r="G466" s="40"/>
    </row>
    <row r="467" spans="1:7" ht="13.2">
      <c r="A467" s="40"/>
      <c r="D467" s="40"/>
      <c r="E467" s="40"/>
      <c r="F467" s="40"/>
      <c r="G467" s="40"/>
    </row>
    <row r="468" spans="1:7" ht="13.2">
      <c r="A468" s="40"/>
      <c r="D468" s="40"/>
      <c r="E468" s="40"/>
      <c r="F468" s="40"/>
      <c r="G468" s="40"/>
    </row>
    <row r="469" spans="1:7" ht="13.2">
      <c r="A469" s="40"/>
      <c r="D469" s="40"/>
      <c r="E469" s="40"/>
      <c r="F469" s="40"/>
      <c r="G469" s="40"/>
    </row>
    <row r="470" spans="1:7" ht="13.2">
      <c r="A470" s="40"/>
      <c r="D470" s="40"/>
      <c r="E470" s="40"/>
      <c r="F470" s="40"/>
      <c r="G470" s="40"/>
    </row>
    <row r="471" spans="1:7" ht="13.2">
      <c r="A471" s="40"/>
      <c r="D471" s="40"/>
      <c r="E471" s="40"/>
      <c r="F471" s="40"/>
      <c r="G471" s="40"/>
    </row>
    <row r="472" spans="1:7" ht="13.2">
      <c r="A472" s="40"/>
      <c r="D472" s="40"/>
      <c r="E472" s="40"/>
      <c r="F472" s="40"/>
      <c r="G472" s="40"/>
    </row>
    <row r="473" spans="1:7" ht="13.2">
      <c r="A473" s="40"/>
      <c r="D473" s="40"/>
      <c r="E473" s="40"/>
      <c r="F473" s="40"/>
      <c r="G473" s="40"/>
    </row>
    <row r="474" spans="1:7" ht="13.2">
      <c r="A474" s="40"/>
      <c r="D474" s="40"/>
      <c r="E474" s="40"/>
      <c r="F474" s="40"/>
      <c r="G474" s="40"/>
    </row>
    <row r="475" spans="1:7" ht="13.2">
      <c r="A475" s="40"/>
      <c r="D475" s="40"/>
      <c r="E475" s="40"/>
      <c r="F475" s="40"/>
      <c r="G475" s="40"/>
    </row>
    <row r="476" spans="1:7" ht="13.2">
      <c r="A476" s="40"/>
      <c r="D476" s="40"/>
      <c r="E476" s="40"/>
      <c r="F476" s="40"/>
      <c r="G476" s="40"/>
    </row>
    <row r="477" spans="1:7" ht="13.2">
      <c r="A477" s="40"/>
      <c r="D477" s="40"/>
      <c r="E477" s="40"/>
      <c r="F477" s="40"/>
      <c r="G477" s="40"/>
    </row>
    <row r="478" spans="1:7" ht="13.2">
      <c r="A478" s="40"/>
      <c r="D478" s="40"/>
      <c r="E478" s="40"/>
      <c r="F478" s="40"/>
      <c r="G478" s="40"/>
    </row>
    <row r="479" spans="1:7" ht="13.2">
      <c r="A479" s="40"/>
      <c r="D479" s="40"/>
      <c r="E479" s="40"/>
      <c r="F479" s="40"/>
      <c r="G479" s="40"/>
    </row>
    <row r="480" spans="1:7" ht="13.2">
      <c r="A480" s="40"/>
      <c r="D480" s="40"/>
      <c r="E480" s="40"/>
      <c r="F480" s="40"/>
      <c r="G480" s="40"/>
    </row>
    <row r="481" spans="1:7" ht="13.2">
      <c r="A481" s="40"/>
      <c r="D481" s="40"/>
      <c r="E481" s="40"/>
      <c r="F481" s="40"/>
      <c r="G481" s="40"/>
    </row>
    <row r="482" spans="1:7" ht="13.2">
      <c r="A482" s="40"/>
      <c r="D482" s="40"/>
      <c r="E482" s="40"/>
      <c r="F482" s="40"/>
      <c r="G482" s="40"/>
    </row>
    <row r="483" spans="1:7" ht="13.2">
      <c r="A483" s="40"/>
      <c r="D483" s="40"/>
      <c r="E483" s="40"/>
      <c r="F483" s="40"/>
      <c r="G483" s="40"/>
    </row>
    <row r="484" spans="1:7" ht="13.2">
      <c r="A484" s="40"/>
      <c r="D484" s="40"/>
      <c r="E484" s="40"/>
      <c r="F484" s="40"/>
      <c r="G484" s="40"/>
    </row>
    <row r="485" spans="1:7" ht="13.2">
      <c r="A485" s="40"/>
      <c r="D485" s="40"/>
      <c r="E485" s="40"/>
      <c r="F485" s="40"/>
      <c r="G485" s="40"/>
    </row>
    <row r="486" spans="1:7" ht="13.2">
      <c r="A486" s="40"/>
      <c r="D486" s="40"/>
      <c r="E486" s="40"/>
      <c r="F486" s="40"/>
      <c r="G486" s="40"/>
    </row>
    <row r="487" spans="1:7" ht="13.2">
      <c r="A487" s="40"/>
      <c r="D487" s="40"/>
      <c r="E487" s="40"/>
      <c r="F487" s="40"/>
      <c r="G487" s="40"/>
    </row>
    <row r="488" spans="1:7" ht="13.2">
      <c r="A488" s="40"/>
      <c r="D488" s="40"/>
      <c r="E488" s="40"/>
      <c r="F488" s="40"/>
      <c r="G488" s="40"/>
    </row>
    <row r="489" spans="1:7" ht="13.2">
      <c r="A489" s="40"/>
      <c r="D489" s="40"/>
      <c r="E489" s="40"/>
      <c r="F489" s="40"/>
      <c r="G489" s="40"/>
    </row>
    <row r="490" spans="1:7" ht="13.2">
      <c r="A490" s="40"/>
      <c r="D490" s="40"/>
      <c r="E490" s="40"/>
      <c r="F490" s="40"/>
      <c r="G490" s="40"/>
    </row>
    <row r="491" spans="1:7" ht="13.2">
      <c r="A491" s="40"/>
      <c r="D491" s="40"/>
      <c r="E491" s="40"/>
      <c r="F491" s="40"/>
      <c r="G491" s="40"/>
    </row>
    <row r="492" spans="1:7" ht="13.2">
      <c r="A492" s="40"/>
      <c r="D492" s="40"/>
      <c r="E492" s="40"/>
      <c r="F492" s="40"/>
      <c r="G492" s="40"/>
    </row>
    <row r="493" spans="1:7" ht="13.2">
      <c r="A493" s="40"/>
      <c r="D493" s="40"/>
      <c r="E493" s="40"/>
      <c r="F493" s="40"/>
      <c r="G493" s="40"/>
    </row>
    <row r="494" spans="1:7" ht="13.2">
      <c r="A494" s="40"/>
      <c r="D494" s="40"/>
      <c r="E494" s="40"/>
      <c r="F494" s="40"/>
      <c r="G494" s="40"/>
    </row>
    <row r="495" spans="1:7" ht="13.2">
      <c r="A495" s="40"/>
      <c r="D495" s="40"/>
      <c r="E495" s="40"/>
      <c r="F495" s="40"/>
      <c r="G495" s="40"/>
    </row>
    <row r="496" spans="1:7" ht="13.2">
      <c r="A496" s="40"/>
      <c r="D496" s="40"/>
      <c r="E496" s="40"/>
      <c r="F496" s="40"/>
      <c r="G496" s="40"/>
    </row>
    <row r="497" spans="1:7" ht="13.2">
      <c r="A497" s="40"/>
      <c r="D497" s="40"/>
      <c r="E497" s="40"/>
      <c r="F497" s="40"/>
      <c r="G497" s="40"/>
    </row>
    <row r="498" spans="1:7" ht="13.2">
      <c r="A498" s="40"/>
      <c r="D498" s="40"/>
      <c r="E498" s="40"/>
      <c r="F498" s="40"/>
      <c r="G498" s="40"/>
    </row>
    <row r="499" spans="1:7" ht="13.2">
      <c r="A499" s="40"/>
      <c r="D499" s="40"/>
      <c r="E499" s="40"/>
      <c r="F499" s="40"/>
      <c r="G499" s="40"/>
    </row>
    <row r="500" spans="1:7" ht="13.2">
      <c r="A500" s="40"/>
      <c r="D500" s="40"/>
      <c r="E500" s="40"/>
      <c r="F500" s="40"/>
      <c r="G500" s="40"/>
    </row>
    <row r="501" spans="1:7" ht="13.2">
      <c r="A501" s="40"/>
      <c r="D501" s="40"/>
      <c r="E501" s="40"/>
      <c r="F501" s="40"/>
      <c r="G501" s="40"/>
    </row>
    <row r="502" spans="1:7" ht="13.2">
      <c r="A502" s="40"/>
      <c r="D502" s="40"/>
      <c r="E502" s="40"/>
      <c r="F502" s="40"/>
      <c r="G502" s="40"/>
    </row>
    <row r="503" spans="1:7" ht="13.2">
      <c r="A503" s="40"/>
      <c r="D503" s="40"/>
      <c r="E503" s="40"/>
      <c r="F503" s="40"/>
      <c r="G503" s="40"/>
    </row>
    <row r="504" spans="1:7" ht="13.2">
      <c r="A504" s="40"/>
      <c r="D504" s="40"/>
      <c r="E504" s="40"/>
      <c r="F504" s="40"/>
      <c r="G504" s="40"/>
    </row>
    <row r="505" spans="1:7" ht="13.2">
      <c r="A505" s="40"/>
      <c r="D505" s="40"/>
      <c r="E505" s="40"/>
      <c r="F505" s="40"/>
      <c r="G505" s="40"/>
    </row>
    <row r="506" spans="1:7" ht="13.2">
      <c r="A506" s="40"/>
      <c r="D506" s="40"/>
      <c r="E506" s="40"/>
      <c r="F506" s="40"/>
      <c r="G506" s="40"/>
    </row>
    <row r="507" spans="1:7" ht="13.2">
      <c r="A507" s="40"/>
      <c r="D507" s="40"/>
      <c r="E507" s="40"/>
      <c r="F507" s="40"/>
      <c r="G507" s="40"/>
    </row>
    <row r="508" spans="1:7" ht="13.2">
      <c r="A508" s="40"/>
      <c r="D508" s="40"/>
      <c r="E508" s="40"/>
      <c r="F508" s="40"/>
      <c r="G508" s="40"/>
    </row>
    <row r="509" spans="1:7" ht="13.2">
      <c r="A509" s="40"/>
      <c r="D509" s="40"/>
      <c r="E509" s="40"/>
      <c r="F509" s="40"/>
      <c r="G509" s="40"/>
    </row>
    <row r="510" spans="1:7" ht="13.2">
      <c r="A510" s="40"/>
      <c r="D510" s="40"/>
      <c r="E510" s="40"/>
      <c r="F510" s="40"/>
      <c r="G510" s="40"/>
    </row>
    <row r="511" spans="1:7" ht="13.2">
      <c r="A511" s="40"/>
      <c r="D511" s="40"/>
      <c r="E511" s="40"/>
      <c r="F511" s="40"/>
      <c r="G511" s="40"/>
    </row>
    <row r="512" spans="1:7" ht="13.2">
      <c r="A512" s="40"/>
      <c r="D512" s="40"/>
      <c r="E512" s="40"/>
      <c r="F512" s="40"/>
      <c r="G512" s="40"/>
    </row>
    <row r="513" spans="1:7" ht="13.2">
      <c r="A513" s="40"/>
      <c r="D513" s="40"/>
      <c r="E513" s="40"/>
      <c r="F513" s="40"/>
      <c r="G513" s="40"/>
    </row>
    <row r="514" spans="1:7" ht="13.2">
      <c r="A514" s="40"/>
      <c r="D514" s="40"/>
      <c r="E514" s="40"/>
      <c r="F514" s="40"/>
      <c r="G514" s="40"/>
    </row>
    <row r="515" spans="1:7" ht="13.2">
      <c r="A515" s="40"/>
      <c r="D515" s="40"/>
      <c r="E515" s="40"/>
      <c r="F515" s="40"/>
      <c r="G515" s="40"/>
    </row>
    <row r="516" spans="1:7" ht="13.2">
      <c r="A516" s="40"/>
      <c r="D516" s="40"/>
      <c r="E516" s="40"/>
      <c r="F516" s="40"/>
      <c r="G516" s="40"/>
    </row>
    <row r="517" spans="1:7" ht="13.2">
      <c r="A517" s="40"/>
      <c r="D517" s="40"/>
      <c r="E517" s="40"/>
      <c r="F517" s="40"/>
      <c r="G517" s="40"/>
    </row>
    <row r="518" spans="1:7" ht="13.2">
      <c r="A518" s="40"/>
      <c r="D518" s="40"/>
      <c r="E518" s="40"/>
      <c r="F518" s="40"/>
      <c r="G518" s="40"/>
    </row>
    <row r="519" spans="1:7" ht="13.2">
      <c r="A519" s="40"/>
      <c r="D519" s="40"/>
      <c r="E519" s="40"/>
      <c r="F519" s="40"/>
      <c r="G519" s="40"/>
    </row>
    <row r="520" spans="1:7" ht="13.2">
      <c r="A520" s="40"/>
      <c r="D520" s="40"/>
      <c r="E520" s="40"/>
      <c r="F520" s="40"/>
      <c r="G520" s="40"/>
    </row>
    <row r="521" spans="1:7" ht="13.2">
      <c r="A521" s="40"/>
      <c r="D521" s="40"/>
      <c r="E521" s="40"/>
      <c r="F521" s="40"/>
      <c r="G521" s="40"/>
    </row>
    <row r="522" spans="1:7" ht="13.2">
      <c r="A522" s="40"/>
      <c r="D522" s="40"/>
      <c r="E522" s="40"/>
      <c r="F522" s="40"/>
      <c r="G522" s="40"/>
    </row>
    <row r="523" spans="1:7" ht="13.2">
      <c r="A523" s="40"/>
      <c r="D523" s="40"/>
      <c r="E523" s="40"/>
      <c r="F523" s="40"/>
      <c r="G523" s="40"/>
    </row>
    <row r="524" spans="1:7" ht="13.2">
      <c r="A524" s="40"/>
      <c r="D524" s="40"/>
      <c r="E524" s="40"/>
      <c r="F524" s="40"/>
      <c r="G524" s="40"/>
    </row>
    <row r="525" spans="1:7" ht="13.2">
      <c r="A525" s="40"/>
      <c r="D525" s="40"/>
      <c r="E525" s="40"/>
      <c r="F525" s="40"/>
      <c r="G525" s="40"/>
    </row>
    <row r="526" spans="1:7" ht="13.2">
      <c r="A526" s="40"/>
      <c r="D526" s="40"/>
      <c r="E526" s="40"/>
      <c r="F526" s="40"/>
      <c r="G526" s="40"/>
    </row>
    <row r="527" spans="1:7" ht="13.2">
      <c r="A527" s="40"/>
      <c r="D527" s="40"/>
      <c r="E527" s="40"/>
      <c r="F527" s="40"/>
      <c r="G527" s="40"/>
    </row>
    <row r="528" spans="1:7" ht="13.2">
      <c r="A528" s="40"/>
      <c r="D528" s="40"/>
      <c r="E528" s="40"/>
      <c r="F528" s="40"/>
      <c r="G528" s="40"/>
    </row>
    <row r="529" spans="1:7" ht="13.2">
      <c r="A529" s="40"/>
      <c r="D529" s="40"/>
      <c r="E529" s="40"/>
      <c r="F529" s="40"/>
      <c r="G529" s="40"/>
    </row>
    <row r="530" spans="1:7" ht="13.2">
      <c r="A530" s="40"/>
      <c r="D530" s="40"/>
      <c r="E530" s="40"/>
      <c r="F530" s="40"/>
      <c r="G530" s="40"/>
    </row>
    <row r="531" spans="1:7" ht="13.2">
      <c r="A531" s="40"/>
      <c r="D531" s="40"/>
      <c r="E531" s="40"/>
      <c r="F531" s="40"/>
      <c r="G531" s="40"/>
    </row>
    <row r="532" spans="1:7" ht="13.2">
      <c r="A532" s="40"/>
      <c r="D532" s="40"/>
      <c r="E532" s="40"/>
      <c r="F532" s="40"/>
      <c r="G532" s="40"/>
    </row>
    <row r="533" spans="1:7" ht="13.2">
      <c r="A533" s="40"/>
      <c r="D533" s="40"/>
      <c r="E533" s="40"/>
      <c r="F533" s="40"/>
      <c r="G533" s="40"/>
    </row>
    <row r="534" spans="1:7" ht="13.2">
      <c r="A534" s="40"/>
      <c r="D534" s="40"/>
      <c r="E534" s="40"/>
      <c r="F534" s="40"/>
      <c r="G534" s="40"/>
    </row>
    <row r="535" spans="1:7" ht="13.2">
      <c r="A535" s="40"/>
      <c r="D535" s="40"/>
      <c r="E535" s="40"/>
      <c r="F535" s="40"/>
      <c r="G535" s="40"/>
    </row>
    <row r="536" spans="1:7" ht="13.2">
      <c r="A536" s="40"/>
      <c r="D536" s="40"/>
      <c r="E536" s="40"/>
      <c r="F536" s="40"/>
      <c r="G536" s="40"/>
    </row>
    <row r="537" spans="1:7" ht="13.2">
      <c r="A537" s="40"/>
      <c r="D537" s="40"/>
      <c r="E537" s="40"/>
      <c r="F537" s="40"/>
      <c r="G537" s="40"/>
    </row>
    <row r="538" spans="1:7" ht="13.2">
      <c r="A538" s="40"/>
      <c r="D538" s="40"/>
      <c r="E538" s="40"/>
      <c r="F538" s="40"/>
      <c r="G538" s="40"/>
    </row>
    <row r="539" spans="1:7" ht="13.2">
      <c r="A539" s="40"/>
      <c r="D539" s="40"/>
      <c r="E539" s="40"/>
      <c r="F539" s="40"/>
      <c r="G539" s="40"/>
    </row>
    <row r="540" spans="1:7" ht="13.2">
      <c r="A540" s="40"/>
      <c r="D540" s="40"/>
      <c r="E540" s="40"/>
      <c r="F540" s="40"/>
      <c r="G540" s="40"/>
    </row>
    <row r="541" spans="1:7" ht="13.2">
      <c r="A541" s="40"/>
      <c r="D541" s="40"/>
      <c r="E541" s="40"/>
      <c r="F541" s="40"/>
      <c r="G541" s="40"/>
    </row>
    <row r="542" spans="1:7" ht="13.2">
      <c r="A542" s="40"/>
      <c r="D542" s="40"/>
      <c r="E542" s="40"/>
      <c r="F542" s="40"/>
      <c r="G542" s="40"/>
    </row>
    <row r="543" spans="1:7" ht="13.2">
      <c r="A543" s="40"/>
      <c r="D543" s="40"/>
      <c r="E543" s="40"/>
      <c r="F543" s="40"/>
      <c r="G543" s="40"/>
    </row>
    <row r="544" spans="1:7" ht="13.2">
      <c r="A544" s="40"/>
      <c r="D544" s="40"/>
      <c r="E544" s="40"/>
      <c r="F544" s="40"/>
      <c r="G544" s="40"/>
    </row>
    <row r="545" spans="1:7" ht="13.2">
      <c r="A545" s="40"/>
      <c r="D545" s="40"/>
      <c r="E545" s="40"/>
      <c r="F545" s="40"/>
      <c r="G545" s="40"/>
    </row>
    <row r="546" spans="1:7" ht="13.2">
      <c r="A546" s="40"/>
      <c r="D546" s="40"/>
      <c r="E546" s="40"/>
      <c r="F546" s="40"/>
      <c r="G546" s="40"/>
    </row>
    <row r="547" spans="1:7" ht="13.2">
      <c r="A547" s="40"/>
      <c r="D547" s="40"/>
      <c r="E547" s="40"/>
      <c r="F547" s="40"/>
      <c r="G547" s="40"/>
    </row>
    <row r="548" spans="1:7" ht="13.2">
      <c r="A548" s="40"/>
      <c r="D548" s="40"/>
      <c r="E548" s="40"/>
      <c r="F548" s="40"/>
      <c r="G548" s="40"/>
    </row>
    <row r="549" spans="1:7" ht="13.2">
      <c r="A549" s="40"/>
      <c r="D549" s="40"/>
      <c r="E549" s="40"/>
      <c r="F549" s="40"/>
      <c r="G549" s="40"/>
    </row>
    <row r="550" spans="1:7" ht="13.2">
      <c r="A550" s="40"/>
      <c r="D550" s="40"/>
      <c r="E550" s="40"/>
      <c r="F550" s="40"/>
      <c r="G550" s="40"/>
    </row>
    <row r="551" spans="1:7" ht="13.2">
      <c r="A551" s="40"/>
      <c r="D551" s="40"/>
      <c r="E551" s="40"/>
      <c r="F551" s="40"/>
      <c r="G551" s="40"/>
    </row>
    <row r="552" spans="1:7" ht="13.2">
      <c r="A552" s="40"/>
      <c r="D552" s="40"/>
      <c r="E552" s="40"/>
      <c r="F552" s="40"/>
      <c r="G552" s="40"/>
    </row>
    <row r="553" spans="1:7" ht="13.2">
      <c r="A553" s="40"/>
      <c r="D553" s="40"/>
      <c r="E553" s="40"/>
      <c r="F553" s="40"/>
      <c r="G553" s="40"/>
    </row>
    <row r="554" spans="1:7" ht="13.2">
      <c r="A554" s="40"/>
      <c r="D554" s="40"/>
      <c r="E554" s="40"/>
      <c r="F554" s="40"/>
      <c r="G554" s="40"/>
    </row>
    <row r="555" spans="1:7" ht="13.2">
      <c r="A555" s="40"/>
      <c r="D555" s="40"/>
      <c r="E555" s="40"/>
      <c r="F555" s="40"/>
      <c r="G555" s="40"/>
    </row>
    <row r="556" spans="1:7" ht="13.2">
      <c r="A556" s="40"/>
      <c r="D556" s="40"/>
      <c r="E556" s="40"/>
      <c r="F556" s="40"/>
      <c r="G556" s="40"/>
    </row>
    <row r="557" spans="1:7" ht="13.2">
      <c r="A557" s="40"/>
      <c r="D557" s="40"/>
      <c r="E557" s="40"/>
      <c r="F557" s="40"/>
      <c r="G557" s="40"/>
    </row>
    <row r="558" spans="1:7" ht="13.2">
      <c r="A558" s="40"/>
      <c r="D558" s="40"/>
      <c r="E558" s="40"/>
      <c r="F558" s="40"/>
      <c r="G558" s="40"/>
    </row>
    <row r="559" spans="1:7" ht="13.2">
      <c r="A559" s="40"/>
      <c r="D559" s="40"/>
      <c r="E559" s="40"/>
      <c r="F559" s="40"/>
      <c r="G559" s="40"/>
    </row>
    <row r="560" spans="1:7" ht="13.2">
      <c r="A560" s="40"/>
      <c r="D560" s="40"/>
      <c r="E560" s="40"/>
      <c r="F560" s="40"/>
      <c r="G560" s="40"/>
    </row>
    <row r="561" spans="1:7" ht="13.2">
      <c r="A561" s="40"/>
      <c r="D561" s="40"/>
      <c r="E561" s="40"/>
      <c r="F561" s="40"/>
      <c r="G561" s="40"/>
    </row>
    <row r="562" spans="1:7" ht="13.2">
      <c r="A562" s="40"/>
      <c r="D562" s="40"/>
      <c r="E562" s="40"/>
      <c r="F562" s="40"/>
      <c r="G562" s="40"/>
    </row>
    <row r="563" spans="1:7" ht="13.2">
      <c r="A563" s="40"/>
      <c r="D563" s="40"/>
      <c r="E563" s="40"/>
      <c r="F563" s="40"/>
      <c r="G563" s="40"/>
    </row>
    <row r="564" spans="1:7" ht="13.2">
      <c r="A564" s="40"/>
      <c r="D564" s="40"/>
      <c r="E564" s="40"/>
      <c r="F564" s="40"/>
      <c r="G564" s="40"/>
    </row>
    <row r="565" spans="1:7" ht="13.2">
      <c r="A565" s="40"/>
      <c r="D565" s="40"/>
      <c r="E565" s="40"/>
      <c r="F565" s="40"/>
      <c r="G565" s="40"/>
    </row>
    <row r="566" spans="1:7" ht="13.2">
      <c r="A566" s="40"/>
      <c r="D566" s="40"/>
      <c r="E566" s="40"/>
      <c r="F566" s="40"/>
      <c r="G566" s="40"/>
    </row>
    <row r="567" spans="1:7" ht="13.2">
      <c r="A567" s="40"/>
      <c r="D567" s="40"/>
      <c r="E567" s="40"/>
      <c r="F567" s="40"/>
      <c r="G567" s="40"/>
    </row>
    <row r="568" spans="1:7" ht="13.2">
      <c r="A568" s="40"/>
      <c r="D568" s="40"/>
      <c r="E568" s="40"/>
      <c r="F568" s="40"/>
      <c r="G568" s="40"/>
    </row>
    <row r="569" spans="1:7" ht="13.2">
      <c r="A569" s="40"/>
      <c r="D569" s="40"/>
      <c r="E569" s="40"/>
      <c r="F569" s="40"/>
      <c r="G569" s="40"/>
    </row>
    <row r="570" spans="1:7" ht="13.2">
      <c r="A570" s="40"/>
      <c r="D570" s="40"/>
      <c r="E570" s="40"/>
      <c r="F570" s="40"/>
      <c r="G570" s="40"/>
    </row>
    <row r="571" spans="1:7" ht="13.2">
      <c r="A571" s="40"/>
      <c r="D571" s="40"/>
      <c r="E571" s="40"/>
      <c r="F571" s="40"/>
      <c r="G571" s="40"/>
    </row>
    <row r="572" spans="1:7" ht="13.2">
      <c r="A572" s="40"/>
      <c r="D572" s="40"/>
      <c r="E572" s="40"/>
      <c r="F572" s="40"/>
      <c r="G572" s="40"/>
    </row>
    <row r="573" spans="1:7" ht="13.2">
      <c r="A573" s="40"/>
      <c r="D573" s="40"/>
      <c r="E573" s="40"/>
      <c r="F573" s="40"/>
      <c r="G573" s="40"/>
    </row>
    <row r="574" spans="1:7" ht="13.2">
      <c r="A574" s="40"/>
      <c r="D574" s="40"/>
      <c r="E574" s="40"/>
      <c r="F574" s="40"/>
      <c r="G574" s="40"/>
    </row>
    <row r="575" spans="1:7" ht="13.2">
      <c r="A575" s="40"/>
      <c r="D575" s="40"/>
      <c r="E575" s="40"/>
      <c r="F575" s="40"/>
      <c r="G575" s="40"/>
    </row>
    <row r="576" spans="1:7" ht="13.2">
      <c r="A576" s="40"/>
      <c r="D576" s="40"/>
      <c r="E576" s="40"/>
      <c r="F576" s="40"/>
      <c r="G576" s="40"/>
    </row>
    <row r="577" spans="1:7" ht="13.2">
      <c r="A577" s="40"/>
      <c r="D577" s="40"/>
      <c r="E577" s="40"/>
      <c r="F577" s="40"/>
      <c r="G577" s="40"/>
    </row>
    <row r="578" spans="1:7" ht="13.2">
      <c r="A578" s="40"/>
      <c r="D578" s="40"/>
      <c r="E578" s="40"/>
      <c r="F578" s="40"/>
      <c r="G578" s="40"/>
    </row>
    <row r="579" spans="1:7" ht="13.2">
      <c r="A579" s="40"/>
      <c r="D579" s="40"/>
      <c r="E579" s="40"/>
      <c r="F579" s="40"/>
      <c r="G579" s="40"/>
    </row>
    <row r="580" spans="1:7" ht="13.2">
      <c r="A580" s="40"/>
      <c r="D580" s="40"/>
      <c r="E580" s="40"/>
      <c r="F580" s="40"/>
      <c r="G580" s="40"/>
    </row>
    <row r="581" spans="1:7" ht="13.2">
      <c r="A581" s="40"/>
      <c r="D581" s="40"/>
      <c r="E581" s="40"/>
      <c r="F581" s="40"/>
      <c r="G581" s="40"/>
    </row>
    <row r="582" spans="1:7" ht="13.2">
      <c r="A582" s="40"/>
      <c r="D582" s="40"/>
      <c r="E582" s="40"/>
      <c r="F582" s="40"/>
      <c r="G582" s="40"/>
    </row>
    <row r="583" spans="1:7" ht="13.2">
      <c r="A583" s="40"/>
      <c r="D583" s="40"/>
      <c r="E583" s="40"/>
      <c r="F583" s="40"/>
      <c r="G583" s="40"/>
    </row>
    <row r="584" spans="1:7" ht="13.2">
      <c r="A584" s="40"/>
      <c r="D584" s="40"/>
      <c r="E584" s="40"/>
      <c r="F584" s="40"/>
      <c r="G584" s="40"/>
    </row>
    <row r="585" spans="1:7" ht="13.2">
      <c r="A585" s="40"/>
      <c r="D585" s="40"/>
      <c r="E585" s="40"/>
      <c r="F585" s="40"/>
      <c r="G585" s="40"/>
    </row>
    <row r="586" spans="1:7" ht="13.2">
      <c r="A586" s="40"/>
      <c r="D586" s="40"/>
      <c r="E586" s="40"/>
      <c r="F586" s="40"/>
      <c r="G586" s="40"/>
    </row>
    <row r="587" spans="1:7" ht="13.2">
      <c r="A587" s="40"/>
      <c r="D587" s="40"/>
      <c r="E587" s="40"/>
      <c r="F587" s="40"/>
      <c r="G587" s="40"/>
    </row>
    <row r="588" spans="1:7" ht="13.2">
      <c r="A588" s="40"/>
      <c r="D588" s="40"/>
      <c r="E588" s="40"/>
      <c r="F588" s="40"/>
      <c r="G588" s="40"/>
    </row>
    <row r="589" spans="1:7" ht="13.2">
      <c r="A589" s="40"/>
      <c r="D589" s="40"/>
      <c r="E589" s="40"/>
      <c r="F589" s="40"/>
      <c r="G589" s="40"/>
    </row>
    <row r="590" spans="1:7" ht="13.2">
      <c r="A590" s="40"/>
      <c r="D590" s="40"/>
      <c r="E590" s="40"/>
      <c r="F590" s="40"/>
      <c r="G590" s="40"/>
    </row>
    <row r="591" spans="1:7" ht="13.2">
      <c r="A591" s="40"/>
      <c r="D591" s="40"/>
      <c r="E591" s="40"/>
      <c r="F591" s="40"/>
      <c r="G591" s="40"/>
    </row>
    <row r="592" spans="1:7" ht="13.2">
      <c r="A592" s="40"/>
      <c r="D592" s="40"/>
      <c r="E592" s="40"/>
      <c r="F592" s="40"/>
      <c r="G592" s="40"/>
    </row>
    <row r="593" spans="1:7" ht="13.2">
      <c r="A593" s="40"/>
      <c r="D593" s="40"/>
      <c r="E593" s="40"/>
      <c r="F593" s="40"/>
      <c r="G593" s="40"/>
    </row>
    <row r="594" spans="1:7" ht="13.2">
      <c r="A594" s="40"/>
      <c r="D594" s="40"/>
      <c r="E594" s="40"/>
      <c r="F594" s="40"/>
      <c r="G594" s="40"/>
    </row>
    <row r="595" spans="1:7" ht="13.2">
      <c r="A595" s="40"/>
      <c r="D595" s="40"/>
      <c r="E595" s="40"/>
      <c r="F595" s="40"/>
      <c r="G595" s="40"/>
    </row>
    <row r="596" spans="1:7" ht="13.2">
      <c r="A596" s="40"/>
      <c r="D596" s="40"/>
      <c r="E596" s="40"/>
      <c r="F596" s="40"/>
      <c r="G596" s="40"/>
    </row>
    <row r="597" spans="1:7" ht="13.2">
      <c r="A597" s="40"/>
      <c r="D597" s="40"/>
      <c r="E597" s="40"/>
      <c r="F597" s="40"/>
      <c r="G597" s="40"/>
    </row>
    <row r="598" spans="1:7" ht="13.2">
      <c r="A598" s="40"/>
      <c r="D598" s="40"/>
      <c r="E598" s="40"/>
      <c r="F598" s="40"/>
      <c r="G598" s="40"/>
    </row>
    <row r="599" spans="1:7" ht="13.2">
      <c r="A599" s="40"/>
      <c r="D599" s="40"/>
      <c r="E599" s="40"/>
      <c r="F599" s="40"/>
      <c r="G599" s="40"/>
    </row>
    <row r="600" spans="1:7" ht="13.2">
      <c r="A600" s="40"/>
      <c r="D600" s="40"/>
      <c r="E600" s="40"/>
      <c r="F600" s="40"/>
      <c r="G600" s="40"/>
    </row>
    <row r="601" spans="1:7" ht="13.2">
      <c r="A601" s="40"/>
      <c r="D601" s="40"/>
      <c r="E601" s="40"/>
      <c r="F601" s="40"/>
      <c r="G601" s="40"/>
    </row>
    <row r="602" spans="1:7" ht="13.2">
      <c r="A602" s="40"/>
      <c r="D602" s="40"/>
      <c r="E602" s="40"/>
      <c r="F602" s="40"/>
      <c r="G602" s="40"/>
    </row>
    <row r="603" spans="1:7" ht="13.2">
      <c r="A603" s="40"/>
      <c r="D603" s="40"/>
      <c r="E603" s="40"/>
      <c r="F603" s="40"/>
      <c r="G603" s="40"/>
    </row>
    <row r="604" spans="1:7" ht="13.2">
      <c r="A604" s="40"/>
      <c r="D604" s="40"/>
      <c r="E604" s="40"/>
      <c r="F604" s="40"/>
      <c r="G604" s="40"/>
    </row>
    <row r="605" spans="1:7" ht="13.2">
      <c r="A605" s="40"/>
      <c r="D605" s="40"/>
      <c r="E605" s="40"/>
      <c r="F605" s="40"/>
      <c r="G605" s="40"/>
    </row>
    <row r="606" spans="1:7" ht="13.2">
      <c r="A606" s="40"/>
      <c r="D606" s="40"/>
      <c r="E606" s="40"/>
      <c r="F606" s="40"/>
      <c r="G606" s="40"/>
    </row>
    <row r="607" spans="1:7" ht="13.2">
      <c r="A607" s="40"/>
      <c r="D607" s="40"/>
      <c r="E607" s="40"/>
      <c r="F607" s="40"/>
      <c r="G607" s="40"/>
    </row>
    <row r="608" spans="1:7" ht="13.2">
      <c r="A608" s="40"/>
      <c r="D608" s="40"/>
      <c r="E608" s="40"/>
      <c r="F608" s="40"/>
      <c r="G608" s="40"/>
    </row>
    <row r="609" spans="1:7" ht="13.2">
      <c r="A609" s="40"/>
      <c r="D609" s="40"/>
      <c r="E609" s="40"/>
      <c r="F609" s="40"/>
      <c r="G609" s="40"/>
    </row>
    <row r="610" spans="1:7" ht="13.2">
      <c r="A610" s="40"/>
      <c r="D610" s="40"/>
      <c r="E610" s="40"/>
      <c r="F610" s="40"/>
      <c r="G610" s="40"/>
    </row>
    <row r="611" spans="1:7" ht="13.2">
      <c r="A611" s="40"/>
      <c r="D611" s="40"/>
      <c r="E611" s="40"/>
      <c r="F611" s="40"/>
      <c r="G611" s="40"/>
    </row>
    <row r="612" spans="1:7" ht="13.2">
      <c r="A612" s="40"/>
      <c r="D612" s="40"/>
      <c r="E612" s="40"/>
      <c r="F612" s="40"/>
      <c r="G612" s="40"/>
    </row>
    <row r="613" spans="1:7" ht="13.2">
      <c r="A613" s="40"/>
      <c r="D613" s="40"/>
      <c r="E613" s="40"/>
      <c r="F613" s="40"/>
      <c r="G613" s="40"/>
    </row>
    <row r="614" spans="1:7" ht="13.2">
      <c r="A614" s="40"/>
      <c r="D614" s="40"/>
      <c r="E614" s="40"/>
      <c r="F614" s="40"/>
      <c r="G614" s="40"/>
    </row>
    <row r="615" spans="1:7" ht="13.2">
      <c r="A615" s="40"/>
      <c r="D615" s="40"/>
      <c r="E615" s="40"/>
      <c r="F615" s="40"/>
      <c r="G615" s="40"/>
    </row>
    <row r="616" spans="1:7" ht="13.2">
      <c r="A616" s="40"/>
      <c r="D616" s="40"/>
      <c r="E616" s="40"/>
      <c r="F616" s="40"/>
      <c r="G616" s="40"/>
    </row>
    <row r="617" spans="1:7" ht="13.2">
      <c r="A617" s="40"/>
      <c r="D617" s="40"/>
      <c r="E617" s="40"/>
      <c r="F617" s="40"/>
      <c r="G617" s="40"/>
    </row>
    <row r="618" spans="1:7" ht="13.2">
      <c r="A618" s="40"/>
      <c r="D618" s="40"/>
      <c r="E618" s="40"/>
      <c r="F618" s="40"/>
      <c r="G618" s="40"/>
    </row>
    <row r="619" spans="1:7" ht="13.2">
      <c r="A619" s="40"/>
      <c r="D619" s="40"/>
      <c r="E619" s="40"/>
      <c r="F619" s="40"/>
      <c r="G619" s="40"/>
    </row>
    <row r="620" spans="1:7" ht="13.2">
      <c r="A620" s="40"/>
      <c r="D620" s="40"/>
      <c r="E620" s="40"/>
      <c r="F620" s="40"/>
      <c r="G620" s="40"/>
    </row>
    <row r="621" spans="1:7" ht="13.2">
      <c r="A621" s="40"/>
      <c r="D621" s="40"/>
      <c r="E621" s="40"/>
      <c r="F621" s="40"/>
      <c r="G621" s="40"/>
    </row>
    <row r="622" spans="1:7" ht="13.2">
      <c r="A622" s="40"/>
      <c r="D622" s="40"/>
      <c r="E622" s="40"/>
      <c r="F622" s="40"/>
      <c r="G622" s="40"/>
    </row>
    <row r="623" spans="1:7" ht="13.2">
      <c r="A623" s="40"/>
      <c r="D623" s="40"/>
      <c r="E623" s="40"/>
      <c r="F623" s="40"/>
      <c r="G623" s="40"/>
    </row>
    <row r="624" spans="1:7" ht="13.2">
      <c r="A624" s="40"/>
      <c r="D624" s="40"/>
      <c r="E624" s="40"/>
      <c r="F624" s="40"/>
      <c r="G624" s="40"/>
    </row>
    <row r="625" spans="1:7" ht="13.2">
      <c r="A625" s="40"/>
      <c r="D625" s="40"/>
      <c r="E625" s="40"/>
      <c r="F625" s="40"/>
      <c r="G625" s="40"/>
    </row>
    <row r="626" spans="1:7" ht="13.2">
      <c r="A626" s="40"/>
      <c r="D626" s="40"/>
      <c r="E626" s="40"/>
      <c r="F626" s="40"/>
      <c r="G626" s="40"/>
    </row>
    <row r="627" spans="1:7" ht="13.2">
      <c r="A627" s="40"/>
      <c r="D627" s="40"/>
      <c r="E627" s="40"/>
      <c r="F627" s="40"/>
      <c r="G627" s="40"/>
    </row>
    <row r="628" spans="1:7" ht="13.2">
      <c r="A628" s="40"/>
      <c r="D628" s="40"/>
      <c r="E628" s="40"/>
      <c r="F628" s="40"/>
      <c r="G628" s="40"/>
    </row>
    <row r="629" spans="1:7" ht="13.2">
      <c r="A629" s="40"/>
      <c r="D629" s="40"/>
      <c r="E629" s="40"/>
      <c r="F629" s="40"/>
      <c r="G629" s="40"/>
    </row>
    <row r="630" spans="1:7" ht="13.2">
      <c r="A630" s="40"/>
      <c r="D630" s="40"/>
      <c r="E630" s="40"/>
      <c r="F630" s="40"/>
      <c r="G630" s="40"/>
    </row>
    <row r="631" spans="1:7" ht="13.2">
      <c r="A631" s="40"/>
      <c r="D631" s="40"/>
      <c r="E631" s="40"/>
      <c r="F631" s="40"/>
      <c r="G631" s="40"/>
    </row>
    <row r="632" spans="1:7" ht="13.2">
      <c r="A632" s="40"/>
      <c r="D632" s="40"/>
      <c r="E632" s="40"/>
      <c r="F632" s="40"/>
      <c r="G632" s="40"/>
    </row>
    <row r="633" spans="1:7" ht="13.2">
      <c r="A633" s="40"/>
      <c r="D633" s="40"/>
      <c r="E633" s="40"/>
      <c r="F633" s="40"/>
      <c r="G633" s="40"/>
    </row>
    <row r="634" spans="1:7" ht="13.2">
      <c r="A634" s="40"/>
      <c r="D634" s="40"/>
      <c r="E634" s="40"/>
      <c r="F634" s="40"/>
      <c r="G634" s="40"/>
    </row>
    <row r="635" spans="1:7" ht="13.2">
      <c r="A635" s="40"/>
      <c r="D635" s="40"/>
      <c r="E635" s="40"/>
      <c r="F635" s="40"/>
      <c r="G635" s="40"/>
    </row>
    <row r="636" spans="1:7" ht="13.2">
      <c r="A636" s="40"/>
      <c r="D636" s="40"/>
      <c r="E636" s="40"/>
      <c r="F636" s="40"/>
      <c r="G636" s="40"/>
    </row>
    <row r="637" spans="1:7" ht="13.2">
      <c r="A637" s="40"/>
      <c r="D637" s="40"/>
      <c r="E637" s="40"/>
      <c r="F637" s="40"/>
      <c r="G637" s="40"/>
    </row>
    <row r="638" spans="1:7" ht="13.2">
      <c r="A638" s="40"/>
      <c r="D638" s="40"/>
      <c r="E638" s="40"/>
      <c r="F638" s="40"/>
      <c r="G638" s="40"/>
    </row>
    <row r="639" spans="1:7" ht="13.2">
      <c r="A639" s="40"/>
      <c r="D639" s="40"/>
      <c r="E639" s="40"/>
      <c r="F639" s="40"/>
      <c r="G639" s="40"/>
    </row>
    <row r="640" spans="1:7" ht="13.2">
      <c r="A640" s="40"/>
      <c r="D640" s="40"/>
      <c r="E640" s="40"/>
      <c r="F640" s="40"/>
      <c r="G640" s="40"/>
    </row>
    <row r="641" spans="1:7" ht="13.2">
      <c r="A641" s="40"/>
      <c r="D641" s="40"/>
      <c r="E641" s="40"/>
      <c r="F641" s="40"/>
      <c r="G641" s="40"/>
    </row>
    <row r="642" spans="1:7" ht="13.2">
      <c r="A642" s="40"/>
      <c r="D642" s="40"/>
      <c r="E642" s="40"/>
      <c r="F642" s="40"/>
      <c r="G642" s="40"/>
    </row>
    <row r="643" spans="1:7" ht="13.2">
      <c r="A643" s="40"/>
      <c r="D643" s="40"/>
      <c r="E643" s="40"/>
      <c r="F643" s="40"/>
      <c r="G643" s="40"/>
    </row>
    <row r="644" spans="1:7" ht="13.2">
      <c r="A644" s="40"/>
      <c r="D644" s="40"/>
      <c r="E644" s="40"/>
      <c r="F644" s="40"/>
      <c r="G644" s="40"/>
    </row>
    <row r="645" spans="1:7" ht="13.2">
      <c r="A645" s="40"/>
      <c r="D645" s="40"/>
      <c r="E645" s="40"/>
      <c r="F645" s="40"/>
      <c r="G645" s="40"/>
    </row>
    <row r="646" spans="1:7" ht="13.2">
      <c r="A646" s="40"/>
      <c r="D646" s="40"/>
      <c r="E646" s="40"/>
      <c r="F646" s="40"/>
      <c r="G646" s="40"/>
    </row>
    <row r="647" spans="1:7" ht="13.2">
      <c r="A647" s="40"/>
      <c r="D647" s="40"/>
      <c r="E647" s="40"/>
      <c r="F647" s="40"/>
      <c r="G647" s="40"/>
    </row>
    <row r="648" spans="1:7" ht="13.2">
      <c r="A648" s="40"/>
      <c r="D648" s="40"/>
      <c r="E648" s="40"/>
      <c r="F648" s="40"/>
      <c r="G648" s="40"/>
    </row>
    <row r="649" spans="1:7" ht="13.2">
      <c r="A649" s="40"/>
      <c r="D649" s="40"/>
      <c r="E649" s="40"/>
      <c r="F649" s="40"/>
      <c r="G649" s="40"/>
    </row>
    <row r="650" spans="1:7" ht="13.2">
      <c r="A650" s="40"/>
      <c r="D650" s="40"/>
      <c r="E650" s="40"/>
      <c r="F650" s="40"/>
      <c r="G650" s="40"/>
    </row>
    <row r="651" spans="1:7" ht="13.2">
      <c r="A651" s="40"/>
      <c r="D651" s="40"/>
      <c r="E651" s="40"/>
      <c r="F651" s="40"/>
      <c r="G651" s="40"/>
    </row>
    <row r="652" spans="1:7" ht="13.2">
      <c r="A652" s="40"/>
      <c r="D652" s="40"/>
      <c r="E652" s="40"/>
      <c r="F652" s="40"/>
      <c r="G652" s="40"/>
    </row>
    <row r="653" spans="1:7" ht="13.2">
      <c r="A653" s="40"/>
      <c r="D653" s="40"/>
      <c r="E653" s="40"/>
      <c r="F653" s="40"/>
      <c r="G653" s="40"/>
    </row>
    <row r="654" spans="1:7" ht="13.2">
      <c r="A654" s="40"/>
      <c r="D654" s="40"/>
      <c r="E654" s="40"/>
      <c r="F654" s="40"/>
      <c r="G654" s="40"/>
    </row>
    <row r="655" spans="1:7" ht="13.2">
      <c r="A655" s="40"/>
      <c r="D655" s="40"/>
      <c r="E655" s="40"/>
      <c r="F655" s="40"/>
      <c r="G655" s="40"/>
    </row>
    <row r="656" spans="1:7" ht="13.2">
      <c r="A656" s="40"/>
      <c r="D656" s="40"/>
      <c r="E656" s="40"/>
      <c r="F656" s="40"/>
      <c r="G656" s="40"/>
    </row>
    <row r="657" spans="1:7" ht="13.2">
      <c r="A657" s="40"/>
      <c r="D657" s="40"/>
      <c r="E657" s="40"/>
      <c r="F657" s="40"/>
      <c r="G657" s="40"/>
    </row>
    <row r="658" spans="1:7" ht="13.2">
      <c r="A658" s="40"/>
      <c r="D658" s="40"/>
      <c r="E658" s="40"/>
      <c r="F658" s="40"/>
      <c r="G658" s="40"/>
    </row>
    <row r="659" spans="1:7" ht="13.2">
      <c r="A659" s="40"/>
      <c r="D659" s="40"/>
      <c r="E659" s="40"/>
      <c r="F659" s="40"/>
      <c r="G659" s="40"/>
    </row>
    <row r="660" spans="1:7" ht="13.2">
      <c r="A660" s="40"/>
      <c r="D660" s="40"/>
      <c r="E660" s="40"/>
      <c r="F660" s="40"/>
      <c r="G660" s="40"/>
    </row>
    <row r="661" spans="1:7" ht="13.2">
      <c r="A661" s="40"/>
      <c r="D661" s="40"/>
      <c r="E661" s="40"/>
      <c r="F661" s="40"/>
      <c r="G661" s="40"/>
    </row>
    <row r="662" spans="1:7" ht="13.2">
      <c r="A662" s="40"/>
      <c r="D662" s="40"/>
      <c r="E662" s="40"/>
      <c r="F662" s="40"/>
      <c r="G662" s="40"/>
    </row>
    <row r="663" spans="1:7" ht="13.2">
      <c r="A663" s="40"/>
      <c r="D663" s="40"/>
      <c r="E663" s="40"/>
      <c r="F663" s="40"/>
      <c r="G663" s="40"/>
    </row>
    <row r="664" spans="1:7" ht="13.2">
      <c r="A664" s="40"/>
      <c r="D664" s="40"/>
      <c r="E664" s="40"/>
      <c r="F664" s="40"/>
      <c r="G664" s="40"/>
    </row>
    <row r="665" spans="1:7" ht="13.2">
      <c r="A665" s="40"/>
      <c r="D665" s="40"/>
      <c r="E665" s="40"/>
      <c r="F665" s="40"/>
      <c r="G665" s="40"/>
    </row>
    <row r="666" spans="1:7" ht="13.2">
      <c r="A666" s="40"/>
      <c r="D666" s="40"/>
      <c r="E666" s="40"/>
      <c r="F666" s="40"/>
      <c r="G666" s="40"/>
    </row>
    <row r="667" spans="1:7" ht="13.2">
      <c r="A667" s="40"/>
      <c r="D667" s="40"/>
      <c r="E667" s="40"/>
      <c r="F667" s="40"/>
      <c r="G667" s="40"/>
    </row>
    <row r="668" spans="1:7" ht="13.2">
      <c r="A668" s="40"/>
      <c r="D668" s="40"/>
      <c r="E668" s="40"/>
      <c r="F668" s="40"/>
      <c r="G668" s="40"/>
    </row>
    <row r="669" spans="1:7" ht="13.2">
      <c r="A669" s="40"/>
      <c r="D669" s="40"/>
      <c r="E669" s="40"/>
      <c r="F669" s="40"/>
      <c r="G669" s="40"/>
    </row>
    <row r="670" spans="1:7" ht="13.2">
      <c r="A670" s="40"/>
      <c r="D670" s="40"/>
      <c r="E670" s="40"/>
      <c r="F670" s="40"/>
      <c r="G670" s="40"/>
    </row>
    <row r="671" spans="1:7" ht="13.2">
      <c r="A671" s="40"/>
      <c r="D671" s="40"/>
      <c r="E671" s="40"/>
      <c r="F671" s="40"/>
      <c r="G671" s="40"/>
    </row>
    <row r="672" spans="1:7" ht="13.2">
      <c r="A672" s="40"/>
      <c r="D672" s="40"/>
      <c r="E672" s="40"/>
      <c r="F672" s="40"/>
      <c r="G672" s="40"/>
    </row>
    <row r="673" spans="1:7" ht="13.2">
      <c r="A673" s="40"/>
      <c r="D673" s="40"/>
      <c r="E673" s="40"/>
      <c r="F673" s="40"/>
      <c r="G673" s="40"/>
    </row>
    <row r="674" spans="1:7" ht="13.2">
      <c r="A674" s="40"/>
      <c r="D674" s="40"/>
      <c r="E674" s="40"/>
      <c r="F674" s="40"/>
      <c r="G674" s="40"/>
    </row>
    <row r="675" spans="1:7" ht="13.2">
      <c r="A675" s="40"/>
      <c r="D675" s="40"/>
      <c r="E675" s="40"/>
      <c r="F675" s="40"/>
      <c r="G675" s="40"/>
    </row>
    <row r="676" spans="1:7" ht="13.2">
      <c r="A676" s="40"/>
      <c r="D676" s="40"/>
      <c r="E676" s="40"/>
      <c r="F676" s="40"/>
      <c r="G676" s="40"/>
    </row>
    <row r="677" spans="1:7" ht="13.2">
      <c r="A677" s="40"/>
      <c r="D677" s="40"/>
      <c r="E677" s="40"/>
      <c r="F677" s="40"/>
      <c r="G677" s="40"/>
    </row>
    <row r="678" spans="1:7" ht="13.2">
      <c r="A678" s="40"/>
      <c r="D678" s="40"/>
      <c r="E678" s="40"/>
      <c r="F678" s="40"/>
      <c r="G678" s="40"/>
    </row>
    <row r="679" spans="1:7" ht="13.2">
      <c r="A679" s="40"/>
      <c r="D679" s="40"/>
      <c r="E679" s="40"/>
      <c r="F679" s="40"/>
      <c r="G679" s="40"/>
    </row>
    <row r="680" spans="1:7" ht="13.2">
      <c r="A680" s="40"/>
      <c r="D680" s="40"/>
      <c r="E680" s="40"/>
      <c r="F680" s="40"/>
      <c r="G680" s="40"/>
    </row>
    <row r="681" spans="1:7" ht="13.2">
      <c r="A681" s="40"/>
      <c r="D681" s="40"/>
      <c r="E681" s="40"/>
      <c r="F681" s="40"/>
      <c r="G681" s="40"/>
    </row>
    <row r="682" spans="1:7" ht="13.2">
      <c r="A682" s="40"/>
      <c r="D682" s="40"/>
      <c r="E682" s="40"/>
      <c r="F682" s="40"/>
      <c r="G682" s="40"/>
    </row>
    <row r="683" spans="1:7" ht="13.2">
      <c r="A683" s="40"/>
      <c r="D683" s="40"/>
      <c r="E683" s="40"/>
      <c r="F683" s="40"/>
      <c r="G683" s="40"/>
    </row>
    <row r="684" spans="1:7" ht="13.2">
      <c r="A684" s="40"/>
      <c r="D684" s="40"/>
      <c r="E684" s="40"/>
      <c r="F684" s="40"/>
      <c r="G684" s="40"/>
    </row>
    <row r="685" spans="1:7" ht="13.2">
      <c r="A685" s="40"/>
      <c r="D685" s="40"/>
      <c r="E685" s="40"/>
      <c r="F685" s="40"/>
      <c r="G685" s="40"/>
    </row>
    <row r="686" spans="1:7" ht="13.2">
      <c r="A686" s="40"/>
      <c r="D686" s="40"/>
      <c r="E686" s="40"/>
      <c r="F686" s="40"/>
      <c r="G686" s="40"/>
    </row>
    <row r="687" spans="1:7" ht="13.2">
      <c r="A687" s="40"/>
      <c r="D687" s="40"/>
      <c r="E687" s="40"/>
      <c r="F687" s="40"/>
      <c r="G687" s="40"/>
    </row>
    <row r="688" spans="1:7" ht="13.2">
      <c r="A688" s="40"/>
      <c r="D688" s="40"/>
      <c r="E688" s="40"/>
      <c r="F688" s="40"/>
      <c r="G688" s="40"/>
    </row>
    <row r="689" spans="1:7" ht="13.2">
      <c r="A689" s="40"/>
      <c r="D689" s="40"/>
      <c r="E689" s="40"/>
      <c r="F689" s="40"/>
      <c r="G689" s="40"/>
    </row>
    <row r="690" spans="1:7" ht="13.2">
      <c r="A690" s="40"/>
      <c r="D690" s="40"/>
      <c r="E690" s="40"/>
      <c r="F690" s="40"/>
      <c r="G690" s="40"/>
    </row>
    <row r="691" spans="1:7" ht="13.2">
      <c r="A691" s="40"/>
      <c r="D691" s="40"/>
      <c r="E691" s="40"/>
      <c r="F691" s="40"/>
      <c r="G691" s="40"/>
    </row>
    <row r="692" spans="1:7" ht="13.2">
      <c r="A692" s="40"/>
      <c r="D692" s="40"/>
      <c r="E692" s="40"/>
      <c r="F692" s="40"/>
      <c r="G692" s="40"/>
    </row>
    <row r="693" spans="1:7" ht="13.2">
      <c r="A693" s="40"/>
      <c r="D693" s="40"/>
      <c r="E693" s="40"/>
      <c r="F693" s="40"/>
      <c r="G693" s="40"/>
    </row>
    <row r="694" spans="1:7" ht="13.2">
      <c r="A694" s="40"/>
      <c r="D694" s="40"/>
      <c r="E694" s="40"/>
      <c r="F694" s="40"/>
      <c r="G694" s="40"/>
    </row>
    <row r="695" spans="1:7" ht="13.2">
      <c r="A695" s="40"/>
      <c r="D695" s="40"/>
      <c r="E695" s="40"/>
      <c r="F695" s="40"/>
      <c r="G695" s="40"/>
    </row>
    <row r="696" spans="1:7" ht="13.2">
      <c r="A696" s="40"/>
      <c r="D696" s="40"/>
      <c r="E696" s="40"/>
      <c r="F696" s="40"/>
      <c r="G696" s="40"/>
    </row>
    <row r="697" spans="1:7" ht="13.2">
      <c r="A697" s="40"/>
      <c r="D697" s="40"/>
      <c r="E697" s="40"/>
      <c r="F697" s="40"/>
      <c r="G697" s="40"/>
    </row>
    <row r="698" spans="1:7" ht="13.2">
      <c r="A698" s="40"/>
      <c r="D698" s="40"/>
      <c r="E698" s="40"/>
      <c r="F698" s="40"/>
      <c r="G698" s="40"/>
    </row>
    <row r="699" spans="1:7" ht="13.2">
      <c r="A699" s="40"/>
      <c r="D699" s="40"/>
      <c r="E699" s="40"/>
      <c r="F699" s="40"/>
      <c r="G699" s="40"/>
    </row>
    <row r="700" spans="1:7" ht="13.2">
      <c r="A700" s="40"/>
      <c r="D700" s="40"/>
      <c r="E700" s="40"/>
      <c r="F700" s="40"/>
      <c r="G700" s="40"/>
    </row>
    <row r="701" spans="1:7" ht="13.2">
      <c r="A701" s="40"/>
      <c r="D701" s="40"/>
      <c r="E701" s="40"/>
      <c r="F701" s="40"/>
      <c r="G701" s="40"/>
    </row>
    <row r="702" spans="1:7" ht="13.2">
      <c r="A702" s="40"/>
      <c r="D702" s="40"/>
      <c r="E702" s="40"/>
      <c r="F702" s="40"/>
      <c r="G702" s="40"/>
    </row>
    <row r="703" spans="1:7" ht="13.2">
      <c r="A703" s="40"/>
      <c r="D703" s="40"/>
      <c r="E703" s="40"/>
      <c r="F703" s="40"/>
      <c r="G703" s="40"/>
    </row>
    <row r="704" spans="1:7" ht="13.2">
      <c r="A704" s="40"/>
      <c r="D704" s="40"/>
      <c r="E704" s="40"/>
      <c r="F704" s="40"/>
      <c r="G704" s="40"/>
    </row>
    <row r="705" spans="1:7" ht="13.2">
      <c r="A705" s="40"/>
      <c r="D705" s="40"/>
      <c r="E705" s="40"/>
      <c r="F705" s="40"/>
      <c r="G705" s="40"/>
    </row>
    <row r="706" spans="1:7" ht="13.2">
      <c r="A706" s="40"/>
      <c r="D706" s="40"/>
      <c r="E706" s="40"/>
      <c r="F706" s="40"/>
      <c r="G706" s="40"/>
    </row>
    <row r="707" spans="1:7" ht="13.2">
      <c r="A707" s="40"/>
      <c r="D707" s="40"/>
      <c r="E707" s="40"/>
      <c r="F707" s="40"/>
      <c r="G707" s="40"/>
    </row>
    <row r="708" spans="1:7" ht="13.2">
      <c r="A708" s="40"/>
      <c r="D708" s="40"/>
      <c r="E708" s="40"/>
      <c r="F708" s="40"/>
      <c r="G708" s="40"/>
    </row>
    <row r="709" spans="1:7" ht="13.2">
      <c r="A709" s="40"/>
      <c r="D709" s="40"/>
      <c r="E709" s="40"/>
      <c r="F709" s="40"/>
      <c r="G709" s="40"/>
    </row>
    <row r="710" spans="1:7" ht="13.2">
      <c r="A710" s="40"/>
      <c r="D710" s="40"/>
      <c r="E710" s="40"/>
      <c r="F710" s="40"/>
      <c r="G710" s="40"/>
    </row>
    <row r="711" spans="1:7" ht="13.2">
      <c r="A711" s="40"/>
      <c r="D711" s="40"/>
      <c r="E711" s="40"/>
      <c r="F711" s="40"/>
      <c r="G711" s="40"/>
    </row>
    <row r="712" spans="1:7" ht="13.2">
      <c r="A712" s="40"/>
      <c r="D712" s="40"/>
      <c r="E712" s="40"/>
      <c r="F712" s="40"/>
      <c r="G712" s="40"/>
    </row>
    <row r="713" spans="1:7" ht="13.2">
      <c r="A713" s="40"/>
      <c r="D713" s="40"/>
      <c r="E713" s="40"/>
      <c r="F713" s="40"/>
      <c r="G713" s="40"/>
    </row>
    <row r="714" spans="1:7" ht="13.2">
      <c r="A714" s="40"/>
      <c r="D714" s="40"/>
      <c r="E714" s="40"/>
      <c r="F714" s="40"/>
      <c r="G714" s="40"/>
    </row>
    <row r="715" spans="1:7" ht="13.2">
      <c r="A715" s="40"/>
      <c r="D715" s="40"/>
      <c r="E715" s="40"/>
      <c r="F715" s="40"/>
      <c r="G715" s="40"/>
    </row>
    <row r="716" spans="1:7" ht="13.2">
      <c r="A716" s="40"/>
      <c r="D716" s="40"/>
      <c r="E716" s="40"/>
      <c r="F716" s="40"/>
      <c r="G716" s="40"/>
    </row>
    <row r="717" spans="1:7" ht="13.2">
      <c r="A717" s="40"/>
      <c r="D717" s="40"/>
      <c r="E717" s="40"/>
      <c r="F717" s="40"/>
      <c r="G717" s="40"/>
    </row>
    <row r="718" spans="1:7" ht="13.2">
      <c r="A718" s="40"/>
      <c r="D718" s="40"/>
      <c r="E718" s="40"/>
      <c r="F718" s="40"/>
      <c r="G718" s="40"/>
    </row>
    <row r="719" spans="1:7" ht="13.2">
      <c r="A719" s="40"/>
      <c r="D719" s="40"/>
      <c r="E719" s="40"/>
      <c r="F719" s="40"/>
      <c r="G719" s="40"/>
    </row>
    <row r="720" spans="1:7" ht="13.2">
      <c r="A720" s="40"/>
      <c r="D720" s="40"/>
      <c r="E720" s="40"/>
      <c r="F720" s="40"/>
      <c r="G720" s="40"/>
    </row>
    <row r="721" spans="1:7" ht="13.2">
      <c r="A721" s="40"/>
      <c r="D721" s="40"/>
      <c r="E721" s="40"/>
      <c r="F721" s="40"/>
      <c r="G721" s="40"/>
    </row>
    <row r="722" spans="1:7" ht="13.2">
      <c r="A722" s="40"/>
      <c r="D722" s="40"/>
      <c r="E722" s="40"/>
      <c r="F722" s="40"/>
      <c r="G722" s="40"/>
    </row>
    <row r="723" spans="1:7" ht="13.2">
      <c r="A723" s="40"/>
      <c r="D723" s="40"/>
      <c r="E723" s="40"/>
      <c r="F723" s="40"/>
      <c r="G723" s="40"/>
    </row>
    <row r="724" spans="1:7" ht="13.2">
      <c r="A724" s="40"/>
      <c r="D724" s="40"/>
      <c r="E724" s="40"/>
      <c r="F724" s="40"/>
      <c r="G724" s="40"/>
    </row>
    <row r="725" spans="1:7" ht="13.2">
      <c r="A725" s="40"/>
      <c r="D725" s="40"/>
      <c r="E725" s="40"/>
      <c r="F725" s="40"/>
      <c r="G725" s="40"/>
    </row>
    <row r="726" spans="1:7" ht="13.2">
      <c r="A726" s="40"/>
      <c r="D726" s="40"/>
      <c r="E726" s="40"/>
      <c r="F726" s="40"/>
      <c r="G726" s="40"/>
    </row>
    <row r="727" spans="1:7" ht="13.2">
      <c r="A727" s="40"/>
      <c r="D727" s="40"/>
      <c r="E727" s="40"/>
      <c r="F727" s="40"/>
      <c r="G727" s="40"/>
    </row>
    <row r="728" spans="1:7" ht="13.2">
      <c r="A728" s="40"/>
      <c r="D728" s="40"/>
      <c r="E728" s="40"/>
      <c r="F728" s="40"/>
      <c r="G728" s="40"/>
    </row>
    <row r="729" spans="1:7" ht="13.2">
      <c r="A729" s="40"/>
      <c r="D729" s="40"/>
      <c r="E729" s="40"/>
      <c r="F729" s="40"/>
      <c r="G729" s="40"/>
    </row>
    <row r="730" spans="1:7" ht="13.2">
      <c r="A730" s="40"/>
      <c r="D730" s="40"/>
      <c r="E730" s="40"/>
      <c r="F730" s="40"/>
      <c r="G730" s="40"/>
    </row>
    <row r="731" spans="1:7" ht="13.2">
      <c r="A731" s="40"/>
      <c r="D731" s="40"/>
      <c r="E731" s="40"/>
      <c r="F731" s="40"/>
      <c r="G731" s="40"/>
    </row>
    <row r="732" spans="1:7" ht="13.2">
      <c r="A732" s="40"/>
      <c r="D732" s="40"/>
      <c r="E732" s="40"/>
      <c r="F732" s="40"/>
      <c r="G732" s="40"/>
    </row>
    <row r="733" spans="1:7" ht="13.2">
      <c r="A733" s="40"/>
      <c r="D733" s="40"/>
      <c r="E733" s="40"/>
      <c r="F733" s="40"/>
      <c r="G733" s="40"/>
    </row>
    <row r="734" spans="1:7" ht="13.2">
      <c r="A734" s="40"/>
      <c r="D734" s="40"/>
      <c r="E734" s="40"/>
      <c r="F734" s="40"/>
      <c r="G734" s="40"/>
    </row>
    <row r="735" spans="1:7" ht="13.2">
      <c r="A735" s="40"/>
      <c r="D735" s="40"/>
      <c r="E735" s="40"/>
      <c r="F735" s="40"/>
      <c r="G735" s="40"/>
    </row>
    <row r="736" spans="1:7" ht="13.2">
      <c r="A736" s="40"/>
      <c r="D736" s="40"/>
      <c r="E736" s="40"/>
      <c r="F736" s="40"/>
      <c r="G736" s="40"/>
    </row>
    <row r="737" spans="1:7" ht="13.2">
      <c r="A737" s="40"/>
      <c r="D737" s="40"/>
      <c r="E737" s="40"/>
      <c r="F737" s="40"/>
      <c r="G737" s="40"/>
    </row>
    <row r="738" spans="1:7" ht="13.2">
      <c r="A738" s="40"/>
      <c r="D738" s="40"/>
      <c r="E738" s="40"/>
      <c r="F738" s="40"/>
      <c r="G738" s="40"/>
    </row>
    <row r="739" spans="1:7" ht="13.2">
      <c r="A739" s="40"/>
      <c r="D739" s="40"/>
      <c r="E739" s="40"/>
      <c r="F739" s="40"/>
      <c r="G739" s="40"/>
    </row>
    <row r="740" spans="1:7" ht="13.2">
      <c r="A740" s="40"/>
      <c r="D740" s="40"/>
      <c r="E740" s="40"/>
      <c r="F740" s="40"/>
      <c r="G740" s="40"/>
    </row>
    <row r="741" spans="1:7" ht="13.2">
      <c r="A741" s="40"/>
      <c r="D741" s="40"/>
      <c r="E741" s="40"/>
      <c r="F741" s="40"/>
      <c r="G741" s="40"/>
    </row>
    <row r="742" spans="1:7" ht="13.2">
      <c r="A742" s="40"/>
      <c r="D742" s="40"/>
      <c r="E742" s="40"/>
      <c r="F742" s="40"/>
      <c r="G742" s="40"/>
    </row>
    <row r="743" spans="1:7" ht="13.2">
      <c r="A743" s="40"/>
      <c r="D743" s="40"/>
      <c r="E743" s="40"/>
      <c r="F743" s="40"/>
      <c r="G743" s="40"/>
    </row>
    <row r="744" spans="1:7" ht="13.2">
      <c r="A744" s="40"/>
      <c r="D744" s="40"/>
      <c r="E744" s="40"/>
      <c r="F744" s="40"/>
      <c r="G744" s="40"/>
    </row>
    <row r="745" spans="1:7" ht="13.2">
      <c r="A745" s="40"/>
      <c r="D745" s="40"/>
      <c r="E745" s="40"/>
      <c r="F745" s="40"/>
      <c r="G745" s="40"/>
    </row>
    <row r="746" spans="1:7" ht="13.2">
      <c r="A746" s="40"/>
      <c r="D746" s="40"/>
      <c r="E746" s="40"/>
      <c r="F746" s="40"/>
      <c r="G746" s="40"/>
    </row>
    <row r="747" spans="1:7" ht="13.2">
      <c r="A747" s="40"/>
      <c r="D747" s="40"/>
      <c r="E747" s="40"/>
      <c r="F747" s="40"/>
      <c r="G747" s="40"/>
    </row>
    <row r="748" spans="1:7" ht="13.2">
      <c r="A748" s="40"/>
      <c r="D748" s="40"/>
      <c r="E748" s="40"/>
      <c r="F748" s="40"/>
      <c r="G748" s="40"/>
    </row>
    <row r="749" spans="1:7" ht="13.2">
      <c r="A749" s="40"/>
      <c r="D749" s="40"/>
      <c r="E749" s="40"/>
      <c r="F749" s="40"/>
      <c r="G749" s="40"/>
    </row>
    <row r="750" spans="1:7" ht="13.2">
      <c r="A750" s="40"/>
      <c r="D750" s="40"/>
      <c r="E750" s="40"/>
      <c r="F750" s="40"/>
      <c r="G750" s="40"/>
    </row>
    <row r="751" spans="1:7" ht="13.2">
      <c r="A751" s="40"/>
      <c r="D751" s="40"/>
      <c r="E751" s="40"/>
      <c r="F751" s="40"/>
      <c r="G751" s="40"/>
    </row>
    <row r="752" spans="1:7" ht="13.2">
      <c r="A752" s="40"/>
      <c r="D752" s="40"/>
      <c r="E752" s="40"/>
      <c r="F752" s="40"/>
      <c r="G752" s="40"/>
    </row>
    <row r="753" spans="1:7" ht="13.2">
      <c r="A753" s="40"/>
      <c r="D753" s="40"/>
      <c r="E753" s="40"/>
      <c r="F753" s="40"/>
      <c r="G753" s="40"/>
    </row>
    <row r="754" spans="1:7" ht="13.2">
      <c r="A754" s="40"/>
      <c r="D754" s="40"/>
      <c r="E754" s="40"/>
      <c r="F754" s="40"/>
      <c r="G754" s="40"/>
    </row>
    <row r="755" spans="1:7" ht="13.2">
      <c r="A755" s="40"/>
      <c r="D755" s="40"/>
      <c r="E755" s="40"/>
      <c r="F755" s="40"/>
      <c r="G755" s="40"/>
    </row>
    <row r="756" spans="1:7" ht="13.2">
      <c r="A756" s="40"/>
      <c r="D756" s="40"/>
      <c r="E756" s="40"/>
      <c r="F756" s="40"/>
      <c r="G756" s="40"/>
    </row>
    <row r="757" spans="1:7" ht="13.2">
      <c r="A757" s="40"/>
      <c r="D757" s="40"/>
      <c r="E757" s="40"/>
      <c r="F757" s="40"/>
      <c r="G757" s="40"/>
    </row>
    <row r="758" spans="1:7" ht="13.2">
      <c r="A758" s="40"/>
      <c r="D758" s="40"/>
      <c r="E758" s="40"/>
      <c r="F758" s="40"/>
      <c r="G758" s="40"/>
    </row>
    <row r="759" spans="1:7" ht="13.2">
      <c r="A759" s="40"/>
      <c r="D759" s="40"/>
      <c r="E759" s="40"/>
      <c r="F759" s="40"/>
      <c r="G759" s="40"/>
    </row>
    <row r="760" spans="1:7" ht="13.2">
      <c r="A760" s="40"/>
      <c r="D760" s="40"/>
      <c r="E760" s="40"/>
      <c r="F760" s="40"/>
      <c r="G760" s="40"/>
    </row>
    <row r="761" spans="1:7" ht="13.2">
      <c r="A761" s="40"/>
      <c r="D761" s="40"/>
      <c r="E761" s="40"/>
      <c r="F761" s="40"/>
      <c r="G761" s="40"/>
    </row>
    <row r="762" spans="1:7" ht="13.2">
      <c r="A762" s="40"/>
      <c r="D762" s="40"/>
      <c r="E762" s="40"/>
      <c r="F762" s="40"/>
      <c r="G762" s="40"/>
    </row>
    <row r="763" spans="1:7" ht="13.2">
      <c r="A763" s="40"/>
      <c r="D763" s="40"/>
      <c r="E763" s="40"/>
      <c r="F763" s="40"/>
      <c r="G763" s="40"/>
    </row>
    <row r="764" spans="1:7" ht="13.2">
      <c r="A764" s="40"/>
      <c r="D764" s="40"/>
      <c r="E764" s="40"/>
      <c r="F764" s="40"/>
      <c r="G764" s="40"/>
    </row>
    <row r="765" spans="1:7" ht="13.2">
      <c r="A765" s="40"/>
      <c r="D765" s="40"/>
      <c r="E765" s="40"/>
      <c r="F765" s="40"/>
      <c r="G765" s="40"/>
    </row>
    <row r="766" spans="1:7" ht="13.2">
      <c r="A766" s="40"/>
      <c r="D766" s="40"/>
      <c r="E766" s="40"/>
      <c r="F766" s="40"/>
      <c r="G766" s="40"/>
    </row>
    <row r="767" spans="1:7" ht="13.2">
      <c r="A767" s="40"/>
      <c r="D767" s="40"/>
      <c r="E767" s="40"/>
      <c r="F767" s="40"/>
      <c r="G767" s="40"/>
    </row>
    <row r="768" spans="1:7" ht="13.2">
      <c r="A768" s="40"/>
      <c r="D768" s="40"/>
      <c r="E768" s="40"/>
      <c r="F768" s="40"/>
      <c r="G768" s="40"/>
    </row>
    <row r="769" spans="1:7" ht="13.2">
      <c r="A769" s="40"/>
      <c r="D769" s="40"/>
      <c r="E769" s="40"/>
      <c r="F769" s="40"/>
      <c r="G769" s="40"/>
    </row>
    <row r="770" spans="1:7" ht="13.2">
      <c r="A770" s="40"/>
      <c r="D770" s="40"/>
      <c r="E770" s="40"/>
      <c r="F770" s="40"/>
      <c r="G770" s="40"/>
    </row>
    <row r="771" spans="1:7" ht="13.2">
      <c r="A771" s="40"/>
      <c r="D771" s="40"/>
      <c r="E771" s="40"/>
      <c r="F771" s="40"/>
      <c r="G771" s="40"/>
    </row>
    <row r="772" spans="1:7" ht="13.2">
      <c r="A772" s="40"/>
      <c r="D772" s="40"/>
      <c r="E772" s="40"/>
      <c r="F772" s="40"/>
      <c r="G772" s="40"/>
    </row>
    <row r="773" spans="1:7" ht="13.2">
      <c r="A773" s="40"/>
      <c r="D773" s="40"/>
      <c r="E773" s="40"/>
      <c r="F773" s="40"/>
      <c r="G773" s="40"/>
    </row>
    <row r="774" spans="1:7" ht="13.2">
      <c r="A774" s="40"/>
      <c r="D774" s="40"/>
      <c r="E774" s="40"/>
      <c r="F774" s="40"/>
      <c r="G774" s="40"/>
    </row>
    <row r="775" spans="1:7" ht="13.2">
      <c r="A775" s="40"/>
      <c r="D775" s="40"/>
      <c r="E775" s="40"/>
      <c r="F775" s="40"/>
      <c r="G775" s="40"/>
    </row>
    <row r="776" spans="1:7" ht="13.2">
      <c r="A776" s="40"/>
      <c r="D776" s="40"/>
      <c r="E776" s="40"/>
      <c r="F776" s="40"/>
      <c r="G776" s="40"/>
    </row>
    <row r="777" spans="1:7" ht="13.2">
      <c r="A777" s="40"/>
      <c r="D777" s="40"/>
      <c r="E777" s="40"/>
      <c r="F777" s="40"/>
      <c r="G777" s="40"/>
    </row>
    <row r="778" spans="1:7" ht="13.2">
      <c r="A778" s="40"/>
      <c r="D778" s="40"/>
      <c r="E778" s="40"/>
      <c r="F778" s="40"/>
      <c r="G778" s="40"/>
    </row>
    <row r="779" spans="1:7" ht="13.2">
      <c r="A779" s="40"/>
      <c r="D779" s="40"/>
      <c r="E779" s="40"/>
      <c r="F779" s="40"/>
      <c r="G779" s="40"/>
    </row>
    <row r="780" spans="1:7" ht="13.2">
      <c r="A780" s="40"/>
      <c r="D780" s="40"/>
      <c r="E780" s="40"/>
      <c r="F780" s="40"/>
      <c r="G780" s="40"/>
    </row>
    <row r="781" spans="1:7" ht="13.2">
      <c r="A781" s="40"/>
      <c r="D781" s="40"/>
      <c r="E781" s="40"/>
      <c r="F781" s="40"/>
      <c r="G781" s="40"/>
    </row>
    <row r="782" spans="1:7" ht="13.2">
      <c r="A782" s="40"/>
      <c r="D782" s="40"/>
      <c r="E782" s="40"/>
      <c r="F782" s="40"/>
      <c r="G782" s="40"/>
    </row>
    <row r="783" spans="1:7" ht="13.2">
      <c r="A783" s="40"/>
      <c r="D783" s="40"/>
      <c r="E783" s="40"/>
      <c r="F783" s="40"/>
      <c r="G783" s="40"/>
    </row>
    <row r="784" spans="1:7" ht="13.2">
      <c r="A784" s="40"/>
      <c r="D784" s="40"/>
      <c r="E784" s="40"/>
      <c r="F784" s="40"/>
      <c r="G784" s="40"/>
    </row>
    <row r="785" spans="1:7" ht="13.2">
      <c r="A785" s="40"/>
      <c r="D785" s="40"/>
      <c r="E785" s="40"/>
      <c r="F785" s="40"/>
      <c r="G785" s="40"/>
    </row>
    <row r="786" spans="1:7" ht="13.2">
      <c r="A786" s="40"/>
      <c r="D786" s="40"/>
      <c r="E786" s="40"/>
      <c r="F786" s="40"/>
      <c r="G786" s="40"/>
    </row>
    <row r="787" spans="1:7" ht="13.2">
      <c r="A787" s="40"/>
      <c r="D787" s="40"/>
      <c r="E787" s="40"/>
      <c r="F787" s="40"/>
      <c r="G787" s="40"/>
    </row>
    <row r="788" spans="1:7" ht="13.2">
      <c r="A788" s="40"/>
      <c r="D788" s="40"/>
      <c r="E788" s="40"/>
      <c r="F788" s="40"/>
      <c r="G788" s="40"/>
    </row>
    <row r="789" spans="1:7" ht="13.2">
      <c r="A789" s="40"/>
      <c r="D789" s="40"/>
      <c r="E789" s="40"/>
      <c r="F789" s="40"/>
      <c r="G789" s="40"/>
    </row>
    <row r="790" spans="1:7" ht="13.2">
      <c r="A790" s="40"/>
      <c r="D790" s="40"/>
      <c r="E790" s="40"/>
      <c r="F790" s="40"/>
      <c r="G790" s="40"/>
    </row>
    <row r="791" spans="1:7" ht="13.2">
      <c r="A791" s="40"/>
      <c r="D791" s="40"/>
      <c r="E791" s="40"/>
      <c r="F791" s="40"/>
      <c r="G791" s="40"/>
    </row>
    <row r="792" spans="1:7" ht="13.2">
      <c r="A792" s="40"/>
      <c r="D792" s="40"/>
      <c r="E792" s="40"/>
      <c r="F792" s="40"/>
      <c r="G792" s="40"/>
    </row>
    <row r="793" spans="1:7" ht="13.2">
      <c r="A793" s="40"/>
      <c r="D793" s="40"/>
      <c r="E793" s="40"/>
      <c r="F793" s="40"/>
      <c r="G793" s="40"/>
    </row>
    <row r="794" spans="1:7" ht="13.2">
      <c r="A794" s="40"/>
      <c r="D794" s="40"/>
      <c r="E794" s="40"/>
      <c r="F794" s="40"/>
      <c r="G794" s="40"/>
    </row>
    <row r="795" spans="1:7" ht="13.2">
      <c r="A795" s="40"/>
      <c r="D795" s="40"/>
      <c r="E795" s="40"/>
      <c r="F795" s="40"/>
      <c r="G795" s="40"/>
    </row>
    <row r="796" spans="1:7" ht="13.2">
      <c r="A796" s="40"/>
      <c r="D796" s="40"/>
      <c r="E796" s="40"/>
      <c r="F796" s="40"/>
      <c r="G796" s="40"/>
    </row>
    <row r="797" spans="1:7" ht="13.2">
      <c r="A797" s="40"/>
      <c r="D797" s="40"/>
      <c r="E797" s="40"/>
      <c r="F797" s="40"/>
      <c r="G797" s="40"/>
    </row>
    <row r="798" spans="1:7" ht="13.2">
      <c r="A798" s="40"/>
      <c r="D798" s="40"/>
      <c r="E798" s="40"/>
      <c r="F798" s="40"/>
      <c r="G798" s="40"/>
    </row>
    <row r="799" spans="1:7" ht="13.2">
      <c r="A799" s="40"/>
      <c r="D799" s="40"/>
      <c r="E799" s="40"/>
      <c r="F799" s="40"/>
      <c r="G799" s="40"/>
    </row>
    <row r="800" spans="1:7" ht="13.2">
      <c r="A800" s="40"/>
      <c r="D800" s="40"/>
      <c r="E800" s="40"/>
      <c r="F800" s="40"/>
      <c r="G800" s="40"/>
    </row>
    <row r="801" spans="1:7" ht="13.2">
      <c r="A801" s="40"/>
      <c r="D801" s="40"/>
      <c r="E801" s="40"/>
      <c r="F801" s="40"/>
      <c r="G801" s="40"/>
    </row>
    <row r="802" spans="1:7" ht="13.2">
      <c r="A802" s="40"/>
      <c r="D802" s="40"/>
      <c r="E802" s="40"/>
      <c r="F802" s="40"/>
      <c r="G802" s="40"/>
    </row>
    <row r="803" spans="1:7" ht="13.2">
      <c r="A803" s="40"/>
      <c r="D803" s="40"/>
      <c r="E803" s="40"/>
      <c r="F803" s="40"/>
      <c r="G803" s="40"/>
    </row>
    <row r="804" spans="1:7" ht="13.2">
      <c r="A804" s="40"/>
      <c r="D804" s="40"/>
      <c r="E804" s="40"/>
      <c r="F804" s="40"/>
      <c r="G804" s="40"/>
    </row>
    <row r="805" spans="1:7" ht="13.2">
      <c r="A805" s="40"/>
      <c r="D805" s="40"/>
      <c r="E805" s="40"/>
      <c r="F805" s="40"/>
      <c r="G805" s="40"/>
    </row>
    <row r="806" spans="1:7" ht="13.2">
      <c r="A806" s="40"/>
      <c r="D806" s="40"/>
      <c r="E806" s="40"/>
      <c r="F806" s="40"/>
      <c r="G806" s="40"/>
    </row>
    <row r="807" spans="1:7" ht="13.2">
      <c r="A807" s="40"/>
      <c r="D807" s="40"/>
      <c r="E807" s="40"/>
      <c r="F807" s="40"/>
      <c r="G807" s="40"/>
    </row>
    <row r="808" spans="1:7" ht="13.2">
      <c r="A808" s="40"/>
      <c r="D808" s="40"/>
      <c r="E808" s="40"/>
      <c r="F808" s="40"/>
      <c r="G808" s="40"/>
    </row>
    <row r="809" spans="1:7" ht="13.2">
      <c r="A809" s="40"/>
      <c r="D809" s="40"/>
      <c r="E809" s="40"/>
      <c r="F809" s="40"/>
      <c r="G809" s="40"/>
    </row>
    <row r="810" spans="1:7" ht="13.2">
      <c r="A810" s="40"/>
      <c r="D810" s="40"/>
      <c r="E810" s="40"/>
      <c r="F810" s="40"/>
      <c r="G810" s="40"/>
    </row>
    <row r="811" spans="1:7" ht="13.2">
      <c r="A811" s="40"/>
      <c r="D811" s="40"/>
      <c r="E811" s="40"/>
      <c r="F811" s="40"/>
      <c r="G811" s="40"/>
    </row>
    <row r="812" spans="1:7" ht="13.2">
      <c r="A812" s="40"/>
      <c r="D812" s="40"/>
      <c r="E812" s="40"/>
      <c r="F812" s="40"/>
      <c r="G812" s="40"/>
    </row>
    <row r="813" spans="1:7" ht="13.2">
      <c r="A813" s="40"/>
      <c r="D813" s="40"/>
      <c r="E813" s="40"/>
      <c r="F813" s="40"/>
      <c r="G813" s="40"/>
    </row>
    <row r="814" spans="1:7" ht="13.2">
      <c r="A814" s="40"/>
      <c r="D814" s="40"/>
      <c r="E814" s="40"/>
      <c r="F814" s="40"/>
      <c r="G814" s="40"/>
    </row>
    <row r="815" spans="1:7" ht="13.2">
      <c r="A815" s="40"/>
      <c r="D815" s="40"/>
      <c r="E815" s="40"/>
      <c r="F815" s="40"/>
      <c r="G815" s="40"/>
    </row>
    <row r="816" spans="1:7" ht="13.2">
      <c r="A816" s="40"/>
      <c r="D816" s="40"/>
      <c r="E816" s="40"/>
      <c r="F816" s="40"/>
      <c r="G816" s="40"/>
    </row>
    <row r="817" spans="1:7" ht="13.2">
      <c r="A817" s="40"/>
      <c r="D817" s="40"/>
      <c r="E817" s="40"/>
      <c r="F817" s="40"/>
      <c r="G817" s="40"/>
    </row>
    <row r="818" spans="1:7" ht="13.2">
      <c r="A818" s="40"/>
      <c r="D818" s="40"/>
      <c r="E818" s="40"/>
      <c r="F818" s="40"/>
      <c r="G818" s="40"/>
    </row>
    <row r="819" spans="1:7" ht="13.2">
      <c r="A819" s="40"/>
      <c r="D819" s="40"/>
      <c r="E819" s="40"/>
      <c r="F819" s="40"/>
      <c r="G819" s="40"/>
    </row>
    <row r="820" spans="1:7" ht="13.2">
      <c r="A820" s="40"/>
      <c r="D820" s="40"/>
      <c r="E820" s="40"/>
      <c r="F820" s="40"/>
      <c r="G820" s="40"/>
    </row>
    <row r="821" spans="1:7" ht="13.2">
      <c r="A821" s="40"/>
      <c r="D821" s="40"/>
      <c r="E821" s="40"/>
      <c r="F821" s="40"/>
      <c r="G821" s="40"/>
    </row>
    <row r="822" spans="1:7" ht="13.2">
      <c r="A822" s="40"/>
      <c r="D822" s="40"/>
      <c r="E822" s="40"/>
      <c r="F822" s="40"/>
      <c r="G822" s="40"/>
    </row>
    <row r="823" spans="1:7" ht="13.2">
      <c r="A823" s="40"/>
      <c r="D823" s="40"/>
      <c r="E823" s="40"/>
      <c r="F823" s="40"/>
      <c r="G823" s="40"/>
    </row>
    <row r="824" spans="1:7" ht="13.2">
      <c r="A824" s="40"/>
      <c r="D824" s="40"/>
      <c r="E824" s="40"/>
      <c r="F824" s="40"/>
      <c r="G824" s="40"/>
    </row>
    <row r="825" spans="1:7" ht="13.2">
      <c r="A825" s="40"/>
      <c r="D825" s="40"/>
      <c r="E825" s="40"/>
      <c r="F825" s="40"/>
      <c r="G825" s="40"/>
    </row>
    <row r="826" spans="1:7" ht="13.2">
      <c r="A826" s="40"/>
      <c r="D826" s="40"/>
      <c r="E826" s="40"/>
      <c r="F826" s="40"/>
      <c r="G826" s="40"/>
    </row>
    <row r="827" spans="1:7" ht="13.2">
      <c r="A827" s="40"/>
      <c r="D827" s="40"/>
      <c r="E827" s="40"/>
      <c r="F827" s="40"/>
      <c r="G827" s="40"/>
    </row>
    <row r="828" spans="1:7" ht="13.2">
      <c r="A828" s="40"/>
      <c r="D828" s="40"/>
      <c r="E828" s="40"/>
      <c r="F828" s="40"/>
      <c r="G828" s="40"/>
    </row>
    <row r="829" spans="1:7" ht="13.2">
      <c r="A829" s="40"/>
      <c r="D829" s="40"/>
      <c r="E829" s="40"/>
      <c r="F829" s="40"/>
      <c r="G829" s="40"/>
    </row>
    <row r="830" spans="1:7" ht="13.2">
      <c r="A830" s="40"/>
      <c r="D830" s="40"/>
      <c r="E830" s="40"/>
      <c r="F830" s="40"/>
      <c r="G830" s="40"/>
    </row>
    <row r="831" spans="1:7" ht="13.2">
      <c r="A831" s="40"/>
      <c r="D831" s="40"/>
      <c r="E831" s="40"/>
      <c r="F831" s="40"/>
      <c r="G831" s="40"/>
    </row>
    <row r="832" spans="1:7" ht="13.2">
      <c r="A832" s="40"/>
      <c r="D832" s="40"/>
      <c r="E832" s="40"/>
      <c r="F832" s="40"/>
      <c r="G832" s="40"/>
    </row>
    <row r="833" spans="1:7" ht="13.2">
      <c r="A833" s="40"/>
      <c r="D833" s="40"/>
      <c r="E833" s="40"/>
      <c r="F833" s="40"/>
      <c r="G833" s="40"/>
    </row>
    <row r="834" spans="1:7" ht="13.2">
      <c r="A834" s="40"/>
      <c r="D834" s="40"/>
      <c r="E834" s="40"/>
      <c r="F834" s="40"/>
      <c r="G834" s="40"/>
    </row>
    <row r="835" spans="1:7" ht="13.2">
      <c r="A835" s="40"/>
      <c r="D835" s="40"/>
      <c r="E835" s="40"/>
      <c r="F835" s="40"/>
      <c r="G835" s="40"/>
    </row>
    <row r="836" spans="1:7" ht="13.2">
      <c r="A836" s="40"/>
      <c r="D836" s="40"/>
      <c r="E836" s="40"/>
      <c r="F836" s="40"/>
      <c r="G836" s="40"/>
    </row>
    <row r="837" spans="1:7" ht="13.2">
      <c r="A837" s="40"/>
      <c r="D837" s="40"/>
      <c r="E837" s="40"/>
      <c r="F837" s="40"/>
      <c r="G837" s="40"/>
    </row>
    <row r="838" spans="1:7" ht="13.2">
      <c r="A838" s="40"/>
      <c r="D838" s="40"/>
      <c r="E838" s="40"/>
      <c r="F838" s="40"/>
      <c r="G838" s="40"/>
    </row>
    <row r="839" spans="1:7" ht="13.2">
      <c r="A839" s="40"/>
      <c r="D839" s="40"/>
      <c r="E839" s="40"/>
      <c r="F839" s="40"/>
      <c r="G839" s="40"/>
    </row>
    <row r="840" spans="1:7" ht="13.2">
      <c r="A840" s="40"/>
      <c r="D840" s="40"/>
      <c r="E840" s="40"/>
      <c r="F840" s="40"/>
      <c r="G840" s="40"/>
    </row>
    <row r="841" spans="1:7" ht="13.2">
      <c r="A841" s="40"/>
      <c r="D841" s="40"/>
      <c r="E841" s="40"/>
      <c r="F841" s="40"/>
      <c r="G841" s="40"/>
    </row>
    <row r="842" spans="1:7" ht="13.2">
      <c r="A842" s="40"/>
      <c r="D842" s="40"/>
      <c r="E842" s="40"/>
      <c r="F842" s="40"/>
      <c r="G842" s="40"/>
    </row>
    <row r="843" spans="1:7" ht="13.2">
      <c r="A843" s="40"/>
      <c r="D843" s="40"/>
      <c r="E843" s="40"/>
      <c r="F843" s="40"/>
      <c r="G843" s="40"/>
    </row>
    <row r="844" spans="1:7" ht="13.2">
      <c r="A844" s="40"/>
      <c r="D844" s="40"/>
      <c r="E844" s="40"/>
      <c r="F844" s="40"/>
      <c r="G844" s="40"/>
    </row>
    <row r="845" spans="1:7" ht="13.2">
      <c r="A845" s="40"/>
      <c r="D845" s="40"/>
      <c r="E845" s="40"/>
      <c r="F845" s="40"/>
      <c r="G845" s="40"/>
    </row>
    <row r="846" spans="1:7" ht="13.2">
      <c r="A846" s="40"/>
      <c r="D846" s="40"/>
      <c r="E846" s="40"/>
      <c r="F846" s="40"/>
      <c r="G846" s="40"/>
    </row>
    <row r="847" spans="1:7" ht="13.2">
      <c r="A847" s="40"/>
      <c r="D847" s="40"/>
      <c r="E847" s="40"/>
      <c r="F847" s="40"/>
      <c r="G847" s="40"/>
    </row>
    <row r="848" spans="1:7" ht="13.2">
      <c r="A848" s="40"/>
      <c r="D848" s="40"/>
      <c r="E848" s="40"/>
      <c r="F848" s="40"/>
      <c r="G848" s="40"/>
    </row>
    <row r="849" spans="1:7" ht="13.2">
      <c r="A849" s="40"/>
      <c r="D849" s="40"/>
      <c r="E849" s="40"/>
      <c r="F849" s="40"/>
      <c r="G849" s="40"/>
    </row>
    <row r="850" spans="1:7" ht="13.2">
      <c r="A850" s="40"/>
      <c r="D850" s="40"/>
      <c r="E850" s="40"/>
      <c r="F850" s="40"/>
      <c r="G850" s="40"/>
    </row>
    <row r="851" spans="1:7" ht="13.2">
      <c r="A851" s="40"/>
      <c r="D851" s="40"/>
      <c r="E851" s="40"/>
      <c r="F851" s="40"/>
      <c r="G851" s="40"/>
    </row>
    <row r="852" spans="1:7" ht="13.2">
      <c r="A852" s="40"/>
      <c r="D852" s="40"/>
      <c r="E852" s="40"/>
      <c r="F852" s="40"/>
      <c r="G852" s="40"/>
    </row>
    <row r="853" spans="1:7" ht="13.2">
      <c r="A853" s="40"/>
      <c r="D853" s="40"/>
      <c r="E853" s="40"/>
      <c r="F853" s="40"/>
      <c r="G853" s="40"/>
    </row>
    <row r="854" spans="1:7" ht="13.2">
      <c r="A854" s="40"/>
      <c r="D854" s="40"/>
      <c r="E854" s="40"/>
      <c r="F854" s="40"/>
      <c r="G854" s="40"/>
    </row>
    <row r="855" spans="1:7" ht="13.2">
      <c r="A855" s="40"/>
      <c r="D855" s="40"/>
      <c r="E855" s="40"/>
      <c r="F855" s="40"/>
      <c r="G855" s="40"/>
    </row>
    <row r="856" spans="1:7" ht="13.2">
      <c r="A856" s="40"/>
      <c r="D856" s="40"/>
      <c r="E856" s="40"/>
      <c r="F856" s="40"/>
      <c r="G856" s="40"/>
    </row>
    <row r="857" spans="1:7" ht="13.2">
      <c r="A857" s="40"/>
      <c r="D857" s="40"/>
      <c r="E857" s="40"/>
      <c r="F857" s="40"/>
      <c r="G857" s="40"/>
    </row>
    <row r="858" spans="1:7" ht="13.2">
      <c r="A858" s="40"/>
      <c r="D858" s="40"/>
      <c r="E858" s="40"/>
      <c r="F858" s="40"/>
      <c r="G858" s="40"/>
    </row>
    <row r="859" spans="1:7" ht="13.2">
      <c r="A859" s="40"/>
      <c r="D859" s="40"/>
      <c r="E859" s="40"/>
      <c r="F859" s="40"/>
      <c r="G859" s="40"/>
    </row>
    <row r="860" spans="1:7" ht="13.2">
      <c r="A860" s="40"/>
      <c r="D860" s="40"/>
      <c r="E860" s="40"/>
      <c r="F860" s="40"/>
      <c r="G860" s="40"/>
    </row>
    <row r="861" spans="1:7" ht="13.2">
      <c r="A861" s="40"/>
      <c r="D861" s="40"/>
      <c r="E861" s="40"/>
      <c r="F861" s="40"/>
      <c r="G861" s="40"/>
    </row>
    <row r="862" spans="1:7" ht="13.2">
      <c r="A862" s="40"/>
      <c r="D862" s="40"/>
      <c r="E862" s="40"/>
      <c r="F862" s="40"/>
      <c r="G862" s="40"/>
    </row>
    <row r="863" spans="1:7" ht="13.2">
      <c r="A863" s="40"/>
      <c r="D863" s="40"/>
      <c r="E863" s="40"/>
      <c r="F863" s="40"/>
      <c r="G863" s="40"/>
    </row>
    <row r="864" spans="1:7" ht="13.2">
      <c r="A864" s="40"/>
      <c r="D864" s="40"/>
      <c r="E864" s="40"/>
      <c r="F864" s="40"/>
      <c r="G864" s="40"/>
    </row>
    <row r="865" spans="1:7" ht="13.2">
      <c r="A865" s="40"/>
      <c r="D865" s="40"/>
      <c r="E865" s="40"/>
      <c r="F865" s="40"/>
      <c r="G865" s="40"/>
    </row>
    <row r="866" spans="1:7" ht="13.2">
      <c r="A866" s="40"/>
      <c r="D866" s="40"/>
      <c r="E866" s="40"/>
      <c r="F866" s="40"/>
      <c r="G866" s="40"/>
    </row>
    <row r="867" spans="1:7" ht="13.2">
      <c r="A867" s="40"/>
      <c r="D867" s="40"/>
      <c r="E867" s="40"/>
      <c r="F867" s="40"/>
      <c r="G867" s="40"/>
    </row>
    <row r="868" spans="1:7" ht="13.2">
      <c r="A868" s="40"/>
      <c r="D868" s="40"/>
      <c r="E868" s="40"/>
      <c r="F868" s="40"/>
      <c r="G868" s="40"/>
    </row>
    <row r="869" spans="1:7" ht="13.2">
      <c r="A869" s="40"/>
      <c r="D869" s="40"/>
      <c r="E869" s="40"/>
      <c r="F869" s="40"/>
      <c r="G869" s="40"/>
    </row>
    <row r="870" spans="1:7" ht="13.2">
      <c r="A870" s="40"/>
      <c r="D870" s="40"/>
      <c r="E870" s="40"/>
      <c r="F870" s="40"/>
      <c r="G870" s="40"/>
    </row>
    <row r="871" spans="1:7" ht="13.2">
      <c r="A871" s="40"/>
      <c r="D871" s="40"/>
      <c r="E871" s="40"/>
      <c r="F871" s="40"/>
      <c r="G871" s="40"/>
    </row>
    <row r="872" spans="1:7" ht="13.2">
      <c r="A872" s="40"/>
      <c r="D872" s="40"/>
      <c r="E872" s="40"/>
      <c r="F872" s="40"/>
      <c r="G872" s="40"/>
    </row>
    <row r="873" spans="1:7" ht="13.2">
      <c r="A873" s="40"/>
      <c r="D873" s="40"/>
      <c r="E873" s="40"/>
      <c r="F873" s="40"/>
      <c r="G873" s="40"/>
    </row>
    <row r="874" spans="1:7" ht="13.2">
      <c r="A874" s="40"/>
      <c r="D874" s="40"/>
      <c r="E874" s="40"/>
      <c r="F874" s="40"/>
      <c r="G874" s="40"/>
    </row>
    <row r="875" spans="1:7" ht="13.2">
      <c r="A875" s="40"/>
      <c r="D875" s="40"/>
      <c r="E875" s="40"/>
      <c r="F875" s="40"/>
      <c r="G875" s="40"/>
    </row>
    <row r="876" spans="1:7" ht="13.2">
      <c r="A876" s="40"/>
      <c r="D876" s="40"/>
      <c r="E876" s="40"/>
      <c r="F876" s="40"/>
      <c r="G876" s="40"/>
    </row>
    <row r="877" spans="1:7" ht="13.2">
      <c r="A877" s="40"/>
      <c r="D877" s="40"/>
      <c r="E877" s="40"/>
      <c r="F877" s="40"/>
      <c r="G877" s="40"/>
    </row>
    <row r="878" spans="1:7" ht="13.2">
      <c r="A878" s="40"/>
      <c r="D878" s="40"/>
      <c r="E878" s="40"/>
      <c r="F878" s="40"/>
      <c r="G878" s="40"/>
    </row>
    <row r="879" spans="1:7" ht="13.2">
      <c r="A879" s="40"/>
      <c r="D879" s="40"/>
      <c r="E879" s="40"/>
      <c r="F879" s="40"/>
      <c r="G879" s="40"/>
    </row>
    <row r="880" spans="1:7" ht="13.2">
      <c r="A880" s="40"/>
      <c r="D880" s="40"/>
      <c r="E880" s="40"/>
      <c r="F880" s="40"/>
      <c r="G880" s="40"/>
    </row>
    <row r="881" spans="1:7" ht="13.2">
      <c r="A881" s="40"/>
      <c r="D881" s="40"/>
      <c r="E881" s="40"/>
      <c r="F881" s="40"/>
      <c r="G881" s="40"/>
    </row>
    <row r="882" spans="1:7" ht="13.2">
      <c r="A882" s="40"/>
      <c r="D882" s="40"/>
      <c r="E882" s="40"/>
      <c r="F882" s="40"/>
      <c r="G882" s="40"/>
    </row>
    <row r="883" spans="1:7" ht="13.2">
      <c r="A883" s="40"/>
      <c r="D883" s="40"/>
      <c r="E883" s="40"/>
      <c r="F883" s="40"/>
      <c r="G883" s="40"/>
    </row>
    <row r="884" spans="1:7" ht="13.2">
      <c r="A884" s="40"/>
      <c r="D884" s="40"/>
      <c r="E884" s="40"/>
      <c r="F884" s="40"/>
      <c r="G884" s="40"/>
    </row>
    <row r="885" spans="1:7" ht="13.2">
      <c r="A885" s="40"/>
      <c r="D885" s="40"/>
      <c r="E885" s="40"/>
      <c r="F885" s="40"/>
      <c r="G885" s="40"/>
    </row>
    <row r="886" spans="1:7" ht="13.2">
      <c r="A886" s="40"/>
      <c r="D886" s="40"/>
      <c r="E886" s="40"/>
      <c r="F886" s="40"/>
      <c r="G886" s="40"/>
    </row>
    <row r="887" spans="1:7" ht="13.2">
      <c r="A887" s="40"/>
      <c r="D887" s="40"/>
      <c r="E887" s="40"/>
      <c r="F887" s="40"/>
      <c r="G887" s="40"/>
    </row>
    <row r="888" spans="1:7" ht="13.2">
      <c r="A888" s="40"/>
      <c r="D888" s="40"/>
      <c r="E888" s="40"/>
      <c r="F888" s="40"/>
      <c r="G888" s="40"/>
    </row>
    <row r="889" spans="1:7" ht="13.2">
      <c r="A889" s="40"/>
      <c r="D889" s="40"/>
      <c r="E889" s="40"/>
      <c r="F889" s="40"/>
      <c r="G889" s="40"/>
    </row>
    <row r="890" spans="1:7" ht="13.2">
      <c r="A890" s="40"/>
      <c r="D890" s="40"/>
      <c r="E890" s="40"/>
      <c r="F890" s="40"/>
      <c r="G890" s="40"/>
    </row>
    <row r="891" spans="1:7" ht="13.2">
      <c r="A891" s="40"/>
      <c r="D891" s="40"/>
      <c r="E891" s="40"/>
      <c r="F891" s="40"/>
      <c r="G891" s="40"/>
    </row>
    <row r="892" spans="1:7" ht="13.2">
      <c r="A892" s="40"/>
      <c r="D892" s="40"/>
      <c r="E892" s="40"/>
      <c r="F892" s="40"/>
      <c r="G892" s="40"/>
    </row>
    <row r="893" spans="1:7" ht="13.2">
      <c r="A893" s="40"/>
      <c r="D893" s="40"/>
      <c r="E893" s="40"/>
      <c r="F893" s="40"/>
      <c r="G893" s="40"/>
    </row>
    <row r="894" spans="1:7" ht="13.2">
      <c r="A894" s="40"/>
      <c r="D894" s="40"/>
      <c r="E894" s="40"/>
      <c r="F894" s="40"/>
      <c r="G894" s="40"/>
    </row>
    <row r="895" spans="1:7" ht="13.2">
      <c r="A895" s="40"/>
      <c r="D895" s="40"/>
      <c r="E895" s="40"/>
      <c r="F895" s="40"/>
      <c r="G895" s="40"/>
    </row>
    <row r="896" spans="1:7" ht="13.2">
      <c r="A896" s="40"/>
      <c r="D896" s="40"/>
      <c r="E896" s="40"/>
      <c r="F896" s="40"/>
      <c r="G896" s="40"/>
    </row>
    <row r="897" spans="1:7" ht="13.2">
      <c r="A897" s="40"/>
      <c r="D897" s="40"/>
      <c r="E897" s="40"/>
      <c r="F897" s="40"/>
      <c r="G897" s="40"/>
    </row>
    <row r="898" spans="1:7" ht="13.2">
      <c r="A898" s="40"/>
      <c r="D898" s="40"/>
      <c r="E898" s="40"/>
      <c r="F898" s="40"/>
      <c r="G898" s="40"/>
    </row>
    <row r="899" spans="1:7" ht="13.2">
      <c r="A899" s="40"/>
      <c r="D899" s="40"/>
      <c r="E899" s="40"/>
      <c r="F899" s="40"/>
      <c r="G899" s="40"/>
    </row>
    <row r="900" spans="1:7" ht="13.2">
      <c r="A900" s="40"/>
      <c r="D900" s="40"/>
      <c r="E900" s="40"/>
      <c r="F900" s="40"/>
      <c r="G900" s="40"/>
    </row>
    <row r="901" spans="1:7" ht="13.2">
      <c r="A901" s="40"/>
      <c r="D901" s="40"/>
      <c r="E901" s="40"/>
      <c r="F901" s="40"/>
      <c r="G901" s="40"/>
    </row>
    <row r="902" spans="1:7" ht="13.2">
      <c r="A902" s="40"/>
      <c r="D902" s="40"/>
      <c r="E902" s="40"/>
      <c r="F902" s="40"/>
      <c r="G902" s="40"/>
    </row>
    <row r="903" spans="1:7" ht="13.2">
      <c r="A903" s="40"/>
      <c r="D903" s="40"/>
      <c r="E903" s="40"/>
      <c r="F903" s="40"/>
      <c r="G903" s="40"/>
    </row>
    <row r="904" spans="1:7" ht="13.2">
      <c r="A904" s="40"/>
      <c r="D904" s="40"/>
      <c r="E904" s="40"/>
      <c r="F904" s="40"/>
      <c r="G904" s="40"/>
    </row>
    <row r="905" spans="1:7" ht="13.2">
      <c r="A905" s="40"/>
      <c r="D905" s="40"/>
      <c r="E905" s="40"/>
      <c r="F905" s="40"/>
      <c r="G905" s="40"/>
    </row>
    <row r="906" spans="1:7" ht="13.2">
      <c r="A906" s="40"/>
      <c r="D906" s="40"/>
      <c r="E906" s="40"/>
      <c r="F906" s="40"/>
      <c r="G906" s="40"/>
    </row>
    <row r="907" spans="1:7" ht="13.2">
      <c r="A907" s="40"/>
      <c r="D907" s="40"/>
      <c r="E907" s="40"/>
      <c r="F907" s="40"/>
      <c r="G907" s="40"/>
    </row>
    <row r="908" spans="1:7" ht="13.2">
      <c r="A908" s="40"/>
      <c r="D908" s="40"/>
      <c r="E908" s="40"/>
      <c r="F908" s="40"/>
      <c r="G908" s="40"/>
    </row>
    <row r="909" spans="1:7" ht="13.2">
      <c r="A909" s="40"/>
      <c r="D909" s="40"/>
      <c r="E909" s="40"/>
      <c r="F909" s="40"/>
      <c r="G909" s="40"/>
    </row>
    <row r="910" spans="1:7" ht="13.2">
      <c r="A910" s="40"/>
      <c r="D910" s="40"/>
      <c r="E910" s="40"/>
      <c r="F910" s="40"/>
      <c r="G910" s="40"/>
    </row>
    <row r="911" spans="1:7" ht="13.2">
      <c r="A911" s="40"/>
      <c r="D911" s="40"/>
      <c r="E911" s="40"/>
      <c r="F911" s="40"/>
      <c r="G911" s="40"/>
    </row>
    <row r="912" spans="1:7" ht="13.2">
      <c r="A912" s="40"/>
      <c r="D912" s="40"/>
      <c r="E912" s="40"/>
      <c r="F912" s="40"/>
      <c r="G912" s="40"/>
    </row>
    <row r="913" spans="1:7" ht="13.2">
      <c r="A913" s="40"/>
      <c r="D913" s="40"/>
      <c r="E913" s="40"/>
      <c r="F913" s="40"/>
      <c r="G913" s="40"/>
    </row>
    <row r="914" spans="1:7" ht="13.2">
      <c r="A914" s="40"/>
      <c r="D914" s="40"/>
      <c r="E914" s="40"/>
      <c r="F914" s="40"/>
      <c r="G914" s="40"/>
    </row>
    <row r="915" spans="1:7" ht="13.2">
      <c r="A915" s="40"/>
      <c r="D915" s="40"/>
      <c r="E915" s="40"/>
      <c r="F915" s="40"/>
      <c r="G915" s="40"/>
    </row>
    <row r="916" spans="1:7" ht="13.2">
      <c r="A916" s="40"/>
      <c r="D916" s="40"/>
      <c r="E916" s="40"/>
      <c r="F916" s="40"/>
      <c r="G916" s="40"/>
    </row>
    <row r="917" spans="1:7" ht="13.2">
      <c r="A917" s="40"/>
      <c r="D917" s="40"/>
      <c r="E917" s="40"/>
      <c r="F917" s="40"/>
      <c r="G917" s="40"/>
    </row>
    <row r="918" spans="1:7" ht="13.2">
      <c r="A918" s="40"/>
      <c r="D918" s="40"/>
      <c r="E918" s="40"/>
      <c r="F918" s="40"/>
      <c r="G918" s="40"/>
    </row>
    <row r="919" spans="1:7" ht="13.2">
      <c r="A919" s="40"/>
      <c r="D919" s="40"/>
      <c r="E919" s="40"/>
      <c r="F919" s="40"/>
      <c r="G919" s="40"/>
    </row>
    <row r="920" spans="1:7" ht="13.2">
      <c r="A920" s="40"/>
      <c r="D920" s="40"/>
      <c r="E920" s="40"/>
      <c r="F920" s="40"/>
      <c r="G920" s="40"/>
    </row>
    <row r="921" spans="1:7" ht="13.2">
      <c r="A921" s="40"/>
      <c r="D921" s="40"/>
      <c r="E921" s="40"/>
      <c r="F921" s="40"/>
      <c r="G921" s="40"/>
    </row>
    <row r="922" spans="1:7" ht="13.2">
      <c r="A922" s="40"/>
      <c r="D922" s="40"/>
      <c r="E922" s="40"/>
      <c r="F922" s="40"/>
      <c r="G922" s="40"/>
    </row>
    <row r="923" spans="1:7" ht="13.2">
      <c r="A923" s="40"/>
      <c r="D923" s="40"/>
      <c r="E923" s="40"/>
      <c r="F923" s="40"/>
      <c r="G923" s="40"/>
    </row>
    <row r="924" spans="1:7" ht="13.2">
      <c r="A924" s="40"/>
      <c r="D924" s="40"/>
      <c r="E924" s="40"/>
      <c r="F924" s="40"/>
      <c r="G924" s="40"/>
    </row>
    <row r="925" spans="1:7" ht="13.2">
      <c r="A925" s="40"/>
      <c r="D925" s="40"/>
      <c r="E925" s="40"/>
      <c r="F925" s="40"/>
      <c r="G925" s="40"/>
    </row>
    <row r="926" spans="1:7" ht="13.2">
      <c r="A926" s="40"/>
      <c r="D926" s="40"/>
      <c r="E926" s="40"/>
      <c r="F926" s="40"/>
      <c r="G926" s="40"/>
    </row>
    <row r="927" spans="1:7" ht="13.2">
      <c r="A927" s="40"/>
      <c r="D927" s="40"/>
      <c r="E927" s="40"/>
      <c r="F927" s="40"/>
      <c r="G927" s="40"/>
    </row>
    <row r="928" spans="1:7" ht="13.2">
      <c r="A928" s="40"/>
      <c r="D928" s="40"/>
      <c r="E928" s="40"/>
      <c r="F928" s="40"/>
      <c r="G928" s="40"/>
    </row>
    <row r="929" spans="1:7" ht="13.2">
      <c r="A929" s="40"/>
      <c r="D929" s="40"/>
      <c r="E929" s="40"/>
      <c r="F929" s="40"/>
      <c r="G929" s="40"/>
    </row>
    <row r="930" spans="1:7" ht="13.2">
      <c r="A930" s="40"/>
      <c r="D930" s="40"/>
      <c r="E930" s="40"/>
      <c r="F930" s="40"/>
      <c r="G930" s="40"/>
    </row>
    <row r="931" spans="1:7" ht="13.2">
      <c r="A931" s="40"/>
      <c r="D931" s="40"/>
      <c r="E931" s="40"/>
      <c r="F931" s="40"/>
      <c r="G931" s="40"/>
    </row>
    <row r="932" spans="1:7" ht="13.2">
      <c r="A932" s="40"/>
      <c r="D932" s="40"/>
      <c r="E932" s="40"/>
      <c r="F932" s="40"/>
      <c r="G932" s="40"/>
    </row>
    <row r="933" spans="1:7" ht="13.2">
      <c r="A933" s="40"/>
      <c r="D933" s="40"/>
      <c r="E933" s="40"/>
      <c r="F933" s="40"/>
      <c r="G933" s="40"/>
    </row>
    <row r="934" spans="1:7" ht="13.2">
      <c r="A934" s="40"/>
      <c r="D934" s="40"/>
      <c r="E934" s="40"/>
      <c r="F934" s="40"/>
      <c r="G934" s="40"/>
    </row>
    <row r="935" spans="1:7" ht="13.2">
      <c r="A935" s="40"/>
      <c r="D935" s="40"/>
      <c r="E935" s="40"/>
      <c r="F935" s="40"/>
      <c r="G935" s="40"/>
    </row>
    <row r="936" spans="1:7" ht="13.2">
      <c r="A936" s="40"/>
      <c r="D936" s="40"/>
      <c r="E936" s="40"/>
      <c r="F936" s="40"/>
      <c r="G936" s="40"/>
    </row>
    <row r="937" spans="1:7" ht="13.2">
      <c r="A937" s="40"/>
      <c r="D937" s="40"/>
      <c r="E937" s="40"/>
      <c r="F937" s="40"/>
      <c r="G937" s="40"/>
    </row>
    <row r="938" spans="1:7" ht="13.2">
      <c r="A938" s="40"/>
      <c r="D938" s="40"/>
      <c r="E938" s="40"/>
      <c r="F938" s="40"/>
      <c r="G938" s="40"/>
    </row>
    <row r="939" spans="1:7" ht="13.2">
      <c r="A939" s="40"/>
      <c r="D939" s="40"/>
      <c r="E939" s="40"/>
      <c r="F939" s="40"/>
      <c r="G939" s="40"/>
    </row>
    <row r="940" spans="1:7" ht="13.2">
      <c r="A940" s="40"/>
      <c r="D940" s="40"/>
      <c r="E940" s="40"/>
      <c r="F940" s="40"/>
      <c r="G940" s="40"/>
    </row>
    <row r="941" spans="1:7" ht="13.2">
      <c r="A941" s="40"/>
      <c r="D941" s="40"/>
      <c r="E941" s="40"/>
      <c r="F941" s="40"/>
      <c r="G941" s="40"/>
    </row>
    <row r="942" spans="1:7" ht="13.2">
      <c r="A942" s="40"/>
      <c r="D942" s="40"/>
      <c r="E942" s="40"/>
      <c r="F942" s="40"/>
      <c r="G942" s="40"/>
    </row>
    <row r="943" spans="1:7" ht="13.2">
      <c r="A943" s="40"/>
      <c r="D943" s="40"/>
      <c r="E943" s="40"/>
      <c r="F943" s="40"/>
      <c r="G943" s="40"/>
    </row>
    <row r="944" spans="1:7" ht="13.2">
      <c r="A944" s="40"/>
      <c r="D944" s="40"/>
      <c r="E944" s="40"/>
      <c r="F944" s="40"/>
      <c r="G944" s="40"/>
    </row>
    <row r="945" spans="1:7" ht="13.2">
      <c r="A945" s="40"/>
      <c r="D945" s="40"/>
      <c r="E945" s="40"/>
      <c r="F945" s="40"/>
      <c r="G945" s="40"/>
    </row>
    <row r="946" spans="1:7" ht="13.2">
      <c r="A946" s="40"/>
      <c r="D946" s="40"/>
      <c r="E946" s="40"/>
      <c r="F946" s="40"/>
      <c r="G946" s="40"/>
    </row>
    <row r="947" spans="1:7" ht="13.2">
      <c r="A947" s="40"/>
      <c r="D947" s="40"/>
      <c r="E947" s="40"/>
      <c r="F947" s="40"/>
      <c r="G947" s="40"/>
    </row>
    <row r="948" spans="1:7" ht="13.2">
      <c r="A948" s="40"/>
      <c r="D948" s="40"/>
      <c r="E948" s="40"/>
      <c r="F948" s="40"/>
      <c r="G948" s="40"/>
    </row>
    <row r="949" spans="1:7" ht="13.2">
      <c r="A949" s="40"/>
      <c r="D949" s="40"/>
      <c r="E949" s="40"/>
      <c r="F949" s="40"/>
      <c r="G949" s="40"/>
    </row>
    <row r="950" spans="1:7" ht="13.2">
      <c r="A950" s="40"/>
      <c r="D950" s="40"/>
      <c r="E950" s="40"/>
      <c r="F950" s="40"/>
      <c r="G950" s="40"/>
    </row>
    <row r="951" spans="1:7" ht="13.2">
      <c r="A951" s="40"/>
      <c r="D951" s="40"/>
      <c r="E951" s="40"/>
      <c r="F951" s="40"/>
      <c r="G951" s="40"/>
    </row>
    <row r="952" spans="1:7" ht="13.2">
      <c r="A952" s="40"/>
      <c r="D952" s="40"/>
      <c r="E952" s="40"/>
      <c r="F952" s="40"/>
      <c r="G952" s="40"/>
    </row>
    <row r="953" spans="1:7" ht="13.2">
      <c r="A953" s="40"/>
      <c r="D953" s="40"/>
      <c r="E953" s="40"/>
      <c r="F953" s="40"/>
      <c r="G953" s="40"/>
    </row>
    <row r="954" spans="1:7" ht="13.2">
      <c r="A954" s="40"/>
      <c r="D954" s="40"/>
      <c r="E954" s="40"/>
      <c r="F954" s="40"/>
      <c r="G954" s="40"/>
    </row>
    <row r="955" spans="1:7" ht="13.2">
      <c r="A955" s="40"/>
      <c r="D955" s="40"/>
      <c r="E955" s="40"/>
      <c r="F955" s="40"/>
      <c r="G955" s="40"/>
    </row>
    <row r="956" spans="1:7" ht="13.2">
      <c r="A956" s="40"/>
      <c r="D956" s="40"/>
      <c r="E956" s="40"/>
      <c r="F956" s="40"/>
      <c r="G956" s="40"/>
    </row>
    <row r="957" spans="1:7" ht="13.2">
      <c r="A957" s="40"/>
      <c r="D957" s="40"/>
      <c r="E957" s="40"/>
      <c r="F957" s="40"/>
      <c r="G957" s="40"/>
    </row>
    <row r="958" spans="1:7" ht="13.2">
      <c r="A958" s="40"/>
      <c r="D958" s="40"/>
      <c r="E958" s="40"/>
      <c r="F958" s="40"/>
      <c r="G958" s="40"/>
    </row>
    <row r="959" spans="1:7" ht="13.2">
      <c r="A959" s="40"/>
      <c r="D959" s="40"/>
      <c r="E959" s="40"/>
      <c r="F959" s="40"/>
      <c r="G959" s="40"/>
    </row>
    <row r="960" spans="1:7" ht="13.2">
      <c r="A960" s="40"/>
      <c r="D960" s="40"/>
      <c r="E960" s="40"/>
      <c r="F960" s="40"/>
      <c r="G960" s="40"/>
    </row>
    <row r="961" spans="1:7" ht="13.2">
      <c r="A961" s="40"/>
      <c r="D961" s="40"/>
      <c r="E961" s="40"/>
      <c r="F961" s="40"/>
      <c r="G961" s="40"/>
    </row>
    <row r="962" spans="1:7" ht="13.2">
      <c r="A962" s="40"/>
      <c r="D962" s="40"/>
      <c r="E962" s="40"/>
      <c r="F962" s="40"/>
      <c r="G962" s="40"/>
    </row>
    <row r="963" spans="1:7" ht="13.2">
      <c r="A963" s="40"/>
      <c r="D963" s="40"/>
      <c r="E963" s="40"/>
      <c r="F963" s="40"/>
      <c r="G963" s="40"/>
    </row>
    <row r="964" spans="1:7" ht="13.2">
      <c r="A964" s="40"/>
      <c r="D964" s="40"/>
      <c r="E964" s="40"/>
      <c r="F964" s="40"/>
      <c r="G964" s="40"/>
    </row>
    <row r="965" spans="1:7" ht="13.2">
      <c r="A965" s="40"/>
      <c r="D965" s="40"/>
      <c r="E965" s="40"/>
      <c r="F965" s="40"/>
      <c r="G965" s="40"/>
    </row>
    <row r="966" spans="1:7" ht="13.2">
      <c r="A966" s="40"/>
      <c r="D966" s="40"/>
      <c r="E966" s="40"/>
      <c r="F966" s="40"/>
      <c r="G966" s="40"/>
    </row>
    <row r="967" spans="1:7" ht="13.2">
      <c r="A967" s="40"/>
      <c r="D967" s="40"/>
      <c r="E967" s="40"/>
      <c r="F967" s="40"/>
      <c r="G967" s="40"/>
    </row>
    <row r="968" spans="1:7" ht="13.2">
      <c r="A968" s="40"/>
      <c r="D968" s="40"/>
      <c r="E968" s="40"/>
      <c r="F968" s="40"/>
      <c r="G968" s="40"/>
    </row>
    <row r="969" spans="1:7" ht="13.2">
      <c r="A969" s="40"/>
      <c r="D969" s="40"/>
      <c r="E969" s="40"/>
      <c r="F969" s="40"/>
      <c r="G969" s="40"/>
    </row>
    <row r="970" spans="1:7" ht="13.2">
      <c r="A970" s="40"/>
      <c r="D970" s="40"/>
      <c r="E970" s="40"/>
      <c r="F970" s="40"/>
      <c r="G970" s="40"/>
    </row>
    <row r="971" spans="1:7" ht="13.2">
      <c r="A971" s="40"/>
      <c r="D971" s="40"/>
      <c r="E971" s="40"/>
      <c r="F971" s="40"/>
      <c r="G971" s="40"/>
    </row>
    <row r="972" spans="1:7" ht="13.2">
      <c r="A972" s="40"/>
      <c r="D972" s="40"/>
      <c r="E972" s="40"/>
      <c r="F972" s="40"/>
      <c r="G972" s="40"/>
    </row>
    <row r="973" spans="1:7" ht="13.2">
      <c r="A973" s="40"/>
      <c r="D973" s="40"/>
      <c r="E973" s="40"/>
      <c r="F973" s="40"/>
      <c r="G973" s="40"/>
    </row>
    <row r="974" spans="1:7" ht="13.2">
      <c r="A974" s="40"/>
      <c r="D974" s="40"/>
      <c r="E974" s="40"/>
      <c r="F974" s="40"/>
      <c r="G974" s="40"/>
    </row>
    <row r="975" spans="1:7" ht="13.2">
      <c r="A975" s="40"/>
      <c r="D975" s="40"/>
      <c r="E975" s="40"/>
      <c r="F975" s="40"/>
      <c r="G975" s="40"/>
    </row>
    <row r="976" spans="1:7" ht="13.2">
      <c r="A976" s="40"/>
      <c r="D976" s="40"/>
      <c r="E976" s="40"/>
      <c r="F976" s="40"/>
      <c r="G976" s="40"/>
    </row>
    <row r="977" spans="1:7" ht="13.2">
      <c r="A977" s="40"/>
      <c r="D977" s="40"/>
      <c r="E977" s="40"/>
      <c r="F977" s="40"/>
      <c r="G977" s="40"/>
    </row>
    <row r="978" spans="1:7" ht="13.2">
      <c r="A978" s="40"/>
      <c r="D978" s="40"/>
      <c r="E978" s="40"/>
      <c r="F978" s="40"/>
      <c r="G978" s="40"/>
    </row>
    <row r="979" spans="1:7" ht="13.2">
      <c r="A979" s="40"/>
      <c r="D979" s="40"/>
      <c r="E979" s="40"/>
      <c r="F979" s="40"/>
      <c r="G979" s="40"/>
    </row>
    <row r="980" spans="1:7" ht="13.2">
      <c r="A980" s="40"/>
      <c r="D980" s="40"/>
      <c r="E980" s="40"/>
      <c r="F980" s="40"/>
      <c r="G980" s="40"/>
    </row>
    <row r="981" spans="1:7" ht="13.2">
      <c r="A981" s="40"/>
      <c r="D981" s="40"/>
      <c r="E981" s="40"/>
      <c r="F981" s="40"/>
      <c r="G981" s="40"/>
    </row>
    <row r="982" spans="1:7" ht="13.2">
      <c r="A982" s="40"/>
      <c r="D982" s="40"/>
      <c r="E982" s="40"/>
      <c r="F982" s="40"/>
      <c r="G982" s="40"/>
    </row>
    <row r="983" spans="1:7" ht="13.2">
      <c r="A983" s="40"/>
      <c r="D983" s="40"/>
      <c r="E983" s="40"/>
      <c r="F983" s="40"/>
      <c r="G983" s="40"/>
    </row>
    <row r="984" spans="1:7" ht="13.2">
      <c r="A984" s="40"/>
      <c r="D984" s="40"/>
      <c r="E984" s="40"/>
      <c r="F984" s="40"/>
      <c r="G984" s="40"/>
    </row>
    <row r="985" spans="1:7" ht="13.2">
      <c r="A985" s="40"/>
      <c r="D985" s="40"/>
      <c r="E985" s="40"/>
      <c r="F985" s="40"/>
      <c r="G985" s="40"/>
    </row>
    <row r="986" spans="1:7" ht="13.2">
      <c r="A986" s="40"/>
      <c r="D986" s="40"/>
      <c r="E986" s="40"/>
      <c r="F986" s="40"/>
      <c r="G986" s="40"/>
    </row>
    <row r="987" spans="1:7" ht="13.2">
      <c r="A987" s="40"/>
      <c r="D987" s="40"/>
      <c r="E987" s="40"/>
      <c r="F987" s="40"/>
      <c r="G987" s="40"/>
    </row>
    <row r="988" spans="1:7" ht="13.2">
      <c r="A988" s="40"/>
      <c r="D988" s="40"/>
      <c r="E988" s="40"/>
      <c r="F988" s="40"/>
      <c r="G988" s="40"/>
    </row>
    <row r="989" spans="1:7" ht="13.2">
      <c r="A989" s="40"/>
      <c r="D989" s="40"/>
      <c r="E989" s="40"/>
      <c r="F989" s="40"/>
      <c r="G989" s="40"/>
    </row>
    <row r="990" spans="1:7" ht="13.2">
      <c r="A990" s="40"/>
      <c r="D990" s="40"/>
      <c r="E990" s="40"/>
      <c r="F990" s="40"/>
      <c r="G990" s="40"/>
    </row>
    <row r="991" spans="1:7" ht="13.2">
      <c r="A991" s="40"/>
      <c r="D991" s="40"/>
      <c r="E991" s="40"/>
      <c r="F991" s="40"/>
      <c r="G991" s="40"/>
    </row>
    <row r="992" spans="1:7" ht="13.2">
      <c r="A992" s="40"/>
      <c r="D992" s="40"/>
      <c r="E992" s="40"/>
      <c r="F992" s="40"/>
      <c r="G992" s="40"/>
    </row>
    <row r="993" spans="1:7" ht="13.2">
      <c r="A993" s="40"/>
      <c r="D993" s="40"/>
      <c r="E993" s="40"/>
      <c r="F993" s="40"/>
      <c r="G993" s="40"/>
    </row>
    <row r="994" spans="1:7" ht="13.2">
      <c r="A994" s="40"/>
      <c r="D994" s="40"/>
      <c r="E994" s="40"/>
      <c r="F994" s="40"/>
      <c r="G994" s="40"/>
    </row>
    <row r="995" spans="1:7" ht="13.2">
      <c r="A995" s="40"/>
      <c r="D995" s="40"/>
      <c r="E995" s="40"/>
      <c r="F995" s="40"/>
      <c r="G995" s="40"/>
    </row>
    <row r="996" spans="1:7" ht="13.2">
      <c r="A996" s="40"/>
      <c r="D996" s="40"/>
      <c r="E996" s="40"/>
      <c r="F996" s="40"/>
      <c r="G996" s="40"/>
    </row>
    <row r="997" spans="1:7" ht="13.2">
      <c r="A997" s="40"/>
      <c r="D997" s="40"/>
      <c r="E997" s="40"/>
      <c r="F997" s="40"/>
      <c r="G997" s="40"/>
    </row>
    <row r="998" spans="1:7" ht="13.2">
      <c r="A998" s="40"/>
      <c r="D998" s="40"/>
      <c r="E998" s="40"/>
      <c r="F998" s="40"/>
      <c r="G998" s="40"/>
    </row>
    <row r="999" spans="1:7" ht="13.2">
      <c r="A999" s="40"/>
      <c r="D999" s="40"/>
      <c r="E999" s="40"/>
      <c r="F999" s="40"/>
      <c r="G999" s="40"/>
    </row>
    <row r="1000" spans="1:7" ht="13.2">
      <c r="A1000" s="40"/>
      <c r="D1000" s="40"/>
      <c r="E1000" s="40"/>
      <c r="F1000" s="40"/>
      <c r="G1000" s="40"/>
    </row>
    <row r="1001" spans="1:7" ht="13.2">
      <c r="A1001" s="40"/>
      <c r="D1001" s="40"/>
      <c r="E1001" s="40"/>
      <c r="F1001" s="40"/>
      <c r="G1001" s="40"/>
    </row>
    <row r="1002" spans="1:7" ht="13.2">
      <c r="A1002" s="40"/>
      <c r="D1002" s="40"/>
      <c r="E1002" s="40"/>
      <c r="F1002" s="40"/>
      <c r="G1002" s="40"/>
    </row>
    <row r="1003" spans="1:7" ht="13.2">
      <c r="A1003" s="40"/>
      <c r="D1003" s="40"/>
      <c r="E1003" s="40"/>
      <c r="F1003" s="40"/>
      <c r="G1003" s="40"/>
    </row>
    <row r="1004" spans="1:7" ht="13.2">
      <c r="A1004" s="40"/>
      <c r="D1004" s="40"/>
      <c r="E1004" s="40"/>
      <c r="F1004" s="40"/>
      <c r="G1004" s="40"/>
    </row>
    <row r="1005" spans="1:7" ht="13.2">
      <c r="A1005" s="40"/>
      <c r="D1005" s="40"/>
      <c r="E1005" s="40"/>
      <c r="F1005" s="40"/>
      <c r="G1005" s="40"/>
    </row>
    <row r="1006" spans="1:7" ht="13.2">
      <c r="A1006" s="40"/>
      <c r="D1006" s="40"/>
      <c r="E1006" s="40"/>
      <c r="F1006" s="40"/>
      <c r="G1006" s="40"/>
    </row>
    <row r="1007" spans="1:7" ht="13.2">
      <c r="A1007" s="40"/>
      <c r="D1007" s="40"/>
      <c r="E1007" s="40"/>
      <c r="F1007" s="40"/>
      <c r="G1007" s="40"/>
    </row>
    <row r="1008" spans="1:7" ht="13.2">
      <c r="A1008" s="40"/>
      <c r="D1008" s="40"/>
      <c r="E1008" s="40"/>
      <c r="F1008" s="40"/>
      <c r="G1008" s="40"/>
    </row>
    <row r="1009" spans="1:7" ht="13.2">
      <c r="A1009" s="40"/>
      <c r="D1009" s="40"/>
      <c r="E1009" s="40"/>
      <c r="F1009" s="40"/>
      <c r="G1009" s="40"/>
    </row>
    <row r="1010" spans="1:7" ht="13.2">
      <c r="A1010" s="40"/>
      <c r="D1010" s="40"/>
      <c r="E1010" s="40"/>
      <c r="F1010" s="40"/>
      <c r="G1010" s="40"/>
    </row>
    <row r="1011" spans="1:7" ht="13.2">
      <c r="A1011" s="40"/>
      <c r="D1011" s="40"/>
      <c r="E1011" s="40"/>
      <c r="F1011" s="40"/>
      <c r="G1011" s="40"/>
    </row>
    <row r="1012" spans="1:7" ht="13.2">
      <c r="A1012" s="40"/>
      <c r="D1012" s="40"/>
      <c r="E1012" s="40"/>
      <c r="F1012" s="40"/>
      <c r="G1012" s="40"/>
    </row>
    <row r="1013" spans="1:7" ht="13.2">
      <c r="A1013" s="40"/>
      <c r="D1013" s="40"/>
      <c r="E1013" s="40"/>
      <c r="F1013" s="40"/>
      <c r="G1013" s="40"/>
    </row>
    <row r="1014" spans="1:7" ht="13.2">
      <c r="A1014" s="40"/>
      <c r="D1014" s="40"/>
      <c r="E1014" s="40"/>
      <c r="F1014" s="40"/>
      <c r="G1014" s="40"/>
    </row>
    <row r="1015" spans="1:7" ht="13.2">
      <c r="A1015" s="40"/>
      <c r="D1015" s="40"/>
      <c r="E1015" s="40"/>
      <c r="F1015" s="40"/>
      <c r="G1015" s="40"/>
    </row>
    <row r="1016" spans="1:7" ht="13.2">
      <c r="A1016" s="40"/>
      <c r="D1016" s="40"/>
      <c r="E1016" s="40"/>
      <c r="F1016" s="40"/>
      <c r="G1016" s="40"/>
    </row>
    <row r="1017" spans="1:7" ht="13.2">
      <c r="A1017" s="40"/>
      <c r="D1017" s="40"/>
      <c r="E1017" s="40"/>
      <c r="F1017" s="40"/>
      <c r="G1017" s="40"/>
    </row>
    <row r="1018" spans="1:7" ht="13.2">
      <c r="A1018" s="40"/>
      <c r="D1018" s="40"/>
      <c r="E1018" s="40"/>
      <c r="F1018" s="40"/>
      <c r="G1018" s="40"/>
    </row>
    <row r="1019" spans="1:7" ht="13.2">
      <c r="A1019" s="40"/>
      <c r="D1019" s="40"/>
      <c r="E1019" s="40"/>
      <c r="F1019" s="40"/>
      <c r="G1019" s="40"/>
    </row>
    <row r="1020" spans="1:7" ht="13.2">
      <c r="A1020" s="40"/>
      <c r="D1020" s="40"/>
      <c r="E1020" s="40"/>
      <c r="F1020" s="40"/>
      <c r="G1020" s="40"/>
    </row>
    <row r="1021" spans="1:7" ht="13.2">
      <c r="A1021" s="40"/>
      <c r="D1021" s="40"/>
      <c r="E1021" s="40"/>
      <c r="F1021" s="40"/>
      <c r="G1021" s="40"/>
    </row>
    <row r="1022" spans="1:7" ht="13.2">
      <c r="A1022" s="40"/>
      <c r="D1022" s="40"/>
      <c r="E1022" s="40"/>
      <c r="F1022" s="40"/>
      <c r="G1022" s="40"/>
    </row>
    <row r="1023" spans="1:7" ht="13.2">
      <c r="A1023" s="40"/>
      <c r="D1023" s="40"/>
      <c r="E1023" s="40"/>
      <c r="F1023" s="40"/>
      <c r="G1023" s="40"/>
    </row>
    <row r="1024" spans="1:7" ht="13.2">
      <c r="A1024" s="40"/>
      <c r="D1024" s="40"/>
      <c r="E1024" s="40"/>
      <c r="F1024" s="40"/>
      <c r="G1024" s="40"/>
    </row>
    <row r="1025" spans="1:7" ht="13.2">
      <c r="A1025" s="40"/>
      <c r="D1025" s="40"/>
      <c r="E1025" s="40"/>
      <c r="F1025" s="40"/>
      <c r="G1025" s="40"/>
    </row>
    <row r="1026" spans="1:7" ht="13.2">
      <c r="A1026" s="40"/>
      <c r="D1026" s="40"/>
      <c r="E1026" s="40"/>
      <c r="F1026" s="40"/>
      <c r="G1026" s="40"/>
    </row>
    <row r="1027" spans="1:7" ht="13.2">
      <c r="A1027" s="40"/>
      <c r="D1027" s="40"/>
      <c r="E1027" s="40"/>
      <c r="F1027" s="40"/>
      <c r="G1027" s="40"/>
    </row>
    <row r="1028" spans="1:7" ht="13.2">
      <c r="A1028" s="40"/>
      <c r="D1028" s="40"/>
      <c r="E1028" s="40"/>
      <c r="F1028" s="40"/>
      <c r="G1028" s="40"/>
    </row>
    <row r="1029" spans="1:7" ht="13.2">
      <c r="A1029" s="40"/>
      <c r="D1029" s="40"/>
      <c r="E1029" s="40"/>
      <c r="F1029" s="40"/>
      <c r="G1029" s="40"/>
    </row>
    <row r="1030" spans="1:7" ht="13.2">
      <c r="A1030" s="40"/>
      <c r="D1030" s="40"/>
      <c r="E1030" s="40"/>
      <c r="F1030" s="40"/>
      <c r="G1030" s="40"/>
    </row>
    <row r="1031" spans="1:7" ht="13.2">
      <c r="A1031" s="40"/>
      <c r="D1031" s="40"/>
      <c r="E1031" s="40"/>
      <c r="F1031" s="40"/>
      <c r="G1031" s="40"/>
    </row>
    <row r="1032" spans="1:7" ht="13.2">
      <c r="A1032" s="40"/>
      <c r="D1032" s="40"/>
      <c r="E1032" s="40"/>
      <c r="F1032" s="40"/>
      <c r="G1032" s="40"/>
    </row>
    <row r="1033" spans="1:7" ht="13.2">
      <c r="A1033" s="40"/>
      <c r="D1033" s="40"/>
      <c r="E1033" s="40"/>
      <c r="F1033" s="40"/>
      <c r="G1033" s="40"/>
    </row>
    <row r="1034" spans="1:7" ht="13.2">
      <c r="A1034" s="40"/>
      <c r="D1034" s="40"/>
      <c r="E1034" s="40"/>
      <c r="F1034" s="40"/>
      <c r="G1034" s="40"/>
    </row>
    <row r="1035" spans="1:7" ht="13.2">
      <c r="A1035" s="40"/>
      <c r="D1035" s="40"/>
      <c r="E1035" s="40"/>
      <c r="F1035" s="40"/>
      <c r="G1035" s="40"/>
    </row>
    <row r="1036" spans="1:7" ht="13.2">
      <c r="A1036" s="40"/>
      <c r="D1036" s="40"/>
      <c r="E1036" s="40"/>
      <c r="F1036" s="40"/>
      <c r="G1036" s="40"/>
    </row>
    <row r="1037" spans="1:7" ht="13.2">
      <c r="A1037" s="40"/>
      <c r="D1037" s="40"/>
      <c r="E1037" s="40"/>
      <c r="F1037" s="40"/>
      <c r="G1037" s="40"/>
    </row>
    <row r="1038" spans="1:7" ht="13.2">
      <c r="A1038" s="40"/>
      <c r="D1038" s="40"/>
      <c r="E1038" s="40"/>
      <c r="F1038" s="40"/>
      <c r="G1038" s="40"/>
    </row>
    <row r="1039" spans="1:7" ht="13.2">
      <c r="A1039" s="40"/>
      <c r="D1039" s="40"/>
      <c r="E1039" s="40"/>
      <c r="F1039" s="40"/>
      <c r="G1039" s="40"/>
    </row>
    <row r="1040" spans="1:7" ht="13.2">
      <c r="A1040" s="40"/>
      <c r="D1040" s="40"/>
      <c r="E1040" s="40"/>
      <c r="F1040" s="40"/>
      <c r="G1040" s="40"/>
    </row>
    <row r="1041" spans="1:7" ht="13.2">
      <c r="A1041" s="40"/>
      <c r="D1041" s="40"/>
      <c r="E1041" s="40"/>
      <c r="F1041" s="40"/>
      <c r="G1041" s="40"/>
    </row>
    <row r="1042" spans="1:7" ht="13.2">
      <c r="A1042" s="40"/>
      <c r="D1042" s="40"/>
      <c r="E1042" s="40"/>
      <c r="F1042" s="40"/>
      <c r="G1042" s="40"/>
    </row>
    <row r="1043" spans="1:7" ht="13.2">
      <c r="A1043" s="40"/>
      <c r="D1043" s="40"/>
      <c r="E1043" s="40"/>
      <c r="F1043" s="40"/>
      <c r="G1043" s="40"/>
    </row>
    <row r="1044" spans="1:7" ht="13.2">
      <c r="A1044" s="40"/>
      <c r="D1044" s="40"/>
      <c r="E1044" s="40"/>
      <c r="F1044" s="40"/>
      <c r="G1044" s="40"/>
    </row>
    <row r="1045" spans="1:7" ht="13.2">
      <c r="A1045" s="40"/>
      <c r="D1045" s="40"/>
      <c r="E1045" s="40"/>
      <c r="F1045" s="40"/>
      <c r="G1045" s="40"/>
    </row>
    <row r="1046" spans="1:7" ht="13.2">
      <c r="A1046" s="40"/>
      <c r="D1046" s="40"/>
      <c r="E1046" s="40"/>
      <c r="F1046" s="40"/>
      <c r="G1046" s="40"/>
    </row>
    <row r="1047" spans="1:7" ht="13.2">
      <c r="A1047" s="40"/>
      <c r="D1047" s="40"/>
      <c r="E1047" s="40"/>
      <c r="F1047" s="40"/>
      <c r="G1047" s="40"/>
    </row>
    <row r="1048" spans="1:7" ht="13.2">
      <c r="A1048" s="40"/>
      <c r="D1048" s="40"/>
      <c r="E1048" s="40"/>
      <c r="F1048" s="40"/>
      <c r="G1048" s="40"/>
    </row>
    <row r="1049" spans="1:7" ht="13.2">
      <c r="A1049" s="40"/>
      <c r="D1049" s="40"/>
      <c r="E1049" s="40"/>
      <c r="F1049" s="40"/>
      <c r="G1049" s="40"/>
    </row>
    <row r="1050" spans="1:7" ht="13.2">
      <c r="A1050" s="40"/>
      <c r="D1050" s="40"/>
      <c r="E1050" s="40"/>
      <c r="F1050" s="40"/>
      <c r="G1050" s="40"/>
    </row>
    <row r="1051" spans="1:7" ht="13.2">
      <c r="A1051" s="40"/>
      <c r="D1051" s="40"/>
      <c r="E1051" s="40"/>
      <c r="F1051" s="40"/>
      <c r="G1051" s="40"/>
    </row>
    <row r="1052" spans="1:7" ht="13.2">
      <c r="A1052" s="40"/>
      <c r="D1052" s="40"/>
      <c r="E1052" s="40"/>
      <c r="F1052" s="40"/>
      <c r="G1052" s="40"/>
    </row>
    <row r="1053" spans="1:7" ht="13.2">
      <c r="A1053" s="40"/>
      <c r="D1053" s="40"/>
      <c r="E1053" s="40"/>
      <c r="F1053" s="40"/>
      <c r="G1053" s="40"/>
    </row>
    <row r="1054" spans="1:7" ht="13.2">
      <c r="A1054" s="40"/>
      <c r="D1054" s="40"/>
      <c r="E1054" s="40"/>
      <c r="F1054" s="40"/>
      <c r="G1054" s="40"/>
    </row>
    <row r="1055" spans="1:7" ht="13.2">
      <c r="A1055" s="40"/>
      <c r="D1055" s="40"/>
      <c r="E1055" s="40"/>
      <c r="F1055" s="40"/>
      <c r="G1055" s="40"/>
    </row>
    <row r="1056" spans="1:7" ht="13.2">
      <c r="A1056" s="40"/>
      <c r="D1056" s="40"/>
      <c r="E1056" s="40"/>
      <c r="F1056" s="40"/>
      <c r="G1056" s="40"/>
    </row>
    <row r="1057" spans="1:7" ht="13.2">
      <c r="A1057" s="40"/>
      <c r="D1057" s="40"/>
      <c r="E1057" s="40"/>
      <c r="F1057" s="40"/>
      <c r="G1057" s="40"/>
    </row>
    <row r="1058" spans="1:7" ht="13.2">
      <c r="A1058" s="40"/>
      <c r="D1058" s="40"/>
      <c r="E1058" s="40"/>
      <c r="F1058" s="40"/>
      <c r="G1058" s="40"/>
    </row>
    <row r="1059" spans="1:7" ht="13.2">
      <c r="A1059" s="40"/>
      <c r="D1059" s="40"/>
      <c r="E1059" s="40"/>
      <c r="F1059" s="40"/>
      <c r="G1059" s="40"/>
    </row>
    <row r="1060" spans="1:7" ht="13.2">
      <c r="A1060" s="40"/>
      <c r="D1060" s="40"/>
      <c r="E1060" s="40"/>
      <c r="F1060" s="40"/>
      <c r="G1060" s="40"/>
    </row>
    <row r="1061" spans="1:7" ht="13.2">
      <c r="A1061" s="40"/>
      <c r="D1061" s="40"/>
      <c r="E1061" s="40"/>
      <c r="F1061" s="40"/>
      <c r="G1061" s="40"/>
    </row>
    <row r="1062" spans="1:7" ht="13.2">
      <c r="A1062" s="40"/>
      <c r="D1062" s="40"/>
      <c r="E1062" s="40"/>
      <c r="F1062" s="40"/>
      <c r="G1062" s="40"/>
    </row>
    <row r="1063" spans="1:7" ht="13.2">
      <c r="A1063" s="40"/>
      <c r="D1063" s="40"/>
      <c r="E1063" s="40"/>
      <c r="F1063" s="40"/>
      <c r="G1063" s="40"/>
    </row>
    <row r="1064" spans="1:7" ht="13.2">
      <c r="A1064" s="40"/>
      <c r="D1064" s="40"/>
      <c r="E1064" s="40"/>
      <c r="F1064" s="40"/>
      <c r="G1064" s="40"/>
    </row>
    <row r="1065" spans="1:7" ht="13.2">
      <c r="A1065" s="40"/>
      <c r="D1065" s="40"/>
      <c r="E1065" s="40"/>
      <c r="F1065" s="40"/>
      <c r="G1065" s="40"/>
    </row>
    <row r="1066" spans="1:7" ht="13.2">
      <c r="A1066" s="40"/>
      <c r="D1066" s="40"/>
      <c r="E1066" s="40"/>
      <c r="F1066" s="40"/>
      <c r="G1066" s="40"/>
    </row>
    <row r="1067" spans="1:7" ht="13.2">
      <c r="A1067" s="40"/>
      <c r="D1067" s="40"/>
      <c r="E1067" s="40"/>
      <c r="F1067" s="40"/>
      <c r="G1067" s="40"/>
    </row>
    <row r="1068" spans="1:7" ht="13.2">
      <c r="A1068" s="40"/>
      <c r="D1068" s="40"/>
      <c r="E1068" s="40"/>
      <c r="F1068" s="40"/>
      <c r="G1068" s="40"/>
    </row>
    <row r="1069" spans="1:7" ht="13.2">
      <c r="A1069" s="40"/>
      <c r="D1069" s="40"/>
      <c r="E1069" s="40"/>
      <c r="F1069" s="40"/>
      <c r="G1069" s="40"/>
    </row>
    <row r="1070" spans="1:7" ht="13.2">
      <c r="A1070" s="40"/>
      <c r="D1070" s="40"/>
      <c r="E1070" s="40"/>
      <c r="F1070" s="40"/>
      <c r="G1070" s="40"/>
    </row>
    <row r="1071" spans="1:7" ht="13.2">
      <c r="A1071" s="40"/>
      <c r="D1071" s="40"/>
      <c r="E1071" s="40"/>
      <c r="F1071" s="40"/>
      <c r="G1071" s="40"/>
    </row>
    <row r="1072" spans="1:7" ht="13.2">
      <c r="A1072" s="40"/>
      <c r="D1072" s="40"/>
      <c r="E1072" s="40"/>
      <c r="F1072" s="40"/>
      <c r="G1072" s="40"/>
    </row>
    <row r="1073" spans="1:7" ht="13.2">
      <c r="A1073" s="40"/>
      <c r="D1073" s="40"/>
      <c r="E1073" s="40"/>
      <c r="F1073" s="40"/>
      <c r="G1073" s="40"/>
    </row>
    <row r="1074" spans="1:7" ht="13.2">
      <c r="A1074" s="40"/>
      <c r="D1074" s="40"/>
      <c r="E1074" s="40"/>
      <c r="F1074" s="40"/>
      <c r="G1074" s="40"/>
    </row>
    <row r="1075" spans="1:7" ht="13.2">
      <c r="A1075" s="40"/>
      <c r="D1075" s="40"/>
      <c r="E1075" s="40"/>
      <c r="F1075" s="40"/>
      <c r="G1075" s="40"/>
    </row>
    <row r="1076" spans="1:7" ht="13.2">
      <c r="A1076" s="40"/>
      <c r="D1076" s="40"/>
      <c r="E1076" s="40"/>
      <c r="F1076" s="40"/>
      <c r="G1076" s="40"/>
    </row>
    <row r="1077" spans="1:7" ht="13.2">
      <c r="A1077" s="40"/>
      <c r="D1077" s="40"/>
      <c r="E1077" s="40"/>
      <c r="F1077" s="40"/>
      <c r="G1077" s="40"/>
    </row>
    <row r="1078" spans="1:7" ht="13.2">
      <c r="A1078" s="40"/>
      <c r="D1078" s="40"/>
      <c r="E1078" s="40"/>
      <c r="F1078" s="40"/>
      <c r="G1078" s="40"/>
    </row>
    <row r="1079" spans="1:7" ht="13.2">
      <c r="A1079" s="40"/>
      <c r="D1079" s="40"/>
      <c r="E1079" s="40"/>
      <c r="F1079" s="40"/>
      <c r="G1079" s="40"/>
    </row>
    <row r="1080" spans="1:7" ht="13.2">
      <c r="A1080" s="40"/>
      <c r="D1080" s="40"/>
      <c r="E1080" s="40"/>
      <c r="F1080" s="40"/>
      <c r="G1080" s="40"/>
    </row>
    <row r="1081" spans="1:7" ht="13.2">
      <c r="A1081" s="40"/>
      <c r="D1081" s="40"/>
      <c r="E1081" s="40"/>
      <c r="F1081" s="40"/>
      <c r="G1081" s="40"/>
    </row>
    <row r="1082" spans="1:7" ht="13.2">
      <c r="A1082" s="40"/>
      <c r="D1082" s="40"/>
      <c r="E1082" s="40"/>
      <c r="F1082" s="40"/>
      <c r="G1082" s="40"/>
    </row>
    <row r="1083" spans="1:7" ht="13.2">
      <c r="A1083" s="40"/>
      <c r="D1083" s="40"/>
      <c r="E1083" s="40"/>
      <c r="F1083" s="40"/>
      <c r="G1083" s="40"/>
    </row>
    <row r="1084" spans="1:7" ht="13.2">
      <c r="A1084" s="40"/>
      <c r="D1084" s="40"/>
      <c r="E1084" s="40"/>
      <c r="F1084" s="40"/>
      <c r="G1084" s="40"/>
    </row>
    <row r="1085" spans="1:7" ht="13.2">
      <c r="A1085" s="40"/>
      <c r="D1085" s="40"/>
      <c r="E1085" s="40"/>
      <c r="F1085" s="40"/>
      <c r="G1085" s="40"/>
    </row>
    <row r="1086" spans="1:7" ht="13.2">
      <c r="A1086" s="40"/>
      <c r="D1086" s="40"/>
      <c r="E1086" s="40"/>
      <c r="F1086" s="40"/>
      <c r="G1086" s="40"/>
    </row>
    <row r="1087" spans="1:7" ht="13.2">
      <c r="A1087" s="40"/>
      <c r="D1087" s="40"/>
      <c r="E1087" s="40"/>
      <c r="F1087" s="40"/>
      <c r="G1087" s="40"/>
    </row>
    <row r="1088" spans="1:7" ht="13.2">
      <c r="A1088" s="40"/>
      <c r="D1088" s="40"/>
      <c r="E1088" s="40"/>
      <c r="F1088" s="40"/>
      <c r="G1088" s="40"/>
    </row>
    <row r="1089" spans="1:7" ht="13.2">
      <c r="A1089" s="40"/>
      <c r="D1089" s="40"/>
      <c r="E1089" s="40"/>
      <c r="F1089" s="40"/>
      <c r="G1089" s="40"/>
    </row>
    <row r="1090" spans="1:7" ht="13.2">
      <c r="A1090" s="40"/>
      <c r="D1090" s="40"/>
      <c r="E1090" s="40"/>
      <c r="F1090" s="40"/>
      <c r="G1090" s="40"/>
    </row>
    <row r="1091" spans="1:7" ht="13.2">
      <c r="A1091" s="40"/>
      <c r="D1091" s="40"/>
      <c r="E1091" s="40"/>
      <c r="F1091" s="40"/>
      <c r="G1091" s="40"/>
    </row>
    <row r="1092" spans="1:7" ht="13.2">
      <c r="A1092" s="40"/>
      <c r="D1092" s="40"/>
      <c r="E1092" s="40"/>
      <c r="F1092" s="40"/>
      <c r="G1092" s="40"/>
    </row>
    <row r="1093" spans="1:7" ht="13.2">
      <c r="A1093" s="40"/>
      <c r="D1093" s="40"/>
      <c r="E1093" s="40"/>
      <c r="F1093" s="40"/>
      <c r="G1093" s="40"/>
    </row>
    <row r="1094" spans="1:7" ht="13.2">
      <c r="A1094" s="40"/>
      <c r="D1094" s="40"/>
      <c r="E1094" s="40"/>
      <c r="F1094" s="40"/>
      <c r="G1094" s="40"/>
    </row>
    <row r="1095" spans="1:7" ht="13.2">
      <c r="A1095" s="40"/>
      <c r="D1095" s="40"/>
      <c r="E1095" s="40"/>
      <c r="F1095" s="40"/>
      <c r="G1095" s="40"/>
    </row>
    <row r="1096" spans="1:7" ht="13.2">
      <c r="A1096" s="40"/>
      <c r="D1096" s="40"/>
      <c r="E1096" s="40"/>
      <c r="F1096" s="40"/>
      <c r="G1096" s="40"/>
    </row>
    <row r="1097" spans="1:7" ht="13.2">
      <c r="A1097" s="40"/>
      <c r="D1097" s="40"/>
      <c r="E1097" s="40"/>
      <c r="F1097" s="40"/>
      <c r="G1097" s="40"/>
    </row>
    <row r="1098" spans="1:7" ht="13.2">
      <c r="A1098" s="40"/>
      <c r="D1098" s="40"/>
      <c r="E1098" s="40"/>
      <c r="F1098" s="40"/>
      <c r="G1098" s="40"/>
    </row>
    <row r="1099" spans="1:7" ht="13.2">
      <c r="A1099" s="40"/>
      <c r="D1099" s="40"/>
      <c r="E1099" s="40"/>
      <c r="F1099" s="40"/>
      <c r="G1099" s="40"/>
    </row>
    <row r="1100" spans="1:7" ht="13.2">
      <c r="A1100" s="40"/>
      <c r="D1100" s="40"/>
      <c r="E1100" s="40"/>
      <c r="F1100" s="40"/>
      <c r="G1100" s="40"/>
    </row>
    <row r="1101" spans="1:7" ht="13.2">
      <c r="A1101" s="40"/>
      <c r="D1101" s="40"/>
      <c r="E1101" s="40"/>
      <c r="F1101" s="40"/>
      <c r="G1101" s="40"/>
    </row>
    <row r="1102" spans="1:7" ht="13.2">
      <c r="A1102" s="40"/>
      <c r="D1102" s="40"/>
      <c r="E1102" s="40"/>
      <c r="F1102" s="40"/>
      <c r="G1102" s="40"/>
    </row>
    <row r="1103" spans="1:7" ht="13.2">
      <c r="A1103" s="40"/>
      <c r="D1103" s="40"/>
      <c r="E1103" s="40"/>
      <c r="F1103" s="40"/>
      <c r="G1103" s="40"/>
    </row>
    <row r="1104" spans="1:7" ht="13.2">
      <c r="A1104" s="40"/>
      <c r="D1104" s="40"/>
      <c r="E1104" s="40"/>
      <c r="F1104" s="40"/>
      <c r="G1104" s="40"/>
    </row>
    <row r="1105" spans="1:7" ht="13.2">
      <c r="A1105" s="40"/>
      <c r="D1105" s="40"/>
      <c r="E1105" s="40"/>
      <c r="F1105" s="40"/>
      <c r="G1105" s="40"/>
    </row>
    <row r="1106" spans="1:7" ht="13.2">
      <c r="A1106" s="40"/>
      <c r="D1106" s="40"/>
      <c r="E1106" s="40"/>
      <c r="F1106" s="40"/>
      <c r="G1106" s="40"/>
    </row>
    <row r="1107" spans="1:7" ht="13.2">
      <c r="A1107" s="40"/>
      <c r="D1107" s="40"/>
      <c r="E1107" s="40"/>
      <c r="F1107" s="40"/>
      <c r="G1107" s="40"/>
    </row>
    <row r="1108" spans="1:7" ht="13.2">
      <c r="A1108" s="40"/>
      <c r="D1108" s="40"/>
      <c r="E1108" s="40"/>
      <c r="F1108" s="40"/>
      <c r="G1108" s="40"/>
    </row>
    <row r="1109" spans="1:7" ht="13.2">
      <c r="A1109" s="40"/>
      <c r="D1109" s="40"/>
      <c r="E1109" s="40"/>
      <c r="F1109" s="40"/>
      <c r="G1109" s="40"/>
    </row>
    <row r="1110" spans="1:7" ht="13.2">
      <c r="A1110" s="40"/>
      <c r="D1110" s="40"/>
      <c r="E1110" s="40"/>
      <c r="F1110" s="40"/>
      <c r="G1110" s="40"/>
    </row>
    <row r="1111" spans="1:7" ht="13.2">
      <c r="A1111" s="40"/>
      <c r="D1111" s="40"/>
      <c r="E1111" s="40"/>
      <c r="F1111" s="40"/>
      <c r="G1111" s="40"/>
    </row>
    <row r="1112" spans="1:7" ht="13.2">
      <c r="A1112" s="40"/>
      <c r="D1112" s="40"/>
      <c r="E1112" s="40"/>
      <c r="F1112" s="40"/>
      <c r="G1112" s="40"/>
    </row>
    <row r="1113" spans="1:7" ht="13.2">
      <c r="A1113" s="40"/>
      <c r="D1113" s="40"/>
      <c r="E1113" s="40"/>
      <c r="F1113" s="40"/>
      <c r="G1113" s="40"/>
    </row>
    <row r="1114" spans="1:7" ht="13.2">
      <c r="A1114" s="40"/>
      <c r="D1114" s="40"/>
      <c r="E1114" s="40"/>
      <c r="F1114" s="40"/>
      <c r="G1114" s="40"/>
    </row>
    <row r="1115" spans="1:7" ht="13.2">
      <c r="A1115" s="40"/>
      <c r="D1115" s="40"/>
      <c r="E1115" s="40"/>
      <c r="F1115" s="40"/>
      <c r="G1115" s="40"/>
    </row>
    <row r="1116" spans="1:7" ht="13.2">
      <c r="A1116" s="40"/>
      <c r="D1116" s="40"/>
      <c r="E1116" s="40"/>
      <c r="F1116" s="40"/>
      <c r="G1116" s="40"/>
    </row>
    <row r="1117" spans="1:7" ht="13.2">
      <c r="A1117" s="40"/>
      <c r="D1117" s="40"/>
      <c r="E1117" s="40"/>
      <c r="F1117" s="40"/>
      <c r="G1117" s="40"/>
    </row>
    <row r="1118" spans="1:7" ht="13.2">
      <c r="A1118" s="40"/>
      <c r="D1118" s="40"/>
      <c r="E1118" s="40"/>
      <c r="F1118" s="40"/>
      <c r="G1118" s="40"/>
    </row>
    <row r="1119" spans="1:7" ht="13.2">
      <c r="A1119" s="40"/>
      <c r="D1119" s="40"/>
      <c r="E1119" s="40"/>
      <c r="F1119" s="40"/>
      <c r="G1119" s="40"/>
    </row>
    <row r="1120" spans="1:7" ht="13.2">
      <c r="A1120" s="40"/>
      <c r="D1120" s="40"/>
      <c r="E1120" s="40"/>
      <c r="F1120" s="40"/>
      <c r="G1120" s="40"/>
    </row>
    <row r="1121" spans="1:7" ht="13.2">
      <c r="A1121" s="40"/>
      <c r="D1121" s="40"/>
      <c r="E1121" s="40"/>
      <c r="F1121" s="40"/>
      <c r="G1121" s="40"/>
    </row>
    <row r="1122" spans="1:7" ht="13.2">
      <c r="A1122" s="40"/>
      <c r="D1122" s="40"/>
      <c r="E1122" s="40"/>
      <c r="F1122" s="40"/>
      <c r="G1122" s="40"/>
    </row>
    <row r="1123" spans="1:7" ht="13.2">
      <c r="A1123" s="40"/>
      <c r="D1123" s="40"/>
      <c r="E1123" s="40"/>
      <c r="F1123" s="40"/>
      <c r="G1123" s="40"/>
    </row>
    <row r="1124" spans="1:7" ht="13.2">
      <c r="A1124" s="40"/>
      <c r="D1124" s="40"/>
      <c r="E1124" s="40"/>
      <c r="F1124" s="40"/>
      <c r="G1124" s="40"/>
    </row>
    <row r="1125" spans="1:7" ht="13.2">
      <c r="A1125" s="40"/>
      <c r="D1125" s="40"/>
      <c r="E1125" s="40"/>
      <c r="F1125" s="40"/>
      <c r="G1125" s="40"/>
    </row>
    <row r="1126" spans="1:7" ht="13.2">
      <c r="A1126" s="40"/>
      <c r="D1126" s="40"/>
      <c r="E1126" s="40"/>
      <c r="F1126" s="40"/>
      <c r="G1126" s="40"/>
    </row>
    <row r="1127" spans="1:7" ht="13.2">
      <c r="A1127" s="40"/>
      <c r="D1127" s="40"/>
      <c r="E1127" s="40"/>
      <c r="F1127" s="40"/>
      <c r="G1127" s="40"/>
    </row>
    <row r="1128" spans="1:7" ht="13.2">
      <c r="A1128" s="40"/>
      <c r="D1128" s="40"/>
      <c r="E1128" s="40"/>
      <c r="F1128" s="40"/>
      <c r="G1128" s="40"/>
    </row>
    <row r="1129" spans="1:7" ht="13.2">
      <c r="A1129" s="40"/>
      <c r="D1129" s="40"/>
      <c r="E1129" s="40"/>
      <c r="F1129" s="40"/>
      <c r="G1129" s="40"/>
    </row>
    <row r="1130" spans="1:7" ht="13.2">
      <c r="A1130" s="40"/>
      <c r="D1130" s="40"/>
      <c r="E1130" s="40"/>
      <c r="F1130" s="40"/>
      <c r="G1130" s="40"/>
    </row>
    <row r="1131" spans="1:7" ht="13.2">
      <c r="A1131" s="40"/>
      <c r="D1131" s="40"/>
      <c r="E1131" s="40"/>
      <c r="F1131" s="40"/>
      <c r="G1131" s="40"/>
    </row>
    <row r="1132" spans="1:7" ht="13.2">
      <c r="A1132" s="40"/>
      <c r="D1132" s="40"/>
      <c r="E1132" s="40"/>
      <c r="F1132" s="40"/>
      <c r="G1132" s="40"/>
    </row>
    <row r="1133" spans="1:7" ht="13.2">
      <c r="A1133" s="40"/>
      <c r="D1133" s="40"/>
      <c r="E1133" s="40"/>
      <c r="F1133" s="40"/>
      <c r="G1133" s="40"/>
    </row>
    <row r="1134" spans="1:7" ht="13.2">
      <c r="A1134" s="40"/>
      <c r="D1134" s="40"/>
      <c r="E1134" s="40"/>
      <c r="F1134" s="40"/>
      <c r="G1134" s="40"/>
    </row>
    <row r="1135" spans="1:7" ht="13.2">
      <c r="A1135" s="40"/>
      <c r="D1135" s="40"/>
      <c r="E1135" s="40"/>
      <c r="F1135" s="40"/>
      <c r="G1135" s="40"/>
    </row>
    <row r="1136" spans="1:7" ht="13.2">
      <c r="A1136" s="40"/>
      <c r="D1136" s="40"/>
      <c r="E1136" s="40"/>
      <c r="F1136" s="40"/>
      <c r="G1136" s="40"/>
    </row>
    <row r="1137" spans="1:7" ht="13.2">
      <c r="A1137" s="40"/>
      <c r="D1137" s="40"/>
      <c r="E1137" s="40"/>
      <c r="F1137" s="40"/>
      <c r="G1137" s="40"/>
    </row>
    <row r="1138" spans="1:7" ht="13.2">
      <c r="A1138" s="40"/>
      <c r="D1138" s="40"/>
      <c r="E1138" s="40"/>
      <c r="F1138" s="40"/>
      <c r="G1138" s="40"/>
    </row>
    <row r="1139" spans="1:7" ht="13.2">
      <c r="A1139" s="40"/>
      <c r="D1139" s="40"/>
      <c r="E1139" s="40"/>
      <c r="F1139" s="40"/>
      <c r="G1139" s="40"/>
    </row>
    <row r="1140" spans="1:7" ht="13.2">
      <c r="A1140" s="40"/>
      <c r="D1140" s="40"/>
      <c r="E1140" s="40"/>
      <c r="F1140" s="40"/>
      <c r="G1140" s="40"/>
    </row>
    <row r="1141" spans="1:7" ht="13.2">
      <c r="A1141" s="40"/>
      <c r="D1141" s="40"/>
      <c r="E1141" s="40"/>
      <c r="F1141" s="40"/>
      <c r="G1141" s="40"/>
    </row>
    <row r="1142" spans="1:7" ht="13.2">
      <c r="A1142" s="40"/>
      <c r="D1142" s="40"/>
      <c r="E1142" s="40"/>
      <c r="F1142" s="40"/>
      <c r="G1142" s="40"/>
    </row>
    <row r="1143" spans="1:7" ht="13.2">
      <c r="A1143" s="40"/>
      <c r="D1143" s="40"/>
      <c r="E1143" s="40"/>
      <c r="F1143" s="40"/>
      <c r="G1143" s="40"/>
    </row>
    <row r="1144" spans="1:7" ht="13.2">
      <c r="A1144" s="40"/>
      <c r="D1144" s="40"/>
      <c r="E1144" s="40"/>
      <c r="F1144" s="40"/>
      <c r="G1144" s="40"/>
    </row>
    <row r="1145" spans="1:7" ht="13.2">
      <c r="A1145" s="40"/>
      <c r="D1145" s="40"/>
      <c r="E1145" s="40"/>
      <c r="F1145" s="40"/>
      <c r="G1145" s="40"/>
    </row>
    <row r="1146" spans="1:7" ht="13.2">
      <c r="A1146" s="40"/>
      <c r="D1146" s="40"/>
      <c r="E1146" s="40"/>
      <c r="F1146" s="40"/>
      <c r="G1146" s="40"/>
    </row>
    <row r="1147" spans="1:7" ht="13.2">
      <c r="A1147" s="40"/>
      <c r="D1147" s="40"/>
      <c r="E1147" s="40"/>
      <c r="F1147" s="40"/>
      <c r="G1147" s="40"/>
    </row>
    <row r="1148" spans="1:7" ht="13.2">
      <c r="A1148" s="40"/>
      <c r="D1148" s="40"/>
      <c r="E1148" s="40"/>
      <c r="F1148" s="40"/>
      <c r="G1148" s="40"/>
    </row>
    <row r="1149" spans="1:7" ht="13.2">
      <c r="A1149" s="40"/>
      <c r="D1149" s="40"/>
      <c r="E1149" s="40"/>
      <c r="F1149" s="40"/>
      <c r="G1149" s="40"/>
    </row>
    <row r="1150" spans="1:7" ht="13.2">
      <c r="A1150" s="40"/>
      <c r="D1150" s="40"/>
      <c r="E1150" s="40"/>
      <c r="F1150" s="40"/>
      <c r="G1150" s="40"/>
    </row>
    <row r="1151" spans="1:7" ht="13.2">
      <c r="A1151" s="40"/>
      <c r="D1151" s="40"/>
      <c r="E1151" s="40"/>
      <c r="F1151" s="40"/>
      <c r="G1151" s="40"/>
    </row>
    <row r="1152" spans="1:7" ht="13.2">
      <c r="A1152" s="40"/>
      <c r="D1152" s="40"/>
      <c r="E1152" s="40"/>
      <c r="F1152" s="40"/>
      <c r="G1152" s="40"/>
    </row>
    <row r="1153" spans="1:7" ht="13.2">
      <c r="A1153" s="40"/>
      <c r="D1153" s="40"/>
      <c r="E1153" s="40"/>
      <c r="F1153" s="40"/>
      <c r="G1153" s="40"/>
    </row>
    <row r="1154" spans="1:7" ht="13.2">
      <c r="A1154" s="40"/>
      <c r="D1154" s="40"/>
      <c r="E1154" s="40"/>
      <c r="F1154" s="40"/>
      <c r="G1154" s="40"/>
    </row>
    <row r="1155" spans="1:7" ht="13.2">
      <c r="A1155" s="40"/>
      <c r="D1155" s="40"/>
      <c r="E1155" s="40"/>
      <c r="F1155" s="40"/>
      <c r="G1155" s="40"/>
    </row>
    <row r="1156" spans="1:7" ht="13.2">
      <c r="A1156" s="40"/>
      <c r="D1156" s="40"/>
      <c r="E1156" s="40"/>
      <c r="F1156" s="40"/>
      <c r="G1156" s="40"/>
    </row>
    <row r="1157" spans="1:7" ht="13.2">
      <c r="A1157" s="40"/>
      <c r="D1157" s="40"/>
      <c r="E1157" s="40"/>
      <c r="F1157" s="40"/>
      <c r="G1157" s="40"/>
    </row>
    <row r="1158" spans="1:7" ht="13.2">
      <c r="A1158" s="40"/>
      <c r="D1158" s="40"/>
      <c r="E1158" s="40"/>
      <c r="F1158" s="40"/>
      <c r="G1158" s="40"/>
    </row>
    <row r="1159" spans="1:7" ht="13.2">
      <c r="A1159" s="40"/>
      <c r="D1159" s="40"/>
      <c r="E1159" s="40"/>
      <c r="F1159" s="40"/>
      <c r="G1159" s="40"/>
    </row>
    <row r="1160" spans="1:7" ht="13.2">
      <c r="A1160" s="40"/>
      <c r="D1160" s="40"/>
      <c r="E1160" s="40"/>
      <c r="F1160" s="40"/>
      <c r="G1160" s="40"/>
    </row>
    <row r="1161" spans="1:7" ht="13.2">
      <c r="A1161" s="40"/>
      <c r="D1161" s="40"/>
      <c r="E1161" s="40"/>
      <c r="F1161" s="40"/>
      <c r="G1161" s="40"/>
    </row>
    <row r="1162" spans="1:7" ht="13.2">
      <c r="A1162" s="40"/>
      <c r="D1162" s="40"/>
      <c r="E1162" s="40"/>
      <c r="F1162" s="40"/>
      <c r="G1162" s="40"/>
    </row>
    <row r="1163" spans="1:7" ht="13.2">
      <c r="A1163" s="40"/>
      <c r="D1163" s="40"/>
      <c r="E1163" s="40"/>
      <c r="F1163" s="40"/>
      <c r="G1163" s="40"/>
    </row>
    <row r="1164" spans="1:7" ht="13.2">
      <c r="A1164" s="40"/>
      <c r="D1164" s="40"/>
      <c r="E1164" s="40"/>
      <c r="F1164" s="40"/>
      <c r="G1164" s="40"/>
    </row>
    <row r="1165" spans="1:7" ht="13.2">
      <c r="A1165" s="40"/>
      <c r="D1165" s="40"/>
      <c r="E1165" s="40"/>
      <c r="F1165" s="40"/>
      <c r="G1165" s="40"/>
    </row>
    <row r="1166" spans="1:7" ht="13.2">
      <c r="A1166" s="40"/>
      <c r="D1166" s="40"/>
      <c r="E1166" s="40"/>
      <c r="F1166" s="40"/>
      <c r="G1166" s="40"/>
    </row>
    <row r="1167" spans="1:7" ht="13.2">
      <c r="A1167" s="40"/>
      <c r="D1167" s="40"/>
      <c r="E1167" s="40"/>
      <c r="F1167" s="40"/>
      <c r="G1167" s="40"/>
    </row>
    <row r="1168" spans="1:7" ht="13.2">
      <c r="A1168" s="40"/>
      <c r="D1168" s="40"/>
      <c r="E1168" s="40"/>
      <c r="F1168" s="40"/>
      <c r="G1168" s="40"/>
    </row>
    <row r="1169" spans="1:7" ht="13.2">
      <c r="A1169" s="40"/>
      <c r="D1169" s="40"/>
      <c r="E1169" s="40"/>
      <c r="F1169" s="40"/>
      <c r="G1169" s="40"/>
    </row>
    <row r="1170" spans="1:7" ht="13.2">
      <c r="A1170" s="40"/>
      <c r="D1170" s="40"/>
      <c r="E1170" s="40"/>
      <c r="F1170" s="40"/>
      <c r="G1170" s="40"/>
    </row>
    <row r="1171" spans="1:7" ht="13.2">
      <c r="A1171" s="40"/>
      <c r="D1171" s="40"/>
      <c r="E1171" s="40"/>
      <c r="F1171" s="40"/>
      <c r="G1171" s="40"/>
    </row>
    <row r="1172" spans="1:7" ht="13.2">
      <c r="A1172" s="40"/>
      <c r="D1172" s="40"/>
      <c r="E1172" s="40"/>
      <c r="F1172" s="40"/>
      <c r="G1172" s="40"/>
    </row>
    <row r="1173" spans="1:7" ht="13.2">
      <c r="A1173" s="40"/>
      <c r="D1173" s="40"/>
      <c r="E1173" s="40"/>
      <c r="F1173" s="40"/>
      <c r="G1173" s="40"/>
    </row>
    <row r="1174" spans="1:7" ht="13.2">
      <c r="A1174" s="40"/>
      <c r="D1174" s="40"/>
      <c r="E1174" s="40"/>
      <c r="F1174" s="40"/>
      <c r="G1174" s="40"/>
    </row>
    <row r="1175" spans="1:7" ht="13.2">
      <c r="A1175" s="40"/>
      <c r="D1175" s="40"/>
      <c r="E1175" s="40"/>
      <c r="F1175" s="40"/>
      <c r="G1175" s="40"/>
    </row>
    <row r="1176" spans="1:7" ht="13.2">
      <c r="A1176" s="40"/>
      <c r="D1176" s="40"/>
      <c r="E1176" s="40"/>
      <c r="F1176" s="40"/>
      <c r="G1176" s="40"/>
    </row>
    <row r="1177" spans="1:7" ht="13.2">
      <c r="A1177" s="40"/>
      <c r="D1177" s="40"/>
      <c r="E1177" s="40"/>
      <c r="F1177" s="40"/>
      <c r="G1177" s="40"/>
    </row>
    <row r="1178" spans="1:7" ht="13.2">
      <c r="A1178" s="40"/>
      <c r="D1178" s="40"/>
      <c r="E1178" s="40"/>
      <c r="F1178" s="40"/>
      <c r="G1178" s="40"/>
    </row>
    <row r="1179" spans="1:7" ht="13.2">
      <c r="A1179" s="40"/>
      <c r="D1179" s="40"/>
      <c r="E1179" s="40"/>
      <c r="F1179" s="40"/>
      <c r="G1179" s="40"/>
    </row>
    <row r="1180" spans="1:7" ht="13.2">
      <c r="A1180" s="40"/>
      <c r="D1180" s="40"/>
      <c r="E1180" s="40"/>
      <c r="F1180" s="40"/>
      <c r="G1180" s="40"/>
    </row>
    <row r="1181" spans="1:7" ht="13.2">
      <c r="A1181" s="40"/>
      <c r="D1181" s="40"/>
      <c r="E1181" s="40"/>
      <c r="F1181" s="40"/>
      <c r="G1181" s="40"/>
    </row>
    <row r="1182" spans="1:7" ht="13.2">
      <c r="A1182" s="40"/>
      <c r="D1182" s="40"/>
      <c r="E1182" s="40"/>
      <c r="F1182" s="40"/>
      <c r="G1182" s="40"/>
    </row>
    <row r="1183" spans="1:7" ht="13.2">
      <c r="A1183" s="40"/>
      <c r="D1183" s="40"/>
      <c r="E1183" s="40"/>
      <c r="F1183" s="40"/>
      <c r="G1183" s="40"/>
    </row>
    <row r="1184" spans="1:7" ht="13.2">
      <c r="A1184" s="40"/>
      <c r="D1184" s="40"/>
      <c r="E1184" s="40"/>
      <c r="F1184" s="40"/>
      <c r="G1184" s="40"/>
    </row>
    <row r="1185" spans="1:7" ht="13.2">
      <c r="A1185" s="40"/>
      <c r="D1185" s="40"/>
      <c r="E1185" s="40"/>
      <c r="F1185" s="40"/>
      <c r="G1185" s="40"/>
    </row>
    <row r="1186" spans="1:7" ht="13.2">
      <c r="A1186" s="40"/>
      <c r="D1186" s="40"/>
      <c r="E1186" s="40"/>
      <c r="F1186" s="40"/>
      <c r="G1186" s="40"/>
    </row>
    <row r="1187" spans="1:7" ht="13.2">
      <c r="A1187" s="40"/>
      <c r="D1187" s="40"/>
      <c r="E1187" s="40"/>
      <c r="F1187" s="40"/>
      <c r="G1187" s="40"/>
    </row>
    <row r="1188" spans="1:7" ht="13.2">
      <c r="A1188" s="40"/>
      <c r="D1188" s="40"/>
      <c r="E1188" s="40"/>
      <c r="F1188" s="40"/>
      <c r="G1188" s="40"/>
    </row>
    <row r="1189" spans="1:7" ht="13.2">
      <c r="A1189" s="40"/>
      <c r="D1189" s="40"/>
      <c r="E1189" s="40"/>
      <c r="F1189" s="40"/>
      <c r="G1189" s="40"/>
    </row>
    <row r="1190" spans="1:7" ht="13.2">
      <c r="A1190" s="40"/>
      <c r="D1190" s="40"/>
      <c r="E1190" s="40"/>
      <c r="F1190" s="40"/>
      <c r="G1190" s="40"/>
    </row>
    <row r="1191" spans="1:7" ht="13.2">
      <c r="A1191" s="40"/>
      <c r="D1191" s="40"/>
      <c r="E1191" s="40"/>
      <c r="F1191" s="40"/>
      <c r="G1191" s="40"/>
    </row>
    <row r="1192" spans="1:7" ht="13.2">
      <c r="A1192" s="40"/>
      <c r="D1192" s="40"/>
      <c r="E1192" s="40"/>
      <c r="F1192" s="40"/>
      <c r="G1192" s="40"/>
    </row>
    <row r="1193" spans="1:7" ht="13.2">
      <c r="A1193" s="40"/>
      <c r="D1193" s="40"/>
      <c r="E1193" s="40"/>
      <c r="F1193" s="40"/>
      <c r="G1193" s="40"/>
    </row>
    <row r="1194" spans="1:7" ht="13.2">
      <c r="A1194" s="40"/>
      <c r="D1194" s="40"/>
      <c r="E1194" s="40"/>
      <c r="F1194" s="40"/>
      <c r="G1194" s="40"/>
    </row>
    <row r="1195" spans="1:7" ht="13.2">
      <c r="A1195" s="40"/>
      <c r="D1195" s="40"/>
      <c r="E1195" s="40"/>
      <c r="F1195" s="40"/>
      <c r="G1195" s="40"/>
    </row>
    <row r="1196" spans="1:7" ht="13.2">
      <c r="A1196" s="40"/>
      <c r="D1196" s="40"/>
      <c r="E1196" s="40"/>
      <c r="F1196" s="40"/>
      <c r="G1196" s="40"/>
    </row>
    <row r="1197" spans="1:7" ht="13.2">
      <c r="A1197" s="40"/>
      <c r="D1197" s="40"/>
      <c r="E1197" s="40"/>
      <c r="F1197" s="40"/>
      <c r="G1197" s="40"/>
    </row>
    <row r="1198" spans="1:7" ht="13.2">
      <c r="A1198" s="40"/>
      <c r="D1198" s="40"/>
      <c r="E1198" s="40"/>
      <c r="F1198" s="40"/>
      <c r="G1198" s="40"/>
    </row>
    <row r="1199" spans="1:7" ht="13.2">
      <c r="A1199" s="40"/>
      <c r="D1199" s="40"/>
      <c r="E1199" s="40"/>
      <c r="F1199" s="40"/>
      <c r="G1199" s="40"/>
    </row>
    <row r="1200" spans="1:7" ht="13.2">
      <c r="A1200" s="40"/>
      <c r="D1200" s="40"/>
      <c r="E1200" s="40"/>
      <c r="F1200" s="40"/>
      <c r="G1200" s="40"/>
    </row>
    <row r="1201" spans="1:7" ht="13.2">
      <c r="A1201" s="40"/>
      <c r="D1201" s="40"/>
      <c r="E1201" s="40"/>
      <c r="F1201" s="40"/>
      <c r="G1201" s="40"/>
    </row>
    <row r="1202" spans="1:7" ht="13.2">
      <c r="A1202" s="40"/>
      <c r="D1202" s="40"/>
      <c r="E1202" s="40"/>
      <c r="F1202" s="40"/>
      <c r="G1202" s="40"/>
    </row>
    <row r="1203" spans="1:7" ht="13.2">
      <c r="A1203" s="40"/>
      <c r="D1203" s="40"/>
      <c r="E1203" s="40"/>
      <c r="F1203" s="40"/>
      <c r="G1203" s="40"/>
    </row>
    <row r="1204" spans="1:7" ht="13.2">
      <c r="A1204" s="40"/>
      <c r="D1204" s="40"/>
      <c r="E1204" s="40"/>
      <c r="F1204" s="40"/>
      <c r="G1204" s="40"/>
    </row>
    <row r="1205" spans="1:7" ht="13.2">
      <c r="A1205" s="40"/>
      <c r="D1205" s="40"/>
      <c r="E1205" s="40"/>
      <c r="F1205" s="40"/>
      <c r="G1205" s="40"/>
    </row>
    <row r="1206" spans="1:7" ht="13.2">
      <c r="A1206" s="40"/>
      <c r="D1206" s="40"/>
      <c r="E1206" s="40"/>
      <c r="F1206" s="40"/>
      <c r="G1206" s="40"/>
    </row>
    <row r="1207" spans="1:7" ht="13.2">
      <c r="A1207" s="40"/>
      <c r="D1207" s="40"/>
      <c r="E1207" s="40"/>
      <c r="F1207" s="40"/>
      <c r="G1207" s="40"/>
    </row>
    <row r="1208" spans="1:7" ht="13.2">
      <c r="A1208" s="40"/>
      <c r="D1208" s="40"/>
      <c r="E1208" s="40"/>
      <c r="F1208" s="40"/>
      <c r="G1208" s="40"/>
    </row>
    <row r="1209" spans="1:7" ht="13.2">
      <c r="A1209" s="40"/>
      <c r="D1209" s="40"/>
      <c r="E1209" s="40"/>
      <c r="F1209" s="40"/>
      <c r="G1209" s="40"/>
    </row>
    <row r="1210" spans="1:7" ht="13.2">
      <c r="A1210" s="40"/>
      <c r="D1210" s="40"/>
      <c r="E1210" s="40"/>
      <c r="F1210" s="40"/>
      <c r="G1210" s="40"/>
    </row>
    <row r="1211" spans="1:7" ht="13.2">
      <c r="A1211" s="40"/>
      <c r="D1211" s="40"/>
      <c r="E1211" s="40"/>
      <c r="F1211" s="40"/>
      <c r="G1211" s="40"/>
    </row>
    <row r="1212" spans="1:7" ht="13.2">
      <c r="A1212" s="40"/>
      <c r="D1212" s="40"/>
      <c r="E1212" s="40"/>
      <c r="F1212" s="40"/>
      <c r="G1212" s="40"/>
    </row>
    <row r="1213" spans="1:7" ht="13.2">
      <c r="A1213" s="40"/>
      <c r="D1213" s="40"/>
      <c r="E1213" s="40"/>
      <c r="F1213" s="40"/>
      <c r="G1213" s="40"/>
    </row>
    <row r="1214" spans="1:7" ht="13.2">
      <c r="A1214" s="40"/>
      <c r="D1214" s="40"/>
      <c r="E1214" s="40"/>
      <c r="F1214" s="40"/>
      <c r="G1214" s="40"/>
    </row>
    <row r="1215" spans="1:7" ht="13.2">
      <c r="A1215" s="40"/>
      <c r="D1215" s="40"/>
      <c r="E1215" s="40"/>
      <c r="F1215" s="40"/>
      <c r="G1215" s="40"/>
    </row>
    <row r="1216" spans="1:7" ht="13.2">
      <c r="A1216" s="40"/>
      <c r="D1216" s="40"/>
      <c r="E1216" s="40"/>
      <c r="F1216" s="40"/>
      <c r="G1216" s="40"/>
    </row>
    <row r="1217" spans="1:7" ht="13.2">
      <c r="A1217" s="40"/>
      <c r="D1217" s="40"/>
      <c r="E1217" s="40"/>
      <c r="F1217" s="40"/>
      <c r="G1217" s="40"/>
    </row>
    <row r="1218" spans="1:7" ht="13.2">
      <c r="A1218" s="40"/>
      <c r="D1218" s="40"/>
      <c r="E1218" s="40"/>
      <c r="F1218" s="40"/>
      <c r="G1218" s="40"/>
    </row>
    <row r="1219" spans="1:7" ht="13.2">
      <c r="A1219" s="40"/>
      <c r="D1219" s="40"/>
      <c r="E1219" s="40"/>
      <c r="F1219" s="40"/>
      <c r="G1219" s="40"/>
    </row>
    <row r="1220" spans="1:7" ht="13.2">
      <c r="A1220" s="40"/>
      <c r="D1220" s="40"/>
      <c r="E1220" s="40"/>
      <c r="F1220" s="40"/>
      <c r="G1220" s="40"/>
    </row>
    <row r="1221" spans="1:7" ht="13.2">
      <c r="A1221" s="40"/>
      <c r="D1221" s="40"/>
      <c r="E1221" s="40"/>
      <c r="F1221" s="40"/>
      <c r="G1221" s="40"/>
    </row>
    <row r="1222" spans="1:7" ht="13.2">
      <c r="A1222" s="40"/>
      <c r="D1222" s="40"/>
      <c r="E1222" s="40"/>
      <c r="F1222" s="40"/>
      <c r="G1222" s="40"/>
    </row>
    <row r="1223" spans="1:7" ht="13.2">
      <c r="A1223" s="40"/>
      <c r="D1223" s="40"/>
      <c r="E1223" s="40"/>
      <c r="F1223" s="40"/>
      <c r="G1223" s="40"/>
    </row>
    <row r="1224" spans="1:7" ht="13.2">
      <c r="A1224" s="40"/>
      <c r="D1224" s="40"/>
      <c r="E1224" s="40"/>
      <c r="F1224" s="40"/>
      <c r="G1224" s="40"/>
    </row>
    <row r="1225" spans="1:7" ht="13.2">
      <c r="A1225" s="40"/>
      <c r="D1225" s="40"/>
      <c r="E1225" s="40"/>
      <c r="F1225" s="40"/>
      <c r="G1225" s="40"/>
    </row>
    <row r="1226" spans="1:7" ht="13.2">
      <c r="A1226" s="40"/>
      <c r="D1226" s="40"/>
      <c r="E1226" s="40"/>
      <c r="F1226" s="40"/>
      <c r="G1226" s="40"/>
    </row>
    <row r="1227" spans="1:7" ht="13.2">
      <c r="A1227" s="40"/>
      <c r="D1227" s="40"/>
      <c r="E1227" s="40"/>
      <c r="F1227" s="40"/>
      <c r="G1227" s="40"/>
    </row>
    <row r="1228" spans="1:7" ht="13.2">
      <c r="A1228" s="40"/>
      <c r="D1228" s="40"/>
      <c r="E1228" s="40"/>
      <c r="F1228" s="40"/>
      <c r="G1228" s="40"/>
    </row>
    <row r="1229" spans="1:7" ht="13.2">
      <c r="A1229" s="40"/>
      <c r="D1229" s="40"/>
      <c r="E1229" s="40"/>
      <c r="F1229" s="40"/>
      <c r="G1229" s="40"/>
    </row>
    <row r="1230" spans="1:7" ht="13.2">
      <c r="A1230" s="40"/>
      <c r="D1230" s="40"/>
      <c r="E1230" s="40"/>
      <c r="F1230" s="40"/>
      <c r="G1230" s="40"/>
    </row>
    <row r="1231" spans="1:7" ht="13.2">
      <c r="A1231" s="40"/>
      <c r="D1231" s="40"/>
      <c r="E1231" s="40"/>
      <c r="F1231" s="40"/>
      <c r="G1231" s="40"/>
    </row>
    <row r="1232" spans="1:7" ht="13.2">
      <c r="A1232" s="40"/>
      <c r="D1232" s="40"/>
      <c r="E1232" s="40"/>
      <c r="F1232" s="40"/>
      <c r="G1232" s="40"/>
    </row>
    <row r="1233" spans="1:7" ht="13.2">
      <c r="A1233" s="40"/>
      <c r="D1233" s="40"/>
      <c r="E1233" s="40"/>
      <c r="F1233" s="40"/>
      <c r="G1233" s="40"/>
    </row>
    <row r="1234" spans="1:7" ht="13.2">
      <c r="A1234" s="40"/>
      <c r="D1234" s="40"/>
      <c r="E1234" s="40"/>
      <c r="F1234" s="40"/>
      <c r="G1234" s="40"/>
    </row>
    <row r="1235" spans="1:7" ht="13.2">
      <c r="A1235" s="40"/>
      <c r="D1235" s="40"/>
      <c r="E1235" s="40"/>
      <c r="F1235" s="40"/>
      <c r="G1235" s="40"/>
    </row>
    <row r="1236" spans="1:7" ht="13.2">
      <c r="A1236" s="40"/>
      <c r="D1236" s="40"/>
      <c r="E1236" s="40"/>
      <c r="F1236" s="40"/>
      <c r="G1236" s="40"/>
    </row>
    <row r="1237" spans="1:7" ht="13.2">
      <c r="A1237" s="40"/>
      <c r="D1237" s="40"/>
      <c r="E1237" s="40"/>
      <c r="F1237" s="40"/>
      <c r="G1237" s="40"/>
    </row>
    <row r="1238" spans="1:7" ht="13.2">
      <c r="A1238" s="40"/>
      <c r="D1238" s="40"/>
      <c r="E1238" s="40"/>
      <c r="F1238" s="40"/>
      <c r="G1238" s="40"/>
    </row>
    <row r="1239" spans="1:7" ht="13.2">
      <c r="A1239" s="40"/>
      <c r="D1239" s="40"/>
      <c r="E1239" s="40"/>
      <c r="F1239" s="40"/>
      <c r="G1239" s="40"/>
    </row>
    <row r="1240" spans="1:7" ht="13.2">
      <c r="A1240" s="40"/>
      <c r="D1240" s="40"/>
      <c r="E1240" s="40"/>
      <c r="F1240" s="40"/>
      <c r="G1240" s="40"/>
    </row>
    <row r="1241" spans="1:7" ht="13.2">
      <c r="A1241" s="40"/>
      <c r="D1241" s="40"/>
      <c r="E1241" s="40"/>
      <c r="F1241" s="40"/>
      <c r="G1241" s="40"/>
    </row>
    <row r="1242" spans="1:7" ht="13.2">
      <c r="A1242" s="40"/>
      <c r="D1242" s="40"/>
      <c r="E1242" s="40"/>
      <c r="F1242" s="40"/>
      <c r="G1242" s="40"/>
    </row>
    <row r="1243" spans="1:7" ht="13.2">
      <c r="A1243" s="40"/>
      <c r="D1243" s="40"/>
      <c r="E1243" s="40"/>
      <c r="F1243" s="40"/>
      <c r="G1243" s="40"/>
    </row>
    <row r="1244" spans="1:7" ht="13.2">
      <c r="A1244" s="40"/>
      <c r="D1244" s="40"/>
      <c r="E1244" s="40"/>
      <c r="F1244" s="40"/>
      <c r="G1244" s="40"/>
    </row>
    <row r="1245" spans="1:7" ht="13.2">
      <c r="A1245" s="40"/>
      <c r="D1245" s="40"/>
      <c r="E1245" s="40"/>
      <c r="F1245" s="40"/>
      <c r="G1245" s="40"/>
    </row>
    <row r="1246" spans="1:7" ht="13.2">
      <c r="A1246" s="40"/>
      <c r="D1246" s="40"/>
      <c r="E1246" s="40"/>
      <c r="F1246" s="40"/>
      <c r="G1246" s="40"/>
    </row>
    <row r="1247" spans="1:7" ht="13.2">
      <c r="A1247" s="40"/>
      <c r="D1247" s="40"/>
      <c r="E1247" s="40"/>
      <c r="F1247" s="40"/>
      <c r="G1247" s="40"/>
    </row>
    <row r="1248" spans="1:7" ht="13.2">
      <c r="A1248" s="40"/>
      <c r="D1248" s="40"/>
      <c r="E1248" s="40"/>
      <c r="F1248" s="40"/>
      <c r="G1248" s="40"/>
    </row>
    <row r="1249" spans="1:7" ht="13.2">
      <c r="A1249" s="40"/>
      <c r="D1249" s="40"/>
      <c r="E1249" s="40"/>
      <c r="F1249" s="40"/>
      <c r="G1249" s="40"/>
    </row>
    <row r="1250" spans="1:7" ht="13.2">
      <c r="A1250" s="40"/>
      <c r="D1250" s="40"/>
      <c r="E1250" s="40"/>
      <c r="F1250" s="40"/>
      <c r="G1250" s="40"/>
    </row>
    <row r="1251" spans="1:7" ht="13.2">
      <c r="A1251" s="40"/>
      <c r="D1251" s="40"/>
      <c r="E1251" s="40"/>
      <c r="F1251" s="40"/>
      <c r="G1251" s="40"/>
    </row>
    <row r="1252" spans="1:7" ht="13.2">
      <c r="A1252" s="40"/>
      <c r="D1252" s="40"/>
      <c r="E1252" s="40"/>
      <c r="F1252" s="40"/>
      <c r="G1252" s="40"/>
    </row>
    <row r="1253" spans="1:7" ht="13.2">
      <c r="A1253" s="40"/>
      <c r="D1253" s="40"/>
      <c r="E1253" s="40"/>
      <c r="F1253" s="40"/>
      <c r="G1253" s="40"/>
    </row>
    <row r="1254" spans="1:7" ht="13.2">
      <c r="A1254" s="40"/>
      <c r="D1254" s="40"/>
      <c r="E1254" s="40"/>
      <c r="F1254" s="40"/>
      <c r="G1254" s="40"/>
    </row>
  </sheetData>
  <dataValidations count="4">
    <dataValidation type="list" allowBlank="1" showErrorMessage="1" sqref="T33 T43:T45 H3:H58 H60:H112 H114:H163 H165:H229 H232:H285" xr:uid="{00000000-0002-0000-0E00-000000000000}">
      <formula1>"Malini,Ricardo,Swetha,Elisia,Siddharth"</formula1>
    </dataValidation>
    <dataValidation type="list" allowBlank="1" showErrorMessage="1" sqref="W33 W43:W45 K3:K58 K60:K112 K114:K163 K165:K229 K232:K285" xr:uid="{00000000-0002-0000-0E00-000001000000}">
      <formula1>"Venmo,Zelle,Paypal,Apple pay,Cash,Not in the Directory"</formula1>
    </dataValidation>
    <dataValidation type="list" allowBlank="1" showErrorMessage="1" sqref="U33 X33 U43:U45 X43:X45 I3:I58 L3:L58 L60:L61 L62:M62 L63 L64:M65 I60:I83 I84:J84 I85:I88 I89:J89 I90:I97 I98:J98 I99 I100:J100 Y102 L66:L104 L105:M105 I101:I109 I110:J112 L106:L112 I114:I134 I135:J153 I154:I158 I159:J162 I163 L114:L163 I165:I167 I168:J168 I169:I173 I174:J175 I176:I177 I178:J180 I181:I185 I186:J187 I188 I189:J189 I190:I191 I192:J192 I193:I194 I195:J195 I196:I197 I198:J198 I199:I200 I201:J205 I206:I214 I215:J215 I216 I217:J217 I218:I227 I228:J228 I229 L165:L229 I232:J232 I233:I242 I243:J243 I244:I250 I251:J258 I259 I260:J278 I279:I281 I282:J285 L232:L285" xr:uid="{00000000-0002-0000-0E00-000002000000}">
      <formula1>"Yes,No,NA"</formula1>
    </dataValidation>
    <dataValidation type="list" allowBlank="1" showErrorMessage="1" sqref="V33 V43:V45 J3:J58 J60:J83 J85:J88 J90:J97 J99 J101:J109 J114:J134 J154:J158 J163 J165:J167 J169:J173 J176:J177 J181:J185 J188 J190:J191 J193:J194 J196:J197 J199:J200 J206:J214 J216 J218:J227 J229 J233:J242 J244:J250 J259 J279:J281" xr:uid="{00000000-0002-0000-0E00-000003000000}">
      <formula1>"Yes,No"</formula1>
    </dataValidation>
  </dataValidation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O999"/>
  <sheetViews>
    <sheetView workbookViewId="0"/>
  </sheetViews>
  <sheetFormatPr defaultColWidth="12.6640625" defaultRowHeight="15.75" customHeight="1"/>
  <cols>
    <col min="1" max="1" width="7.88671875" customWidth="1"/>
    <col min="2" max="2" width="8.6640625" customWidth="1"/>
    <col min="3" max="3" width="8.88671875" customWidth="1"/>
    <col min="4" max="4" width="6.33203125" customWidth="1"/>
    <col min="5" max="5" width="8.6640625" customWidth="1"/>
    <col min="6" max="6" width="9.109375" customWidth="1"/>
    <col min="7" max="7" width="8.88671875" customWidth="1"/>
    <col min="8" max="8" width="11.21875" customWidth="1"/>
    <col min="9" max="9" width="2.109375" customWidth="1"/>
    <col min="10" max="10" width="9.109375" customWidth="1"/>
    <col min="11" max="11" width="6.88671875" customWidth="1"/>
    <col min="12" max="12" width="8.88671875" customWidth="1"/>
    <col min="13" max="13" width="4.44140625" customWidth="1"/>
    <col min="14" max="14" width="6.88671875" customWidth="1"/>
    <col min="15" max="15" width="7.33203125" customWidth="1"/>
    <col min="16" max="16" width="6.88671875" customWidth="1"/>
    <col min="17" max="17" width="9.77734375" customWidth="1"/>
  </cols>
  <sheetData>
    <row r="1" spans="1:41">
      <c r="A1" s="110" t="s">
        <v>519</v>
      </c>
      <c r="B1" s="37"/>
      <c r="C1" s="37"/>
      <c r="D1" s="37"/>
      <c r="E1" s="53"/>
      <c r="F1" s="45"/>
      <c r="G1" s="37"/>
      <c r="H1" s="37"/>
      <c r="I1" s="37"/>
      <c r="J1" s="37"/>
      <c r="K1" s="37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</row>
    <row r="2" spans="1:41">
      <c r="A2" s="106">
        <v>45600</v>
      </c>
      <c r="B2" s="3" t="s">
        <v>338</v>
      </c>
      <c r="C2" s="3" t="s">
        <v>339</v>
      </c>
      <c r="D2" s="40">
        <v>45</v>
      </c>
      <c r="E2" s="40">
        <v>60</v>
      </c>
      <c r="F2" s="40">
        <v>60</v>
      </c>
      <c r="G2" s="103">
        <v>0</v>
      </c>
      <c r="H2" s="11" t="s">
        <v>233</v>
      </c>
      <c r="I2" s="133" t="s">
        <v>303</v>
      </c>
      <c r="J2" s="11" t="s">
        <v>303</v>
      </c>
      <c r="K2" s="11" t="s">
        <v>8</v>
      </c>
    </row>
    <row r="3" spans="1:41">
      <c r="A3" s="46">
        <v>45602</v>
      </c>
      <c r="B3" s="3" t="s">
        <v>338</v>
      </c>
      <c r="C3" s="3" t="s">
        <v>339</v>
      </c>
      <c r="D3" s="40">
        <v>45</v>
      </c>
      <c r="E3" s="40">
        <v>60</v>
      </c>
      <c r="F3" s="40">
        <v>60</v>
      </c>
      <c r="G3" s="103">
        <v>0</v>
      </c>
      <c r="H3" s="11" t="s">
        <v>233</v>
      </c>
      <c r="I3" s="133" t="s">
        <v>303</v>
      </c>
      <c r="J3" s="11" t="s">
        <v>303</v>
      </c>
      <c r="K3" s="11" t="s">
        <v>8</v>
      </c>
    </row>
    <row r="4" spans="1:41">
      <c r="A4" s="46">
        <v>45600</v>
      </c>
      <c r="B4" s="134" t="s">
        <v>520</v>
      </c>
      <c r="C4" s="3" t="s">
        <v>521</v>
      </c>
      <c r="D4" s="40">
        <v>30</v>
      </c>
      <c r="E4" s="40">
        <v>75</v>
      </c>
      <c r="F4" s="40">
        <v>20</v>
      </c>
      <c r="G4" s="86">
        <v>55</v>
      </c>
      <c r="H4" s="11" t="s">
        <v>379</v>
      </c>
      <c r="I4" s="133" t="s">
        <v>303</v>
      </c>
      <c r="J4" s="11" t="s">
        <v>303</v>
      </c>
      <c r="K4" s="11" t="s">
        <v>0</v>
      </c>
    </row>
    <row r="5" spans="1:41">
      <c r="A5" s="46">
        <v>45600</v>
      </c>
      <c r="B5" s="3" t="s">
        <v>26</v>
      </c>
      <c r="C5" s="3" t="s">
        <v>473</v>
      </c>
      <c r="D5" s="40">
        <v>30</v>
      </c>
      <c r="E5" s="86">
        <v>60</v>
      </c>
      <c r="F5" s="86">
        <v>60</v>
      </c>
      <c r="G5" s="86">
        <v>0</v>
      </c>
      <c r="H5" s="85" t="s">
        <v>233</v>
      </c>
      <c r="I5" s="133" t="s">
        <v>303</v>
      </c>
      <c r="J5" s="40" t="s">
        <v>303</v>
      </c>
      <c r="K5" s="40" t="s">
        <v>0</v>
      </c>
    </row>
    <row r="6" spans="1:41">
      <c r="A6" s="46">
        <v>45600</v>
      </c>
      <c r="B6" s="3" t="s">
        <v>491</v>
      </c>
      <c r="C6" s="3" t="s">
        <v>522</v>
      </c>
      <c r="D6" s="40">
        <v>60</v>
      </c>
      <c r="E6" s="40">
        <v>60</v>
      </c>
      <c r="F6" s="40">
        <v>60</v>
      </c>
      <c r="G6" s="103">
        <v>0</v>
      </c>
      <c r="H6" s="85" t="s">
        <v>233</v>
      </c>
      <c r="I6" s="133" t="s">
        <v>303</v>
      </c>
      <c r="J6" s="11" t="s">
        <v>303</v>
      </c>
      <c r="K6" s="40" t="s">
        <v>0</v>
      </c>
    </row>
    <row r="7" spans="1:41">
      <c r="A7" s="46">
        <v>45600</v>
      </c>
      <c r="B7" s="3" t="s">
        <v>509</v>
      </c>
      <c r="C7" s="3" t="s">
        <v>523</v>
      </c>
      <c r="D7" s="40">
        <v>60</v>
      </c>
      <c r="E7" s="40">
        <v>60</v>
      </c>
      <c r="F7" s="40">
        <v>60</v>
      </c>
      <c r="G7" s="103">
        <v>0</v>
      </c>
      <c r="H7" s="85" t="s">
        <v>233</v>
      </c>
      <c r="I7" s="133" t="s">
        <v>303</v>
      </c>
      <c r="J7" s="11" t="s">
        <v>303</v>
      </c>
      <c r="K7" s="40" t="s">
        <v>0</v>
      </c>
    </row>
    <row r="8" spans="1:41">
      <c r="A8" s="46">
        <v>45602</v>
      </c>
      <c r="B8" s="3" t="s">
        <v>509</v>
      </c>
      <c r="C8" s="3" t="s">
        <v>523</v>
      </c>
      <c r="D8" s="40">
        <v>60</v>
      </c>
      <c r="E8" s="40">
        <v>60</v>
      </c>
      <c r="F8" s="40">
        <v>60</v>
      </c>
      <c r="G8" s="103">
        <v>0</v>
      </c>
      <c r="H8" s="85" t="s">
        <v>233</v>
      </c>
      <c r="I8" s="133" t="s">
        <v>303</v>
      </c>
      <c r="J8" s="11" t="s">
        <v>303</v>
      </c>
      <c r="K8" s="40" t="s">
        <v>0</v>
      </c>
    </row>
    <row r="9" spans="1:41">
      <c r="A9" s="46">
        <v>45600</v>
      </c>
      <c r="B9" s="3" t="s">
        <v>498</v>
      </c>
      <c r="C9" s="3" t="s">
        <v>227</v>
      </c>
      <c r="D9" s="40">
        <v>30</v>
      </c>
      <c r="E9" s="86">
        <v>60</v>
      </c>
      <c r="F9" s="86">
        <v>60</v>
      </c>
      <c r="G9" s="86">
        <v>0</v>
      </c>
      <c r="H9" s="85" t="s">
        <v>233</v>
      </c>
      <c r="I9" s="133" t="s">
        <v>303</v>
      </c>
      <c r="J9" s="40" t="s">
        <v>303</v>
      </c>
      <c r="K9" s="40" t="s">
        <v>0</v>
      </c>
    </row>
    <row r="10" spans="1:41">
      <c r="A10" s="46">
        <v>45600</v>
      </c>
      <c r="B10" s="3" t="s">
        <v>470</v>
      </c>
      <c r="C10" s="3" t="s">
        <v>436</v>
      </c>
      <c r="D10" s="40">
        <v>45</v>
      </c>
      <c r="E10" s="40">
        <v>60</v>
      </c>
      <c r="F10" s="40">
        <v>60</v>
      </c>
      <c r="G10" s="103">
        <v>0</v>
      </c>
      <c r="H10" s="85" t="s">
        <v>233</v>
      </c>
      <c r="I10" s="133" t="s">
        <v>303</v>
      </c>
      <c r="J10" s="11" t="s">
        <v>303</v>
      </c>
      <c r="K10" s="40" t="s">
        <v>0</v>
      </c>
    </row>
    <row r="11" spans="1:41">
      <c r="A11" s="46">
        <v>45601</v>
      </c>
      <c r="B11" s="3" t="s">
        <v>471</v>
      </c>
      <c r="C11" s="3" t="s">
        <v>32</v>
      </c>
      <c r="D11" s="40">
        <v>45</v>
      </c>
      <c r="E11" s="60">
        <v>80</v>
      </c>
      <c r="F11" s="40">
        <v>80</v>
      </c>
      <c r="G11" s="40">
        <v>0</v>
      </c>
      <c r="H11" s="11" t="s">
        <v>233</v>
      </c>
      <c r="I11" s="133" t="s">
        <v>303</v>
      </c>
      <c r="J11" s="11" t="s">
        <v>303</v>
      </c>
      <c r="K11" s="11" t="s">
        <v>0</v>
      </c>
    </row>
    <row r="12" spans="1:41">
      <c r="A12" s="46">
        <v>45601</v>
      </c>
      <c r="B12" s="11" t="s">
        <v>313</v>
      </c>
      <c r="C12" s="40" t="s">
        <v>314</v>
      </c>
      <c r="D12" s="40">
        <v>60</v>
      </c>
      <c r="E12" s="60">
        <v>90</v>
      </c>
      <c r="F12" s="60">
        <v>90</v>
      </c>
      <c r="G12" s="40">
        <v>0</v>
      </c>
      <c r="H12" s="85" t="s">
        <v>233</v>
      </c>
      <c r="I12" s="135" t="s">
        <v>303</v>
      </c>
      <c r="J12" s="40" t="s">
        <v>303</v>
      </c>
      <c r="K12" s="40" t="s">
        <v>0</v>
      </c>
    </row>
    <row r="13" spans="1:41">
      <c r="A13" s="46">
        <v>45601</v>
      </c>
      <c r="B13" s="40" t="s">
        <v>315</v>
      </c>
      <c r="C13" s="40" t="s">
        <v>314</v>
      </c>
      <c r="D13" s="40">
        <v>30</v>
      </c>
      <c r="E13" s="60">
        <v>60</v>
      </c>
      <c r="F13" s="60">
        <v>60</v>
      </c>
      <c r="G13" s="40">
        <v>0</v>
      </c>
      <c r="H13" s="85" t="s">
        <v>233</v>
      </c>
      <c r="I13" s="135" t="s">
        <v>303</v>
      </c>
      <c r="J13" s="40" t="s">
        <v>303</v>
      </c>
      <c r="K13" s="40" t="s">
        <v>0</v>
      </c>
    </row>
    <row r="14" spans="1:41">
      <c r="A14" s="46">
        <v>45600</v>
      </c>
      <c r="B14" s="3" t="s">
        <v>328</v>
      </c>
      <c r="C14" s="3" t="s">
        <v>329</v>
      </c>
      <c r="D14" s="40">
        <v>60</v>
      </c>
      <c r="E14" s="86">
        <v>90</v>
      </c>
      <c r="F14" s="86">
        <v>90</v>
      </c>
      <c r="G14" s="86">
        <v>0</v>
      </c>
      <c r="H14" s="11" t="s">
        <v>233</v>
      </c>
      <c r="I14" s="133" t="s">
        <v>303</v>
      </c>
      <c r="J14" s="40" t="s">
        <v>303</v>
      </c>
      <c r="K14" s="11" t="s">
        <v>0</v>
      </c>
    </row>
    <row r="15" spans="1:41">
      <c r="A15" s="46">
        <v>45601</v>
      </c>
      <c r="B15" s="3" t="s">
        <v>328</v>
      </c>
      <c r="C15" s="3" t="s">
        <v>329</v>
      </c>
      <c r="D15" s="40">
        <v>45</v>
      </c>
      <c r="E15" s="40">
        <v>60</v>
      </c>
      <c r="F15" s="40">
        <v>60</v>
      </c>
      <c r="G15" s="103">
        <v>0</v>
      </c>
      <c r="H15" s="11" t="s">
        <v>233</v>
      </c>
      <c r="I15" s="133" t="s">
        <v>303</v>
      </c>
      <c r="J15" s="40" t="s">
        <v>303</v>
      </c>
      <c r="K15" s="11" t="s">
        <v>0</v>
      </c>
    </row>
    <row r="16" spans="1:41">
      <c r="A16" s="46">
        <v>45601</v>
      </c>
      <c r="B16" s="3" t="s">
        <v>484</v>
      </c>
      <c r="C16" s="3" t="s">
        <v>485</v>
      </c>
      <c r="D16" s="40">
        <v>30</v>
      </c>
      <c r="E16" s="40">
        <v>40</v>
      </c>
      <c r="F16" s="40">
        <v>40</v>
      </c>
      <c r="G16" s="86">
        <v>0</v>
      </c>
      <c r="H16" s="85" t="s">
        <v>233</v>
      </c>
      <c r="I16" s="133" t="s">
        <v>303</v>
      </c>
      <c r="J16" s="40" t="s">
        <v>303</v>
      </c>
      <c r="K16" s="40" t="s">
        <v>0</v>
      </c>
    </row>
    <row r="17" spans="1:11">
      <c r="A17" s="46">
        <v>45600</v>
      </c>
      <c r="B17" s="119" t="s">
        <v>401</v>
      </c>
      <c r="C17" s="3" t="s">
        <v>435</v>
      </c>
      <c r="D17" s="40">
        <v>30</v>
      </c>
      <c r="E17" s="40">
        <v>60</v>
      </c>
      <c r="F17" s="40">
        <v>60</v>
      </c>
      <c r="G17" s="86">
        <v>0</v>
      </c>
      <c r="H17" s="11" t="s">
        <v>233</v>
      </c>
      <c r="I17" s="133" t="s">
        <v>303</v>
      </c>
      <c r="J17" s="40" t="s">
        <v>303</v>
      </c>
      <c r="K17" s="11" t="s">
        <v>0</v>
      </c>
    </row>
    <row r="18" spans="1:11">
      <c r="A18" s="46">
        <v>45601</v>
      </c>
      <c r="B18" s="11" t="s">
        <v>382</v>
      </c>
      <c r="C18" s="3" t="s">
        <v>435</v>
      </c>
      <c r="D18" s="40">
        <v>45</v>
      </c>
      <c r="E18" s="40">
        <v>45</v>
      </c>
      <c r="F18" s="40">
        <v>45</v>
      </c>
      <c r="G18" s="86">
        <v>0</v>
      </c>
      <c r="H18" s="85" t="s">
        <v>233</v>
      </c>
      <c r="I18" s="133" t="s">
        <v>303</v>
      </c>
      <c r="J18" s="40" t="s">
        <v>303</v>
      </c>
      <c r="K18" s="40" t="s">
        <v>0</v>
      </c>
    </row>
    <row r="19" spans="1:11">
      <c r="A19" s="46">
        <v>45601</v>
      </c>
      <c r="B19" s="119" t="s">
        <v>401</v>
      </c>
      <c r="C19" s="3" t="s">
        <v>435</v>
      </c>
      <c r="D19" s="40">
        <v>45</v>
      </c>
      <c r="E19" s="40">
        <v>45</v>
      </c>
      <c r="F19" s="40">
        <v>45</v>
      </c>
      <c r="G19" s="86">
        <v>0</v>
      </c>
      <c r="H19" s="11" t="s">
        <v>233</v>
      </c>
      <c r="I19" s="133" t="s">
        <v>303</v>
      </c>
      <c r="J19" s="40" t="s">
        <v>303</v>
      </c>
      <c r="K19" s="11" t="s">
        <v>0</v>
      </c>
    </row>
    <row r="20" spans="1:11">
      <c r="A20" s="46">
        <v>45602</v>
      </c>
      <c r="B20" s="11" t="s">
        <v>382</v>
      </c>
      <c r="C20" s="3" t="s">
        <v>435</v>
      </c>
      <c r="D20" s="40">
        <v>60</v>
      </c>
      <c r="E20" s="86">
        <v>90</v>
      </c>
      <c r="F20" s="86">
        <v>90</v>
      </c>
      <c r="G20" s="86">
        <v>0</v>
      </c>
      <c r="H20" s="85" t="s">
        <v>233</v>
      </c>
      <c r="I20" s="135" t="s">
        <v>303</v>
      </c>
      <c r="J20" s="40" t="s">
        <v>303</v>
      </c>
      <c r="K20" s="40" t="s">
        <v>0</v>
      </c>
    </row>
    <row r="21" spans="1:11">
      <c r="A21" s="46">
        <v>45602</v>
      </c>
      <c r="B21" s="3" t="s">
        <v>394</v>
      </c>
      <c r="C21" s="3" t="s">
        <v>335</v>
      </c>
      <c r="D21" s="40">
        <v>45</v>
      </c>
      <c r="E21" s="40">
        <v>60</v>
      </c>
      <c r="F21" s="40">
        <v>60</v>
      </c>
      <c r="G21" s="103">
        <v>0</v>
      </c>
      <c r="H21" s="11" t="s">
        <v>233</v>
      </c>
      <c r="I21" s="133" t="s">
        <v>303</v>
      </c>
      <c r="J21" s="11" t="s">
        <v>303</v>
      </c>
      <c r="K21" s="11" t="s">
        <v>0</v>
      </c>
    </row>
    <row r="22" spans="1:11">
      <c r="A22" s="46">
        <v>45602</v>
      </c>
      <c r="B22" s="11" t="s">
        <v>201</v>
      </c>
      <c r="C22" s="11" t="s">
        <v>430</v>
      </c>
      <c r="D22" s="40">
        <v>45</v>
      </c>
      <c r="E22" s="60">
        <v>60</v>
      </c>
      <c r="F22" s="40">
        <v>15</v>
      </c>
      <c r="G22" s="40">
        <v>45</v>
      </c>
      <c r="H22" s="11" t="s">
        <v>371</v>
      </c>
      <c r="I22" s="133" t="s">
        <v>303</v>
      </c>
      <c r="J22" s="11" t="s">
        <v>303</v>
      </c>
      <c r="K22" s="11" t="s">
        <v>0</v>
      </c>
    </row>
    <row r="23" spans="1:11">
      <c r="A23" s="46">
        <v>45602</v>
      </c>
      <c r="B23" s="11" t="s">
        <v>395</v>
      </c>
      <c r="C23" s="11" t="s">
        <v>396</v>
      </c>
      <c r="D23" s="40">
        <v>30</v>
      </c>
      <c r="E23" s="60">
        <v>60</v>
      </c>
      <c r="F23" s="40">
        <v>60</v>
      </c>
      <c r="G23" s="40">
        <v>0</v>
      </c>
      <c r="H23" s="11" t="s">
        <v>233</v>
      </c>
      <c r="I23" s="133" t="s">
        <v>303</v>
      </c>
      <c r="J23" s="11" t="s">
        <v>303</v>
      </c>
      <c r="K23" s="11" t="s">
        <v>0</v>
      </c>
    </row>
    <row r="24" spans="1:11">
      <c r="A24" s="46">
        <v>45602</v>
      </c>
      <c r="B24" s="11" t="s">
        <v>144</v>
      </c>
      <c r="C24" s="11" t="s">
        <v>436</v>
      </c>
      <c r="D24" s="40">
        <v>30</v>
      </c>
      <c r="E24" s="60">
        <v>60</v>
      </c>
      <c r="F24" s="40">
        <v>60</v>
      </c>
      <c r="G24" s="40">
        <v>0</v>
      </c>
      <c r="H24" s="11" t="s">
        <v>233</v>
      </c>
      <c r="I24" s="133" t="s">
        <v>303</v>
      </c>
      <c r="J24" s="11" t="s">
        <v>303</v>
      </c>
      <c r="K24" s="11" t="s">
        <v>0</v>
      </c>
    </row>
    <row r="25" spans="1:11">
      <c r="A25" s="46">
        <v>45602</v>
      </c>
      <c r="B25" s="3" t="s">
        <v>347</v>
      </c>
      <c r="C25" s="11" t="s">
        <v>348</v>
      </c>
      <c r="D25" s="40">
        <v>45</v>
      </c>
      <c r="E25" s="40">
        <v>60</v>
      </c>
      <c r="F25" s="40">
        <v>60</v>
      </c>
      <c r="G25" s="103">
        <v>0</v>
      </c>
      <c r="H25" s="11" t="s">
        <v>233</v>
      </c>
      <c r="I25" s="133" t="s">
        <v>303</v>
      </c>
      <c r="J25" s="11" t="s">
        <v>303</v>
      </c>
      <c r="K25" s="11" t="s">
        <v>0</v>
      </c>
    </row>
    <row r="26" spans="1:11">
      <c r="A26" s="46">
        <v>45603</v>
      </c>
      <c r="B26" s="41" t="s">
        <v>524</v>
      </c>
      <c r="C26" s="11" t="s">
        <v>373</v>
      </c>
      <c r="D26" s="40">
        <v>60</v>
      </c>
      <c r="E26" s="86">
        <v>90</v>
      </c>
      <c r="F26" s="86">
        <v>90</v>
      </c>
      <c r="G26" s="86">
        <v>0</v>
      </c>
      <c r="H26" s="85" t="s">
        <v>233</v>
      </c>
      <c r="I26" s="135" t="s">
        <v>303</v>
      </c>
      <c r="J26" s="40" t="s">
        <v>303</v>
      </c>
      <c r="K26" s="40" t="s">
        <v>0</v>
      </c>
    </row>
    <row r="27" spans="1:11">
      <c r="A27" s="46">
        <v>45603</v>
      </c>
      <c r="B27" s="3" t="s">
        <v>331</v>
      </c>
      <c r="C27" s="3" t="s">
        <v>271</v>
      </c>
      <c r="D27" s="40">
        <v>45</v>
      </c>
      <c r="E27" s="86">
        <v>80</v>
      </c>
      <c r="F27" s="86">
        <v>80</v>
      </c>
      <c r="G27" s="86">
        <v>0</v>
      </c>
      <c r="H27" s="85" t="s">
        <v>233</v>
      </c>
      <c r="I27" s="135" t="s">
        <v>303</v>
      </c>
      <c r="J27" s="40" t="s">
        <v>303</v>
      </c>
      <c r="K27" s="40" t="s">
        <v>0</v>
      </c>
    </row>
    <row r="28" spans="1:11">
      <c r="A28" s="40" t="s">
        <v>199</v>
      </c>
      <c r="B28" s="40" t="s">
        <v>442</v>
      </c>
      <c r="C28" s="3" t="s">
        <v>442</v>
      </c>
      <c r="D28" s="40" t="s">
        <v>304</v>
      </c>
      <c r="E28" s="86">
        <v>100</v>
      </c>
      <c r="F28" s="86">
        <v>100</v>
      </c>
      <c r="G28" s="86">
        <v>0</v>
      </c>
      <c r="H28" s="85" t="s">
        <v>233</v>
      </c>
      <c r="I28" s="135" t="s">
        <v>303</v>
      </c>
      <c r="J28" s="40" t="s">
        <v>303</v>
      </c>
      <c r="K28" s="40" t="s">
        <v>0</v>
      </c>
    </row>
    <row r="29" spans="1:11">
      <c r="A29" s="46">
        <v>45600</v>
      </c>
      <c r="B29" s="3" t="s">
        <v>438</v>
      </c>
      <c r="C29" s="3" t="s">
        <v>439</v>
      </c>
      <c r="D29" s="40">
        <v>60</v>
      </c>
      <c r="E29" s="86">
        <v>90</v>
      </c>
      <c r="F29" s="86">
        <v>90</v>
      </c>
      <c r="G29" s="86">
        <v>0</v>
      </c>
      <c r="H29" s="85" t="s">
        <v>233</v>
      </c>
      <c r="I29" s="135" t="s">
        <v>303</v>
      </c>
      <c r="J29" s="40" t="s">
        <v>303</v>
      </c>
      <c r="K29" s="40" t="s">
        <v>0</v>
      </c>
    </row>
    <row r="30" spans="1:11">
      <c r="A30" s="46">
        <v>45603</v>
      </c>
      <c r="B30" s="3" t="s">
        <v>438</v>
      </c>
      <c r="C30" s="3" t="s">
        <v>439</v>
      </c>
      <c r="D30" s="40">
        <v>60</v>
      </c>
      <c r="E30" s="86">
        <v>90</v>
      </c>
      <c r="F30" s="86">
        <v>90</v>
      </c>
      <c r="G30" s="86">
        <v>0</v>
      </c>
      <c r="H30" s="85" t="s">
        <v>233</v>
      </c>
      <c r="I30" s="135" t="s">
        <v>303</v>
      </c>
      <c r="J30" s="40" t="s">
        <v>303</v>
      </c>
      <c r="K30" s="40" t="s">
        <v>0</v>
      </c>
    </row>
    <row r="31" spans="1:11">
      <c r="A31" s="46">
        <v>45600</v>
      </c>
      <c r="B31" s="3" t="s">
        <v>360</v>
      </c>
      <c r="C31" s="3" t="s">
        <v>361</v>
      </c>
      <c r="D31" s="40">
        <v>30</v>
      </c>
      <c r="E31" s="40">
        <v>30</v>
      </c>
      <c r="F31" s="40">
        <v>30</v>
      </c>
      <c r="G31" s="103">
        <v>0</v>
      </c>
      <c r="H31" s="85" t="s">
        <v>233</v>
      </c>
      <c r="I31" s="135" t="s">
        <v>303</v>
      </c>
      <c r="J31" s="40" t="s">
        <v>303</v>
      </c>
      <c r="K31" s="40" t="s">
        <v>0</v>
      </c>
    </row>
    <row r="32" spans="1:11">
      <c r="A32" s="46">
        <v>45601</v>
      </c>
      <c r="B32" s="3" t="s">
        <v>360</v>
      </c>
      <c r="C32" s="3" t="s">
        <v>361</v>
      </c>
      <c r="D32" s="40">
        <v>30</v>
      </c>
      <c r="E32" s="40">
        <v>30</v>
      </c>
      <c r="F32" s="40">
        <v>30</v>
      </c>
      <c r="G32" s="86">
        <v>0</v>
      </c>
      <c r="H32" s="85" t="s">
        <v>233</v>
      </c>
      <c r="I32" s="135" t="s">
        <v>303</v>
      </c>
      <c r="J32" s="40" t="s">
        <v>303</v>
      </c>
      <c r="K32" s="40" t="s">
        <v>0</v>
      </c>
    </row>
    <row r="33" spans="1:11">
      <c r="A33" s="46">
        <v>45600</v>
      </c>
      <c r="B33" s="3" t="s">
        <v>525</v>
      </c>
      <c r="C33" s="3" t="s">
        <v>526</v>
      </c>
      <c r="D33" s="40">
        <v>45</v>
      </c>
      <c r="E33" s="40">
        <v>60</v>
      </c>
      <c r="F33" s="40">
        <v>60</v>
      </c>
      <c r="G33" s="103">
        <v>0</v>
      </c>
      <c r="H33" s="85" t="s">
        <v>233</v>
      </c>
      <c r="I33" s="135" t="s">
        <v>303</v>
      </c>
      <c r="J33" s="11" t="s">
        <v>303</v>
      </c>
      <c r="K33" s="40" t="s">
        <v>0</v>
      </c>
    </row>
    <row r="34" spans="1:11">
      <c r="A34" s="46">
        <v>45603</v>
      </c>
      <c r="B34" s="3" t="s">
        <v>525</v>
      </c>
      <c r="C34" s="3" t="s">
        <v>526</v>
      </c>
      <c r="D34" s="40">
        <v>45</v>
      </c>
      <c r="E34" s="40">
        <v>60</v>
      </c>
      <c r="F34" s="40">
        <v>60</v>
      </c>
      <c r="G34" s="40">
        <v>0</v>
      </c>
      <c r="H34" s="11" t="s">
        <v>233</v>
      </c>
      <c r="I34" s="135" t="s">
        <v>303</v>
      </c>
      <c r="J34" s="11" t="s">
        <v>303</v>
      </c>
      <c r="K34" s="11" t="s">
        <v>0</v>
      </c>
    </row>
    <row r="35" spans="1:11">
      <c r="A35" s="46">
        <v>45600</v>
      </c>
      <c r="B35" s="11" t="s">
        <v>13</v>
      </c>
      <c r="C35" s="11" t="s">
        <v>307</v>
      </c>
      <c r="D35" s="40">
        <v>45</v>
      </c>
      <c r="E35" s="40">
        <v>60</v>
      </c>
      <c r="F35" s="40">
        <v>60</v>
      </c>
      <c r="G35" s="40">
        <v>0</v>
      </c>
      <c r="H35" s="11" t="s">
        <v>233</v>
      </c>
      <c r="I35" s="135" t="s">
        <v>303</v>
      </c>
      <c r="J35" s="40" t="s">
        <v>303</v>
      </c>
      <c r="K35" s="11" t="s">
        <v>0</v>
      </c>
    </row>
    <row r="36" spans="1:11">
      <c r="A36" s="46">
        <v>45603</v>
      </c>
      <c r="B36" s="11" t="s">
        <v>13</v>
      </c>
      <c r="C36" s="11" t="s">
        <v>307</v>
      </c>
      <c r="D36" s="40">
        <v>45</v>
      </c>
      <c r="E36" s="40">
        <v>60</v>
      </c>
      <c r="F36" s="40">
        <v>60</v>
      </c>
      <c r="G36" s="40">
        <v>0</v>
      </c>
      <c r="H36" s="11" t="s">
        <v>233</v>
      </c>
      <c r="I36" s="135" t="s">
        <v>303</v>
      </c>
      <c r="J36" s="40" t="s">
        <v>303</v>
      </c>
      <c r="K36" s="11" t="s">
        <v>0</v>
      </c>
    </row>
    <row r="37" spans="1:11">
      <c r="A37" s="46">
        <v>45601</v>
      </c>
      <c r="B37" s="3" t="s">
        <v>18</v>
      </c>
      <c r="C37" s="3" t="s">
        <v>355</v>
      </c>
      <c r="D37" s="40">
        <v>30</v>
      </c>
      <c r="E37" s="60">
        <v>75</v>
      </c>
      <c r="F37" s="40">
        <v>20</v>
      </c>
      <c r="G37" s="40">
        <v>55</v>
      </c>
      <c r="H37" s="11" t="s">
        <v>379</v>
      </c>
      <c r="I37" s="135" t="s">
        <v>303</v>
      </c>
      <c r="J37" s="11" t="s">
        <v>303</v>
      </c>
      <c r="K37" s="11" t="s">
        <v>0</v>
      </c>
    </row>
    <row r="38" spans="1:11">
      <c r="A38" s="46">
        <v>45603</v>
      </c>
      <c r="B38" s="3" t="s">
        <v>18</v>
      </c>
      <c r="C38" s="3" t="s">
        <v>355</v>
      </c>
      <c r="D38" s="40">
        <v>120</v>
      </c>
      <c r="E38" s="60">
        <v>190</v>
      </c>
      <c r="F38" s="40">
        <v>20</v>
      </c>
      <c r="G38" s="40">
        <v>170</v>
      </c>
      <c r="H38" s="11" t="s">
        <v>379</v>
      </c>
      <c r="I38" s="135" t="s">
        <v>303</v>
      </c>
      <c r="J38" s="11" t="s">
        <v>303</v>
      </c>
      <c r="K38" s="11" t="s">
        <v>0</v>
      </c>
    </row>
    <row r="39" spans="1:11">
      <c r="A39" s="106" t="s">
        <v>199</v>
      </c>
      <c r="B39" s="11" t="s">
        <v>18</v>
      </c>
      <c r="C39" s="11" t="s">
        <v>355</v>
      </c>
      <c r="D39" s="41" t="s">
        <v>304</v>
      </c>
      <c r="E39" s="105">
        <v>75</v>
      </c>
      <c r="F39" s="105">
        <v>30</v>
      </c>
      <c r="G39" s="105">
        <v>45</v>
      </c>
      <c r="H39" s="11" t="s">
        <v>356</v>
      </c>
      <c r="I39" s="135" t="s">
        <v>303</v>
      </c>
      <c r="J39" s="40" t="s">
        <v>303</v>
      </c>
      <c r="K39" s="11" t="s">
        <v>0</v>
      </c>
    </row>
    <row r="40" spans="1:11">
      <c r="A40" s="46">
        <v>45601</v>
      </c>
      <c r="B40" s="3" t="s">
        <v>227</v>
      </c>
      <c r="C40" s="3" t="s">
        <v>527</v>
      </c>
      <c r="D40" s="40">
        <v>45</v>
      </c>
      <c r="E40" s="40">
        <v>40</v>
      </c>
      <c r="F40" s="40">
        <v>40</v>
      </c>
      <c r="G40" s="86">
        <v>0</v>
      </c>
      <c r="H40" s="11" t="s">
        <v>233</v>
      </c>
      <c r="I40" s="135" t="s">
        <v>303</v>
      </c>
      <c r="J40" s="11" t="s">
        <v>303</v>
      </c>
      <c r="K40" s="11" t="s">
        <v>0</v>
      </c>
    </row>
    <row r="41" spans="1:11">
      <c r="A41" s="85" t="s">
        <v>199</v>
      </c>
      <c r="B41" s="3" t="s">
        <v>227</v>
      </c>
      <c r="C41" s="3" t="s">
        <v>404</v>
      </c>
      <c r="D41" s="40" t="s">
        <v>304</v>
      </c>
      <c r="E41" s="40">
        <v>100</v>
      </c>
      <c r="F41" s="40">
        <v>75</v>
      </c>
      <c r="G41" s="40">
        <v>25</v>
      </c>
      <c r="H41" s="11" t="s">
        <v>356</v>
      </c>
      <c r="I41" s="135" t="s">
        <v>303</v>
      </c>
      <c r="J41" s="40" t="s">
        <v>303</v>
      </c>
      <c r="K41" s="11" t="s">
        <v>0</v>
      </c>
    </row>
    <row r="42" spans="1:11">
      <c r="A42" s="132">
        <v>45606</v>
      </c>
      <c r="B42" s="3" t="s">
        <v>227</v>
      </c>
      <c r="C42" s="3" t="s">
        <v>404</v>
      </c>
      <c r="D42" s="40">
        <v>30</v>
      </c>
      <c r="E42" s="40">
        <v>40</v>
      </c>
      <c r="F42" s="40">
        <v>10</v>
      </c>
      <c r="G42" s="40">
        <v>30</v>
      </c>
      <c r="H42" s="85" t="s">
        <v>371</v>
      </c>
      <c r="I42" s="135" t="s">
        <v>303</v>
      </c>
      <c r="J42" s="40" t="s">
        <v>303</v>
      </c>
      <c r="K42" s="40" t="s">
        <v>0</v>
      </c>
    </row>
    <row r="43" spans="1:11">
      <c r="A43" s="46">
        <v>45600</v>
      </c>
      <c r="B43" s="3" t="s">
        <v>397</v>
      </c>
      <c r="C43" s="3" t="s">
        <v>398</v>
      </c>
      <c r="D43" s="40">
        <v>30</v>
      </c>
      <c r="E43" s="40">
        <v>40</v>
      </c>
      <c r="F43" s="40">
        <v>40</v>
      </c>
      <c r="G43" s="86">
        <v>0</v>
      </c>
      <c r="H43" s="85" t="s">
        <v>233</v>
      </c>
      <c r="I43" s="135" t="s">
        <v>303</v>
      </c>
      <c r="J43" s="40" t="s">
        <v>303</v>
      </c>
      <c r="K43" s="40" t="s">
        <v>0</v>
      </c>
    </row>
    <row r="44" spans="1:11">
      <c r="A44" s="46">
        <v>45601</v>
      </c>
      <c r="B44" s="3" t="s">
        <v>397</v>
      </c>
      <c r="C44" s="3" t="s">
        <v>398</v>
      </c>
      <c r="D44" s="40">
        <v>30</v>
      </c>
      <c r="E44" s="40">
        <v>40</v>
      </c>
      <c r="F44" s="40">
        <v>40</v>
      </c>
      <c r="G44" s="86">
        <v>0</v>
      </c>
      <c r="H44" s="85" t="s">
        <v>233</v>
      </c>
      <c r="I44" s="135" t="s">
        <v>303</v>
      </c>
      <c r="J44" s="40" t="s">
        <v>303</v>
      </c>
      <c r="K44" s="40" t="s">
        <v>0</v>
      </c>
    </row>
    <row r="45" spans="1:11">
      <c r="A45" s="46">
        <v>45602</v>
      </c>
      <c r="B45" s="3" t="s">
        <v>397</v>
      </c>
      <c r="C45" s="3" t="s">
        <v>398</v>
      </c>
      <c r="D45" s="40">
        <v>30</v>
      </c>
      <c r="E45" s="40">
        <v>40</v>
      </c>
      <c r="F45" s="40">
        <v>40</v>
      </c>
      <c r="G45" s="86">
        <v>0</v>
      </c>
      <c r="H45" s="85" t="s">
        <v>233</v>
      </c>
      <c r="I45" s="135" t="s">
        <v>303</v>
      </c>
      <c r="J45" s="40" t="s">
        <v>303</v>
      </c>
      <c r="K45" s="40" t="s">
        <v>0</v>
      </c>
    </row>
    <row r="46" spans="1:11">
      <c r="A46" s="46">
        <v>45602</v>
      </c>
      <c r="B46" s="3" t="s">
        <v>18</v>
      </c>
      <c r="C46" s="3" t="s">
        <v>355</v>
      </c>
      <c r="D46" s="40">
        <v>30</v>
      </c>
      <c r="E46" s="60">
        <v>75</v>
      </c>
      <c r="F46" s="40">
        <v>20</v>
      </c>
      <c r="G46" s="40">
        <v>55</v>
      </c>
      <c r="H46" s="11" t="s">
        <v>379</v>
      </c>
      <c r="I46" s="135" t="s">
        <v>303</v>
      </c>
      <c r="J46" s="11" t="s">
        <v>376</v>
      </c>
      <c r="K46" s="11" t="s">
        <v>0</v>
      </c>
    </row>
    <row r="47" spans="1:11">
      <c r="A47" s="46">
        <v>45603</v>
      </c>
      <c r="B47" s="3" t="s">
        <v>397</v>
      </c>
      <c r="C47" s="3" t="s">
        <v>398</v>
      </c>
      <c r="D47" s="40">
        <v>30</v>
      </c>
      <c r="E47" s="40">
        <v>40</v>
      </c>
      <c r="F47" s="40">
        <v>40</v>
      </c>
      <c r="G47" s="86">
        <v>0</v>
      </c>
      <c r="H47" s="85" t="s">
        <v>233</v>
      </c>
      <c r="I47" s="135" t="s">
        <v>303</v>
      </c>
      <c r="J47" s="40" t="s">
        <v>303</v>
      </c>
      <c r="K47" s="40" t="s">
        <v>0</v>
      </c>
    </row>
    <row r="48" spans="1:11">
      <c r="A48" s="46">
        <v>45603</v>
      </c>
      <c r="B48" s="3" t="s">
        <v>39</v>
      </c>
      <c r="C48" s="3" t="s">
        <v>528</v>
      </c>
      <c r="D48" s="40">
        <v>60</v>
      </c>
      <c r="E48" s="60">
        <v>120</v>
      </c>
      <c r="F48" s="40">
        <v>20</v>
      </c>
      <c r="G48" s="40">
        <v>90</v>
      </c>
      <c r="H48" s="11" t="s">
        <v>379</v>
      </c>
      <c r="I48" s="135" t="s">
        <v>303</v>
      </c>
      <c r="J48" s="11" t="s">
        <v>303</v>
      </c>
      <c r="K48" s="11" t="s">
        <v>0</v>
      </c>
    </row>
    <row r="49" spans="1:11">
      <c r="A49" s="46">
        <v>45603</v>
      </c>
      <c r="B49" s="3" t="s">
        <v>491</v>
      </c>
      <c r="C49" s="3" t="s">
        <v>522</v>
      </c>
      <c r="D49" s="40">
        <v>30</v>
      </c>
      <c r="E49" s="40">
        <v>40</v>
      </c>
      <c r="F49" s="40">
        <v>40</v>
      </c>
      <c r="G49" s="86">
        <v>0</v>
      </c>
      <c r="H49" s="85" t="s">
        <v>233</v>
      </c>
      <c r="I49" s="135" t="s">
        <v>303</v>
      </c>
      <c r="J49" s="40" t="s">
        <v>303</v>
      </c>
      <c r="K49" s="40" t="s">
        <v>0</v>
      </c>
    </row>
    <row r="50" spans="1:11">
      <c r="A50" s="46">
        <v>45603</v>
      </c>
      <c r="B50" s="3" t="s">
        <v>152</v>
      </c>
      <c r="C50" s="3" t="s">
        <v>314</v>
      </c>
      <c r="D50" s="40">
        <v>15</v>
      </c>
      <c r="E50" s="86">
        <v>30</v>
      </c>
      <c r="F50" s="86">
        <v>30</v>
      </c>
      <c r="G50" s="86">
        <v>0</v>
      </c>
      <c r="H50" s="11" t="s">
        <v>233</v>
      </c>
      <c r="I50" s="135" t="s">
        <v>303</v>
      </c>
      <c r="J50" s="11" t="s">
        <v>303</v>
      </c>
      <c r="K50" s="11" t="s">
        <v>0</v>
      </c>
    </row>
    <row r="51" spans="1:11">
      <c r="A51" s="46">
        <v>45603</v>
      </c>
      <c r="B51" s="3" t="s">
        <v>26</v>
      </c>
      <c r="C51" s="3" t="s">
        <v>473</v>
      </c>
      <c r="D51" s="40">
        <v>30</v>
      </c>
      <c r="E51" s="86">
        <v>60</v>
      </c>
      <c r="F51" s="86">
        <v>60</v>
      </c>
      <c r="G51" s="86">
        <v>0</v>
      </c>
      <c r="H51" s="11" t="s">
        <v>233</v>
      </c>
      <c r="I51" s="135" t="s">
        <v>303</v>
      </c>
      <c r="J51" s="11" t="s">
        <v>303</v>
      </c>
      <c r="K51" s="11" t="s">
        <v>0</v>
      </c>
    </row>
    <row r="52" spans="1:11">
      <c r="A52" s="46">
        <v>45603</v>
      </c>
      <c r="B52" s="3" t="s">
        <v>484</v>
      </c>
      <c r="C52" s="3" t="s">
        <v>485</v>
      </c>
      <c r="D52" s="40">
        <v>30</v>
      </c>
      <c r="E52" s="40">
        <v>40</v>
      </c>
      <c r="F52" s="40">
        <v>40</v>
      </c>
      <c r="G52" s="86">
        <v>0</v>
      </c>
      <c r="H52" s="85" t="s">
        <v>233</v>
      </c>
      <c r="I52" s="135" t="s">
        <v>303</v>
      </c>
      <c r="J52" s="40" t="s">
        <v>303</v>
      </c>
      <c r="K52" s="40" t="s">
        <v>0</v>
      </c>
    </row>
    <row r="53" spans="1:11">
      <c r="A53" s="46">
        <v>45604</v>
      </c>
      <c r="B53" s="40" t="s">
        <v>374</v>
      </c>
      <c r="C53" s="3" t="s">
        <v>354</v>
      </c>
      <c r="D53" s="41">
        <v>60</v>
      </c>
      <c r="E53" s="105">
        <v>90</v>
      </c>
      <c r="F53" s="105">
        <v>90</v>
      </c>
      <c r="G53" s="86">
        <v>0</v>
      </c>
      <c r="H53" s="85" t="s">
        <v>233</v>
      </c>
      <c r="I53" s="133" t="s">
        <v>303</v>
      </c>
      <c r="J53" s="11" t="s">
        <v>303</v>
      </c>
      <c r="K53" s="40" t="s">
        <v>0</v>
      </c>
    </row>
    <row r="54" spans="1:11">
      <c r="A54" s="132">
        <v>45606</v>
      </c>
      <c r="B54" s="3" t="s">
        <v>511</v>
      </c>
      <c r="C54" s="3" t="s">
        <v>512</v>
      </c>
      <c r="D54" s="41">
        <v>60</v>
      </c>
      <c r="E54" s="105">
        <v>90</v>
      </c>
      <c r="F54" s="105">
        <v>90</v>
      </c>
      <c r="G54" s="86">
        <v>0</v>
      </c>
      <c r="H54" s="85" t="s">
        <v>233</v>
      </c>
      <c r="I54" s="135" t="s">
        <v>303</v>
      </c>
      <c r="J54" s="40" t="s">
        <v>303</v>
      </c>
      <c r="K54" s="40" t="s">
        <v>0</v>
      </c>
    </row>
    <row r="55" spans="1:11">
      <c r="A55" s="132">
        <v>45606</v>
      </c>
      <c r="B55" s="3" t="s">
        <v>316</v>
      </c>
      <c r="C55" s="3" t="s">
        <v>311</v>
      </c>
      <c r="D55" s="41">
        <v>60</v>
      </c>
      <c r="E55" s="105">
        <v>90</v>
      </c>
      <c r="F55" s="105">
        <v>90</v>
      </c>
      <c r="G55" s="86">
        <v>0</v>
      </c>
      <c r="H55" s="85" t="s">
        <v>233</v>
      </c>
      <c r="I55" s="135" t="s">
        <v>303</v>
      </c>
      <c r="J55" s="40" t="s">
        <v>303</v>
      </c>
      <c r="K55" s="40" t="s">
        <v>0</v>
      </c>
    </row>
    <row r="56" spans="1:11">
      <c r="A56" s="132">
        <v>45606</v>
      </c>
      <c r="B56" s="3" t="s">
        <v>391</v>
      </c>
      <c r="C56" s="3" t="s">
        <v>512</v>
      </c>
      <c r="D56" s="41">
        <v>60</v>
      </c>
      <c r="E56" s="105">
        <v>90</v>
      </c>
      <c r="F56" s="105">
        <v>90</v>
      </c>
      <c r="G56" s="86">
        <v>0</v>
      </c>
      <c r="H56" s="85" t="s">
        <v>233</v>
      </c>
      <c r="I56" s="135" t="s">
        <v>303</v>
      </c>
      <c r="J56" s="40" t="s">
        <v>303</v>
      </c>
      <c r="K56" s="40" t="s">
        <v>0</v>
      </c>
    </row>
    <row r="57" spans="1:11">
      <c r="A57" s="46">
        <v>45604</v>
      </c>
      <c r="B57" s="11" t="s">
        <v>164</v>
      </c>
      <c r="C57" s="3" t="s">
        <v>493</v>
      </c>
      <c r="D57" s="41">
        <v>60</v>
      </c>
      <c r="E57" s="105">
        <v>90</v>
      </c>
      <c r="F57" s="105">
        <v>90</v>
      </c>
      <c r="G57" s="86">
        <v>0</v>
      </c>
      <c r="H57" s="85" t="s">
        <v>233</v>
      </c>
      <c r="I57" s="135" t="s">
        <v>303</v>
      </c>
      <c r="J57" s="40" t="s">
        <v>303</v>
      </c>
      <c r="K57" s="40" t="s">
        <v>0</v>
      </c>
    </row>
    <row r="58" spans="1:11">
      <c r="A58" s="46">
        <v>45601</v>
      </c>
      <c r="B58" s="3" t="s">
        <v>495</v>
      </c>
      <c r="C58" s="3" t="s">
        <v>400</v>
      </c>
      <c r="D58" s="40">
        <v>60</v>
      </c>
      <c r="E58" s="86">
        <v>90</v>
      </c>
      <c r="F58" s="86">
        <v>90</v>
      </c>
      <c r="G58" s="86">
        <v>0</v>
      </c>
      <c r="H58" s="85" t="s">
        <v>233</v>
      </c>
      <c r="I58" s="135" t="s">
        <v>303</v>
      </c>
      <c r="J58" s="40" t="s">
        <v>303</v>
      </c>
      <c r="K58" s="40" t="s">
        <v>1</v>
      </c>
    </row>
    <row r="59" spans="1:11">
      <c r="A59" s="46">
        <v>45601</v>
      </c>
      <c r="B59" s="3" t="s">
        <v>513</v>
      </c>
      <c r="C59" s="3" t="s">
        <v>529</v>
      </c>
      <c r="D59" s="40">
        <v>45</v>
      </c>
      <c r="E59" s="40">
        <v>60</v>
      </c>
      <c r="F59" s="40">
        <v>60</v>
      </c>
      <c r="G59" s="103">
        <v>0</v>
      </c>
      <c r="H59" s="85" t="s">
        <v>233</v>
      </c>
      <c r="I59" s="133" t="s">
        <v>303</v>
      </c>
      <c r="J59" s="40" t="s">
        <v>303</v>
      </c>
      <c r="K59" s="40" t="s">
        <v>1</v>
      </c>
    </row>
    <row r="60" spans="1:11">
      <c r="A60" s="46">
        <v>45602</v>
      </c>
      <c r="B60" s="11" t="s">
        <v>412</v>
      </c>
      <c r="C60" s="3" t="s">
        <v>413</v>
      </c>
      <c r="D60" s="40">
        <v>60</v>
      </c>
      <c r="E60" s="86">
        <v>90</v>
      </c>
      <c r="F60" s="86">
        <v>90</v>
      </c>
      <c r="G60" s="86">
        <v>0</v>
      </c>
      <c r="H60" s="85" t="s">
        <v>233</v>
      </c>
      <c r="I60" s="135" t="s">
        <v>303</v>
      </c>
      <c r="J60" s="40" t="s">
        <v>303</v>
      </c>
      <c r="K60" s="40" t="s">
        <v>1</v>
      </c>
    </row>
    <row r="61" spans="1:11">
      <c r="A61" s="46">
        <v>45602</v>
      </c>
      <c r="B61" s="3" t="s">
        <v>324</v>
      </c>
      <c r="C61" s="3" t="s">
        <v>333</v>
      </c>
      <c r="D61" s="40">
        <v>60</v>
      </c>
      <c r="E61" s="86">
        <v>90</v>
      </c>
      <c r="F61" s="86">
        <v>90</v>
      </c>
      <c r="G61" s="86">
        <v>0</v>
      </c>
      <c r="H61" s="85" t="s">
        <v>233</v>
      </c>
      <c r="I61" s="135" t="s">
        <v>303</v>
      </c>
      <c r="J61" s="40" t="s">
        <v>303</v>
      </c>
      <c r="K61" s="40" t="s">
        <v>1</v>
      </c>
    </row>
    <row r="62" spans="1:11">
      <c r="A62" s="46">
        <v>45602</v>
      </c>
      <c r="B62" s="3" t="s">
        <v>136</v>
      </c>
      <c r="C62" s="3" t="s">
        <v>365</v>
      </c>
      <c r="D62" s="40">
        <v>45</v>
      </c>
      <c r="E62" s="40">
        <v>60</v>
      </c>
      <c r="F62" s="40">
        <v>60</v>
      </c>
      <c r="G62" s="103">
        <v>0</v>
      </c>
      <c r="H62" s="11" t="s">
        <v>233</v>
      </c>
      <c r="I62" s="133" t="s">
        <v>303</v>
      </c>
      <c r="J62" s="11" t="s">
        <v>303</v>
      </c>
      <c r="K62" s="11" t="s">
        <v>1</v>
      </c>
    </row>
    <row r="63" spans="1:11">
      <c r="A63" s="46">
        <v>45600</v>
      </c>
      <c r="B63" s="3" t="s">
        <v>479</v>
      </c>
      <c r="C63" s="3" t="s">
        <v>494</v>
      </c>
      <c r="D63" s="40">
        <v>45</v>
      </c>
      <c r="E63" s="40">
        <v>54</v>
      </c>
      <c r="F63" s="40">
        <v>54</v>
      </c>
      <c r="G63" s="86">
        <v>0</v>
      </c>
      <c r="H63" s="85" t="s">
        <v>233</v>
      </c>
      <c r="I63" s="135" t="s">
        <v>303</v>
      </c>
      <c r="J63" s="11" t="s">
        <v>303</v>
      </c>
      <c r="K63" s="40" t="s">
        <v>1</v>
      </c>
    </row>
    <row r="64" spans="1:11">
      <c r="A64" s="46">
        <v>45602</v>
      </c>
      <c r="B64" s="3" t="s">
        <v>479</v>
      </c>
      <c r="C64" s="3" t="s">
        <v>494</v>
      </c>
      <c r="D64" s="40">
        <v>45</v>
      </c>
      <c r="E64" s="40">
        <v>54</v>
      </c>
      <c r="F64" s="40">
        <v>54</v>
      </c>
      <c r="G64" s="86">
        <v>0</v>
      </c>
      <c r="H64" s="85" t="s">
        <v>233</v>
      </c>
      <c r="I64" s="135" t="s">
        <v>303</v>
      </c>
      <c r="J64" s="40" t="s">
        <v>303</v>
      </c>
      <c r="K64" s="40" t="s">
        <v>1</v>
      </c>
    </row>
    <row r="65" spans="1:41">
      <c r="A65" s="46">
        <v>45601</v>
      </c>
      <c r="B65" s="3" t="s">
        <v>427</v>
      </c>
      <c r="C65" s="3" t="s">
        <v>428</v>
      </c>
      <c r="D65" s="40">
        <v>60</v>
      </c>
      <c r="E65" s="60">
        <v>110</v>
      </c>
      <c r="F65" s="40">
        <v>20</v>
      </c>
      <c r="G65" s="40">
        <v>90</v>
      </c>
      <c r="H65" s="11" t="s">
        <v>379</v>
      </c>
      <c r="I65" s="135" t="s">
        <v>303</v>
      </c>
      <c r="J65" s="11" t="s">
        <v>303</v>
      </c>
      <c r="K65" s="11" t="s">
        <v>1</v>
      </c>
    </row>
    <row r="66" spans="1:41">
      <c r="A66" s="46">
        <v>45602</v>
      </c>
      <c r="B66" s="3" t="s">
        <v>427</v>
      </c>
      <c r="C66" s="3" t="s">
        <v>428</v>
      </c>
      <c r="D66" s="40">
        <v>60</v>
      </c>
      <c r="E66" s="60">
        <v>110</v>
      </c>
      <c r="F66" s="40">
        <v>20</v>
      </c>
      <c r="G66" s="40">
        <v>90</v>
      </c>
      <c r="H66" s="11" t="s">
        <v>379</v>
      </c>
      <c r="I66" s="135" t="s">
        <v>303</v>
      </c>
      <c r="J66" s="11" t="s">
        <v>303</v>
      </c>
      <c r="K66" s="11" t="s">
        <v>1</v>
      </c>
    </row>
    <row r="67" spans="1:41">
      <c r="A67" s="85" t="s">
        <v>199</v>
      </c>
      <c r="B67" s="85" t="s">
        <v>368</v>
      </c>
      <c r="C67" s="85" t="s">
        <v>327</v>
      </c>
      <c r="D67" s="85" t="s">
        <v>304</v>
      </c>
      <c r="E67" s="86">
        <v>100</v>
      </c>
      <c r="F67" s="86">
        <v>40</v>
      </c>
      <c r="G67" s="86">
        <v>60</v>
      </c>
      <c r="H67" s="85" t="s">
        <v>356</v>
      </c>
      <c r="I67" s="135" t="s">
        <v>303</v>
      </c>
      <c r="J67" s="40" t="s">
        <v>303</v>
      </c>
      <c r="K67" s="40" t="s">
        <v>1</v>
      </c>
    </row>
    <row r="68" spans="1:41">
      <c r="A68" s="132">
        <v>45606</v>
      </c>
      <c r="B68" s="3" t="s">
        <v>384</v>
      </c>
      <c r="C68" s="3" t="s">
        <v>318</v>
      </c>
      <c r="D68" s="41">
        <v>60</v>
      </c>
      <c r="E68" s="105">
        <v>90</v>
      </c>
      <c r="F68" s="105">
        <v>90</v>
      </c>
      <c r="G68" s="86">
        <v>0</v>
      </c>
      <c r="H68" s="85" t="s">
        <v>233</v>
      </c>
      <c r="I68" s="135" t="s">
        <v>303</v>
      </c>
      <c r="J68" s="40" t="s">
        <v>376</v>
      </c>
      <c r="K68" s="40" t="s">
        <v>0</v>
      </c>
    </row>
    <row r="69" spans="1:41">
      <c r="F69" s="32">
        <f t="shared" ref="F69:G69" si="0">SUM(F2:F68)</f>
        <v>3848</v>
      </c>
      <c r="G69" s="39">
        <f t="shared" si="0"/>
        <v>810</v>
      </c>
      <c r="I69" s="136"/>
    </row>
    <row r="70" spans="1:41">
      <c r="A70" s="110" t="s">
        <v>530</v>
      </c>
      <c r="B70" s="37"/>
      <c r="C70" s="37"/>
      <c r="D70" s="37"/>
      <c r="E70" s="137"/>
      <c r="F70" s="53"/>
      <c r="G70" s="37"/>
      <c r="H70" s="37"/>
      <c r="I70" s="135"/>
      <c r="J70" s="37"/>
      <c r="K70" s="37"/>
      <c r="L70" s="37"/>
      <c r="M70" s="137"/>
      <c r="N70" s="137"/>
      <c r="O70" s="1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</row>
    <row r="71" spans="1:41">
      <c r="A71" s="32" t="s">
        <v>233</v>
      </c>
      <c r="E71" s="138"/>
      <c r="I71" s="136"/>
      <c r="J71" s="32" t="s">
        <v>336</v>
      </c>
      <c r="N71" s="139"/>
      <c r="O71" s="139"/>
      <c r="P71" s="139"/>
    </row>
    <row r="72" spans="1:41">
      <c r="A72" s="46">
        <v>45608</v>
      </c>
      <c r="B72" s="3" t="s">
        <v>531</v>
      </c>
      <c r="C72" s="3" t="s">
        <v>532</v>
      </c>
      <c r="D72" s="40">
        <v>45</v>
      </c>
      <c r="E72" s="140">
        <v>60</v>
      </c>
      <c r="F72" s="11" t="s">
        <v>303</v>
      </c>
      <c r="G72" s="11" t="s">
        <v>303</v>
      </c>
      <c r="H72" s="11" t="s">
        <v>8</v>
      </c>
      <c r="I72" s="136"/>
      <c r="J72" s="46">
        <v>45609</v>
      </c>
      <c r="K72" s="3" t="s">
        <v>227</v>
      </c>
      <c r="L72" s="3" t="s">
        <v>404</v>
      </c>
      <c r="M72" s="40">
        <v>90</v>
      </c>
      <c r="N72" s="138">
        <v>375</v>
      </c>
      <c r="O72" s="138">
        <v>75</v>
      </c>
      <c r="P72" s="138">
        <v>300</v>
      </c>
      <c r="Q72" s="40" t="s">
        <v>303</v>
      </c>
      <c r="R72" s="40" t="s">
        <v>303</v>
      </c>
      <c r="S72" s="40" t="s">
        <v>0</v>
      </c>
    </row>
    <row r="73" spans="1:41">
      <c r="A73" s="3" t="s">
        <v>533</v>
      </c>
      <c r="B73" s="3" t="s">
        <v>534</v>
      </c>
      <c r="C73" s="8" t="s">
        <v>535</v>
      </c>
      <c r="D73" s="3" t="s">
        <v>536</v>
      </c>
      <c r="E73" s="138">
        <v>60</v>
      </c>
      <c r="F73" s="40" t="s">
        <v>303</v>
      </c>
      <c r="G73" s="40" t="s">
        <v>303</v>
      </c>
      <c r="H73" s="40" t="s">
        <v>8</v>
      </c>
      <c r="I73" s="136"/>
      <c r="J73" s="46">
        <v>45611</v>
      </c>
      <c r="K73" s="3" t="s">
        <v>537</v>
      </c>
      <c r="L73" s="3" t="s">
        <v>538</v>
      </c>
      <c r="M73" s="40">
        <v>90</v>
      </c>
      <c r="N73" s="138">
        <v>375</v>
      </c>
      <c r="O73" s="138">
        <v>75</v>
      </c>
      <c r="P73" s="138">
        <v>300</v>
      </c>
      <c r="Q73" s="40" t="s">
        <v>303</v>
      </c>
      <c r="R73" s="40" t="s">
        <v>303</v>
      </c>
      <c r="S73" s="40" t="s">
        <v>0</v>
      </c>
    </row>
    <row r="74" spans="1:41">
      <c r="A74" s="46">
        <v>45607</v>
      </c>
      <c r="B74" s="11" t="s">
        <v>539</v>
      </c>
      <c r="C74" s="3" t="s">
        <v>540</v>
      </c>
      <c r="D74" s="41">
        <v>60</v>
      </c>
      <c r="E74" s="141">
        <v>90</v>
      </c>
      <c r="F74" s="40" t="s">
        <v>303</v>
      </c>
      <c r="G74" s="40" t="s">
        <v>303</v>
      </c>
      <c r="H74" s="40" t="s">
        <v>0</v>
      </c>
      <c r="I74" s="136"/>
      <c r="J74" s="5"/>
      <c r="K74" s="5"/>
      <c r="L74" s="5"/>
      <c r="M74" s="5"/>
      <c r="N74" s="142"/>
      <c r="O74" s="142">
        <f t="shared" ref="O74:P74" si="1">SUM(O72:O73)</f>
        <v>150</v>
      </c>
      <c r="P74" s="142">
        <f t="shared" si="1"/>
        <v>600</v>
      </c>
      <c r="Q74" s="5"/>
      <c r="R74" s="5"/>
      <c r="S74" s="5"/>
    </row>
    <row r="75" spans="1:41">
      <c r="A75" s="46">
        <v>45607</v>
      </c>
      <c r="B75" s="11" t="s">
        <v>164</v>
      </c>
      <c r="C75" s="3" t="s">
        <v>493</v>
      </c>
      <c r="D75" s="41">
        <v>60</v>
      </c>
      <c r="E75" s="141">
        <v>90</v>
      </c>
      <c r="F75" s="40" t="s">
        <v>303</v>
      </c>
      <c r="G75" s="40" t="s">
        <v>303</v>
      </c>
      <c r="H75" s="40" t="s">
        <v>0</v>
      </c>
      <c r="I75" s="136"/>
    </row>
    <row r="76" spans="1:41">
      <c r="A76" s="46">
        <v>45607</v>
      </c>
      <c r="B76" s="3" t="s">
        <v>385</v>
      </c>
      <c r="C76" s="3" t="s">
        <v>405</v>
      </c>
      <c r="D76" s="40">
        <v>60</v>
      </c>
      <c r="E76" s="140">
        <v>90</v>
      </c>
      <c r="F76" s="40" t="s">
        <v>303</v>
      </c>
      <c r="G76" s="40" t="s">
        <v>303</v>
      </c>
      <c r="H76" s="40" t="s">
        <v>0</v>
      </c>
      <c r="I76" s="136"/>
      <c r="J76" s="32" t="s">
        <v>371</v>
      </c>
      <c r="N76" s="139"/>
      <c r="O76" s="139"/>
      <c r="P76" s="139"/>
    </row>
    <row r="77" spans="1:41">
      <c r="A77" s="46">
        <v>45607</v>
      </c>
      <c r="B77" s="3" t="s">
        <v>328</v>
      </c>
      <c r="C77" s="3" t="s">
        <v>329</v>
      </c>
      <c r="D77" s="40">
        <v>60</v>
      </c>
      <c r="E77" s="140">
        <v>90</v>
      </c>
      <c r="F77" s="11" t="s">
        <v>303</v>
      </c>
      <c r="G77" s="11" t="s">
        <v>303</v>
      </c>
      <c r="H77" s="11" t="s">
        <v>0</v>
      </c>
      <c r="I77" s="136"/>
      <c r="J77" s="46">
        <v>45607</v>
      </c>
      <c r="K77" s="3" t="s">
        <v>541</v>
      </c>
      <c r="L77" s="3" t="s">
        <v>538</v>
      </c>
      <c r="M77" s="40">
        <v>60</v>
      </c>
      <c r="N77" s="138">
        <v>70</v>
      </c>
      <c r="O77" s="138">
        <v>20</v>
      </c>
      <c r="P77" s="138">
        <v>50</v>
      </c>
      <c r="Q77" s="40" t="s">
        <v>303</v>
      </c>
      <c r="R77" s="40" t="s">
        <v>303</v>
      </c>
      <c r="S77" s="40" t="s">
        <v>0</v>
      </c>
    </row>
    <row r="78" spans="1:41">
      <c r="A78" s="46">
        <v>45608</v>
      </c>
      <c r="B78" s="3" t="s">
        <v>328</v>
      </c>
      <c r="C78" s="3" t="s">
        <v>329</v>
      </c>
      <c r="D78" s="40">
        <v>45</v>
      </c>
      <c r="E78" s="140">
        <v>60</v>
      </c>
      <c r="F78" s="11" t="s">
        <v>303</v>
      </c>
      <c r="G78" s="11" t="s">
        <v>303</v>
      </c>
      <c r="H78" s="11" t="s">
        <v>0</v>
      </c>
      <c r="I78" s="136"/>
      <c r="J78" s="46">
        <v>45608</v>
      </c>
      <c r="K78" s="3" t="s">
        <v>541</v>
      </c>
      <c r="L78" s="3" t="s">
        <v>538</v>
      </c>
      <c r="M78" s="40">
        <v>60</v>
      </c>
      <c r="N78" s="138">
        <v>70</v>
      </c>
      <c r="O78" s="138">
        <v>20</v>
      </c>
      <c r="P78" s="138">
        <v>50</v>
      </c>
      <c r="Q78" s="40" t="s">
        <v>303</v>
      </c>
      <c r="R78" s="40" t="s">
        <v>303</v>
      </c>
      <c r="S78" s="40" t="s">
        <v>0</v>
      </c>
    </row>
    <row r="79" spans="1:41">
      <c r="A79" s="46">
        <v>45608</v>
      </c>
      <c r="B79" s="11" t="s">
        <v>313</v>
      </c>
      <c r="C79" s="40" t="s">
        <v>314</v>
      </c>
      <c r="D79" s="40">
        <v>60</v>
      </c>
      <c r="E79" s="140">
        <v>90</v>
      </c>
      <c r="F79" s="40" t="s">
        <v>303</v>
      </c>
      <c r="G79" s="40" t="s">
        <v>303</v>
      </c>
      <c r="H79" s="40" t="s">
        <v>0</v>
      </c>
      <c r="I79" s="136"/>
      <c r="J79" s="46">
        <v>45610</v>
      </c>
      <c r="K79" s="3" t="s">
        <v>541</v>
      </c>
      <c r="L79" s="3" t="s">
        <v>538</v>
      </c>
      <c r="M79" s="40">
        <v>60</v>
      </c>
      <c r="N79" s="138">
        <v>70</v>
      </c>
      <c r="O79" s="138">
        <v>20</v>
      </c>
      <c r="P79" s="138">
        <v>50</v>
      </c>
      <c r="Q79" s="40" t="s">
        <v>303</v>
      </c>
      <c r="R79" s="40" t="s">
        <v>303</v>
      </c>
      <c r="S79" s="40" t="s">
        <v>0</v>
      </c>
    </row>
    <row r="80" spans="1:41">
      <c r="A80" s="46">
        <v>45609</v>
      </c>
      <c r="B80" s="11" t="s">
        <v>542</v>
      </c>
      <c r="C80" s="3" t="s">
        <v>343</v>
      </c>
      <c r="D80" s="40">
        <v>60</v>
      </c>
      <c r="E80" s="140">
        <v>90</v>
      </c>
      <c r="F80" s="40" t="s">
        <v>303</v>
      </c>
      <c r="G80" s="40" t="s">
        <v>303</v>
      </c>
      <c r="H80" s="40" t="s">
        <v>0</v>
      </c>
      <c r="I80" s="136"/>
      <c r="J80" s="46">
        <v>45613</v>
      </c>
      <c r="K80" s="3" t="s">
        <v>541</v>
      </c>
      <c r="L80" s="3" t="s">
        <v>538</v>
      </c>
      <c r="M80" s="40">
        <v>60</v>
      </c>
      <c r="N80" s="138">
        <v>70</v>
      </c>
      <c r="O80" s="138">
        <v>20</v>
      </c>
      <c r="P80" s="138">
        <v>50</v>
      </c>
      <c r="Q80" s="40" t="s">
        <v>303</v>
      </c>
      <c r="R80" s="40" t="s">
        <v>303</v>
      </c>
      <c r="S80" s="40" t="s">
        <v>0</v>
      </c>
    </row>
    <row r="81" spans="1:19">
      <c r="A81" s="46">
        <v>45608</v>
      </c>
      <c r="B81" s="3" t="s">
        <v>543</v>
      </c>
      <c r="C81" s="3" t="s">
        <v>544</v>
      </c>
      <c r="D81" s="40">
        <v>45</v>
      </c>
      <c r="E81" s="140">
        <v>90</v>
      </c>
      <c r="F81" s="40" t="s">
        <v>303</v>
      </c>
      <c r="G81" s="40" t="s">
        <v>303</v>
      </c>
      <c r="H81" s="40" t="s">
        <v>0</v>
      </c>
      <c r="I81" s="136"/>
      <c r="J81" s="46">
        <v>45607</v>
      </c>
      <c r="K81" s="3" t="s">
        <v>227</v>
      </c>
      <c r="L81" s="3" t="s">
        <v>404</v>
      </c>
      <c r="M81" s="40">
        <v>30</v>
      </c>
      <c r="N81" s="138">
        <v>40</v>
      </c>
      <c r="O81" s="138">
        <v>10</v>
      </c>
      <c r="P81" s="138">
        <v>30</v>
      </c>
      <c r="Q81" s="40" t="s">
        <v>303</v>
      </c>
      <c r="R81" s="40" t="s">
        <v>303</v>
      </c>
      <c r="S81" s="40" t="s">
        <v>0</v>
      </c>
    </row>
    <row r="82" spans="1:19">
      <c r="A82" s="46">
        <v>45609</v>
      </c>
      <c r="B82" s="3" t="s">
        <v>382</v>
      </c>
      <c r="C82" s="3" t="s">
        <v>544</v>
      </c>
      <c r="D82" s="40">
        <v>60</v>
      </c>
      <c r="E82" s="140">
        <v>90</v>
      </c>
      <c r="F82" s="40" t="s">
        <v>303</v>
      </c>
      <c r="G82" s="40" t="s">
        <v>303</v>
      </c>
      <c r="H82" s="11" t="s">
        <v>0</v>
      </c>
      <c r="I82" s="136"/>
      <c r="J82" s="46">
        <v>45608</v>
      </c>
      <c r="K82" s="3" t="s">
        <v>227</v>
      </c>
      <c r="L82" s="3" t="s">
        <v>404</v>
      </c>
      <c r="M82" s="40">
        <v>30</v>
      </c>
      <c r="N82" s="138">
        <v>40</v>
      </c>
      <c r="O82" s="138">
        <v>10</v>
      </c>
      <c r="P82" s="138">
        <v>30</v>
      </c>
      <c r="Q82" s="40" t="s">
        <v>303</v>
      </c>
      <c r="R82" s="40" t="s">
        <v>303</v>
      </c>
      <c r="S82" s="40" t="s">
        <v>0</v>
      </c>
    </row>
    <row r="83" spans="1:19">
      <c r="A83" s="46">
        <v>45607</v>
      </c>
      <c r="B83" s="3" t="s">
        <v>438</v>
      </c>
      <c r="C83" s="3" t="s">
        <v>439</v>
      </c>
      <c r="D83" s="40">
        <v>60</v>
      </c>
      <c r="E83" s="140">
        <v>90</v>
      </c>
      <c r="F83" s="40" t="s">
        <v>303</v>
      </c>
      <c r="G83" s="40" t="s">
        <v>303</v>
      </c>
      <c r="H83" s="40" t="s">
        <v>0</v>
      </c>
      <c r="I83" s="136"/>
      <c r="J83" s="46">
        <v>45609</v>
      </c>
      <c r="K83" s="3" t="s">
        <v>227</v>
      </c>
      <c r="L83" s="3" t="s">
        <v>404</v>
      </c>
      <c r="M83" s="40">
        <v>30</v>
      </c>
      <c r="N83" s="138">
        <v>40</v>
      </c>
      <c r="O83" s="138">
        <v>10</v>
      </c>
      <c r="P83" s="138">
        <v>30</v>
      </c>
      <c r="Q83" s="40" t="s">
        <v>303</v>
      </c>
      <c r="R83" s="40" t="s">
        <v>303</v>
      </c>
      <c r="S83" s="40" t="s">
        <v>0</v>
      </c>
    </row>
    <row r="84" spans="1:19">
      <c r="A84" s="46">
        <v>45609</v>
      </c>
      <c r="B84" s="11" t="s">
        <v>144</v>
      </c>
      <c r="C84" s="3" t="s">
        <v>545</v>
      </c>
      <c r="D84" s="40">
        <v>60</v>
      </c>
      <c r="E84" s="140">
        <v>90</v>
      </c>
      <c r="F84" s="40" t="s">
        <v>303</v>
      </c>
      <c r="G84" s="40" t="s">
        <v>303</v>
      </c>
      <c r="H84" s="40" t="s">
        <v>0</v>
      </c>
      <c r="I84" s="136"/>
      <c r="J84" s="46">
        <v>45610</v>
      </c>
      <c r="K84" s="3" t="s">
        <v>227</v>
      </c>
      <c r="L84" s="3" t="s">
        <v>404</v>
      </c>
      <c r="M84" s="40">
        <v>30</v>
      </c>
      <c r="N84" s="138">
        <v>40</v>
      </c>
      <c r="O84" s="138">
        <v>10</v>
      </c>
      <c r="P84" s="138">
        <v>30</v>
      </c>
      <c r="Q84" s="40" t="s">
        <v>303</v>
      </c>
      <c r="R84" s="40" t="s">
        <v>303</v>
      </c>
      <c r="S84" s="40" t="s">
        <v>0</v>
      </c>
    </row>
    <row r="85" spans="1:19">
      <c r="A85" s="46">
        <v>45610</v>
      </c>
      <c r="B85" s="3" t="s">
        <v>438</v>
      </c>
      <c r="C85" s="3" t="s">
        <v>439</v>
      </c>
      <c r="D85" s="40">
        <v>120</v>
      </c>
      <c r="E85" s="140">
        <v>180</v>
      </c>
      <c r="F85" s="40" t="s">
        <v>303</v>
      </c>
      <c r="G85" s="40" t="s">
        <v>303</v>
      </c>
      <c r="H85" s="40" t="s">
        <v>0</v>
      </c>
      <c r="I85" s="136"/>
      <c r="J85" s="46">
        <v>45611</v>
      </c>
      <c r="K85" s="3" t="s">
        <v>227</v>
      </c>
      <c r="L85" s="3" t="s">
        <v>404</v>
      </c>
      <c r="M85" s="40">
        <v>30</v>
      </c>
      <c r="N85" s="138">
        <v>40</v>
      </c>
      <c r="O85" s="138">
        <v>10</v>
      </c>
      <c r="P85" s="138">
        <v>30</v>
      </c>
      <c r="Q85" s="40" t="s">
        <v>303</v>
      </c>
      <c r="R85" s="40" t="s">
        <v>303</v>
      </c>
      <c r="S85" s="40" t="s">
        <v>0</v>
      </c>
    </row>
    <row r="86" spans="1:19">
      <c r="A86" s="46">
        <v>45610</v>
      </c>
      <c r="B86" s="41" t="s">
        <v>331</v>
      </c>
      <c r="C86" s="11" t="s">
        <v>271</v>
      </c>
      <c r="D86" s="40">
        <v>45</v>
      </c>
      <c r="E86" s="138">
        <v>80</v>
      </c>
      <c r="F86" s="40" t="s">
        <v>303</v>
      </c>
      <c r="G86" s="40" t="s">
        <v>303</v>
      </c>
      <c r="H86" s="40" t="s">
        <v>0</v>
      </c>
      <c r="I86" s="136"/>
      <c r="J86" s="46">
        <v>45613</v>
      </c>
      <c r="K86" s="3" t="s">
        <v>227</v>
      </c>
      <c r="L86" s="3" t="s">
        <v>404</v>
      </c>
      <c r="M86" s="40">
        <v>30</v>
      </c>
      <c r="N86" s="138">
        <v>40</v>
      </c>
      <c r="O86" s="138">
        <v>10</v>
      </c>
      <c r="P86" s="138">
        <v>30</v>
      </c>
      <c r="Q86" s="40" t="s">
        <v>303</v>
      </c>
      <c r="R86" s="40" t="s">
        <v>303</v>
      </c>
      <c r="S86" s="40" t="s">
        <v>0</v>
      </c>
    </row>
    <row r="87" spans="1:19">
      <c r="A87" s="46">
        <v>45610</v>
      </c>
      <c r="B87" s="3" t="s">
        <v>372</v>
      </c>
      <c r="C87" s="3" t="s">
        <v>373</v>
      </c>
      <c r="D87" s="40">
        <v>60</v>
      </c>
      <c r="E87" s="140">
        <v>90</v>
      </c>
      <c r="F87" s="40" t="s">
        <v>303</v>
      </c>
      <c r="G87" s="40" t="s">
        <v>303</v>
      </c>
      <c r="H87" s="40" t="s">
        <v>0</v>
      </c>
      <c r="I87" s="136"/>
      <c r="J87" s="5"/>
      <c r="K87" s="5"/>
      <c r="L87" s="5"/>
      <c r="M87" s="5"/>
      <c r="N87" s="143"/>
      <c r="O87" s="142">
        <f t="shared" ref="O87:P87" si="2">SUM(O77:O86)</f>
        <v>140</v>
      </c>
      <c r="P87" s="142">
        <f t="shared" si="2"/>
        <v>380</v>
      </c>
      <c r="Q87" s="50"/>
      <c r="R87" s="5"/>
      <c r="S87" s="5"/>
    </row>
    <row r="88" spans="1:19">
      <c r="A88" s="3" t="s">
        <v>155</v>
      </c>
      <c r="B88" s="3" t="s">
        <v>442</v>
      </c>
      <c r="C88" s="3" t="s">
        <v>332</v>
      </c>
      <c r="D88" s="3" t="s">
        <v>304</v>
      </c>
      <c r="E88" s="138">
        <v>100</v>
      </c>
      <c r="F88" s="40" t="s">
        <v>303</v>
      </c>
      <c r="G88" s="40" t="s">
        <v>303</v>
      </c>
      <c r="H88" s="40" t="s">
        <v>0</v>
      </c>
      <c r="I88" s="136"/>
    </row>
    <row r="89" spans="1:19">
      <c r="A89" s="3" t="s">
        <v>546</v>
      </c>
      <c r="B89" s="3" t="s">
        <v>360</v>
      </c>
      <c r="C89" s="3" t="s">
        <v>361</v>
      </c>
      <c r="D89" s="3" t="s">
        <v>536</v>
      </c>
      <c r="E89" s="138">
        <v>30</v>
      </c>
      <c r="F89" s="40" t="s">
        <v>303</v>
      </c>
      <c r="G89" s="40" t="s">
        <v>303</v>
      </c>
      <c r="H89" s="40" t="s">
        <v>0</v>
      </c>
      <c r="I89" s="136"/>
      <c r="J89" s="32" t="s">
        <v>379</v>
      </c>
      <c r="N89" s="139"/>
      <c r="O89" s="139"/>
      <c r="P89" s="139"/>
    </row>
    <row r="90" spans="1:19">
      <c r="A90" s="3" t="s">
        <v>546</v>
      </c>
      <c r="B90" s="3" t="s">
        <v>397</v>
      </c>
      <c r="C90" s="3" t="s">
        <v>398</v>
      </c>
      <c r="D90" s="3" t="s">
        <v>547</v>
      </c>
      <c r="E90" s="138">
        <v>90</v>
      </c>
      <c r="F90" s="40" t="s">
        <v>303</v>
      </c>
      <c r="G90" s="40" t="s">
        <v>303</v>
      </c>
      <c r="H90" s="40" t="s">
        <v>0</v>
      </c>
      <c r="I90" s="136"/>
      <c r="J90" s="46">
        <v>45607</v>
      </c>
      <c r="K90" s="11" t="s">
        <v>268</v>
      </c>
      <c r="L90" s="3" t="s">
        <v>548</v>
      </c>
      <c r="M90" s="41">
        <v>30</v>
      </c>
      <c r="N90" s="138">
        <v>75</v>
      </c>
      <c r="O90" s="138">
        <v>20</v>
      </c>
      <c r="P90" s="138">
        <v>55</v>
      </c>
      <c r="Q90" s="40" t="s">
        <v>303</v>
      </c>
      <c r="R90" s="40" t="s">
        <v>303</v>
      </c>
      <c r="S90" s="40" t="s">
        <v>0</v>
      </c>
    </row>
    <row r="91" spans="1:19">
      <c r="A91" s="3" t="s">
        <v>546</v>
      </c>
      <c r="B91" s="3" t="s">
        <v>347</v>
      </c>
      <c r="C91" s="3" t="s">
        <v>348</v>
      </c>
      <c r="D91" s="3" t="s">
        <v>536</v>
      </c>
      <c r="E91" s="138">
        <v>60</v>
      </c>
      <c r="F91" s="40" t="s">
        <v>303</v>
      </c>
      <c r="G91" s="40" t="s">
        <v>303</v>
      </c>
      <c r="H91" s="40" t="s">
        <v>0</v>
      </c>
      <c r="I91" s="136"/>
      <c r="J91" s="46">
        <v>45608</v>
      </c>
      <c r="K91" s="134" t="s">
        <v>520</v>
      </c>
      <c r="L91" s="3" t="s">
        <v>521</v>
      </c>
      <c r="M91" s="40">
        <v>60</v>
      </c>
      <c r="N91" s="138">
        <v>110</v>
      </c>
      <c r="O91" s="138">
        <v>20</v>
      </c>
      <c r="P91" s="138">
        <v>90</v>
      </c>
      <c r="Q91" s="11" t="s">
        <v>303</v>
      </c>
      <c r="R91" s="11" t="s">
        <v>303</v>
      </c>
      <c r="S91" s="11" t="s">
        <v>0</v>
      </c>
    </row>
    <row r="92" spans="1:19">
      <c r="A92" s="3" t="s">
        <v>533</v>
      </c>
      <c r="B92" s="3" t="s">
        <v>509</v>
      </c>
      <c r="C92" s="3" t="s">
        <v>549</v>
      </c>
      <c r="D92" s="3" t="s">
        <v>536</v>
      </c>
      <c r="E92" s="138">
        <v>60</v>
      </c>
      <c r="F92" s="40" t="s">
        <v>303</v>
      </c>
      <c r="G92" s="40" t="s">
        <v>303</v>
      </c>
      <c r="H92" s="40" t="s">
        <v>0</v>
      </c>
      <c r="I92" s="136"/>
      <c r="J92" s="46">
        <v>45609</v>
      </c>
      <c r="K92" s="11" t="s">
        <v>268</v>
      </c>
      <c r="L92" s="3" t="s">
        <v>548</v>
      </c>
      <c r="M92" s="41">
        <v>60</v>
      </c>
      <c r="N92" s="138">
        <v>110</v>
      </c>
      <c r="O92" s="138">
        <v>20</v>
      </c>
      <c r="P92" s="138">
        <v>90</v>
      </c>
      <c r="Q92" s="40" t="s">
        <v>303</v>
      </c>
      <c r="R92" s="40" t="s">
        <v>303</v>
      </c>
      <c r="S92" s="40" t="s">
        <v>0</v>
      </c>
    </row>
    <row r="93" spans="1:19">
      <c r="A93" s="3" t="s">
        <v>546</v>
      </c>
      <c r="B93" s="3" t="s">
        <v>491</v>
      </c>
      <c r="C93" s="3" t="s">
        <v>522</v>
      </c>
      <c r="D93" s="3" t="s">
        <v>536</v>
      </c>
      <c r="E93" s="138">
        <v>40</v>
      </c>
      <c r="F93" s="40" t="s">
        <v>303</v>
      </c>
      <c r="G93" s="40" t="s">
        <v>303</v>
      </c>
      <c r="H93" s="40" t="s">
        <v>0</v>
      </c>
      <c r="I93" s="136"/>
      <c r="J93" s="46">
        <v>45609</v>
      </c>
      <c r="K93" s="11" t="s">
        <v>125</v>
      </c>
      <c r="L93" s="3" t="s">
        <v>550</v>
      </c>
      <c r="M93" s="41">
        <v>60</v>
      </c>
      <c r="N93" s="138">
        <v>110</v>
      </c>
      <c r="O93" s="138">
        <v>20</v>
      </c>
      <c r="P93" s="138">
        <v>90</v>
      </c>
      <c r="Q93" s="40" t="s">
        <v>303</v>
      </c>
      <c r="R93" s="40" t="s">
        <v>303</v>
      </c>
      <c r="S93" s="40" t="s">
        <v>0</v>
      </c>
    </row>
    <row r="94" spans="1:19">
      <c r="A94" s="3" t="s">
        <v>533</v>
      </c>
      <c r="B94" s="3" t="s">
        <v>13</v>
      </c>
      <c r="C94" s="3" t="s">
        <v>307</v>
      </c>
      <c r="D94" s="3" t="s">
        <v>536</v>
      </c>
      <c r="E94" s="138">
        <v>60</v>
      </c>
      <c r="F94" s="40" t="s">
        <v>303</v>
      </c>
      <c r="G94" s="40" t="s">
        <v>303</v>
      </c>
      <c r="H94" s="40" t="s">
        <v>0</v>
      </c>
      <c r="I94" s="136"/>
      <c r="J94" s="46">
        <v>45610</v>
      </c>
      <c r="K94" s="3" t="s">
        <v>347</v>
      </c>
      <c r="L94" s="3" t="s">
        <v>146</v>
      </c>
      <c r="M94" s="40">
        <v>60</v>
      </c>
      <c r="N94" s="138">
        <v>110</v>
      </c>
      <c r="O94" s="138">
        <v>20</v>
      </c>
      <c r="P94" s="138">
        <v>90</v>
      </c>
      <c r="Q94" s="40" t="s">
        <v>303</v>
      </c>
      <c r="R94" s="40" t="s">
        <v>303</v>
      </c>
      <c r="S94" s="40" t="s">
        <v>0</v>
      </c>
    </row>
    <row r="95" spans="1:19">
      <c r="A95" s="3" t="s">
        <v>533</v>
      </c>
      <c r="B95" s="3" t="s">
        <v>551</v>
      </c>
      <c r="C95" s="3" t="s">
        <v>526</v>
      </c>
      <c r="D95" s="3" t="s">
        <v>536</v>
      </c>
      <c r="E95" s="138">
        <v>60</v>
      </c>
      <c r="F95" s="40" t="s">
        <v>303</v>
      </c>
      <c r="G95" s="40" t="s">
        <v>303</v>
      </c>
      <c r="H95" s="40" t="s">
        <v>0</v>
      </c>
      <c r="I95" s="136"/>
      <c r="J95" s="46">
        <v>45613</v>
      </c>
      <c r="K95" s="11" t="s">
        <v>268</v>
      </c>
      <c r="L95" s="3" t="s">
        <v>548</v>
      </c>
      <c r="M95" s="41">
        <v>30</v>
      </c>
      <c r="N95" s="138">
        <v>75</v>
      </c>
      <c r="O95" s="138">
        <v>20</v>
      </c>
      <c r="P95" s="138">
        <v>55</v>
      </c>
      <c r="Q95" s="40" t="s">
        <v>303</v>
      </c>
      <c r="R95" s="40" t="s">
        <v>303</v>
      </c>
      <c r="S95" s="40" t="s">
        <v>0</v>
      </c>
    </row>
    <row r="96" spans="1:19">
      <c r="A96" s="3" t="s">
        <v>533</v>
      </c>
      <c r="B96" s="3" t="s">
        <v>484</v>
      </c>
      <c r="C96" s="3" t="s">
        <v>552</v>
      </c>
      <c r="D96" s="3" t="s">
        <v>536</v>
      </c>
      <c r="E96" s="138">
        <v>40</v>
      </c>
      <c r="F96" s="40" t="s">
        <v>303</v>
      </c>
      <c r="G96" s="40" t="s">
        <v>303</v>
      </c>
      <c r="H96" s="40" t="s">
        <v>0</v>
      </c>
      <c r="I96" s="136"/>
      <c r="J96" s="5"/>
      <c r="K96" s="5"/>
      <c r="L96" s="5"/>
      <c r="M96" s="5"/>
      <c r="N96" s="143"/>
      <c r="O96" s="142">
        <f t="shared" ref="O96:P96" si="3">SUM(O90:O95)</f>
        <v>120</v>
      </c>
      <c r="P96" s="142">
        <f t="shared" si="3"/>
        <v>470</v>
      </c>
      <c r="Q96" s="50"/>
      <c r="R96" s="5"/>
      <c r="S96" s="5"/>
    </row>
    <row r="97" spans="1:41">
      <c r="A97" s="46">
        <v>45612</v>
      </c>
      <c r="B97" s="3" t="s">
        <v>553</v>
      </c>
      <c r="C97" s="3" t="s">
        <v>554</v>
      </c>
      <c r="D97" s="40">
        <v>45</v>
      </c>
      <c r="E97" s="138">
        <v>80</v>
      </c>
      <c r="F97" s="40" t="s">
        <v>303</v>
      </c>
      <c r="G97" s="40" t="s">
        <v>303</v>
      </c>
      <c r="H97" s="40" t="s">
        <v>0</v>
      </c>
      <c r="I97" s="136"/>
    </row>
    <row r="98" spans="1:41">
      <c r="A98" s="46">
        <v>45612</v>
      </c>
      <c r="B98" s="3" t="s">
        <v>384</v>
      </c>
      <c r="C98" s="3" t="s">
        <v>318</v>
      </c>
      <c r="D98" s="40">
        <v>60</v>
      </c>
      <c r="E98" s="138">
        <v>90</v>
      </c>
      <c r="F98" s="40" t="s">
        <v>303</v>
      </c>
      <c r="G98" s="40" t="s">
        <v>303</v>
      </c>
      <c r="H98" s="40" t="s">
        <v>0</v>
      </c>
      <c r="I98" s="136"/>
      <c r="J98" s="32" t="s">
        <v>356</v>
      </c>
      <c r="K98" s="3" t="s">
        <v>227</v>
      </c>
      <c r="L98" s="3" t="s">
        <v>404</v>
      </c>
      <c r="M98" s="3" t="s">
        <v>304</v>
      </c>
      <c r="N98" s="138">
        <v>180</v>
      </c>
      <c r="O98" s="138">
        <f>180-25</f>
        <v>155</v>
      </c>
      <c r="P98" s="138">
        <v>25</v>
      </c>
      <c r="Q98" s="40" t="s">
        <v>303</v>
      </c>
      <c r="R98" s="40" t="s">
        <v>303</v>
      </c>
      <c r="S98" s="40" t="s">
        <v>0</v>
      </c>
    </row>
    <row r="99" spans="1:41">
      <c r="A99" s="46">
        <v>45612</v>
      </c>
      <c r="B99" s="3" t="s">
        <v>26</v>
      </c>
      <c r="C99" s="3" t="s">
        <v>473</v>
      </c>
      <c r="D99" s="40">
        <v>45</v>
      </c>
      <c r="E99" s="140">
        <v>80</v>
      </c>
      <c r="F99" s="40" t="s">
        <v>303</v>
      </c>
      <c r="G99" s="40" t="s">
        <v>303</v>
      </c>
      <c r="H99" s="40" t="s">
        <v>0</v>
      </c>
      <c r="I99" s="136"/>
      <c r="J99" s="85" t="s">
        <v>199</v>
      </c>
      <c r="K99" s="11" t="s">
        <v>18</v>
      </c>
      <c r="L99" s="11" t="s">
        <v>355</v>
      </c>
      <c r="M99" s="3" t="s">
        <v>304</v>
      </c>
      <c r="N99" s="138">
        <v>75</v>
      </c>
      <c r="O99" s="138">
        <v>30</v>
      </c>
      <c r="P99" s="138">
        <v>45</v>
      </c>
      <c r="Q99" s="40" t="s">
        <v>303</v>
      </c>
      <c r="R99" s="40" t="s">
        <v>303</v>
      </c>
      <c r="S99" s="40" t="s">
        <v>0</v>
      </c>
    </row>
    <row r="100" spans="1:41">
      <c r="A100" s="46">
        <v>45613</v>
      </c>
      <c r="B100" s="3" t="s">
        <v>385</v>
      </c>
      <c r="C100" s="3" t="s">
        <v>405</v>
      </c>
      <c r="D100" s="40">
        <v>45</v>
      </c>
      <c r="E100" s="140">
        <v>80</v>
      </c>
      <c r="F100" s="40" t="s">
        <v>303</v>
      </c>
      <c r="G100" s="40" t="s">
        <v>303</v>
      </c>
      <c r="H100" s="40" t="s">
        <v>0</v>
      </c>
      <c r="I100" s="136"/>
      <c r="J100" s="106" t="s">
        <v>199</v>
      </c>
      <c r="K100" s="85" t="s">
        <v>368</v>
      </c>
      <c r="L100" s="85" t="s">
        <v>327</v>
      </c>
      <c r="M100" s="3" t="s">
        <v>304</v>
      </c>
      <c r="N100" s="140">
        <v>100</v>
      </c>
      <c r="O100" s="140">
        <v>40</v>
      </c>
      <c r="P100" s="140">
        <v>60</v>
      </c>
      <c r="Q100" s="40" t="s">
        <v>303</v>
      </c>
      <c r="R100" s="40" t="s">
        <v>303</v>
      </c>
      <c r="S100" s="40" t="s">
        <v>1</v>
      </c>
    </row>
    <row r="101" spans="1:41">
      <c r="A101" s="46">
        <v>45613</v>
      </c>
      <c r="B101" s="3" t="s">
        <v>152</v>
      </c>
      <c r="C101" s="3" t="s">
        <v>314</v>
      </c>
      <c r="D101" s="40">
        <v>30</v>
      </c>
      <c r="E101" s="140">
        <v>60</v>
      </c>
      <c r="F101" s="40" t="s">
        <v>303</v>
      </c>
      <c r="G101" s="40" t="s">
        <v>303</v>
      </c>
      <c r="H101" s="40" t="s">
        <v>0</v>
      </c>
      <c r="I101" s="136"/>
      <c r="J101" s="5"/>
      <c r="K101" s="5"/>
      <c r="L101" s="5"/>
      <c r="M101" s="5"/>
      <c r="N101" s="143"/>
      <c r="O101" s="142">
        <f t="shared" ref="O101:P101" si="4">SUM(O98:O100)</f>
        <v>225</v>
      </c>
      <c r="P101" s="142">
        <f t="shared" si="4"/>
        <v>130</v>
      </c>
      <c r="Q101" s="50"/>
      <c r="R101" s="5"/>
      <c r="S101" s="5"/>
    </row>
    <row r="102" spans="1:41">
      <c r="A102" s="46">
        <v>45613</v>
      </c>
      <c r="B102" s="3" t="s">
        <v>26</v>
      </c>
      <c r="C102" s="3" t="s">
        <v>473</v>
      </c>
      <c r="D102" s="40">
        <v>75</v>
      </c>
      <c r="E102" s="140">
        <v>120</v>
      </c>
      <c r="F102" s="40" t="s">
        <v>303</v>
      </c>
      <c r="G102" s="40" t="s">
        <v>303</v>
      </c>
      <c r="H102" s="40" t="s">
        <v>0</v>
      </c>
      <c r="I102" s="136"/>
      <c r="K102" s="40"/>
      <c r="M102" s="139"/>
      <c r="N102" s="139"/>
      <c r="O102" s="139"/>
    </row>
    <row r="103" spans="1:41">
      <c r="A103" s="46">
        <v>45613</v>
      </c>
      <c r="B103" s="3" t="s">
        <v>32</v>
      </c>
      <c r="C103" s="3" t="s">
        <v>323</v>
      </c>
      <c r="D103" s="40">
        <v>120</v>
      </c>
      <c r="E103" s="140">
        <v>180</v>
      </c>
      <c r="F103" s="40" t="s">
        <v>303</v>
      </c>
      <c r="G103" s="40" t="s">
        <v>303</v>
      </c>
      <c r="H103" s="40" t="s">
        <v>0</v>
      </c>
      <c r="I103" s="136"/>
      <c r="K103" s="40"/>
      <c r="M103" s="139"/>
      <c r="N103" s="139"/>
      <c r="O103" s="139"/>
    </row>
    <row r="104" spans="1:41">
      <c r="A104" s="46">
        <v>45608</v>
      </c>
      <c r="B104" s="3" t="s">
        <v>495</v>
      </c>
      <c r="C104" s="3" t="s">
        <v>400</v>
      </c>
      <c r="D104" s="40">
        <v>60</v>
      </c>
      <c r="E104" s="140">
        <v>90</v>
      </c>
      <c r="F104" s="40" t="s">
        <v>303</v>
      </c>
      <c r="G104" s="40" t="s">
        <v>303</v>
      </c>
      <c r="H104" s="40" t="s">
        <v>1</v>
      </c>
      <c r="I104" s="144">
        <f>SUM(E104:E107)</f>
        <v>314</v>
      </c>
      <c r="K104" s="138">
        <f>SUM(E104:E107)</f>
        <v>314</v>
      </c>
      <c r="L104" s="139">
        <f>K104+O100</f>
        <v>354</v>
      </c>
      <c r="M104" s="139"/>
      <c r="N104" s="139"/>
      <c r="O104" s="139"/>
    </row>
    <row r="105" spans="1:41">
      <c r="A105" s="46">
        <v>45609</v>
      </c>
      <c r="B105" s="3" t="s">
        <v>324</v>
      </c>
      <c r="C105" s="3" t="s">
        <v>333</v>
      </c>
      <c r="D105" s="40">
        <v>60</v>
      </c>
      <c r="E105" s="140">
        <v>90</v>
      </c>
      <c r="F105" s="40" t="s">
        <v>303</v>
      </c>
      <c r="G105" s="40" t="s">
        <v>303</v>
      </c>
      <c r="H105" s="40" t="s">
        <v>1</v>
      </c>
      <c r="I105" s="136"/>
      <c r="K105" s="40"/>
      <c r="M105" s="139"/>
      <c r="N105" s="139"/>
      <c r="O105" s="139"/>
    </row>
    <row r="106" spans="1:41">
      <c r="A106" s="46">
        <v>45610</v>
      </c>
      <c r="B106" s="3" t="s">
        <v>555</v>
      </c>
      <c r="C106" s="3" t="s">
        <v>434</v>
      </c>
      <c r="D106" s="40">
        <v>45</v>
      </c>
      <c r="E106" s="138">
        <v>80</v>
      </c>
      <c r="F106" s="40" t="s">
        <v>303</v>
      </c>
      <c r="G106" s="40" t="s">
        <v>303</v>
      </c>
      <c r="H106" s="40" t="s">
        <v>1</v>
      </c>
      <c r="I106" s="136"/>
      <c r="K106" s="40"/>
      <c r="M106" s="139"/>
      <c r="N106" s="139"/>
      <c r="O106" s="139"/>
    </row>
    <row r="107" spans="1:41">
      <c r="A107" s="3" t="s">
        <v>546</v>
      </c>
      <c r="B107" s="3" t="s">
        <v>556</v>
      </c>
      <c r="C107" s="3" t="s">
        <v>557</v>
      </c>
      <c r="D107" s="3" t="s">
        <v>536</v>
      </c>
      <c r="E107" s="138">
        <v>54</v>
      </c>
      <c r="F107" s="40" t="s">
        <v>303</v>
      </c>
      <c r="G107" s="40" t="s">
        <v>303</v>
      </c>
      <c r="H107" s="40" t="s">
        <v>1</v>
      </c>
      <c r="I107" s="136"/>
      <c r="K107" s="40"/>
      <c r="M107" s="139"/>
      <c r="N107" s="139"/>
      <c r="O107" s="139"/>
    </row>
    <row r="108" spans="1:41">
      <c r="A108" s="145"/>
      <c r="B108" s="49"/>
      <c r="C108" s="49"/>
      <c r="D108" s="131"/>
      <c r="E108" s="146">
        <f>SUM(E72:E107)</f>
        <v>2974</v>
      </c>
      <c r="F108" s="131"/>
      <c r="G108" s="131"/>
      <c r="H108" s="147"/>
      <c r="I108" s="131"/>
      <c r="J108" s="131"/>
      <c r="K108" s="147"/>
      <c r="L108" s="49"/>
      <c r="M108" s="148"/>
      <c r="N108" s="149"/>
      <c r="O108" s="148">
        <f>O74+O87+O96+O101</f>
        <v>635</v>
      </c>
      <c r="P108" s="49"/>
      <c r="Q108" s="49"/>
      <c r="R108" s="149">
        <f>E108+O108</f>
        <v>3609</v>
      </c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</row>
    <row r="109" spans="1:41">
      <c r="A109" s="110" t="s">
        <v>558</v>
      </c>
      <c r="B109" s="37"/>
      <c r="C109" s="37"/>
      <c r="D109" s="37"/>
      <c r="E109" s="137"/>
      <c r="F109" s="45"/>
      <c r="G109" s="37"/>
      <c r="H109" s="37"/>
      <c r="I109" s="37"/>
      <c r="J109" s="37"/>
      <c r="K109" s="37"/>
      <c r="L109" s="37"/>
      <c r="M109" s="137"/>
      <c r="N109" s="137"/>
      <c r="O109" s="1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spans="1:41">
      <c r="A110" s="31" t="s">
        <v>288</v>
      </c>
      <c r="B110" s="31" t="s">
        <v>289</v>
      </c>
      <c r="C110" s="31" t="s">
        <v>559</v>
      </c>
      <c r="D110" s="31" t="s">
        <v>291</v>
      </c>
      <c r="E110" s="150" t="s">
        <v>292</v>
      </c>
      <c r="F110" s="31" t="s">
        <v>560</v>
      </c>
      <c r="G110" s="31" t="s">
        <v>561</v>
      </c>
      <c r="H110" s="31" t="s">
        <v>562</v>
      </c>
      <c r="I110" s="136"/>
      <c r="J110" s="31" t="s">
        <v>288</v>
      </c>
      <c r="K110" s="31" t="s">
        <v>289</v>
      </c>
      <c r="L110" s="31" t="s">
        <v>559</v>
      </c>
      <c r="M110" s="31" t="s">
        <v>291</v>
      </c>
      <c r="N110" s="150" t="s">
        <v>292</v>
      </c>
      <c r="O110" s="150" t="s">
        <v>233</v>
      </c>
      <c r="P110" s="150" t="s">
        <v>563</v>
      </c>
      <c r="Q110" s="31" t="s">
        <v>560</v>
      </c>
      <c r="R110" s="31" t="s">
        <v>561</v>
      </c>
      <c r="S110" s="31" t="s">
        <v>562</v>
      </c>
    </row>
    <row r="111" spans="1:41">
      <c r="A111" s="46">
        <v>45614</v>
      </c>
      <c r="B111" s="40" t="s">
        <v>401</v>
      </c>
      <c r="C111" s="40" t="s">
        <v>564</v>
      </c>
      <c r="D111" s="40">
        <v>30</v>
      </c>
      <c r="E111" s="140">
        <v>60</v>
      </c>
      <c r="F111" s="40" t="s">
        <v>303</v>
      </c>
      <c r="G111" s="40" t="s">
        <v>303</v>
      </c>
      <c r="H111" s="40" t="s">
        <v>0</v>
      </c>
      <c r="I111" s="136"/>
      <c r="J111" s="32" t="s">
        <v>565</v>
      </c>
      <c r="K111" s="3" t="s">
        <v>227</v>
      </c>
      <c r="L111" s="3" t="s">
        <v>404</v>
      </c>
      <c r="M111" s="3" t="s">
        <v>304</v>
      </c>
      <c r="N111" s="138">
        <v>100</v>
      </c>
      <c r="O111" s="138">
        <v>40</v>
      </c>
      <c r="P111" s="138">
        <v>60</v>
      </c>
      <c r="Q111" s="40" t="s">
        <v>303</v>
      </c>
      <c r="R111" s="40" t="s">
        <v>303</v>
      </c>
      <c r="S111" s="40" t="s">
        <v>0</v>
      </c>
    </row>
    <row r="112" spans="1:41">
      <c r="A112" s="46">
        <v>45614</v>
      </c>
      <c r="B112" s="3" t="s">
        <v>328</v>
      </c>
      <c r="C112" s="3" t="s">
        <v>329</v>
      </c>
      <c r="D112" s="40">
        <v>60</v>
      </c>
      <c r="E112" s="140">
        <v>90</v>
      </c>
      <c r="F112" s="11" t="s">
        <v>303</v>
      </c>
      <c r="G112" s="11" t="s">
        <v>303</v>
      </c>
      <c r="H112" s="11" t="s">
        <v>0</v>
      </c>
      <c r="I112" s="136"/>
      <c r="J112" s="106" t="s">
        <v>199</v>
      </c>
      <c r="K112" s="85" t="s">
        <v>368</v>
      </c>
      <c r="L112" s="85" t="s">
        <v>327</v>
      </c>
      <c r="M112" s="3" t="s">
        <v>304</v>
      </c>
      <c r="N112" s="140">
        <v>100</v>
      </c>
      <c r="O112" s="140">
        <v>40</v>
      </c>
      <c r="P112" s="140">
        <v>60</v>
      </c>
      <c r="Q112" s="40" t="s">
        <v>303</v>
      </c>
      <c r="R112" s="40" t="s">
        <v>303</v>
      </c>
      <c r="S112" s="40" t="s">
        <v>1</v>
      </c>
    </row>
    <row r="113" spans="1:19">
      <c r="A113" s="46">
        <v>45614</v>
      </c>
      <c r="B113" s="11" t="s">
        <v>395</v>
      </c>
      <c r="C113" s="11" t="s">
        <v>396</v>
      </c>
      <c r="D113" s="40">
        <v>30</v>
      </c>
      <c r="E113" s="138">
        <v>60</v>
      </c>
      <c r="F113" s="11" t="s">
        <v>303</v>
      </c>
      <c r="G113" s="11" t="s">
        <v>303</v>
      </c>
      <c r="H113" s="11" t="s">
        <v>0</v>
      </c>
      <c r="I113" s="136"/>
      <c r="J113" s="106" t="s">
        <v>199</v>
      </c>
      <c r="K113" s="3" t="s">
        <v>537</v>
      </c>
      <c r="L113" s="40" t="s">
        <v>538</v>
      </c>
      <c r="M113" s="3" t="s">
        <v>304</v>
      </c>
      <c r="N113" s="140">
        <v>100</v>
      </c>
      <c r="O113" s="140">
        <v>40</v>
      </c>
      <c r="P113" s="140">
        <v>60</v>
      </c>
      <c r="Q113" s="40" t="s">
        <v>303</v>
      </c>
      <c r="R113" s="40" t="s">
        <v>303</v>
      </c>
      <c r="S113" s="40" t="s">
        <v>0</v>
      </c>
    </row>
    <row r="114" spans="1:19">
      <c r="A114" s="50"/>
      <c r="B114" s="5"/>
      <c r="C114" s="5"/>
      <c r="D114" s="50"/>
      <c r="E114" s="143"/>
      <c r="F114" s="5"/>
      <c r="G114" s="5"/>
      <c r="H114" s="5"/>
      <c r="I114" s="136"/>
      <c r="J114" s="85" t="s">
        <v>199</v>
      </c>
      <c r="K114" s="11" t="s">
        <v>18</v>
      </c>
      <c r="L114" s="11" t="s">
        <v>566</v>
      </c>
      <c r="M114" s="3" t="s">
        <v>304</v>
      </c>
      <c r="N114" s="138">
        <v>75</v>
      </c>
      <c r="O114" s="138">
        <v>30</v>
      </c>
      <c r="P114" s="138">
        <v>45</v>
      </c>
      <c r="Q114" s="40" t="s">
        <v>303</v>
      </c>
      <c r="R114" s="40" t="s">
        <v>303</v>
      </c>
      <c r="S114" s="40" t="s">
        <v>1</v>
      </c>
    </row>
    <row r="115" spans="1:19">
      <c r="A115" s="46">
        <v>45615</v>
      </c>
      <c r="B115" s="3" t="s">
        <v>539</v>
      </c>
      <c r="C115" s="3" t="s">
        <v>540</v>
      </c>
      <c r="D115" s="40">
        <v>60</v>
      </c>
      <c r="E115" s="140">
        <v>90</v>
      </c>
      <c r="F115" s="11" t="s">
        <v>303</v>
      </c>
      <c r="G115" s="11" t="s">
        <v>303</v>
      </c>
      <c r="H115" s="11" t="s">
        <v>0</v>
      </c>
      <c r="I115" s="136"/>
      <c r="J115" s="5"/>
      <c r="K115" s="5"/>
      <c r="L115" s="5"/>
      <c r="M115" s="5"/>
      <c r="N115" s="5"/>
      <c r="O115" s="143">
        <f t="shared" ref="O115:P115" si="5">SUM(O111:O114)</f>
        <v>150</v>
      </c>
      <c r="P115" s="142">
        <f t="shared" si="5"/>
        <v>225</v>
      </c>
      <c r="Q115" s="5"/>
      <c r="R115" s="5"/>
      <c r="S115" s="5"/>
    </row>
    <row r="116" spans="1:19">
      <c r="A116" s="46">
        <v>45615</v>
      </c>
      <c r="B116" s="3" t="s">
        <v>471</v>
      </c>
      <c r="C116" s="3" t="s">
        <v>32</v>
      </c>
      <c r="D116" s="40">
        <v>45</v>
      </c>
      <c r="E116" s="138">
        <v>80</v>
      </c>
      <c r="F116" s="11" t="s">
        <v>303</v>
      </c>
      <c r="G116" s="11" t="s">
        <v>303</v>
      </c>
      <c r="H116" s="11" t="s">
        <v>0</v>
      </c>
      <c r="I116" s="136"/>
      <c r="J116" s="32" t="s">
        <v>379</v>
      </c>
      <c r="N116" s="139"/>
      <c r="O116" s="138"/>
      <c r="P116" s="139"/>
    </row>
    <row r="117" spans="1:19">
      <c r="A117" s="46">
        <v>45615</v>
      </c>
      <c r="B117" s="3" t="s">
        <v>491</v>
      </c>
      <c r="C117" s="3" t="s">
        <v>302</v>
      </c>
      <c r="D117" s="40">
        <v>90</v>
      </c>
      <c r="E117" s="140">
        <v>90</v>
      </c>
      <c r="F117" s="40" t="s">
        <v>303</v>
      </c>
      <c r="G117" s="40" t="s">
        <v>303</v>
      </c>
      <c r="H117" s="40" t="s">
        <v>0</v>
      </c>
      <c r="I117" s="136"/>
      <c r="J117" s="46">
        <v>45614</v>
      </c>
      <c r="K117" s="3" t="s">
        <v>520</v>
      </c>
      <c r="L117" s="101" t="s">
        <v>521</v>
      </c>
      <c r="M117" s="3">
        <v>60</v>
      </c>
      <c r="N117" s="139">
        <v>110</v>
      </c>
      <c r="O117" s="138">
        <v>20</v>
      </c>
      <c r="P117" s="139">
        <v>90</v>
      </c>
      <c r="Q117" s="40" t="s">
        <v>303</v>
      </c>
      <c r="R117" s="40" t="s">
        <v>303</v>
      </c>
      <c r="S117" s="40" t="s">
        <v>0</v>
      </c>
    </row>
    <row r="118" spans="1:19">
      <c r="A118" s="46">
        <v>45615</v>
      </c>
      <c r="B118" s="11" t="s">
        <v>259</v>
      </c>
      <c r="C118" s="40" t="s">
        <v>314</v>
      </c>
      <c r="D118" s="40">
        <v>30</v>
      </c>
      <c r="E118" s="138">
        <v>60</v>
      </c>
      <c r="F118" s="40" t="s">
        <v>303</v>
      </c>
      <c r="G118" s="40" t="s">
        <v>303</v>
      </c>
      <c r="H118" s="40" t="s">
        <v>0</v>
      </c>
      <c r="I118" s="136"/>
      <c r="J118" s="46">
        <v>45617</v>
      </c>
      <c r="K118" s="3" t="s">
        <v>268</v>
      </c>
      <c r="L118" s="101" t="s">
        <v>548</v>
      </c>
      <c r="M118" s="3">
        <v>60</v>
      </c>
      <c r="N118" s="139">
        <v>110</v>
      </c>
      <c r="O118" s="138">
        <v>20</v>
      </c>
      <c r="P118" s="139">
        <v>90</v>
      </c>
      <c r="Q118" s="40" t="s">
        <v>303</v>
      </c>
      <c r="R118" s="40" t="s">
        <v>303</v>
      </c>
      <c r="S118" s="40" t="s">
        <v>0</v>
      </c>
    </row>
    <row r="119" spans="1:19">
      <c r="A119" s="50"/>
      <c r="B119" s="5"/>
      <c r="C119" s="5"/>
      <c r="D119" s="50"/>
      <c r="E119" s="143"/>
      <c r="F119" s="5"/>
      <c r="G119" s="5"/>
      <c r="H119" s="5"/>
      <c r="I119" s="136"/>
      <c r="O119" s="40"/>
    </row>
    <row r="120" spans="1:19">
      <c r="A120" s="46">
        <v>45616</v>
      </c>
      <c r="B120" s="3" t="s">
        <v>539</v>
      </c>
      <c r="C120" s="3" t="s">
        <v>540</v>
      </c>
      <c r="D120" s="40">
        <v>60</v>
      </c>
      <c r="E120" s="140">
        <v>90</v>
      </c>
      <c r="F120" s="11" t="s">
        <v>303</v>
      </c>
      <c r="G120" s="11" t="s">
        <v>303</v>
      </c>
      <c r="H120" s="11" t="s">
        <v>0</v>
      </c>
      <c r="I120" s="136"/>
      <c r="J120" s="5"/>
      <c r="K120" s="5"/>
      <c r="L120" s="50"/>
      <c r="M120" s="5"/>
      <c r="N120" s="142"/>
      <c r="O120" s="143">
        <f t="shared" ref="O120:P120" si="6">SUM(O117:O118)</f>
        <v>40</v>
      </c>
      <c r="P120" s="142">
        <f t="shared" si="6"/>
        <v>180</v>
      </c>
      <c r="Q120" s="5"/>
      <c r="R120" s="5"/>
      <c r="S120" s="5"/>
    </row>
    <row r="121" spans="1:19">
      <c r="A121" s="46">
        <v>45615</v>
      </c>
      <c r="B121" s="151" t="s">
        <v>13</v>
      </c>
      <c r="C121" s="3" t="s">
        <v>307</v>
      </c>
      <c r="D121" s="40">
        <v>45</v>
      </c>
      <c r="E121" s="138">
        <v>60</v>
      </c>
      <c r="F121" s="11" t="s">
        <v>303</v>
      </c>
      <c r="G121" s="11" t="s">
        <v>303</v>
      </c>
      <c r="H121" s="11" t="s">
        <v>0</v>
      </c>
      <c r="I121" s="136"/>
      <c r="J121" s="32" t="s">
        <v>371</v>
      </c>
      <c r="N121" s="139"/>
      <c r="O121" s="138"/>
      <c r="P121" s="139"/>
    </row>
    <row r="122" spans="1:19">
      <c r="A122" s="46">
        <v>45615</v>
      </c>
      <c r="B122" s="151" t="s">
        <v>338</v>
      </c>
      <c r="C122" s="11" t="s">
        <v>339</v>
      </c>
      <c r="D122" s="40">
        <v>45</v>
      </c>
      <c r="E122" s="138">
        <v>60</v>
      </c>
      <c r="F122" s="11" t="s">
        <v>303</v>
      </c>
      <c r="G122" s="11" t="s">
        <v>303</v>
      </c>
      <c r="H122" s="11" t="s">
        <v>8</v>
      </c>
      <c r="I122" s="136"/>
      <c r="J122" s="1">
        <v>45614</v>
      </c>
      <c r="K122" s="3" t="s">
        <v>227</v>
      </c>
      <c r="L122" s="11" t="s">
        <v>404</v>
      </c>
      <c r="M122" s="11">
        <v>30</v>
      </c>
      <c r="N122" s="152">
        <v>40</v>
      </c>
      <c r="O122" s="141">
        <v>10</v>
      </c>
      <c r="P122" s="152">
        <v>30</v>
      </c>
      <c r="Q122" s="40" t="s">
        <v>303</v>
      </c>
      <c r="R122" s="40" t="s">
        <v>303</v>
      </c>
      <c r="S122" s="40" t="s">
        <v>0</v>
      </c>
    </row>
    <row r="123" spans="1:19">
      <c r="A123" s="46">
        <v>45615</v>
      </c>
      <c r="B123" s="151" t="s">
        <v>479</v>
      </c>
      <c r="C123" s="3" t="s">
        <v>494</v>
      </c>
      <c r="D123" s="40">
        <v>45</v>
      </c>
      <c r="E123" s="138">
        <v>54</v>
      </c>
      <c r="F123" s="11" t="s">
        <v>303</v>
      </c>
      <c r="G123" s="11" t="s">
        <v>303</v>
      </c>
      <c r="H123" s="11" t="s">
        <v>1</v>
      </c>
      <c r="I123" s="136"/>
      <c r="J123" s="1">
        <v>45615</v>
      </c>
      <c r="K123" s="3" t="s">
        <v>227</v>
      </c>
      <c r="L123" s="11" t="s">
        <v>404</v>
      </c>
      <c r="M123" s="11">
        <v>30</v>
      </c>
      <c r="N123" s="152">
        <v>40</v>
      </c>
      <c r="O123" s="141">
        <v>10</v>
      </c>
      <c r="P123" s="152">
        <v>30</v>
      </c>
      <c r="Q123" s="40" t="s">
        <v>303</v>
      </c>
      <c r="R123" s="40" t="s">
        <v>303</v>
      </c>
      <c r="S123" s="40" t="s">
        <v>0</v>
      </c>
    </row>
    <row r="124" spans="1:19">
      <c r="A124" s="46">
        <v>45615</v>
      </c>
      <c r="B124" s="151" t="s">
        <v>509</v>
      </c>
      <c r="C124" s="3" t="s">
        <v>510</v>
      </c>
      <c r="D124" s="40">
        <v>75</v>
      </c>
      <c r="E124" s="138">
        <v>100</v>
      </c>
      <c r="F124" s="11" t="s">
        <v>303</v>
      </c>
      <c r="G124" s="11" t="s">
        <v>303</v>
      </c>
      <c r="H124" s="11" t="s">
        <v>0</v>
      </c>
      <c r="I124" s="136"/>
      <c r="J124" s="1">
        <v>45619</v>
      </c>
      <c r="K124" s="3" t="s">
        <v>227</v>
      </c>
      <c r="L124" s="11" t="s">
        <v>404</v>
      </c>
      <c r="M124" s="3">
        <v>60</v>
      </c>
      <c r="N124" s="152">
        <v>70</v>
      </c>
      <c r="O124" s="141">
        <v>20</v>
      </c>
      <c r="P124" s="152">
        <v>50</v>
      </c>
      <c r="Q124" s="40" t="s">
        <v>303</v>
      </c>
      <c r="R124" s="40" t="s">
        <v>303</v>
      </c>
      <c r="S124" s="40" t="s">
        <v>0</v>
      </c>
    </row>
    <row r="125" spans="1:19">
      <c r="A125" s="46">
        <v>45615</v>
      </c>
      <c r="B125" s="151" t="s">
        <v>525</v>
      </c>
      <c r="C125" s="3" t="s">
        <v>526</v>
      </c>
      <c r="D125" s="41">
        <v>45</v>
      </c>
      <c r="E125" s="138">
        <v>60</v>
      </c>
      <c r="F125" s="11" t="s">
        <v>303</v>
      </c>
      <c r="G125" s="11" t="s">
        <v>303</v>
      </c>
      <c r="H125" s="11" t="s">
        <v>0</v>
      </c>
      <c r="I125" s="136"/>
      <c r="J125" s="1">
        <v>45620</v>
      </c>
      <c r="K125" s="3" t="s">
        <v>227</v>
      </c>
      <c r="L125" s="11" t="s">
        <v>404</v>
      </c>
      <c r="M125" s="3">
        <v>60</v>
      </c>
      <c r="N125" s="152">
        <v>70</v>
      </c>
      <c r="O125" s="141">
        <v>20</v>
      </c>
      <c r="P125" s="152">
        <v>50</v>
      </c>
      <c r="Q125" s="40" t="s">
        <v>303</v>
      </c>
      <c r="R125" s="40" t="s">
        <v>303</v>
      </c>
      <c r="S125" s="40" t="s">
        <v>0</v>
      </c>
    </row>
    <row r="126" spans="1:19">
      <c r="A126" s="46">
        <v>45615</v>
      </c>
      <c r="B126" s="151" t="s">
        <v>397</v>
      </c>
      <c r="C126" s="3" t="s">
        <v>567</v>
      </c>
      <c r="D126" s="101">
        <v>30</v>
      </c>
      <c r="E126" s="138">
        <v>30</v>
      </c>
      <c r="F126" s="11" t="s">
        <v>303</v>
      </c>
      <c r="G126" s="11" t="s">
        <v>303</v>
      </c>
      <c r="H126" s="11" t="s">
        <v>0</v>
      </c>
      <c r="I126" s="136"/>
      <c r="J126" s="1">
        <v>45614</v>
      </c>
      <c r="K126" s="139" t="s">
        <v>537</v>
      </c>
      <c r="L126" s="3" t="s">
        <v>538</v>
      </c>
      <c r="M126" s="3">
        <v>60</v>
      </c>
      <c r="N126" s="152">
        <v>70</v>
      </c>
      <c r="O126" s="141">
        <v>20</v>
      </c>
      <c r="P126" s="152">
        <v>50</v>
      </c>
      <c r="Q126" s="40" t="s">
        <v>303</v>
      </c>
      <c r="R126" s="40" t="s">
        <v>303</v>
      </c>
      <c r="S126" s="40" t="s">
        <v>0</v>
      </c>
    </row>
    <row r="127" spans="1:19">
      <c r="A127" s="46">
        <v>45615</v>
      </c>
      <c r="B127" s="151" t="s">
        <v>568</v>
      </c>
      <c r="C127" s="3" t="s">
        <v>522</v>
      </c>
      <c r="D127" s="41">
        <v>30</v>
      </c>
      <c r="E127" s="138">
        <v>40</v>
      </c>
      <c r="F127" s="11" t="s">
        <v>303</v>
      </c>
      <c r="G127" s="11" t="s">
        <v>303</v>
      </c>
      <c r="H127" s="11" t="s">
        <v>0</v>
      </c>
      <c r="I127" s="136"/>
      <c r="J127" s="1">
        <v>45615</v>
      </c>
      <c r="K127" s="139" t="s">
        <v>537</v>
      </c>
      <c r="L127" s="3" t="s">
        <v>538</v>
      </c>
      <c r="M127" s="3">
        <v>60</v>
      </c>
      <c r="N127" s="152">
        <v>70</v>
      </c>
      <c r="O127" s="141">
        <v>20</v>
      </c>
      <c r="P127" s="152">
        <v>50</v>
      </c>
      <c r="Q127" s="40" t="s">
        <v>303</v>
      </c>
      <c r="R127" s="40" t="s">
        <v>303</v>
      </c>
      <c r="S127" s="40" t="s">
        <v>0</v>
      </c>
    </row>
    <row r="128" spans="1:19">
      <c r="A128" s="46">
        <v>45615</v>
      </c>
      <c r="B128" s="151" t="s">
        <v>368</v>
      </c>
      <c r="C128" s="3" t="s">
        <v>327</v>
      </c>
      <c r="D128" s="40">
        <v>30</v>
      </c>
      <c r="E128" s="138">
        <v>40</v>
      </c>
      <c r="F128" s="11" t="s">
        <v>303</v>
      </c>
      <c r="G128" s="11" t="s">
        <v>303</v>
      </c>
      <c r="H128" s="11" t="s">
        <v>1</v>
      </c>
      <c r="I128" s="136"/>
      <c r="J128" s="1">
        <v>45620</v>
      </c>
      <c r="K128" s="139" t="s">
        <v>537</v>
      </c>
      <c r="L128" s="3" t="s">
        <v>538</v>
      </c>
      <c r="M128" s="3">
        <v>60</v>
      </c>
      <c r="N128" s="152">
        <v>70</v>
      </c>
      <c r="O128" s="141">
        <v>20</v>
      </c>
      <c r="P128" s="152">
        <v>50</v>
      </c>
      <c r="Q128" s="40" t="s">
        <v>303</v>
      </c>
      <c r="R128" s="40" t="s">
        <v>303</v>
      </c>
      <c r="S128" s="40" t="s">
        <v>0</v>
      </c>
    </row>
    <row r="129" spans="1:41">
      <c r="A129" s="40" t="s">
        <v>199</v>
      </c>
      <c r="B129" s="40" t="s">
        <v>442</v>
      </c>
      <c r="C129" s="3" t="s">
        <v>442</v>
      </c>
      <c r="D129" s="40" t="s">
        <v>304</v>
      </c>
      <c r="E129" s="140">
        <v>100</v>
      </c>
      <c r="F129" s="11" t="s">
        <v>303</v>
      </c>
      <c r="G129" s="11" t="s">
        <v>303</v>
      </c>
      <c r="H129" s="11" t="s">
        <v>0</v>
      </c>
      <c r="I129" s="136"/>
    </row>
    <row r="130" spans="1:41">
      <c r="A130" s="46">
        <v>45620</v>
      </c>
      <c r="B130" s="3" t="s">
        <v>438</v>
      </c>
      <c r="C130" s="3" t="s">
        <v>439</v>
      </c>
      <c r="D130" s="40">
        <v>60</v>
      </c>
      <c r="E130" s="140">
        <v>90</v>
      </c>
      <c r="F130" s="40" t="s">
        <v>303</v>
      </c>
      <c r="G130" s="40" t="s">
        <v>303</v>
      </c>
      <c r="H130" s="40" t="s">
        <v>0</v>
      </c>
      <c r="I130" s="136"/>
      <c r="J130" s="5"/>
      <c r="K130" s="5"/>
      <c r="L130" s="50"/>
      <c r="M130" s="5"/>
      <c r="N130" s="142"/>
      <c r="O130" s="143">
        <f>SUM(O122:O128)</f>
        <v>120</v>
      </c>
      <c r="P130" s="142">
        <f>SUM(P121:P128)</f>
        <v>310</v>
      </c>
      <c r="Q130" s="5"/>
      <c r="R130" s="5"/>
      <c r="S130" s="5"/>
    </row>
    <row r="131" spans="1:41">
      <c r="A131" s="46">
        <v>45620</v>
      </c>
      <c r="B131" s="3" t="s">
        <v>553</v>
      </c>
      <c r="C131" s="3" t="s">
        <v>554</v>
      </c>
      <c r="D131" s="3">
        <v>45</v>
      </c>
      <c r="E131" s="138">
        <v>80</v>
      </c>
      <c r="F131" s="40" t="s">
        <v>303</v>
      </c>
      <c r="G131" s="40" t="s">
        <v>303</v>
      </c>
      <c r="H131" s="40" t="s">
        <v>0</v>
      </c>
      <c r="I131" s="136"/>
      <c r="J131" s="153" t="s">
        <v>336</v>
      </c>
      <c r="K131" s="152"/>
      <c r="L131" s="11"/>
      <c r="M131" s="11"/>
      <c r="N131" s="11"/>
      <c r="O131" s="141"/>
      <c r="P131" s="152"/>
      <c r="Q131" s="11"/>
      <c r="R131" s="11"/>
      <c r="S131" s="11"/>
    </row>
    <row r="132" spans="1:41">
      <c r="I132" s="136"/>
      <c r="J132" s="1">
        <v>45620</v>
      </c>
      <c r="K132" s="139" t="s">
        <v>537</v>
      </c>
      <c r="L132" s="3" t="s">
        <v>538</v>
      </c>
      <c r="M132" s="3">
        <v>90</v>
      </c>
      <c r="N132" s="152">
        <v>375</v>
      </c>
      <c r="O132" s="141">
        <v>75</v>
      </c>
      <c r="P132" s="152">
        <v>300</v>
      </c>
      <c r="Q132" s="40" t="s">
        <v>303</v>
      </c>
      <c r="R132" s="40" t="s">
        <v>303</v>
      </c>
      <c r="S132" s="40" t="s">
        <v>0</v>
      </c>
    </row>
    <row r="133" spans="1:41">
      <c r="I133" s="136"/>
      <c r="J133" s="1">
        <v>45620</v>
      </c>
      <c r="K133" s="139" t="s">
        <v>537</v>
      </c>
      <c r="L133" s="3" t="s">
        <v>538</v>
      </c>
      <c r="M133" s="3">
        <v>90</v>
      </c>
      <c r="N133" s="152">
        <v>375</v>
      </c>
      <c r="O133" s="141">
        <v>75</v>
      </c>
      <c r="P133" s="152">
        <v>300</v>
      </c>
      <c r="Q133" s="40" t="s">
        <v>303</v>
      </c>
      <c r="R133" s="40" t="s">
        <v>303</v>
      </c>
      <c r="S133" s="40" t="s">
        <v>0</v>
      </c>
    </row>
    <row r="134" spans="1:41">
      <c r="I134" s="136"/>
    </row>
    <row r="135" spans="1:41">
      <c r="I135" s="136"/>
      <c r="J135" s="5"/>
      <c r="K135" s="5"/>
      <c r="L135" s="5"/>
      <c r="M135" s="5"/>
      <c r="N135" s="5"/>
      <c r="O135" s="142">
        <f t="shared" ref="O135:P135" si="7">SUM(O132:O133)</f>
        <v>150</v>
      </c>
      <c r="P135" s="142">
        <f t="shared" si="7"/>
        <v>600</v>
      </c>
      <c r="Q135" s="5"/>
      <c r="R135" s="5"/>
      <c r="S135" s="5"/>
    </row>
    <row r="136" spans="1:41">
      <c r="A136" s="49"/>
      <c r="B136" s="49"/>
      <c r="C136" s="49"/>
      <c r="D136" s="49"/>
      <c r="E136" s="149">
        <f>SUM(E111:E131)</f>
        <v>1334</v>
      </c>
      <c r="F136" s="49"/>
      <c r="G136" s="49"/>
      <c r="H136" s="49"/>
      <c r="I136" s="49"/>
      <c r="J136" s="49"/>
      <c r="K136" s="49"/>
      <c r="L136" s="49"/>
      <c r="M136" s="49"/>
      <c r="N136" s="49"/>
      <c r="O136" s="149">
        <f>O115+O120+O130+O135</f>
        <v>460</v>
      </c>
      <c r="P136" s="49"/>
      <c r="Q136" s="49"/>
      <c r="R136" s="149">
        <f>E136+O136</f>
        <v>1794</v>
      </c>
      <c r="S136" s="49"/>
      <c r="T136" s="154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</row>
    <row r="137" spans="1:41">
      <c r="A137" s="110" t="s">
        <v>569</v>
      </c>
      <c r="B137" s="37"/>
      <c r="C137" s="37"/>
      <c r="D137" s="37"/>
      <c r="E137" s="137"/>
      <c r="F137" s="45"/>
      <c r="G137" s="37"/>
      <c r="H137" s="37"/>
      <c r="I137" s="37"/>
      <c r="J137" s="37"/>
      <c r="K137" s="37"/>
      <c r="L137" s="37"/>
      <c r="M137" s="137"/>
      <c r="N137" s="137"/>
      <c r="O137" s="1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spans="1:41">
      <c r="A138" s="46">
        <v>45621</v>
      </c>
      <c r="B138" s="3" t="s">
        <v>401</v>
      </c>
      <c r="C138" s="3" t="s">
        <v>570</v>
      </c>
      <c r="D138" s="40">
        <v>30</v>
      </c>
      <c r="E138" s="140">
        <v>60</v>
      </c>
      <c r="F138" s="40" t="s">
        <v>303</v>
      </c>
      <c r="G138" s="40" t="s">
        <v>303</v>
      </c>
      <c r="H138" s="40" t="s">
        <v>0</v>
      </c>
      <c r="I138" s="136"/>
      <c r="J138" s="31" t="s">
        <v>288</v>
      </c>
      <c r="K138" s="31" t="s">
        <v>289</v>
      </c>
      <c r="L138" s="31" t="s">
        <v>559</v>
      </c>
      <c r="M138" s="31" t="s">
        <v>291</v>
      </c>
      <c r="N138" s="150" t="s">
        <v>292</v>
      </c>
      <c r="O138" s="150" t="s">
        <v>233</v>
      </c>
      <c r="P138" s="150" t="s">
        <v>563</v>
      </c>
      <c r="Q138" s="31" t="s">
        <v>560</v>
      </c>
      <c r="R138" s="31" t="s">
        <v>561</v>
      </c>
      <c r="S138" s="31" t="s">
        <v>562</v>
      </c>
    </row>
    <row r="139" spans="1:41">
      <c r="A139" s="46">
        <v>45621</v>
      </c>
      <c r="B139" s="3" t="s">
        <v>328</v>
      </c>
      <c r="C139" s="3" t="s">
        <v>329</v>
      </c>
      <c r="D139" s="40">
        <v>60</v>
      </c>
      <c r="E139" s="140">
        <v>90</v>
      </c>
      <c r="F139" s="11" t="s">
        <v>303</v>
      </c>
      <c r="G139" s="11" t="s">
        <v>303</v>
      </c>
      <c r="H139" s="11" t="s">
        <v>0</v>
      </c>
      <c r="I139" s="136"/>
      <c r="J139" s="32" t="s">
        <v>565</v>
      </c>
      <c r="K139" s="3" t="s">
        <v>227</v>
      </c>
      <c r="L139" s="3" t="s">
        <v>404</v>
      </c>
      <c r="M139" s="3" t="s">
        <v>304</v>
      </c>
      <c r="N139" s="138">
        <v>40</v>
      </c>
      <c r="O139" s="138">
        <v>0</v>
      </c>
      <c r="P139" s="138">
        <v>40</v>
      </c>
      <c r="Q139" s="40" t="s">
        <v>303</v>
      </c>
      <c r="R139" s="40" t="s">
        <v>303</v>
      </c>
      <c r="S139" s="40" t="s">
        <v>0</v>
      </c>
    </row>
    <row r="140" spans="1:41">
      <c r="A140" s="46">
        <v>45621</v>
      </c>
      <c r="B140" s="11" t="s">
        <v>498</v>
      </c>
      <c r="C140" s="11" t="s">
        <v>227</v>
      </c>
      <c r="D140" s="40">
        <v>60</v>
      </c>
      <c r="E140" s="140">
        <v>90</v>
      </c>
      <c r="F140" s="11" t="s">
        <v>303</v>
      </c>
      <c r="G140" s="11" t="s">
        <v>303</v>
      </c>
      <c r="H140" s="11" t="s">
        <v>0</v>
      </c>
      <c r="I140" s="136"/>
      <c r="J140" s="85" t="s">
        <v>199</v>
      </c>
      <c r="K140" s="11" t="s">
        <v>18</v>
      </c>
      <c r="L140" s="11" t="s">
        <v>566</v>
      </c>
      <c r="M140" s="3" t="s">
        <v>304</v>
      </c>
      <c r="N140" s="138">
        <v>30</v>
      </c>
      <c r="O140" s="138">
        <v>0</v>
      </c>
      <c r="P140" s="138">
        <v>30</v>
      </c>
      <c r="Q140" s="40" t="s">
        <v>303</v>
      </c>
      <c r="R140" s="40" t="s">
        <v>303</v>
      </c>
      <c r="S140" s="40" t="s">
        <v>0</v>
      </c>
    </row>
    <row r="141" spans="1:41">
      <c r="A141" s="46">
        <v>45621</v>
      </c>
      <c r="B141" s="3" t="s">
        <v>391</v>
      </c>
      <c r="C141" s="3" t="s">
        <v>571</v>
      </c>
      <c r="D141" s="40">
        <v>60</v>
      </c>
      <c r="E141" s="140">
        <v>90</v>
      </c>
      <c r="F141" s="11" t="s">
        <v>303</v>
      </c>
      <c r="G141" s="11" t="s">
        <v>303</v>
      </c>
      <c r="H141" s="11" t="s">
        <v>0</v>
      </c>
      <c r="I141" s="136"/>
      <c r="J141" s="106" t="s">
        <v>199</v>
      </c>
      <c r="K141" s="85" t="s">
        <v>368</v>
      </c>
      <c r="L141" s="85" t="s">
        <v>327</v>
      </c>
      <c r="M141" s="3" t="s">
        <v>304</v>
      </c>
      <c r="N141" s="140">
        <v>40</v>
      </c>
      <c r="O141" s="140">
        <v>0</v>
      </c>
      <c r="P141" s="140">
        <v>40</v>
      </c>
      <c r="Q141" s="40" t="s">
        <v>303</v>
      </c>
      <c r="R141" s="40" t="s">
        <v>303</v>
      </c>
      <c r="S141" s="40" t="s">
        <v>1</v>
      </c>
    </row>
    <row r="142" spans="1:41">
      <c r="A142" s="50"/>
      <c r="B142" s="5"/>
      <c r="C142" s="5"/>
      <c r="D142" s="5"/>
      <c r="E142" s="5"/>
      <c r="F142" s="5"/>
      <c r="G142" s="50"/>
      <c r="H142" s="5"/>
      <c r="I142" s="136"/>
      <c r="J142" s="106" t="s">
        <v>199</v>
      </c>
      <c r="K142" s="3" t="s">
        <v>537</v>
      </c>
      <c r="L142" s="40" t="s">
        <v>538</v>
      </c>
      <c r="M142" s="3" t="s">
        <v>304</v>
      </c>
      <c r="N142" s="140">
        <v>40</v>
      </c>
      <c r="O142" s="140">
        <v>0</v>
      </c>
      <c r="P142" s="140">
        <v>40</v>
      </c>
      <c r="Q142" s="40" t="s">
        <v>303</v>
      </c>
      <c r="R142" s="40" t="s">
        <v>303</v>
      </c>
      <c r="S142" s="40" t="s">
        <v>0</v>
      </c>
    </row>
    <row r="143" spans="1:41">
      <c r="A143" s="46">
        <v>45622</v>
      </c>
      <c r="B143" s="3" t="s">
        <v>495</v>
      </c>
      <c r="C143" s="3" t="s">
        <v>400</v>
      </c>
      <c r="D143" s="40">
        <v>60</v>
      </c>
      <c r="E143" s="140">
        <v>90</v>
      </c>
      <c r="F143" s="40" t="s">
        <v>303</v>
      </c>
      <c r="G143" s="40" t="s">
        <v>303</v>
      </c>
      <c r="H143" s="40" t="s">
        <v>1</v>
      </c>
      <c r="I143" s="136"/>
      <c r="J143" s="5"/>
      <c r="K143" s="5"/>
      <c r="L143" s="5"/>
      <c r="M143" s="5"/>
      <c r="N143" s="5"/>
      <c r="O143" s="143">
        <f t="shared" ref="O143:P143" si="8">SUM(O139:O142)</f>
        <v>0</v>
      </c>
      <c r="P143" s="142">
        <f t="shared" si="8"/>
        <v>150</v>
      </c>
      <c r="Q143" s="5"/>
      <c r="R143" s="5"/>
      <c r="S143" s="5"/>
    </row>
    <row r="144" spans="1:41">
      <c r="A144" s="46">
        <v>45622</v>
      </c>
      <c r="B144" s="11" t="s">
        <v>331</v>
      </c>
      <c r="C144" s="40" t="s">
        <v>271</v>
      </c>
      <c r="D144" s="40">
        <v>30</v>
      </c>
      <c r="E144" s="140">
        <v>60</v>
      </c>
      <c r="F144" s="40" t="s">
        <v>303</v>
      </c>
      <c r="G144" s="40" t="s">
        <v>303</v>
      </c>
      <c r="H144" s="40" t="s">
        <v>0</v>
      </c>
      <c r="I144" s="136"/>
      <c r="J144" s="32" t="s">
        <v>371</v>
      </c>
    </row>
    <row r="145" spans="1:19">
      <c r="A145" s="50"/>
      <c r="B145" s="50"/>
      <c r="C145" s="50"/>
      <c r="D145" s="50"/>
      <c r="E145" s="143"/>
      <c r="F145" s="50"/>
      <c r="G145" s="50"/>
      <c r="H145" s="5"/>
      <c r="I145" s="136"/>
      <c r="J145" s="46">
        <v>45621</v>
      </c>
      <c r="K145" s="3" t="s">
        <v>227</v>
      </c>
      <c r="L145" s="3" t="s">
        <v>404</v>
      </c>
      <c r="M145" s="40">
        <v>30</v>
      </c>
      <c r="N145" s="138">
        <v>40</v>
      </c>
      <c r="O145" s="138">
        <v>10</v>
      </c>
      <c r="P145" s="138">
        <v>30</v>
      </c>
      <c r="Q145" s="40" t="s">
        <v>303</v>
      </c>
      <c r="R145" s="40" t="s">
        <v>303</v>
      </c>
      <c r="S145" s="40" t="s">
        <v>0</v>
      </c>
    </row>
    <row r="146" spans="1:19">
      <c r="A146" s="46">
        <v>45623</v>
      </c>
      <c r="B146" s="11" t="s">
        <v>412</v>
      </c>
      <c r="C146" s="3" t="s">
        <v>413</v>
      </c>
      <c r="D146" s="40">
        <v>45</v>
      </c>
      <c r="E146" s="140">
        <v>80</v>
      </c>
      <c r="F146" s="40" t="s">
        <v>303</v>
      </c>
      <c r="G146" s="40" t="s">
        <v>303</v>
      </c>
      <c r="H146" s="40" t="s">
        <v>1</v>
      </c>
      <c r="I146" s="136"/>
      <c r="J146" s="46">
        <v>45622</v>
      </c>
      <c r="K146" s="3" t="s">
        <v>227</v>
      </c>
      <c r="L146" s="3" t="s">
        <v>404</v>
      </c>
      <c r="M146" s="40">
        <v>30</v>
      </c>
      <c r="N146" s="138">
        <v>40</v>
      </c>
      <c r="O146" s="138">
        <v>10</v>
      </c>
      <c r="P146" s="138">
        <v>30</v>
      </c>
      <c r="Q146" s="40" t="s">
        <v>303</v>
      </c>
      <c r="R146" s="40" t="s">
        <v>303</v>
      </c>
      <c r="S146" s="40" t="s">
        <v>0</v>
      </c>
    </row>
    <row r="147" spans="1:19">
      <c r="A147" s="46">
        <v>45623</v>
      </c>
      <c r="B147" s="11" t="s">
        <v>382</v>
      </c>
      <c r="C147" s="3" t="s">
        <v>570</v>
      </c>
      <c r="D147" s="40">
        <v>60</v>
      </c>
      <c r="E147" s="140">
        <v>90</v>
      </c>
      <c r="F147" s="40" t="s">
        <v>303</v>
      </c>
      <c r="G147" s="40" t="s">
        <v>303</v>
      </c>
      <c r="H147" s="40" t="s">
        <v>0</v>
      </c>
      <c r="I147" s="136"/>
      <c r="J147" s="46">
        <v>45623</v>
      </c>
      <c r="K147" s="3" t="s">
        <v>227</v>
      </c>
      <c r="L147" s="3" t="s">
        <v>404</v>
      </c>
      <c r="M147" s="40">
        <v>30</v>
      </c>
      <c r="N147" s="138">
        <v>40</v>
      </c>
      <c r="O147" s="138">
        <v>10</v>
      </c>
      <c r="P147" s="138">
        <v>30</v>
      </c>
      <c r="Q147" s="40" t="s">
        <v>303</v>
      </c>
      <c r="R147" s="40" t="s">
        <v>303</v>
      </c>
      <c r="S147" s="40" t="s">
        <v>0</v>
      </c>
    </row>
    <row r="148" spans="1:19">
      <c r="A148" s="46">
        <v>45623</v>
      </c>
      <c r="B148" s="3" t="s">
        <v>372</v>
      </c>
      <c r="C148" s="3" t="s">
        <v>373</v>
      </c>
      <c r="D148" s="40">
        <v>60</v>
      </c>
      <c r="E148" s="140">
        <v>90</v>
      </c>
      <c r="F148" s="40" t="s">
        <v>303</v>
      </c>
      <c r="G148" s="40" t="s">
        <v>303</v>
      </c>
      <c r="H148" s="40" t="s">
        <v>0</v>
      </c>
      <c r="I148" s="136"/>
      <c r="J148" s="46">
        <v>45625</v>
      </c>
      <c r="K148" s="3" t="s">
        <v>227</v>
      </c>
      <c r="L148" s="3" t="s">
        <v>404</v>
      </c>
      <c r="M148" s="40">
        <v>30</v>
      </c>
      <c r="N148" s="138">
        <v>40</v>
      </c>
      <c r="O148" s="138">
        <v>10</v>
      </c>
      <c r="P148" s="138">
        <v>30</v>
      </c>
      <c r="Q148" s="40" t="s">
        <v>303</v>
      </c>
      <c r="R148" s="40" t="s">
        <v>303</v>
      </c>
      <c r="S148" s="40" t="s">
        <v>0</v>
      </c>
    </row>
    <row r="149" spans="1:19">
      <c r="A149" s="46">
        <v>45623</v>
      </c>
      <c r="B149" s="3" t="s">
        <v>324</v>
      </c>
      <c r="C149" s="3" t="s">
        <v>333</v>
      </c>
      <c r="D149" s="40">
        <v>60</v>
      </c>
      <c r="E149" s="140">
        <v>90</v>
      </c>
      <c r="F149" s="40" t="s">
        <v>303</v>
      </c>
      <c r="G149" s="40" t="s">
        <v>303</v>
      </c>
      <c r="H149" s="40" t="s">
        <v>1</v>
      </c>
      <c r="I149" s="136"/>
      <c r="J149" s="46">
        <v>45627</v>
      </c>
      <c r="K149" s="3" t="s">
        <v>227</v>
      </c>
      <c r="L149" s="3" t="s">
        <v>404</v>
      </c>
      <c r="M149" s="40">
        <v>30</v>
      </c>
      <c r="N149" s="138">
        <v>40</v>
      </c>
      <c r="O149" s="138">
        <v>10</v>
      </c>
      <c r="P149" s="138">
        <v>30</v>
      </c>
      <c r="Q149" s="40" t="s">
        <v>303</v>
      </c>
      <c r="R149" s="40" t="s">
        <v>303</v>
      </c>
      <c r="S149" s="40" t="s">
        <v>0</v>
      </c>
    </row>
    <row r="150" spans="1:19">
      <c r="A150" s="40" t="s">
        <v>199</v>
      </c>
      <c r="B150" s="3" t="s">
        <v>572</v>
      </c>
      <c r="C150" s="11" t="s">
        <v>332</v>
      </c>
      <c r="D150" s="40" t="s">
        <v>304</v>
      </c>
      <c r="E150" s="138">
        <v>40</v>
      </c>
      <c r="F150" s="40" t="s">
        <v>303</v>
      </c>
      <c r="G150" s="40" t="s">
        <v>303</v>
      </c>
      <c r="H150" s="11" t="s">
        <v>0</v>
      </c>
      <c r="I150" s="136"/>
      <c r="J150" s="155"/>
      <c r="K150" s="5"/>
      <c r="L150" s="5"/>
      <c r="M150" s="50"/>
      <c r="N150" s="143"/>
      <c r="O150" s="143">
        <f t="shared" ref="O150:P150" si="9">SUM(O145:O149)</f>
        <v>50</v>
      </c>
      <c r="P150" s="143">
        <f t="shared" si="9"/>
        <v>150</v>
      </c>
      <c r="Q150" s="143"/>
      <c r="R150" s="143"/>
      <c r="S150" s="143"/>
    </row>
    <row r="151" spans="1:19">
      <c r="A151" s="50"/>
      <c r="B151" s="156"/>
      <c r="C151" s="156"/>
      <c r="D151" s="157"/>
      <c r="E151" s="158"/>
      <c r="F151" s="50"/>
      <c r="G151" s="50"/>
      <c r="H151" s="5"/>
      <c r="I151" s="136"/>
      <c r="J151" s="153" t="s">
        <v>336</v>
      </c>
      <c r="K151" s="152"/>
      <c r="L151" s="11"/>
      <c r="M151" s="11"/>
      <c r="N151" s="11"/>
      <c r="O151" s="141"/>
      <c r="P151" s="152"/>
      <c r="Q151" s="11"/>
      <c r="R151" s="11"/>
      <c r="S151" s="11"/>
    </row>
    <row r="152" spans="1:19">
      <c r="A152" s="3" t="s">
        <v>573</v>
      </c>
      <c r="I152" s="136"/>
      <c r="J152" s="1">
        <v>45622</v>
      </c>
      <c r="K152" s="139" t="s">
        <v>537</v>
      </c>
      <c r="L152" s="3" t="s">
        <v>574</v>
      </c>
      <c r="M152" s="3">
        <v>60</v>
      </c>
      <c r="N152" s="152">
        <v>375</v>
      </c>
      <c r="O152" s="141">
        <v>75</v>
      </c>
      <c r="P152" s="152">
        <v>300</v>
      </c>
      <c r="Q152" s="40" t="s">
        <v>303</v>
      </c>
      <c r="R152" s="40" t="s">
        <v>303</v>
      </c>
      <c r="S152" s="40" t="s">
        <v>0</v>
      </c>
    </row>
    <row r="153" spans="1:19">
      <c r="B153" s="3" t="s">
        <v>13</v>
      </c>
      <c r="C153" s="3" t="s">
        <v>575</v>
      </c>
      <c r="D153" s="3">
        <v>1</v>
      </c>
      <c r="E153" s="159">
        <v>60</v>
      </c>
      <c r="F153" s="40" t="s">
        <v>303</v>
      </c>
      <c r="G153" s="40" t="s">
        <v>303</v>
      </c>
      <c r="H153" s="40" t="s">
        <v>0</v>
      </c>
      <c r="I153" s="136"/>
      <c r="J153" s="1">
        <v>45623</v>
      </c>
      <c r="K153" s="139" t="s">
        <v>537</v>
      </c>
      <c r="L153" s="3" t="s">
        <v>574</v>
      </c>
      <c r="M153" s="3">
        <v>60</v>
      </c>
      <c r="N153" s="152">
        <v>375</v>
      </c>
      <c r="O153" s="141">
        <v>75</v>
      </c>
      <c r="P153" s="152">
        <v>300</v>
      </c>
      <c r="Q153" s="40" t="s">
        <v>303</v>
      </c>
      <c r="R153" s="40" t="s">
        <v>303</v>
      </c>
      <c r="S153" s="40" t="s">
        <v>0</v>
      </c>
    </row>
    <row r="154" spans="1:19">
      <c r="B154" s="3" t="s">
        <v>338</v>
      </c>
      <c r="C154" s="3" t="s">
        <v>535</v>
      </c>
      <c r="D154" s="3">
        <v>1</v>
      </c>
      <c r="E154" s="159">
        <v>60</v>
      </c>
      <c r="F154" s="40" t="s">
        <v>303</v>
      </c>
      <c r="G154" s="40" t="s">
        <v>303</v>
      </c>
      <c r="H154" s="40" t="s">
        <v>8</v>
      </c>
      <c r="I154" s="136"/>
      <c r="J154" s="5"/>
      <c r="K154" s="5"/>
      <c r="L154" s="5"/>
      <c r="M154" s="5"/>
      <c r="N154" s="5"/>
      <c r="O154" s="142">
        <f t="shared" ref="O154:P154" si="10">SUM(O152:O153)</f>
        <v>150</v>
      </c>
      <c r="P154" s="142">
        <f t="shared" si="10"/>
        <v>600</v>
      </c>
      <c r="Q154" s="5"/>
      <c r="R154" s="5"/>
      <c r="S154" s="5"/>
    </row>
    <row r="155" spans="1:19">
      <c r="B155" s="3" t="s">
        <v>479</v>
      </c>
      <c r="C155" s="3" t="s">
        <v>576</v>
      </c>
      <c r="D155" s="3">
        <v>2</v>
      </c>
      <c r="E155" s="159">
        <v>54</v>
      </c>
      <c r="F155" s="40" t="s">
        <v>303</v>
      </c>
      <c r="G155" s="40" t="s">
        <v>303</v>
      </c>
      <c r="H155" s="40" t="s">
        <v>1</v>
      </c>
      <c r="I155" s="136"/>
      <c r="J155" s="153" t="s">
        <v>379</v>
      </c>
      <c r="K155" s="152"/>
      <c r="L155" s="11"/>
      <c r="M155" s="11"/>
      <c r="N155" s="11"/>
      <c r="O155" s="141"/>
      <c r="P155" s="152"/>
      <c r="Q155" s="11"/>
      <c r="R155" s="11"/>
      <c r="S155" s="11"/>
    </row>
    <row r="156" spans="1:19">
      <c r="B156" s="3" t="s">
        <v>525</v>
      </c>
      <c r="C156" s="3" t="s">
        <v>526</v>
      </c>
      <c r="D156" s="3">
        <v>1</v>
      </c>
      <c r="E156" s="159">
        <v>60</v>
      </c>
      <c r="F156" s="40" t="s">
        <v>303</v>
      </c>
      <c r="G156" s="40" t="s">
        <v>303</v>
      </c>
      <c r="H156" s="40" t="s">
        <v>0</v>
      </c>
      <c r="I156" s="136"/>
      <c r="J156" s="1">
        <v>45627</v>
      </c>
      <c r="K156" s="139" t="s">
        <v>520</v>
      </c>
      <c r="L156" s="3" t="s">
        <v>577</v>
      </c>
      <c r="M156" s="3">
        <v>60</v>
      </c>
      <c r="N156" s="152">
        <v>110</v>
      </c>
      <c r="O156" s="141">
        <v>20</v>
      </c>
      <c r="P156" s="152">
        <v>90</v>
      </c>
      <c r="Q156" s="40" t="s">
        <v>303</v>
      </c>
      <c r="R156" s="40" t="s">
        <v>303</v>
      </c>
      <c r="S156" s="40" t="s">
        <v>0</v>
      </c>
    </row>
    <row r="157" spans="1:19">
      <c r="B157" s="3" t="s">
        <v>397</v>
      </c>
      <c r="C157" s="3" t="s">
        <v>578</v>
      </c>
      <c r="D157" s="3">
        <v>2</v>
      </c>
      <c r="E157" s="159">
        <v>60</v>
      </c>
      <c r="F157" s="40" t="s">
        <v>303</v>
      </c>
      <c r="G157" s="40" t="s">
        <v>303</v>
      </c>
      <c r="H157" s="40" t="s">
        <v>0</v>
      </c>
      <c r="I157" s="136"/>
    </row>
    <row r="158" spans="1:19">
      <c r="B158" s="3" t="s">
        <v>347</v>
      </c>
      <c r="C158" s="3" t="s">
        <v>348</v>
      </c>
      <c r="D158" s="3">
        <v>1</v>
      </c>
      <c r="E158" s="159">
        <v>60</v>
      </c>
      <c r="F158" s="40" t="s">
        <v>303</v>
      </c>
      <c r="G158" s="40" t="s">
        <v>303</v>
      </c>
      <c r="H158" s="40" t="s">
        <v>0</v>
      </c>
      <c r="I158" s="136"/>
    </row>
    <row r="159" spans="1:19">
      <c r="B159" s="3" t="s">
        <v>328</v>
      </c>
      <c r="C159" s="3" t="s">
        <v>329</v>
      </c>
      <c r="D159" s="3">
        <v>1</v>
      </c>
      <c r="E159" s="159">
        <v>60</v>
      </c>
      <c r="F159" s="40" t="s">
        <v>303</v>
      </c>
      <c r="G159" s="40" t="s">
        <v>303</v>
      </c>
      <c r="H159" s="40" t="s">
        <v>0</v>
      </c>
      <c r="I159" s="136"/>
    </row>
    <row r="160" spans="1:19">
      <c r="B160" s="3" t="s">
        <v>579</v>
      </c>
      <c r="C160" s="3" t="s">
        <v>570</v>
      </c>
      <c r="D160" s="3">
        <v>1</v>
      </c>
      <c r="E160" s="159">
        <v>90</v>
      </c>
      <c r="F160" s="40" t="s">
        <v>303</v>
      </c>
      <c r="G160" s="40" t="s">
        <v>303</v>
      </c>
      <c r="H160" s="40" t="s">
        <v>0</v>
      </c>
      <c r="I160" s="136"/>
    </row>
    <row r="161" spans="1:41">
      <c r="B161" s="3" t="s">
        <v>227</v>
      </c>
      <c r="C161" s="3" t="s">
        <v>404</v>
      </c>
      <c r="D161" s="3">
        <v>1</v>
      </c>
      <c r="E161" s="159">
        <v>40</v>
      </c>
      <c r="F161" s="40" t="s">
        <v>303</v>
      </c>
      <c r="G161" s="40" t="s">
        <v>303</v>
      </c>
      <c r="H161" s="40" t="s">
        <v>0</v>
      </c>
      <c r="I161" s="136"/>
    </row>
    <row r="162" spans="1:41">
      <c r="B162" s="3" t="s">
        <v>394</v>
      </c>
      <c r="C162" s="3" t="s">
        <v>335</v>
      </c>
      <c r="D162" s="3">
        <v>1</v>
      </c>
      <c r="E162" s="159">
        <v>60</v>
      </c>
      <c r="F162" s="40" t="s">
        <v>303</v>
      </c>
      <c r="G162" s="40" t="s">
        <v>303</v>
      </c>
      <c r="H162" s="40" t="s">
        <v>0</v>
      </c>
      <c r="I162" s="136"/>
    </row>
    <row r="163" spans="1:41">
      <c r="B163" s="3" t="s">
        <v>580</v>
      </c>
      <c r="C163" s="3" t="s">
        <v>581</v>
      </c>
      <c r="D163" s="3">
        <v>1</v>
      </c>
      <c r="E163" s="159">
        <v>60</v>
      </c>
      <c r="F163" s="40" t="s">
        <v>303</v>
      </c>
      <c r="G163" s="40" t="s">
        <v>303</v>
      </c>
      <c r="H163" s="40" t="s">
        <v>0</v>
      </c>
      <c r="I163" s="136"/>
    </row>
    <row r="164" spans="1:41">
      <c r="A164" s="1">
        <v>45626</v>
      </c>
      <c r="B164" s="3" t="s">
        <v>20</v>
      </c>
      <c r="C164" s="3" t="s">
        <v>575</v>
      </c>
      <c r="D164" s="40">
        <v>60</v>
      </c>
      <c r="E164" s="140">
        <v>90</v>
      </c>
      <c r="F164" s="40" t="s">
        <v>303</v>
      </c>
      <c r="G164" s="40" t="s">
        <v>303</v>
      </c>
      <c r="H164" s="40" t="s">
        <v>0</v>
      </c>
      <c r="I164" s="136"/>
    </row>
    <row r="165" spans="1:41">
      <c r="A165" s="1">
        <v>45627</v>
      </c>
      <c r="B165" s="3" t="s">
        <v>385</v>
      </c>
      <c r="C165" s="3" t="s">
        <v>405</v>
      </c>
      <c r="D165" s="40">
        <v>60</v>
      </c>
      <c r="E165" s="140">
        <v>90</v>
      </c>
      <c r="F165" s="40" t="s">
        <v>303</v>
      </c>
      <c r="G165" s="40" t="s">
        <v>303</v>
      </c>
      <c r="H165" s="40" t="s">
        <v>0</v>
      </c>
      <c r="I165" s="136"/>
    </row>
    <row r="166" spans="1:41">
      <c r="A166" s="1">
        <v>45627</v>
      </c>
      <c r="B166" s="3" t="s">
        <v>90</v>
      </c>
      <c r="C166" s="3" t="s">
        <v>325</v>
      </c>
      <c r="D166" s="40" t="s">
        <v>582</v>
      </c>
      <c r="E166" s="140">
        <v>65</v>
      </c>
      <c r="F166" s="40" t="s">
        <v>303</v>
      </c>
      <c r="G166" s="40" t="s">
        <v>303</v>
      </c>
      <c r="H166" s="40" t="s">
        <v>8</v>
      </c>
      <c r="I166" s="136"/>
    </row>
    <row r="167" spans="1:41">
      <c r="A167" s="1">
        <v>45627</v>
      </c>
      <c r="B167" s="3" t="s">
        <v>391</v>
      </c>
      <c r="C167" s="3" t="s">
        <v>571</v>
      </c>
      <c r="D167" s="40">
        <v>60</v>
      </c>
      <c r="E167" s="140">
        <v>80</v>
      </c>
      <c r="F167" s="40" t="s">
        <v>303</v>
      </c>
      <c r="G167" s="40" t="s">
        <v>303</v>
      </c>
      <c r="H167" s="40" t="s">
        <v>0</v>
      </c>
      <c r="I167" s="136"/>
    </row>
    <row r="168" spans="1:41">
      <c r="A168" s="49"/>
      <c r="B168" s="49"/>
      <c r="C168" s="49"/>
      <c r="D168" s="131"/>
      <c r="E168" s="160">
        <f>SUM(E138:E167)</f>
        <v>1859</v>
      </c>
      <c r="F168" s="131"/>
      <c r="G168" s="131"/>
      <c r="H168" s="131"/>
      <c r="I168" s="49"/>
      <c r="J168" s="49"/>
      <c r="K168" s="49"/>
      <c r="L168" s="49"/>
      <c r="M168" s="49"/>
      <c r="N168" s="49"/>
      <c r="O168" s="149">
        <f>O150+O154+O156</f>
        <v>220</v>
      </c>
      <c r="P168" s="49"/>
      <c r="Q168" s="49"/>
      <c r="R168" s="149">
        <f>E168+O168</f>
        <v>2079</v>
      </c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</row>
    <row r="169" spans="1:41">
      <c r="I169" s="136"/>
    </row>
    <row r="170" spans="1:41">
      <c r="I170" s="136"/>
    </row>
    <row r="171" spans="1:41">
      <c r="I171" s="136"/>
    </row>
    <row r="172" spans="1:41">
      <c r="I172" s="136"/>
    </row>
    <row r="173" spans="1:41">
      <c r="I173" s="136"/>
    </row>
    <row r="174" spans="1:41">
      <c r="I174" s="136"/>
    </row>
    <row r="175" spans="1:41">
      <c r="I175" s="136"/>
    </row>
    <row r="176" spans="1:41">
      <c r="I176" s="136"/>
    </row>
    <row r="177" spans="9:9">
      <c r="I177" s="136"/>
    </row>
    <row r="178" spans="9:9">
      <c r="I178" s="136"/>
    </row>
    <row r="179" spans="9:9">
      <c r="I179" s="136"/>
    </row>
    <row r="180" spans="9:9">
      <c r="I180" s="136"/>
    </row>
    <row r="181" spans="9:9">
      <c r="I181" s="136"/>
    </row>
    <row r="182" spans="9:9">
      <c r="I182" s="136"/>
    </row>
    <row r="183" spans="9:9">
      <c r="I183" s="136"/>
    </row>
    <row r="184" spans="9:9">
      <c r="I184" s="136"/>
    </row>
    <row r="185" spans="9:9">
      <c r="I185" s="136"/>
    </row>
    <row r="186" spans="9:9">
      <c r="I186" s="136"/>
    </row>
    <row r="187" spans="9:9">
      <c r="I187" s="136"/>
    </row>
    <row r="188" spans="9:9">
      <c r="I188" s="136"/>
    </row>
    <row r="189" spans="9:9">
      <c r="I189" s="136"/>
    </row>
    <row r="190" spans="9:9">
      <c r="I190" s="136"/>
    </row>
    <row r="191" spans="9:9">
      <c r="I191" s="136"/>
    </row>
    <row r="192" spans="9:9">
      <c r="I192" s="136"/>
    </row>
    <row r="193" spans="9:9">
      <c r="I193" s="136"/>
    </row>
    <row r="194" spans="9:9">
      <c r="I194" s="136"/>
    </row>
    <row r="195" spans="9:9">
      <c r="I195" s="136"/>
    </row>
    <row r="196" spans="9:9">
      <c r="I196" s="136"/>
    </row>
    <row r="197" spans="9:9">
      <c r="I197" s="136"/>
    </row>
    <row r="198" spans="9:9">
      <c r="I198" s="136"/>
    </row>
    <row r="199" spans="9:9">
      <c r="I199" s="136"/>
    </row>
    <row r="200" spans="9:9">
      <c r="I200" s="136"/>
    </row>
    <row r="201" spans="9:9">
      <c r="I201" s="136"/>
    </row>
    <row r="202" spans="9:9">
      <c r="I202" s="136"/>
    </row>
    <row r="203" spans="9:9">
      <c r="I203" s="136"/>
    </row>
    <row r="204" spans="9:9">
      <c r="I204" s="136"/>
    </row>
    <row r="205" spans="9:9">
      <c r="I205" s="136"/>
    </row>
    <row r="206" spans="9:9">
      <c r="I206" s="136"/>
    </row>
    <row r="207" spans="9:9">
      <c r="I207" s="136"/>
    </row>
    <row r="208" spans="9:9">
      <c r="I208" s="136"/>
    </row>
    <row r="209" spans="9:9">
      <c r="I209" s="136"/>
    </row>
    <row r="210" spans="9:9">
      <c r="I210" s="136"/>
    </row>
    <row r="211" spans="9:9">
      <c r="I211" s="136"/>
    </row>
    <row r="212" spans="9:9">
      <c r="I212" s="136"/>
    </row>
    <row r="213" spans="9:9">
      <c r="I213" s="136"/>
    </row>
    <row r="214" spans="9:9">
      <c r="I214" s="136"/>
    </row>
    <row r="215" spans="9:9">
      <c r="I215" s="136"/>
    </row>
    <row r="216" spans="9:9">
      <c r="I216" s="136"/>
    </row>
    <row r="217" spans="9:9">
      <c r="I217" s="136"/>
    </row>
    <row r="218" spans="9:9">
      <c r="I218" s="136"/>
    </row>
    <row r="219" spans="9:9">
      <c r="I219" s="136"/>
    </row>
    <row r="220" spans="9:9">
      <c r="I220" s="136"/>
    </row>
    <row r="221" spans="9:9">
      <c r="I221" s="136"/>
    </row>
    <row r="222" spans="9:9">
      <c r="I222" s="136"/>
    </row>
    <row r="223" spans="9:9">
      <c r="I223" s="136"/>
    </row>
    <row r="224" spans="9:9">
      <c r="I224" s="136"/>
    </row>
    <row r="225" spans="9:9">
      <c r="I225" s="136"/>
    </row>
    <row r="226" spans="9:9">
      <c r="I226" s="136"/>
    </row>
    <row r="227" spans="9:9">
      <c r="I227" s="136"/>
    </row>
    <row r="228" spans="9:9">
      <c r="I228" s="136"/>
    </row>
    <row r="229" spans="9:9">
      <c r="I229" s="136"/>
    </row>
    <row r="230" spans="9:9">
      <c r="I230" s="136"/>
    </row>
    <row r="231" spans="9:9">
      <c r="I231" s="136"/>
    </row>
    <row r="232" spans="9:9">
      <c r="I232" s="136"/>
    </row>
    <row r="233" spans="9:9">
      <c r="I233" s="136"/>
    </row>
    <row r="234" spans="9:9">
      <c r="I234" s="136"/>
    </row>
    <row r="235" spans="9:9">
      <c r="I235" s="136"/>
    </row>
    <row r="236" spans="9:9">
      <c r="I236" s="136"/>
    </row>
    <row r="237" spans="9:9">
      <c r="I237" s="136"/>
    </row>
    <row r="238" spans="9:9">
      <c r="I238" s="136"/>
    </row>
    <row r="239" spans="9:9">
      <c r="I239" s="136"/>
    </row>
    <row r="240" spans="9:9">
      <c r="I240" s="136"/>
    </row>
    <row r="241" spans="9:9">
      <c r="I241" s="136"/>
    </row>
    <row r="242" spans="9:9">
      <c r="I242" s="136"/>
    </row>
    <row r="243" spans="9:9">
      <c r="I243" s="136"/>
    </row>
    <row r="244" spans="9:9">
      <c r="I244" s="136"/>
    </row>
    <row r="245" spans="9:9">
      <c r="I245" s="136"/>
    </row>
    <row r="246" spans="9:9">
      <c r="I246" s="136"/>
    </row>
    <row r="247" spans="9:9">
      <c r="I247" s="136"/>
    </row>
    <row r="248" spans="9:9">
      <c r="I248" s="136"/>
    </row>
    <row r="249" spans="9:9">
      <c r="I249" s="136"/>
    </row>
    <row r="250" spans="9:9">
      <c r="I250" s="136"/>
    </row>
    <row r="251" spans="9:9">
      <c r="I251" s="136"/>
    </row>
    <row r="252" spans="9:9">
      <c r="I252" s="136"/>
    </row>
    <row r="253" spans="9:9">
      <c r="I253" s="136"/>
    </row>
    <row r="254" spans="9:9">
      <c r="I254" s="136"/>
    </row>
    <row r="255" spans="9:9">
      <c r="I255" s="136"/>
    </row>
    <row r="256" spans="9:9">
      <c r="I256" s="136"/>
    </row>
    <row r="257" spans="9:9">
      <c r="I257" s="136"/>
    </row>
    <row r="258" spans="9:9">
      <c r="I258" s="136"/>
    </row>
    <row r="259" spans="9:9">
      <c r="I259" s="136"/>
    </row>
    <row r="260" spans="9:9">
      <c r="I260" s="136"/>
    </row>
    <row r="261" spans="9:9">
      <c r="I261" s="136"/>
    </row>
    <row r="262" spans="9:9">
      <c r="I262" s="136"/>
    </row>
    <row r="263" spans="9:9">
      <c r="I263" s="136"/>
    </row>
    <row r="264" spans="9:9">
      <c r="I264" s="136"/>
    </row>
    <row r="265" spans="9:9">
      <c r="I265" s="136"/>
    </row>
    <row r="266" spans="9:9">
      <c r="I266" s="136"/>
    </row>
    <row r="267" spans="9:9">
      <c r="I267" s="136"/>
    </row>
    <row r="268" spans="9:9">
      <c r="I268" s="136"/>
    </row>
    <row r="269" spans="9:9">
      <c r="I269" s="136"/>
    </row>
    <row r="270" spans="9:9">
      <c r="I270" s="136"/>
    </row>
    <row r="271" spans="9:9">
      <c r="I271" s="136"/>
    </row>
    <row r="272" spans="9:9">
      <c r="I272" s="136"/>
    </row>
    <row r="273" spans="9:9">
      <c r="I273" s="136"/>
    </row>
    <row r="274" spans="9:9">
      <c r="I274" s="136"/>
    </row>
    <row r="275" spans="9:9">
      <c r="I275" s="136"/>
    </row>
    <row r="276" spans="9:9">
      <c r="I276" s="136"/>
    </row>
    <row r="277" spans="9:9">
      <c r="I277" s="136"/>
    </row>
    <row r="278" spans="9:9">
      <c r="I278" s="136"/>
    </row>
    <row r="279" spans="9:9">
      <c r="I279" s="136"/>
    </row>
    <row r="280" spans="9:9">
      <c r="I280" s="136"/>
    </row>
    <row r="281" spans="9:9">
      <c r="I281" s="136"/>
    </row>
    <row r="282" spans="9:9">
      <c r="I282" s="136"/>
    </row>
    <row r="283" spans="9:9">
      <c r="I283" s="136"/>
    </row>
    <row r="284" spans="9:9">
      <c r="I284" s="136"/>
    </row>
    <row r="285" spans="9:9">
      <c r="I285" s="136"/>
    </row>
    <row r="286" spans="9:9">
      <c r="I286" s="136"/>
    </row>
    <row r="287" spans="9:9">
      <c r="I287" s="136"/>
    </row>
    <row r="288" spans="9:9">
      <c r="I288" s="136"/>
    </row>
    <row r="289" spans="9:9">
      <c r="I289" s="136"/>
    </row>
    <row r="290" spans="9:9">
      <c r="I290" s="136"/>
    </row>
    <row r="291" spans="9:9">
      <c r="I291" s="136"/>
    </row>
    <row r="292" spans="9:9">
      <c r="I292" s="136"/>
    </row>
    <row r="293" spans="9:9">
      <c r="I293" s="136"/>
    </row>
    <row r="294" spans="9:9">
      <c r="I294" s="136"/>
    </row>
    <row r="295" spans="9:9">
      <c r="I295" s="136"/>
    </row>
    <row r="296" spans="9:9">
      <c r="I296" s="136"/>
    </row>
    <row r="297" spans="9:9">
      <c r="I297" s="136"/>
    </row>
    <row r="298" spans="9:9">
      <c r="I298" s="136"/>
    </row>
    <row r="299" spans="9:9">
      <c r="I299" s="136"/>
    </row>
    <row r="300" spans="9:9">
      <c r="I300" s="136"/>
    </row>
    <row r="301" spans="9:9">
      <c r="I301" s="136"/>
    </row>
    <row r="302" spans="9:9">
      <c r="I302" s="136"/>
    </row>
    <row r="303" spans="9:9">
      <c r="I303" s="136"/>
    </row>
    <row r="304" spans="9:9">
      <c r="I304" s="136"/>
    </row>
    <row r="305" spans="9:9">
      <c r="I305" s="136"/>
    </row>
    <row r="306" spans="9:9">
      <c r="I306" s="136"/>
    </row>
    <row r="307" spans="9:9">
      <c r="I307" s="136"/>
    </row>
    <row r="308" spans="9:9">
      <c r="I308" s="136"/>
    </row>
    <row r="309" spans="9:9">
      <c r="I309" s="136"/>
    </row>
    <row r="310" spans="9:9">
      <c r="I310" s="136"/>
    </row>
    <row r="311" spans="9:9">
      <c r="I311" s="136"/>
    </row>
    <row r="312" spans="9:9">
      <c r="I312" s="136"/>
    </row>
    <row r="313" spans="9:9">
      <c r="I313" s="136"/>
    </row>
    <row r="314" spans="9:9">
      <c r="I314" s="136"/>
    </row>
    <row r="315" spans="9:9">
      <c r="I315" s="136"/>
    </row>
    <row r="316" spans="9:9">
      <c r="I316" s="136"/>
    </row>
    <row r="317" spans="9:9">
      <c r="I317" s="136"/>
    </row>
    <row r="318" spans="9:9">
      <c r="I318" s="136"/>
    </row>
    <row r="319" spans="9:9">
      <c r="I319" s="136"/>
    </row>
    <row r="320" spans="9:9">
      <c r="I320" s="136"/>
    </row>
    <row r="321" spans="9:9">
      <c r="I321" s="136"/>
    </row>
    <row r="322" spans="9:9">
      <c r="I322" s="136"/>
    </row>
    <row r="323" spans="9:9">
      <c r="I323" s="136"/>
    </row>
    <row r="324" spans="9:9">
      <c r="I324" s="136"/>
    </row>
    <row r="325" spans="9:9">
      <c r="I325" s="136"/>
    </row>
    <row r="326" spans="9:9">
      <c r="I326" s="136"/>
    </row>
    <row r="327" spans="9:9">
      <c r="I327" s="136"/>
    </row>
    <row r="328" spans="9:9">
      <c r="I328" s="136"/>
    </row>
    <row r="329" spans="9:9">
      <c r="I329" s="136"/>
    </row>
    <row r="330" spans="9:9">
      <c r="I330" s="136"/>
    </row>
    <row r="331" spans="9:9">
      <c r="I331" s="136"/>
    </row>
    <row r="332" spans="9:9">
      <c r="I332" s="136"/>
    </row>
    <row r="333" spans="9:9">
      <c r="I333" s="136"/>
    </row>
    <row r="334" spans="9:9">
      <c r="I334" s="136"/>
    </row>
    <row r="335" spans="9:9">
      <c r="I335" s="136"/>
    </row>
    <row r="336" spans="9:9">
      <c r="I336" s="136"/>
    </row>
    <row r="337" spans="9:9">
      <c r="I337" s="136"/>
    </row>
    <row r="338" spans="9:9">
      <c r="I338" s="136"/>
    </row>
    <row r="339" spans="9:9">
      <c r="I339" s="136"/>
    </row>
    <row r="340" spans="9:9">
      <c r="I340" s="136"/>
    </row>
    <row r="341" spans="9:9">
      <c r="I341" s="136"/>
    </row>
    <row r="342" spans="9:9">
      <c r="I342" s="136"/>
    </row>
    <row r="343" spans="9:9">
      <c r="I343" s="136"/>
    </row>
    <row r="344" spans="9:9">
      <c r="I344" s="136"/>
    </row>
    <row r="345" spans="9:9">
      <c r="I345" s="136"/>
    </row>
    <row r="346" spans="9:9">
      <c r="I346" s="136"/>
    </row>
    <row r="347" spans="9:9">
      <c r="I347" s="136"/>
    </row>
    <row r="348" spans="9:9">
      <c r="I348" s="136"/>
    </row>
    <row r="349" spans="9:9">
      <c r="I349" s="136"/>
    </row>
    <row r="350" spans="9:9">
      <c r="I350" s="136"/>
    </row>
    <row r="351" spans="9:9">
      <c r="I351" s="136"/>
    </row>
    <row r="352" spans="9:9">
      <c r="I352" s="136"/>
    </row>
    <row r="353" spans="9:9">
      <c r="I353" s="136"/>
    </row>
    <row r="354" spans="9:9">
      <c r="I354" s="136"/>
    </row>
    <row r="355" spans="9:9">
      <c r="I355" s="136"/>
    </row>
    <row r="356" spans="9:9">
      <c r="I356" s="136"/>
    </row>
    <row r="357" spans="9:9">
      <c r="I357" s="136"/>
    </row>
    <row r="358" spans="9:9">
      <c r="I358" s="136"/>
    </row>
    <row r="359" spans="9:9">
      <c r="I359" s="136"/>
    </row>
    <row r="360" spans="9:9">
      <c r="I360" s="136"/>
    </row>
    <row r="361" spans="9:9">
      <c r="I361" s="136"/>
    </row>
    <row r="362" spans="9:9">
      <c r="I362" s="136"/>
    </row>
    <row r="363" spans="9:9">
      <c r="I363" s="136"/>
    </row>
    <row r="364" spans="9:9">
      <c r="I364" s="136"/>
    </row>
    <row r="365" spans="9:9">
      <c r="I365" s="136"/>
    </row>
    <row r="366" spans="9:9">
      <c r="I366" s="136"/>
    </row>
    <row r="367" spans="9:9">
      <c r="I367" s="136"/>
    </row>
    <row r="368" spans="9:9">
      <c r="I368" s="136"/>
    </row>
    <row r="369" spans="9:9">
      <c r="I369" s="136"/>
    </row>
    <row r="370" spans="9:9">
      <c r="I370" s="136"/>
    </row>
    <row r="371" spans="9:9">
      <c r="I371" s="136"/>
    </row>
    <row r="372" spans="9:9">
      <c r="I372" s="136"/>
    </row>
    <row r="373" spans="9:9">
      <c r="I373" s="136"/>
    </row>
    <row r="374" spans="9:9">
      <c r="I374" s="136"/>
    </row>
    <row r="375" spans="9:9">
      <c r="I375" s="136"/>
    </row>
    <row r="376" spans="9:9">
      <c r="I376" s="136"/>
    </row>
    <row r="377" spans="9:9">
      <c r="I377" s="136"/>
    </row>
    <row r="378" spans="9:9">
      <c r="I378" s="136"/>
    </row>
    <row r="379" spans="9:9">
      <c r="I379" s="136"/>
    </row>
    <row r="380" spans="9:9">
      <c r="I380" s="136"/>
    </row>
    <row r="381" spans="9:9">
      <c r="I381" s="136"/>
    </row>
    <row r="382" spans="9:9">
      <c r="I382" s="136"/>
    </row>
    <row r="383" spans="9:9">
      <c r="I383" s="136"/>
    </row>
    <row r="384" spans="9:9">
      <c r="I384" s="136"/>
    </row>
    <row r="385" spans="9:9">
      <c r="I385" s="136"/>
    </row>
    <row r="386" spans="9:9">
      <c r="I386" s="136"/>
    </row>
    <row r="387" spans="9:9">
      <c r="I387" s="136"/>
    </row>
    <row r="388" spans="9:9">
      <c r="I388" s="136"/>
    </row>
    <row r="389" spans="9:9">
      <c r="I389" s="136"/>
    </row>
    <row r="390" spans="9:9">
      <c r="I390" s="136"/>
    </row>
    <row r="391" spans="9:9">
      <c r="I391" s="136"/>
    </row>
    <row r="392" spans="9:9">
      <c r="I392" s="136"/>
    </row>
    <row r="393" spans="9:9">
      <c r="I393" s="136"/>
    </row>
    <row r="394" spans="9:9">
      <c r="I394" s="136"/>
    </row>
    <row r="395" spans="9:9">
      <c r="I395" s="136"/>
    </row>
    <row r="396" spans="9:9">
      <c r="I396" s="136"/>
    </row>
    <row r="397" spans="9:9">
      <c r="I397" s="136"/>
    </row>
    <row r="398" spans="9:9">
      <c r="I398" s="136"/>
    </row>
    <row r="399" spans="9:9">
      <c r="I399" s="136"/>
    </row>
    <row r="400" spans="9:9">
      <c r="I400" s="136"/>
    </row>
    <row r="401" spans="9:9">
      <c r="I401" s="136"/>
    </row>
    <row r="402" spans="9:9">
      <c r="I402" s="136"/>
    </row>
    <row r="403" spans="9:9">
      <c r="I403" s="136"/>
    </row>
    <row r="404" spans="9:9">
      <c r="I404" s="136"/>
    </row>
    <row r="405" spans="9:9">
      <c r="I405" s="136"/>
    </row>
    <row r="406" spans="9:9">
      <c r="I406" s="136"/>
    </row>
    <row r="407" spans="9:9">
      <c r="I407" s="136"/>
    </row>
    <row r="408" spans="9:9">
      <c r="I408" s="136"/>
    </row>
    <row r="409" spans="9:9">
      <c r="I409" s="136"/>
    </row>
    <row r="410" spans="9:9">
      <c r="I410" s="136"/>
    </row>
    <row r="411" spans="9:9">
      <c r="I411" s="136"/>
    </row>
    <row r="412" spans="9:9">
      <c r="I412" s="136"/>
    </row>
    <row r="413" spans="9:9">
      <c r="I413" s="136"/>
    </row>
    <row r="414" spans="9:9">
      <c r="I414" s="136"/>
    </row>
    <row r="415" spans="9:9">
      <c r="I415" s="136"/>
    </row>
    <row r="416" spans="9:9">
      <c r="I416" s="136"/>
    </row>
    <row r="417" spans="9:9">
      <c r="I417" s="136"/>
    </row>
    <row r="418" spans="9:9">
      <c r="I418" s="136"/>
    </row>
    <row r="419" spans="9:9">
      <c r="I419" s="136"/>
    </row>
    <row r="420" spans="9:9">
      <c r="I420" s="136"/>
    </row>
    <row r="421" spans="9:9">
      <c r="I421" s="136"/>
    </row>
    <row r="422" spans="9:9">
      <c r="I422" s="136"/>
    </row>
    <row r="423" spans="9:9">
      <c r="I423" s="136"/>
    </row>
    <row r="424" spans="9:9">
      <c r="I424" s="136"/>
    </row>
    <row r="425" spans="9:9">
      <c r="I425" s="136"/>
    </row>
    <row r="426" spans="9:9">
      <c r="I426" s="136"/>
    </row>
    <row r="427" spans="9:9">
      <c r="I427" s="136"/>
    </row>
    <row r="428" spans="9:9">
      <c r="I428" s="136"/>
    </row>
    <row r="429" spans="9:9">
      <c r="I429" s="136"/>
    </row>
    <row r="430" spans="9:9">
      <c r="I430" s="136"/>
    </row>
    <row r="431" spans="9:9">
      <c r="I431" s="136"/>
    </row>
    <row r="432" spans="9:9">
      <c r="I432" s="136"/>
    </row>
    <row r="433" spans="9:9">
      <c r="I433" s="136"/>
    </row>
    <row r="434" spans="9:9">
      <c r="I434" s="136"/>
    </row>
    <row r="435" spans="9:9">
      <c r="I435" s="136"/>
    </row>
    <row r="436" spans="9:9">
      <c r="I436" s="136"/>
    </row>
    <row r="437" spans="9:9">
      <c r="I437" s="136"/>
    </row>
    <row r="438" spans="9:9">
      <c r="I438" s="136"/>
    </row>
    <row r="439" spans="9:9">
      <c r="I439" s="136"/>
    </row>
    <row r="440" spans="9:9">
      <c r="I440" s="136"/>
    </row>
    <row r="441" spans="9:9">
      <c r="I441" s="136"/>
    </row>
    <row r="442" spans="9:9">
      <c r="I442" s="136"/>
    </row>
    <row r="443" spans="9:9">
      <c r="I443" s="136"/>
    </row>
    <row r="444" spans="9:9">
      <c r="I444" s="136"/>
    </row>
    <row r="445" spans="9:9">
      <c r="I445" s="136"/>
    </row>
    <row r="446" spans="9:9">
      <c r="I446" s="136"/>
    </row>
    <row r="447" spans="9:9">
      <c r="I447" s="136"/>
    </row>
    <row r="448" spans="9:9">
      <c r="I448" s="136"/>
    </row>
    <row r="449" spans="9:9">
      <c r="I449" s="136"/>
    </row>
    <row r="450" spans="9:9">
      <c r="I450" s="136"/>
    </row>
    <row r="451" spans="9:9">
      <c r="I451" s="136"/>
    </row>
    <row r="452" spans="9:9">
      <c r="I452" s="136"/>
    </row>
    <row r="453" spans="9:9">
      <c r="I453" s="136"/>
    </row>
    <row r="454" spans="9:9">
      <c r="I454" s="136"/>
    </row>
    <row r="455" spans="9:9">
      <c r="I455" s="136"/>
    </row>
    <row r="456" spans="9:9">
      <c r="I456" s="136"/>
    </row>
    <row r="457" spans="9:9">
      <c r="I457" s="136"/>
    </row>
    <row r="458" spans="9:9">
      <c r="I458" s="136"/>
    </row>
    <row r="459" spans="9:9">
      <c r="I459" s="136"/>
    </row>
    <row r="460" spans="9:9">
      <c r="I460" s="136"/>
    </row>
    <row r="461" spans="9:9">
      <c r="I461" s="136"/>
    </row>
    <row r="462" spans="9:9">
      <c r="I462" s="136"/>
    </row>
    <row r="463" spans="9:9">
      <c r="I463" s="136"/>
    </row>
    <row r="464" spans="9:9">
      <c r="I464" s="136"/>
    </row>
    <row r="465" spans="9:9">
      <c r="I465" s="136"/>
    </row>
    <row r="466" spans="9:9">
      <c r="I466" s="136"/>
    </row>
    <row r="467" spans="9:9">
      <c r="I467" s="136"/>
    </row>
    <row r="468" spans="9:9">
      <c r="I468" s="136"/>
    </row>
    <row r="469" spans="9:9">
      <c r="I469" s="136"/>
    </row>
    <row r="470" spans="9:9">
      <c r="I470" s="136"/>
    </row>
    <row r="471" spans="9:9">
      <c r="I471" s="136"/>
    </row>
    <row r="472" spans="9:9">
      <c r="I472" s="136"/>
    </row>
    <row r="473" spans="9:9">
      <c r="I473" s="136"/>
    </row>
    <row r="474" spans="9:9">
      <c r="I474" s="136"/>
    </row>
    <row r="475" spans="9:9">
      <c r="I475" s="136"/>
    </row>
    <row r="476" spans="9:9">
      <c r="I476" s="136"/>
    </row>
    <row r="477" spans="9:9">
      <c r="I477" s="136"/>
    </row>
    <row r="478" spans="9:9">
      <c r="I478" s="136"/>
    </row>
    <row r="479" spans="9:9">
      <c r="I479" s="136"/>
    </row>
    <row r="480" spans="9:9">
      <c r="I480" s="136"/>
    </row>
    <row r="481" spans="9:9">
      <c r="I481" s="136"/>
    </row>
    <row r="482" spans="9:9">
      <c r="I482" s="136"/>
    </row>
    <row r="483" spans="9:9">
      <c r="I483" s="136"/>
    </row>
    <row r="484" spans="9:9">
      <c r="I484" s="136"/>
    </row>
    <row r="485" spans="9:9">
      <c r="I485" s="136"/>
    </row>
    <row r="486" spans="9:9">
      <c r="I486" s="136"/>
    </row>
    <row r="487" spans="9:9">
      <c r="I487" s="136"/>
    </row>
    <row r="488" spans="9:9">
      <c r="I488" s="136"/>
    </row>
    <row r="489" spans="9:9">
      <c r="I489" s="136"/>
    </row>
    <row r="490" spans="9:9">
      <c r="I490" s="136"/>
    </row>
    <row r="491" spans="9:9">
      <c r="I491" s="136"/>
    </row>
    <row r="492" spans="9:9">
      <c r="I492" s="136"/>
    </row>
    <row r="493" spans="9:9">
      <c r="I493" s="136"/>
    </row>
    <row r="494" spans="9:9">
      <c r="I494" s="136"/>
    </row>
    <row r="495" spans="9:9">
      <c r="I495" s="136"/>
    </row>
    <row r="496" spans="9:9">
      <c r="I496" s="136"/>
    </row>
    <row r="497" spans="9:9">
      <c r="I497" s="136"/>
    </row>
    <row r="498" spans="9:9">
      <c r="I498" s="136"/>
    </row>
    <row r="499" spans="9:9">
      <c r="I499" s="136"/>
    </row>
    <row r="500" spans="9:9">
      <c r="I500" s="136"/>
    </row>
    <row r="501" spans="9:9">
      <c r="I501" s="136"/>
    </row>
    <row r="502" spans="9:9">
      <c r="I502" s="136"/>
    </row>
    <row r="503" spans="9:9">
      <c r="I503" s="136"/>
    </row>
    <row r="504" spans="9:9">
      <c r="I504" s="136"/>
    </row>
    <row r="505" spans="9:9">
      <c r="I505" s="136"/>
    </row>
    <row r="506" spans="9:9">
      <c r="I506" s="136"/>
    </row>
    <row r="507" spans="9:9">
      <c r="I507" s="136"/>
    </row>
    <row r="508" spans="9:9">
      <c r="I508" s="136"/>
    </row>
    <row r="509" spans="9:9">
      <c r="I509" s="136"/>
    </row>
    <row r="510" spans="9:9">
      <c r="I510" s="136"/>
    </row>
    <row r="511" spans="9:9">
      <c r="I511" s="136"/>
    </row>
    <row r="512" spans="9:9">
      <c r="I512" s="136"/>
    </row>
    <row r="513" spans="9:9">
      <c r="I513" s="136"/>
    </row>
    <row r="514" spans="9:9">
      <c r="I514" s="136"/>
    </row>
    <row r="515" spans="9:9">
      <c r="I515" s="136"/>
    </row>
    <row r="516" spans="9:9">
      <c r="I516" s="136"/>
    </row>
    <row r="517" spans="9:9">
      <c r="I517" s="136"/>
    </row>
    <row r="518" spans="9:9">
      <c r="I518" s="136"/>
    </row>
    <row r="519" spans="9:9">
      <c r="I519" s="136"/>
    </row>
    <row r="520" spans="9:9">
      <c r="I520" s="136"/>
    </row>
    <row r="521" spans="9:9">
      <c r="I521" s="136"/>
    </row>
    <row r="522" spans="9:9">
      <c r="I522" s="136"/>
    </row>
    <row r="523" spans="9:9">
      <c r="I523" s="136"/>
    </row>
    <row r="524" spans="9:9">
      <c r="I524" s="136"/>
    </row>
    <row r="525" spans="9:9">
      <c r="I525" s="136"/>
    </row>
    <row r="526" spans="9:9">
      <c r="I526" s="136"/>
    </row>
    <row r="527" spans="9:9">
      <c r="I527" s="136"/>
    </row>
    <row r="528" spans="9:9">
      <c r="I528" s="136"/>
    </row>
    <row r="529" spans="9:9">
      <c r="I529" s="136"/>
    </row>
    <row r="530" spans="9:9">
      <c r="I530" s="136"/>
    </row>
    <row r="531" spans="9:9">
      <c r="I531" s="136"/>
    </row>
    <row r="532" spans="9:9">
      <c r="I532" s="136"/>
    </row>
    <row r="533" spans="9:9">
      <c r="I533" s="136"/>
    </row>
    <row r="534" spans="9:9">
      <c r="I534" s="136"/>
    </row>
    <row r="535" spans="9:9">
      <c r="I535" s="136"/>
    </row>
    <row r="536" spans="9:9">
      <c r="I536" s="136"/>
    </row>
    <row r="537" spans="9:9">
      <c r="I537" s="136"/>
    </row>
    <row r="538" spans="9:9">
      <c r="I538" s="136"/>
    </row>
    <row r="539" spans="9:9">
      <c r="I539" s="136"/>
    </row>
    <row r="540" spans="9:9">
      <c r="I540" s="136"/>
    </row>
    <row r="541" spans="9:9">
      <c r="I541" s="136"/>
    </row>
    <row r="542" spans="9:9">
      <c r="I542" s="136"/>
    </row>
    <row r="543" spans="9:9">
      <c r="I543" s="136"/>
    </row>
    <row r="544" spans="9:9">
      <c r="I544" s="136"/>
    </row>
    <row r="545" spans="9:9">
      <c r="I545" s="136"/>
    </row>
    <row r="546" spans="9:9">
      <c r="I546" s="136"/>
    </row>
    <row r="547" spans="9:9">
      <c r="I547" s="136"/>
    </row>
    <row r="548" spans="9:9">
      <c r="I548" s="136"/>
    </row>
    <row r="549" spans="9:9">
      <c r="I549" s="136"/>
    </row>
    <row r="550" spans="9:9">
      <c r="I550" s="136"/>
    </row>
    <row r="551" spans="9:9">
      <c r="I551" s="136"/>
    </row>
    <row r="552" spans="9:9">
      <c r="I552" s="136"/>
    </row>
    <row r="553" spans="9:9">
      <c r="I553" s="136"/>
    </row>
    <row r="554" spans="9:9">
      <c r="I554" s="136"/>
    </row>
    <row r="555" spans="9:9">
      <c r="I555" s="136"/>
    </row>
    <row r="556" spans="9:9">
      <c r="I556" s="136"/>
    </row>
    <row r="557" spans="9:9">
      <c r="I557" s="136"/>
    </row>
    <row r="558" spans="9:9">
      <c r="I558" s="136"/>
    </row>
    <row r="559" spans="9:9">
      <c r="I559" s="136"/>
    </row>
    <row r="560" spans="9:9">
      <c r="I560" s="136"/>
    </row>
    <row r="561" spans="9:9">
      <c r="I561" s="136"/>
    </row>
    <row r="562" spans="9:9">
      <c r="I562" s="136"/>
    </row>
    <row r="563" spans="9:9">
      <c r="I563" s="136"/>
    </row>
    <row r="564" spans="9:9">
      <c r="I564" s="136"/>
    </row>
    <row r="565" spans="9:9">
      <c r="I565" s="136"/>
    </row>
    <row r="566" spans="9:9">
      <c r="I566" s="136"/>
    </row>
    <row r="567" spans="9:9">
      <c r="I567" s="136"/>
    </row>
    <row r="568" spans="9:9">
      <c r="I568" s="136"/>
    </row>
    <row r="569" spans="9:9">
      <c r="I569" s="136"/>
    </row>
    <row r="570" spans="9:9">
      <c r="I570" s="136"/>
    </row>
    <row r="571" spans="9:9">
      <c r="I571" s="136"/>
    </row>
    <row r="572" spans="9:9">
      <c r="I572" s="136"/>
    </row>
    <row r="573" spans="9:9">
      <c r="I573" s="136"/>
    </row>
    <row r="574" spans="9:9">
      <c r="I574" s="136"/>
    </row>
    <row r="575" spans="9:9">
      <c r="I575" s="136"/>
    </row>
    <row r="576" spans="9:9">
      <c r="I576" s="136"/>
    </row>
    <row r="577" spans="9:9">
      <c r="I577" s="136"/>
    </row>
    <row r="578" spans="9:9">
      <c r="I578" s="136"/>
    </row>
    <row r="579" spans="9:9">
      <c r="I579" s="136"/>
    </row>
    <row r="580" spans="9:9">
      <c r="I580" s="136"/>
    </row>
    <row r="581" spans="9:9">
      <c r="I581" s="136"/>
    </row>
    <row r="582" spans="9:9">
      <c r="I582" s="136"/>
    </row>
    <row r="583" spans="9:9">
      <c r="I583" s="136"/>
    </row>
    <row r="584" spans="9:9">
      <c r="I584" s="136"/>
    </row>
    <row r="585" spans="9:9">
      <c r="I585" s="136"/>
    </row>
    <row r="586" spans="9:9">
      <c r="I586" s="136"/>
    </row>
    <row r="587" spans="9:9">
      <c r="I587" s="136"/>
    </row>
    <row r="588" spans="9:9">
      <c r="I588" s="136"/>
    </row>
    <row r="589" spans="9:9">
      <c r="I589" s="136"/>
    </row>
    <row r="590" spans="9:9">
      <c r="I590" s="136"/>
    </row>
    <row r="591" spans="9:9">
      <c r="I591" s="136"/>
    </row>
    <row r="592" spans="9:9">
      <c r="I592" s="136"/>
    </row>
    <row r="593" spans="9:9">
      <c r="I593" s="136"/>
    </row>
    <row r="594" spans="9:9">
      <c r="I594" s="136"/>
    </row>
    <row r="595" spans="9:9">
      <c r="I595" s="136"/>
    </row>
    <row r="596" spans="9:9">
      <c r="I596" s="136"/>
    </row>
    <row r="597" spans="9:9">
      <c r="I597" s="136"/>
    </row>
    <row r="598" spans="9:9">
      <c r="I598" s="136"/>
    </row>
    <row r="599" spans="9:9">
      <c r="I599" s="136"/>
    </row>
    <row r="600" spans="9:9">
      <c r="I600" s="136"/>
    </row>
    <row r="601" spans="9:9">
      <c r="I601" s="136"/>
    </row>
    <row r="602" spans="9:9">
      <c r="I602" s="136"/>
    </row>
    <row r="603" spans="9:9">
      <c r="I603" s="136"/>
    </row>
    <row r="604" spans="9:9">
      <c r="I604" s="136"/>
    </row>
    <row r="605" spans="9:9">
      <c r="I605" s="136"/>
    </row>
    <row r="606" spans="9:9">
      <c r="I606" s="136"/>
    </row>
    <row r="607" spans="9:9">
      <c r="I607" s="136"/>
    </row>
    <row r="608" spans="9:9">
      <c r="I608" s="136"/>
    </row>
    <row r="609" spans="9:9">
      <c r="I609" s="136"/>
    </row>
    <row r="610" spans="9:9">
      <c r="I610" s="136"/>
    </row>
    <row r="611" spans="9:9">
      <c r="I611" s="136"/>
    </row>
    <row r="612" spans="9:9">
      <c r="I612" s="136"/>
    </row>
    <row r="613" spans="9:9">
      <c r="I613" s="136"/>
    </row>
    <row r="614" spans="9:9">
      <c r="I614" s="136"/>
    </row>
    <row r="615" spans="9:9">
      <c r="I615" s="136"/>
    </row>
    <row r="616" spans="9:9">
      <c r="I616" s="136"/>
    </row>
    <row r="617" spans="9:9">
      <c r="I617" s="136"/>
    </row>
    <row r="618" spans="9:9">
      <c r="I618" s="136"/>
    </row>
    <row r="619" spans="9:9">
      <c r="I619" s="136"/>
    </row>
    <row r="620" spans="9:9">
      <c r="I620" s="136"/>
    </row>
    <row r="621" spans="9:9">
      <c r="I621" s="136"/>
    </row>
    <row r="622" spans="9:9">
      <c r="I622" s="136"/>
    </row>
    <row r="623" spans="9:9">
      <c r="I623" s="136"/>
    </row>
    <row r="624" spans="9:9">
      <c r="I624" s="136"/>
    </row>
    <row r="625" spans="9:9">
      <c r="I625" s="136"/>
    </row>
    <row r="626" spans="9:9">
      <c r="I626" s="136"/>
    </row>
    <row r="627" spans="9:9">
      <c r="I627" s="136"/>
    </row>
    <row r="628" spans="9:9">
      <c r="I628" s="136"/>
    </row>
    <row r="629" spans="9:9">
      <c r="I629" s="136"/>
    </row>
    <row r="630" spans="9:9">
      <c r="I630" s="136"/>
    </row>
    <row r="631" spans="9:9">
      <c r="I631" s="136"/>
    </row>
    <row r="632" spans="9:9">
      <c r="I632" s="136"/>
    </row>
    <row r="633" spans="9:9">
      <c r="I633" s="136"/>
    </row>
    <row r="634" spans="9:9">
      <c r="I634" s="136"/>
    </row>
    <row r="635" spans="9:9">
      <c r="I635" s="136"/>
    </row>
    <row r="636" spans="9:9">
      <c r="I636" s="136"/>
    </row>
    <row r="637" spans="9:9">
      <c r="I637" s="136"/>
    </row>
    <row r="638" spans="9:9">
      <c r="I638" s="136"/>
    </row>
    <row r="639" spans="9:9">
      <c r="I639" s="136"/>
    </row>
    <row r="640" spans="9:9">
      <c r="I640" s="136"/>
    </row>
    <row r="641" spans="9:9">
      <c r="I641" s="136"/>
    </row>
    <row r="642" spans="9:9">
      <c r="I642" s="136"/>
    </row>
    <row r="643" spans="9:9">
      <c r="I643" s="136"/>
    </row>
    <row r="644" spans="9:9">
      <c r="I644" s="136"/>
    </row>
    <row r="645" spans="9:9">
      <c r="I645" s="136"/>
    </row>
    <row r="646" spans="9:9">
      <c r="I646" s="136"/>
    </row>
    <row r="647" spans="9:9">
      <c r="I647" s="136"/>
    </row>
    <row r="648" spans="9:9">
      <c r="I648" s="136"/>
    </row>
    <row r="649" spans="9:9">
      <c r="I649" s="136"/>
    </row>
    <row r="650" spans="9:9">
      <c r="I650" s="136"/>
    </row>
    <row r="651" spans="9:9">
      <c r="I651" s="136"/>
    </row>
    <row r="652" spans="9:9">
      <c r="I652" s="136"/>
    </row>
    <row r="653" spans="9:9">
      <c r="I653" s="136"/>
    </row>
    <row r="654" spans="9:9">
      <c r="I654" s="136"/>
    </row>
    <row r="655" spans="9:9">
      <c r="I655" s="136"/>
    </row>
    <row r="656" spans="9:9">
      <c r="I656" s="136"/>
    </row>
    <row r="657" spans="9:9">
      <c r="I657" s="136"/>
    </row>
    <row r="658" spans="9:9">
      <c r="I658" s="136"/>
    </row>
    <row r="659" spans="9:9">
      <c r="I659" s="136"/>
    </row>
    <row r="660" spans="9:9">
      <c r="I660" s="136"/>
    </row>
    <row r="661" spans="9:9">
      <c r="I661" s="136"/>
    </row>
    <row r="662" spans="9:9">
      <c r="I662" s="136"/>
    </row>
    <row r="663" spans="9:9">
      <c r="I663" s="136"/>
    </row>
    <row r="664" spans="9:9">
      <c r="I664" s="136"/>
    </row>
    <row r="665" spans="9:9">
      <c r="I665" s="136"/>
    </row>
    <row r="666" spans="9:9">
      <c r="I666" s="136"/>
    </row>
    <row r="667" spans="9:9">
      <c r="I667" s="136"/>
    </row>
    <row r="668" spans="9:9">
      <c r="I668" s="136"/>
    </row>
    <row r="669" spans="9:9">
      <c r="I669" s="136"/>
    </row>
    <row r="670" spans="9:9">
      <c r="I670" s="136"/>
    </row>
    <row r="671" spans="9:9">
      <c r="I671" s="136"/>
    </row>
    <row r="672" spans="9:9">
      <c r="I672" s="136"/>
    </row>
    <row r="673" spans="9:9">
      <c r="I673" s="136"/>
    </row>
    <row r="674" spans="9:9">
      <c r="I674" s="136"/>
    </row>
    <row r="675" spans="9:9">
      <c r="I675" s="136"/>
    </row>
    <row r="676" spans="9:9">
      <c r="I676" s="136"/>
    </row>
    <row r="677" spans="9:9">
      <c r="I677" s="136"/>
    </row>
    <row r="678" spans="9:9">
      <c r="I678" s="136"/>
    </row>
    <row r="679" spans="9:9">
      <c r="I679" s="136"/>
    </row>
    <row r="680" spans="9:9">
      <c r="I680" s="136"/>
    </row>
    <row r="681" spans="9:9">
      <c r="I681" s="136"/>
    </row>
    <row r="682" spans="9:9">
      <c r="I682" s="136"/>
    </row>
    <row r="683" spans="9:9">
      <c r="I683" s="136"/>
    </row>
    <row r="684" spans="9:9">
      <c r="I684" s="136"/>
    </row>
    <row r="685" spans="9:9">
      <c r="I685" s="136"/>
    </row>
    <row r="686" spans="9:9">
      <c r="I686" s="136"/>
    </row>
    <row r="687" spans="9:9">
      <c r="I687" s="136"/>
    </row>
    <row r="688" spans="9:9">
      <c r="I688" s="136"/>
    </row>
    <row r="689" spans="9:9">
      <c r="I689" s="136"/>
    </row>
    <row r="690" spans="9:9">
      <c r="I690" s="136"/>
    </row>
    <row r="691" spans="9:9">
      <c r="I691" s="136"/>
    </row>
    <row r="692" spans="9:9">
      <c r="I692" s="136"/>
    </row>
    <row r="693" spans="9:9">
      <c r="I693" s="136"/>
    </row>
    <row r="694" spans="9:9">
      <c r="I694" s="136"/>
    </row>
    <row r="695" spans="9:9">
      <c r="I695" s="136"/>
    </row>
    <row r="696" spans="9:9">
      <c r="I696" s="136"/>
    </row>
    <row r="697" spans="9:9">
      <c r="I697" s="136"/>
    </row>
    <row r="698" spans="9:9">
      <c r="I698" s="136"/>
    </row>
    <row r="699" spans="9:9">
      <c r="I699" s="136"/>
    </row>
    <row r="700" spans="9:9">
      <c r="I700" s="136"/>
    </row>
    <row r="701" spans="9:9">
      <c r="I701" s="136"/>
    </row>
    <row r="702" spans="9:9">
      <c r="I702" s="136"/>
    </row>
    <row r="703" spans="9:9">
      <c r="I703" s="136"/>
    </row>
    <row r="704" spans="9:9">
      <c r="I704" s="136"/>
    </row>
    <row r="705" spans="9:9">
      <c r="I705" s="136"/>
    </row>
    <row r="706" spans="9:9">
      <c r="I706" s="136"/>
    </row>
    <row r="707" spans="9:9">
      <c r="I707" s="136"/>
    </row>
    <row r="708" spans="9:9">
      <c r="I708" s="136"/>
    </row>
    <row r="709" spans="9:9">
      <c r="I709" s="136"/>
    </row>
    <row r="710" spans="9:9">
      <c r="I710" s="136"/>
    </row>
    <row r="711" spans="9:9">
      <c r="I711" s="136"/>
    </row>
    <row r="712" spans="9:9">
      <c r="I712" s="136"/>
    </row>
    <row r="713" spans="9:9">
      <c r="I713" s="136"/>
    </row>
    <row r="714" spans="9:9">
      <c r="I714" s="136"/>
    </row>
    <row r="715" spans="9:9">
      <c r="I715" s="136"/>
    </row>
    <row r="716" spans="9:9">
      <c r="I716" s="136"/>
    </row>
    <row r="717" spans="9:9">
      <c r="I717" s="136"/>
    </row>
    <row r="718" spans="9:9">
      <c r="I718" s="136"/>
    </row>
    <row r="719" spans="9:9">
      <c r="I719" s="136"/>
    </row>
    <row r="720" spans="9:9">
      <c r="I720" s="136"/>
    </row>
    <row r="721" spans="9:9">
      <c r="I721" s="136"/>
    </row>
    <row r="722" spans="9:9">
      <c r="I722" s="136"/>
    </row>
    <row r="723" spans="9:9">
      <c r="I723" s="136"/>
    </row>
    <row r="724" spans="9:9">
      <c r="I724" s="136"/>
    </row>
    <row r="725" spans="9:9">
      <c r="I725" s="136"/>
    </row>
    <row r="726" spans="9:9">
      <c r="I726" s="136"/>
    </row>
    <row r="727" spans="9:9">
      <c r="I727" s="136"/>
    </row>
    <row r="728" spans="9:9">
      <c r="I728" s="136"/>
    </row>
    <row r="729" spans="9:9">
      <c r="I729" s="136"/>
    </row>
    <row r="730" spans="9:9">
      <c r="I730" s="136"/>
    </row>
    <row r="731" spans="9:9">
      <c r="I731" s="136"/>
    </row>
    <row r="732" spans="9:9">
      <c r="I732" s="136"/>
    </row>
    <row r="733" spans="9:9">
      <c r="I733" s="136"/>
    </row>
    <row r="734" spans="9:9">
      <c r="I734" s="136"/>
    </row>
    <row r="735" spans="9:9">
      <c r="I735" s="136"/>
    </row>
    <row r="736" spans="9:9">
      <c r="I736" s="136"/>
    </row>
    <row r="737" spans="9:9">
      <c r="I737" s="136"/>
    </row>
    <row r="738" spans="9:9">
      <c r="I738" s="136"/>
    </row>
    <row r="739" spans="9:9">
      <c r="I739" s="136"/>
    </row>
    <row r="740" spans="9:9">
      <c r="I740" s="136"/>
    </row>
    <row r="741" spans="9:9">
      <c r="I741" s="136"/>
    </row>
    <row r="742" spans="9:9">
      <c r="I742" s="136"/>
    </row>
    <row r="743" spans="9:9">
      <c r="I743" s="136"/>
    </row>
    <row r="744" spans="9:9">
      <c r="I744" s="136"/>
    </row>
    <row r="745" spans="9:9">
      <c r="I745" s="136"/>
    </row>
    <row r="746" spans="9:9">
      <c r="I746" s="136"/>
    </row>
    <row r="747" spans="9:9">
      <c r="I747" s="136"/>
    </row>
    <row r="748" spans="9:9">
      <c r="I748" s="136"/>
    </row>
    <row r="749" spans="9:9">
      <c r="I749" s="136"/>
    </row>
    <row r="750" spans="9:9">
      <c r="I750" s="136"/>
    </row>
    <row r="751" spans="9:9">
      <c r="I751" s="136"/>
    </row>
    <row r="752" spans="9:9">
      <c r="I752" s="136"/>
    </row>
    <row r="753" spans="9:9">
      <c r="I753" s="136"/>
    </row>
    <row r="754" spans="9:9">
      <c r="I754" s="136"/>
    </row>
    <row r="755" spans="9:9">
      <c r="I755" s="136"/>
    </row>
    <row r="756" spans="9:9">
      <c r="I756" s="136"/>
    </row>
    <row r="757" spans="9:9">
      <c r="I757" s="136"/>
    </row>
    <row r="758" spans="9:9">
      <c r="I758" s="136"/>
    </row>
    <row r="759" spans="9:9">
      <c r="I759" s="136"/>
    </row>
    <row r="760" spans="9:9">
      <c r="I760" s="136"/>
    </row>
    <row r="761" spans="9:9">
      <c r="I761" s="136"/>
    </row>
    <row r="762" spans="9:9">
      <c r="I762" s="136"/>
    </row>
    <row r="763" spans="9:9">
      <c r="I763" s="136"/>
    </row>
    <row r="764" spans="9:9">
      <c r="I764" s="136"/>
    </row>
    <row r="765" spans="9:9">
      <c r="I765" s="136"/>
    </row>
    <row r="766" spans="9:9">
      <c r="I766" s="136"/>
    </row>
    <row r="767" spans="9:9">
      <c r="I767" s="136"/>
    </row>
    <row r="768" spans="9:9">
      <c r="I768" s="136"/>
    </row>
    <row r="769" spans="9:9">
      <c r="I769" s="136"/>
    </row>
    <row r="770" spans="9:9">
      <c r="I770" s="136"/>
    </row>
    <row r="771" spans="9:9">
      <c r="I771" s="136"/>
    </row>
    <row r="772" spans="9:9">
      <c r="I772" s="136"/>
    </row>
    <row r="773" spans="9:9">
      <c r="I773" s="136"/>
    </row>
    <row r="774" spans="9:9">
      <c r="I774" s="136"/>
    </row>
    <row r="775" spans="9:9">
      <c r="I775" s="136"/>
    </row>
    <row r="776" spans="9:9">
      <c r="I776" s="136"/>
    </row>
    <row r="777" spans="9:9">
      <c r="I777" s="136"/>
    </row>
    <row r="778" spans="9:9">
      <c r="I778" s="136"/>
    </row>
    <row r="779" spans="9:9">
      <c r="I779" s="136"/>
    </row>
    <row r="780" spans="9:9">
      <c r="I780" s="136"/>
    </row>
    <row r="781" spans="9:9">
      <c r="I781" s="136"/>
    </row>
    <row r="782" spans="9:9">
      <c r="I782" s="136"/>
    </row>
    <row r="783" spans="9:9">
      <c r="I783" s="136"/>
    </row>
    <row r="784" spans="9:9">
      <c r="I784" s="136"/>
    </row>
    <row r="785" spans="9:9">
      <c r="I785" s="136"/>
    </row>
    <row r="786" spans="9:9">
      <c r="I786" s="136"/>
    </row>
    <row r="787" spans="9:9">
      <c r="I787" s="136"/>
    </row>
    <row r="788" spans="9:9">
      <c r="I788" s="136"/>
    </row>
    <row r="789" spans="9:9">
      <c r="I789" s="136"/>
    </row>
    <row r="790" spans="9:9">
      <c r="I790" s="136"/>
    </row>
    <row r="791" spans="9:9">
      <c r="I791" s="136"/>
    </row>
    <row r="792" spans="9:9">
      <c r="I792" s="136"/>
    </row>
    <row r="793" spans="9:9">
      <c r="I793" s="136"/>
    </row>
    <row r="794" spans="9:9">
      <c r="I794" s="136"/>
    </row>
    <row r="795" spans="9:9">
      <c r="I795" s="136"/>
    </row>
    <row r="796" spans="9:9">
      <c r="I796" s="136"/>
    </row>
    <row r="797" spans="9:9">
      <c r="I797" s="136"/>
    </row>
    <row r="798" spans="9:9">
      <c r="I798" s="136"/>
    </row>
    <row r="799" spans="9:9">
      <c r="I799" s="136"/>
    </row>
    <row r="800" spans="9:9">
      <c r="I800" s="136"/>
    </row>
    <row r="801" spans="9:9">
      <c r="I801" s="136"/>
    </row>
    <row r="802" spans="9:9">
      <c r="I802" s="136"/>
    </row>
    <row r="803" spans="9:9">
      <c r="I803" s="136"/>
    </row>
    <row r="804" spans="9:9">
      <c r="I804" s="136"/>
    </row>
    <row r="805" spans="9:9">
      <c r="I805" s="136"/>
    </row>
    <row r="806" spans="9:9">
      <c r="I806" s="136"/>
    </row>
    <row r="807" spans="9:9">
      <c r="I807" s="136"/>
    </row>
    <row r="808" spans="9:9">
      <c r="I808" s="136"/>
    </row>
    <row r="809" spans="9:9">
      <c r="I809" s="136"/>
    </row>
    <row r="810" spans="9:9">
      <c r="I810" s="136"/>
    </row>
    <row r="811" spans="9:9">
      <c r="I811" s="136"/>
    </row>
    <row r="812" spans="9:9">
      <c r="I812" s="136"/>
    </row>
    <row r="813" spans="9:9">
      <c r="I813" s="136"/>
    </row>
    <row r="814" spans="9:9">
      <c r="I814" s="136"/>
    </row>
    <row r="815" spans="9:9">
      <c r="I815" s="136"/>
    </row>
    <row r="816" spans="9:9">
      <c r="I816" s="136"/>
    </row>
    <row r="817" spans="9:9">
      <c r="I817" s="136"/>
    </row>
    <row r="818" spans="9:9">
      <c r="I818" s="136"/>
    </row>
    <row r="819" spans="9:9">
      <c r="I819" s="136"/>
    </row>
    <row r="820" spans="9:9">
      <c r="I820" s="136"/>
    </row>
    <row r="821" spans="9:9">
      <c r="I821" s="136"/>
    </row>
    <row r="822" spans="9:9">
      <c r="I822" s="136"/>
    </row>
    <row r="823" spans="9:9">
      <c r="I823" s="136"/>
    </row>
    <row r="824" spans="9:9">
      <c r="I824" s="136"/>
    </row>
    <row r="825" spans="9:9">
      <c r="I825" s="136"/>
    </row>
    <row r="826" spans="9:9">
      <c r="I826" s="136"/>
    </row>
    <row r="827" spans="9:9">
      <c r="I827" s="136"/>
    </row>
    <row r="828" spans="9:9">
      <c r="I828" s="136"/>
    </row>
    <row r="829" spans="9:9">
      <c r="I829" s="136"/>
    </row>
    <row r="830" spans="9:9">
      <c r="I830" s="136"/>
    </row>
    <row r="831" spans="9:9">
      <c r="I831" s="136"/>
    </row>
    <row r="832" spans="9:9">
      <c r="I832" s="136"/>
    </row>
    <row r="833" spans="9:9">
      <c r="I833" s="136"/>
    </row>
    <row r="834" spans="9:9">
      <c r="I834" s="136"/>
    </row>
    <row r="835" spans="9:9">
      <c r="I835" s="136"/>
    </row>
    <row r="836" spans="9:9">
      <c r="I836" s="136"/>
    </row>
    <row r="837" spans="9:9">
      <c r="I837" s="136"/>
    </row>
    <row r="838" spans="9:9">
      <c r="I838" s="136"/>
    </row>
    <row r="839" spans="9:9">
      <c r="I839" s="136"/>
    </row>
    <row r="840" spans="9:9">
      <c r="I840" s="136"/>
    </row>
    <row r="841" spans="9:9">
      <c r="I841" s="136"/>
    </row>
    <row r="842" spans="9:9">
      <c r="I842" s="136"/>
    </row>
    <row r="843" spans="9:9">
      <c r="I843" s="136"/>
    </row>
    <row r="844" spans="9:9">
      <c r="I844" s="136"/>
    </row>
    <row r="845" spans="9:9">
      <c r="I845" s="136"/>
    </row>
    <row r="846" spans="9:9">
      <c r="I846" s="136"/>
    </row>
    <row r="847" spans="9:9">
      <c r="I847" s="136"/>
    </row>
    <row r="848" spans="9:9">
      <c r="I848" s="136"/>
    </row>
    <row r="849" spans="9:9">
      <c r="I849" s="136"/>
    </row>
    <row r="850" spans="9:9">
      <c r="I850" s="136"/>
    </row>
    <row r="851" spans="9:9">
      <c r="I851" s="136"/>
    </row>
    <row r="852" spans="9:9">
      <c r="I852" s="136"/>
    </row>
    <row r="853" spans="9:9">
      <c r="I853" s="136"/>
    </row>
    <row r="854" spans="9:9">
      <c r="I854" s="136"/>
    </row>
    <row r="855" spans="9:9">
      <c r="I855" s="136"/>
    </row>
    <row r="856" spans="9:9">
      <c r="I856" s="136"/>
    </row>
    <row r="857" spans="9:9">
      <c r="I857" s="136"/>
    </row>
    <row r="858" spans="9:9">
      <c r="I858" s="136"/>
    </row>
    <row r="859" spans="9:9">
      <c r="I859" s="136"/>
    </row>
    <row r="860" spans="9:9">
      <c r="I860" s="136"/>
    </row>
    <row r="861" spans="9:9">
      <c r="I861" s="136"/>
    </row>
    <row r="862" spans="9:9">
      <c r="I862" s="136"/>
    </row>
    <row r="863" spans="9:9">
      <c r="I863" s="136"/>
    </row>
    <row r="864" spans="9:9">
      <c r="I864" s="136"/>
    </row>
    <row r="865" spans="9:9">
      <c r="I865" s="136"/>
    </row>
    <row r="866" spans="9:9">
      <c r="I866" s="136"/>
    </row>
    <row r="867" spans="9:9">
      <c r="I867" s="136"/>
    </row>
    <row r="868" spans="9:9">
      <c r="I868" s="136"/>
    </row>
    <row r="869" spans="9:9">
      <c r="I869" s="136"/>
    </row>
    <row r="870" spans="9:9">
      <c r="I870" s="136"/>
    </row>
    <row r="871" spans="9:9">
      <c r="I871" s="136"/>
    </row>
    <row r="872" spans="9:9">
      <c r="I872" s="136"/>
    </row>
    <row r="873" spans="9:9">
      <c r="I873" s="136"/>
    </row>
    <row r="874" spans="9:9">
      <c r="I874" s="136"/>
    </row>
    <row r="875" spans="9:9">
      <c r="I875" s="136"/>
    </row>
    <row r="876" spans="9:9">
      <c r="I876" s="136"/>
    </row>
    <row r="877" spans="9:9">
      <c r="I877" s="136"/>
    </row>
    <row r="878" spans="9:9">
      <c r="I878" s="136"/>
    </row>
    <row r="879" spans="9:9">
      <c r="I879" s="136"/>
    </row>
    <row r="880" spans="9:9">
      <c r="I880" s="136"/>
    </row>
    <row r="881" spans="9:9">
      <c r="I881" s="136"/>
    </row>
    <row r="882" spans="9:9">
      <c r="I882" s="136"/>
    </row>
    <row r="883" spans="9:9">
      <c r="I883" s="136"/>
    </row>
    <row r="884" spans="9:9">
      <c r="I884" s="136"/>
    </row>
    <row r="885" spans="9:9">
      <c r="I885" s="136"/>
    </row>
    <row r="886" spans="9:9">
      <c r="I886" s="136"/>
    </row>
    <row r="887" spans="9:9">
      <c r="I887" s="136"/>
    </row>
    <row r="888" spans="9:9">
      <c r="I888" s="136"/>
    </row>
    <row r="889" spans="9:9">
      <c r="I889" s="136"/>
    </row>
    <row r="890" spans="9:9">
      <c r="I890" s="136"/>
    </row>
    <row r="891" spans="9:9">
      <c r="I891" s="136"/>
    </row>
    <row r="892" spans="9:9">
      <c r="I892" s="136"/>
    </row>
    <row r="893" spans="9:9">
      <c r="I893" s="136"/>
    </row>
    <row r="894" spans="9:9">
      <c r="I894" s="136"/>
    </row>
    <row r="895" spans="9:9">
      <c r="I895" s="136"/>
    </row>
    <row r="896" spans="9:9">
      <c r="I896" s="136"/>
    </row>
    <row r="897" spans="9:9">
      <c r="I897" s="136"/>
    </row>
    <row r="898" spans="9:9">
      <c r="I898" s="136"/>
    </row>
    <row r="899" spans="9:9">
      <c r="I899" s="136"/>
    </row>
    <row r="900" spans="9:9">
      <c r="I900" s="136"/>
    </row>
    <row r="901" spans="9:9">
      <c r="I901" s="136"/>
    </row>
    <row r="902" spans="9:9">
      <c r="I902" s="136"/>
    </row>
    <row r="903" spans="9:9">
      <c r="I903" s="136"/>
    </row>
    <row r="904" spans="9:9">
      <c r="I904" s="136"/>
    </row>
    <row r="905" spans="9:9">
      <c r="I905" s="136"/>
    </row>
    <row r="906" spans="9:9">
      <c r="I906" s="136"/>
    </row>
    <row r="907" spans="9:9">
      <c r="I907" s="136"/>
    </row>
    <row r="908" spans="9:9">
      <c r="I908" s="136"/>
    </row>
    <row r="909" spans="9:9">
      <c r="I909" s="136"/>
    </row>
    <row r="910" spans="9:9">
      <c r="I910" s="136"/>
    </row>
    <row r="911" spans="9:9">
      <c r="I911" s="136"/>
    </row>
    <row r="912" spans="9:9">
      <c r="I912" s="136"/>
    </row>
    <row r="913" spans="9:9">
      <c r="I913" s="136"/>
    </row>
    <row r="914" spans="9:9">
      <c r="I914" s="136"/>
    </row>
    <row r="915" spans="9:9">
      <c r="I915" s="136"/>
    </row>
    <row r="916" spans="9:9">
      <c r="I916" s="136"/>
    </row>
    <row r="917" spans="9:9">
      <c r="I917" s="136"/>
    </row>
    <row r="918" spans="9:9">
      <c r="I918" s="136"/>
    </row>
    <row r="919" spans="9:9">
      <c r="I919" s="136"/>
    </row>
    <row r="920" spans="9:9">
      <c r="I920" s="136"/>
    </row>
    <row r="921" spans="9:9">
      <c r="I921" s="136"/>
    </row>
    <row r="922" spans="9:9">
      <c r="I922" s="136"/>
    </row>
    <row r="923" spans="9:9">
      <c r="I923" s="136"/>
    </row>
    <row r="924" spans="9:9">
      <c r="I924" s="136"/>
    </row>
    <row r="925" spans="9:9">
      <c r="I925" s="136"/>
    </row>
    <row r="926" spans="9:9">
      <c r="I926" s="136"/>
    </row>
    <row r="927" spans="9:9">
      <c r="I927" s="136"/>
    </row>
    <row r="928" spans="9:9">
      <c r="I928" s="136"/>
    </row>
    <row r="929" spans="9:9">
      <c r="I929" s="136"/>
    </row>
    <row r="930" spans="9:9">
      <c r="I930" s="136"/>
    </row>
    <row r="931" spans="9:9">
      <c r="I931" s="136"/>
    </row>
    <row r="932" spans="9:9">
      <c r="I932" s="136"/>
    </row>
    <row r="933" spans="9:9">
      <c r="I933" s="136"/>
    </row>
    <row r="934" spans="9:9">
      <c r="I934" s="136"/>
    </row>
    <row r="935" spans="9:9">
      <c r="I935" s="136"/>
    </row>
    <row r="936" spans="9:9">
      <c r="I936" s="136"/>
    </row>
    <row r="937" spans="9:9">
      <c r="I937" s="136"/>
    </row>
    <row r="938" spans="9:9">
      <c r="I938" s="136"/>
    </row>
    <row r="939" spans="9:9">
      <c r="I939" s="136"/>
    </row>
    <row r="940" spans="9:9">
      <c r="I940" s="136"/>
    </row>
    <row r="941" spans="9:9">
      <c r="I941" s="136"/>
    </row>
    <row r="942" spans="9:9">
      <c r="I942" s="136"/>
    </row>
    <row r="943" spans="9:9">
      <c r="I943" s="136"/>
    </row>
    <row r="944" spans="9:9">
      <c r="I944" s="136"/>
    </row>
    <row r="945" spans="9:9">
      <c r="I945" s="136"/>
    </row>
    <row r="946" spans="9:9">
      <c r="I946" s="136"/>
    </row>
    <row r="947" spans="9:9">
      <c r="I947" s="136"/>
    </row>
    <row r="948" spans="9:9">
      <c r="I948" s="136"/>
    </row>
    <row r="949" spans="9:9">
      <c r="I949" s="136"/>
    </row>
    <row r="950" spans="9:9">
      <c r="I950" s="136"/>
    </row>
    <row r="951" spans="9:9">
      <c r="I951" s="136"/>
    </row>
    <row r="952" spans="9:9">
      <c r="I952" s="136"/>
    </row>
    <row r="953" spans="9:9">
      <c r="I953" s="136"/>
    </row>
    <row r="954" spans="9:9">
      <c r="I954" s="136"/>
    </row>
    <row r="955" spans="9:9">
      <c r="I955" s="136"/>
    </row>
    <row r="956" spans="9:9">
      <c r="I956" s="136"/>
    </row>
    <row r="957" spans="9:9">
      <c r="I957" s="136"/>
    </row>
    <row r="958" spans="9:9">
      <c r="I958" s="136"/>
    </row>
    <row r="959" spans="9:9">
      <c r="I959" s="136"/>
    </row>
    <row r="960" spans="9:9">
      <c r="I960" s="136"/>
    </row>
    <row r="961" spans="9:9">
      <c r="I961" s="136"/>
    </row>
    <row r="962" spans="9:9">
      <c r="I962" s="136"/>
    </row>
    <row r="963" spans="9:9">
      <c r="I963" s="136"/>
    </row>
    <row r="964" spans="9:9">
      <c r="I964" s="136"/>
    </row>
    <row r="965" spans="9:9">
      <c r="I965" s="136"/>
    </row>
    <row r="966" spans="9:9">
      <c r="I966" s="136"/>
    </row>
    <row r="967" spans="9:9">
      <c r="I967" s="136"/>
    </row>
    <row r="968" spans="9:9">
      <c r="I968" s="136"/>
    </row>
    <row r="969" spans="9:9">
      <c r="I969" s="136"/>
    </row>
    <row r="970" spans="9:9">
      <c r="I970" s="136"/>
    </row>
    <row r="971" spans="9:9">
      <c r="I971" s="136"/>
    </row>
    <row r="972" spans="9:9">
      <c r="I972" s="136"/>
    </row>
    <row r="973" spans="9:9">
      <c r="I973" s="136"/>
    </row>
    <row r="974" spans="9:9">
      <c r="I974" s="136"/>
    </row>
    <row r="975" spans="9:9">
      <c r="I975" s="136"/>
    </row>
    <row r="976" spans="9:9">
      <c r="I976" s="136"/>
    </row>
    <row r="977" spans="9:9">
      <c r="I977" s="136"/>
    </row>
    <row r="978" spans="9:9">
      <c r="I978" s="136"/>
    </row>
    <row r="979" spans="9:9">
      <c r="I979" s="136"/>
    </row>
    <row r="980" spans="9:9">
      <c r="I980" s="136"/>
    </row>
    <row r="981" spans="9:9">
      <c r="I981" s="136"/>
    </row>
    <row r="982" spans="9:9">
      <c r="I982" s="136"/>
    </row>
    <row r="983" spans="9:9">
      <c r="I983" s="136"/>
    </row>
    <row r="984" spans="9:9">
      <c r="I984" s="136"/>
    </row>
    <row r="985" spans="9:9">
      <c r="I985" s="136"/>
    </row>
    <row r="986" spans="9:9">
      <c r="I986" s="136"/>
    </row>
    <row r="987" spans="9:9">
      <c r="I987" s="136"/>
    </row>
    <row r="988" spans="9:9">
      <c r="I988" s="136"/>
    </row>
    <row r="989" spans="9:9">
      <c r="I989" s="136"/>
    </row>
    <row r="990" spans="9:9">
      <c r="I990" s="136"/>
    </row>
    <row r="991" spans="9:9">
      <c r="I991" s="136"/>
    </row>
    <row r="992" spans="9:9">
      <c r="I992" s="136"/>
    </row>
    <row r="993" spans="9:9">
      <c r="I993" s="136"/>
    </row>
    <row r="994" spans="9:9">
      <c r="I994" s="136"/>
    </row>
    <row r="995" spans="9:9">
      <c r="I995" s="136"/>
    </row>
    <row r="996" spans="9:9">
      <c r="I996" s="136"/>
    </row>
    <row r="997" spans="9:9">
      <c r="I997" s="136"/>
    </row>
    <row r="998" spans="9:9">
      <c r="I998" s="136"/>
    </row>
    <row r="999" spans="9:9">
      <c r="I999" s="136"/>
    </row>
  </sheetData>
  <dataValidations count="4">
    <dataValidation type="list" allowBlank="1" showErrorMessage="1" sqref="H2:H68" xr:uid="{00000000-0002-0000-0F00-000000000000}">
      <formula1>"Malini,Ricardo,Swetha,Elisia,Siddharth"</formula1>
    </dataValidation>
    <dataValidation type="list" allowBlank="1" showErrorMessage="1" sqref="I2:I3 I4:J10 I11:I13 I14:J21 I22:I24 I25:J28 I29 I30:J30 I31:I32 I33:J33 I34 I35:J36 I37:I38 I39:J39 I40 I41:J45 I46 I47:J47 I48:I52 I53:J57 I58 I59:J63 I64:I66 I67:J68 F72:F73 Q72:R73 F74:G75 F76:F79 F80:G82 Q77:R86 Q90:R95 Q98:R100 F83:F104 F105:G105 F106:F107 Q111:R114 Q139:R142 Q145:R149 F146:G150 F153:F163 F164:G167" xr:uid="{00000000-0002-0000-0F00-000001000000}">
      <formula1>"Yes,No,NA"</formula1>
    </dataValidation>
    <dataValidation type="list" allowBlank="1" showErrorMessage="1" sqref="K2:K68 S72:S73 S77:S86 S90:S95 S98:S100 H72:H107 H111:H113 S111:S114 H115:H118 S117:S118 S122:S128 H120:H131 S132:S133 H138:H141 S139:S142 H143:H144 S145:S149 H146:H150 S152:S153 S156 H153:H167" xr:uid="{00000000-0002-0000-0F00-000002000000}">
      <formula1>"Venmo,Zelle,Paypal,Apple pay,Cash,Not in the Directory"</formula1>
    </dataValidation>
    <dataValidation type="list" allowBlank="1" showErrorMessage="1" sqref="J2:J3 J11:J13 J22:J24 J29 J31:J32 J34 J37:J38 J40 J46 J48:J52 J58 J64:J66 G72:G73 G76:G79 G83:G104 G106:G107 F111:G113 F115:G118 Q117:R118 Q122:R128 F120:G131 Q132:R133 F138:G141 F143:G144 Q152:R153 Q156:R156 G153:G163" xr:uid="{00000000-0002-0000-0F00-000003000000}">
      <formula1>"Yes,No"</formula1>
    </dataValidation>
  </dataValidations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O1017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9.6640625" customWidth="1"/>
    <col min="2" max="2" width="12.6640625" customWidth="1"/>
    <col min="3" max="3" width="9.6640625" customWidth="1"/>
    <col min="4" max="4" width="4.88671875" customWidth="1"/>
    <col min="5" max="5" width="8.33203125" customWidth="1"/>
    <col min="6" max="6" width="10.21875" customWidth="1"/>
    <col min="7" max="7" width="8.6640625" customWidth="1"/>
    <col min="8" max="8" width="11.109375" customWidth="1"/>
    <col min="9" max="9" width="2.21875" customWidth="1"/>
    <col min="10" max="10" width="8.77734375" customWidth="1"/>
    <col min="11" max="11" width="7.77734375" customWidth="1"/>
    <col min="12" max="12" width="8" customWidth="1"/>
    <col min="13" max="13" width="6.33203125" customWidth="1"/>
    <col min="14" max="14" width="8.21875" customWidth="1"/>
    <col min="15" max="15" width="6.6640625" customWidth="1"/>
    <col min="16" max="16" width="7.77734375" customWidth="1"/>
    <col min="17" max="17" width="11.44140625" customWidth="1"/>
    <col min="18" max="18" width="9.109375" customWidth="1"/>
    <col min="19" max="19" width="12.6640625" customWidth="1"/>
  </cols>
  <sheetData>
    <row r="1" spans="1:41">
      <c r="A1" s="31" t="s">
        <v>288</v>
      </c>
      <c r="B1" s="31" t="s">
        <v>289</v>
      </c>
      <c r="C1" s="31" t="s">
        <v>559</v>
      </c>
      <c r="D1" s="31" t="s">
        <v>291</v>
      </c>
      <c r="E1" s="150" t="s">
        <v>292</v>
      </c>
      <c r="F1" s="31" t="s">
        <v>560</v>
      </c>
      <c r="G1" s="31" t="s">
        <v>561</v>
      </c>
      <c r="H1" s="31" t="s">
        <v>562</v>
      </c>
      <c r="I1" s="161"/>
      <c r="J1" s="31"/>
      <c r="K1" s="31"/>
      <c r="L1" s="31"/>
      <c r="M1" s="31"/>
      <c r="N1" s="162"/>
      <c r="O1" s="162"/>
      <c r="P1" s="162"/>
      <c r="Q1" s="31"/>
      <c r="R1" s="31"/>
      <c r="S1" s="31"/>
      <c r="T1" s="40"/>
    </row>
    <row r="2" spans="1:41">
      <c r="A2" s="110" t="s">
        <v>583</v>
      </c>
      <c r="B2" s="37"/>
      <c r="C2" s="37"/>
      <c r="D2" s="37"/>
      <c r="E2" s="137"/>
      <c r="F2" s="45"/>
      <c r="G2" s="37"/>
      <c r="H2" s="37"/>
      <c r="I2" s="163"/>
      <c r="J2" s="37"/>
      <c r="K2" s="37"/>
      <c r="L2" s="37"/>
      <c r="M2" s="137"/>
      <c r="N2" s="164"/>
      <c r="O2" s="164"/>
      <c r="P2" s="164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</row>
    <row r="3" spans="1:41">
      <c r="A3" s="46">
        <v>45628</v>
      </c>
      <c r="B3" s="40" t="s">
        <v>401</v>
      </c>
      <c r="C3" s="40" t="s">
        <v>570</v>
      </c>
      <c r="D3" s="40">
        <v>30</v>
      </c>
      <c r="E3" s="140">
        <v>60</v>
      </c>
      <c r="F3" s="40" t="s">
        <v>303</v>
      </c>
      <c r="G3" s="40" t="s">
        <v>303</v>
      </c>
      <c r="H3" s="40" t="s">
        <v>0</v>
      </c>
      <c r="I3" s="161"/>
      <c r="J3" s="31" t="s">
        <v>288</v>
      </c>
      <c r="K3" s="31" t="s">
        <v>289</v>
      </c>
      <c r="L3" s="31" t="s">
        <v>559</v>
      </c>
      <c r="M3" s="31" t="s">
        <v>291</v>
      </c>
      <c r="N3" s="162" t="s">
        <v>292</v>
      </c>
      <c r="O3" s="162" t="s">
        <v>233</v>
      </c>
      <c r="P3" s="162" t="s">
        <v>563</v>
      </c>
      <c r="Q3" s="31" t="s">
        <v>560</v>
      </c>
      <c r="R3" s="31" t="s">
        <v>561</v>
      </c>
      <c r="S3" s="31" t="s">
        <v>562</v>
      </c>
      <c r="T3" s="40"/>
    </row>
    <row r="4" spans="1:41">
      <c r="A4" s="46">
        <v>45628</v>
      </c>
      <c r="B4" s="40" t="s">
        <v>438</v>
      </c>
      <c r="C4" s="40" t="s">
        <v>439</v>
      </c>
      <c r="D4" s="40">
        <v>60</v>
      </c>
      <c r="E4" s="140">
        <v>90</v>
      </c>
      <c r="F4" s="40" t="s">
        <v>303</v>
      </c>
      <c r="G4" s="40" t="s">
        <v>303</v>
      </c>
      <c r="H4" s="40" t="s">
        <v>0</v>
      </c>
      <c r="I4" s="161"/>
      <c r="J4" s="31" t="s">
        <v>565</v>
      </c>
      <c r="K4" s="40" t="s">
        <v>227</v>
      </c>
      <c r="L4" s="40" t="s">
        <v>404</v>
      </c>
      <c r="M4" s="40" t="s">
        <v>304</v>
      </c>
      <c r="N4" s="159">
        <v>100</v>
      </c>
      <c r="O4" s="159">
        <v>40</v>
      </c>
      <c r="P4" s="159">
        <v>60</v>
      </c>
      <c r="Q4" s="40" t="s">
        <v>303</v>
      </c>
      <c r="R4" s="40" t="s">
        <v>303</v>
      </c>
      <c r="S4" s="40" t="s">
        <v>0</v>
      </c>
      <c r="T4" s="40"/>
    </row>
    <row r="5" spans="1:41">
      <c r="A5" s="46">
        <v>45628</v>
      </c>
      <c r="B5" s="40" t="s">
        <v>328</v>
      </c>
      <c r="C5" s="40" t="s">
        <v>329</v>
      </c>
      <c r="D5" s="40">
        <v>60</v>
      </c>
      <c r="E5" s="140">
        <v>90</v>
      </c>
      <c r="F5" s="41" t="s">
        <v>303</v>
      </c>
      <c r="G5" s="41" t="s">
        <v>303</v>
      </c>
      <c r="H5" s="41" t="s">
        <v>0</v>
      </c>
      <c r="I5" s="161"/>
      <c r="J5" s="106" t="s">
        <v>199</v>
      </c>
      <c r="K5" s="85" t="s">
        <v>368</v>
      </c>
      <c r="L5" s="85" t="s">
        <v>327</v>
      </c>
      <c r="M5" s="40" t="s">
        <v>304</v>
      </c>
      <c r="N5" s="165">
        <v>100</v>
      </c>
      <c r="O5" s="165">
        <v>40</v>
      </c>
      <c r="P5" s="165">
        <v>60</v>
      </c>
      <c r="Q5" s="40" t="s">
        <v>303</v>
      </c>
      <c r="R5" s="40" t="s">
        <v>303</v>
      </c>
      <c r="S5" s="40" t="s">
        <v>1</v>
      </c>
      <c r="T5" s="40"/>
    </row>
    <row r="6" spans="1:41">
      <c r="A6" s="46">
        <v>45628</v>
      </c>
      <c r="B6" s="41" t="s">
        <v>395</v>
      </c>
      <c r="C6" s="41" t="s">
        <v>584</v>
      </c>
      <c r="D6" s="40">
        <v>30</v>
      </c>
      <c r="E6" s="140">
        <v>60</v>
      </c>
      <c r="F6" s="41" t="s">
        <v>303</v>
      </c>
      <c r="G6" s="41" t="s">
        <v>303</v>
      </c>
      <c r="H6" s="41" t="s">
        <v>0</v>
      </c>
      <c r="I6" s="161"/>
      <c r="J6" s="106" t="s">
        <v>199</v>
      </c>
      <c r="K6" s="40" t="s">
        <v>537</v>
      </c>
      <c r="L6" s="40" t="s">
        <v>538</v>
      </c>
      <c r="M6" s="40" t="s">
        <v>304</v>
      </c>
      <c r="N6" s="165">
        <v>100</v>
      </c>
      <c r="O6" s="165">
        <v>40</v>
      </c>
      <c r="P6" s="165">
        <v>60</v>
      </c>
      <c r="Q6" s="40" t="s">
        <v>303</v>
      </c>
      <c r="R6" s="40" t="s">
        <v>303</v>
      </c>
      <c r="S6" s="40" t="s">
        <v>0</v>
      </c>
      <c r="T6" s="40"/>
    </row>
    <row r="7" spans="1:41">
      <c r="A7" s="155"/>
      <c r="B7" s="50"/>
      <c r="C7" s="50"/>
      <c r="D7" s="50"/>
      <c r="E7" s="143"/>
      <c r="F7" s="50"/>
      <c r="G7" s="143"/>
      <c r="H7" s="50"/>
      <c r="I7" s="161"/>
      <c r="J7" s="50"/>
      <c r="K7" s="50"/>
      <c r="L7" s="50"/>
      <c r="M7" s="50"/>
      <c r="N7" s="166"/>
      <c r="O7" s="166"/>
      <c r="P7" s="166">
        <f>SUM(P4:P6)</f>
        <v>180</v>
      </c>
      <c r="Q7" s="50"/>
      <c r="R7" s="50"/>
      <c r="S7" s="50"/>
      <c r="T7" s="40"/>
    </row>
    <row r="8" spans="1:41">
      <c r="A8" s="46">
        <v>45629</v>
      </c>
      <c r="B8" s="40" t="s">
        <v>164</v>
      </c>
      <c r="C8" s="40" t="s">
        <v>493</v>
      </c>
      <c r="D8" s="40">
        <v>60</v>
      </c>
      <c r="E8" s="140">
        <v>90</v>
      </c>
      <c r="F8" s="41" t="s">
        <v>303</v>
      </c>
      <c r="G8" s="41" t="s">
        <v>303</v>
      </c>
      <c r="H8" s="41" t="s">
        <v>0</v>
      </c>
      <c r="I8" s="161"/>
      <c r="J8" s="167" t="s">
        <v>336</v>
      </c>
      <c r="K8" s="141"/>
      <c r="L8" s="41"/>
      <c r="M8" s="41"/>
      <c r="N8" s="168"/>
      <c r="O8" s="168"/>
      <c r="P8" s="168"/>
      <c r="Q8" s="41"/>
      <c r="R8" s="41"/>
      <c r="S8" s="41"/>
      <c r="T8" s="40"/>
    </row>
    <row r="9" spans="1:41">
      <c r="A9" s="46">
        <v>45629</v>
      </c>
      <c r="B9" s="40" t="s">
        <v>495</v>
      </c>
      <c r="C9" s="40" t="s">
        <v>400</v>
      </c>
      <c r="D9" s="40">
        <v>60</v>
      </c>
      <c r="E9" s="140">
        <v>90</v>
      </c>
      <c r="F9" s="41" t="s">
        <v>303</v>
      </c>
      <c r="G9" s="41" t="s">
        <v>303</v>
      </c>
      <c r="H9" s="40" t="s">
        <v>1</v>
      </c>
      <c r="I9" s="161"/>
      <c r="J9" s="46">
        <v>45629</v>
      </c>
      <c r="K9" s="138" t="s">
        <v>537</v>
      </c>
      <c r="L9" s="40" t="s">
        <v>538</v>
      </c>
      <c r="M9" s="40">
        <v>90</v>
      </c>
      <c r="N9" s="168">
        <v>375</v>
      </c>
      <c r="O9" s="168">
        <v>75</v>
      </c>
      <c r="P9" s="168">
        <v>300</v>
      </c>
      <c r="Q9" s="40" t="s">
        <v>303</v>
      </c>
      <c r="R9" s="40" t="s">
        <v>303</v>
      </c>
      <c r="S9" s="40" t="s">
        <v>0</v>
      </c>
      <c r="T9" s="40"/>
    </row>
    <row r="10" spans="1:41">
      <c r="A10" s="46">
        <v>45629</v>
      </c>
      <c r="B10" s="41" t="s">
        <v>313</v>
      </c>
      <c r="C10" s="40" t="s">
        <v>314</v>
      </c>
      <c r="D10" s="40">
        <v>45</v>
      </c>
      <c r="E10" s="140">
        <v>80</v>
      </c>
      <c r="F10" s="40" t="s">
        <v>303</v>
      </c>
      <c r="G10" s="40" t="s">
        <v>303</v>
      </c>
      <c r="H10" s="40" t="s">
        <v>0</v>
      </c>
      <c r="I10" s="161"/>
      <c r="J10" s="46">
        <v>45631</v>
      </c>
      <c r="K10" s="138" t="s">
        <v>537</v>
      </c>
      <c r="L10" s="40" t="s">
        <v>538</v>
      </c>
      <c r="M10" s="40">
        <v>90</v>
      </c>
      <c r="N10" s="168">
        <v>375</v>
      </c>
      <c r="O10" s="168">
        <v>75</v>
      </c>
      <c r="P10" s="168">
        <v>300</v>
      </c>
      <c r="Q10" s="40" t="s">
        <v>303</v>
      </c>
      <c r="R10" s="40" t="s">
        <v>303</v>
      </c>
      <c r="S10" s="40" t="s">
        <v>0</v>
      </c>
      <c r="T10" s="40"/>
    </row>
    <row r="11" spans="1:41">
      <c r="A11" s="46">
        <v>45629</v>
      </c>
      <c r="B11" s="40" t="s">
        <v>20</v>
      </c>
      <c r="C11" s="40" t="s">
        <v>575</v>
      </c>
      <c r="D11" s="40">
        <v>30</v>
      </c>
      <c r="E11" s="138">
        <v>60</v>
      </c>
      <c r="F11" s="40" t="s">
        <v>303</v>
      </c>
      <c r="G11" s="40" t="s">
        <v>303</v>
      </c>
      <c r="H11" s="40" t="s">
        <v>0</v>
      </c>
      <c r="I11" s="161"/>
      <c r="J11" s="46">
        <v>45632</v>
      </c>
      <c r="K11" s="138" t="s">
        <v>537</v>
      </c>
      <c r="L11" s="40" t="s">
        <v>538</v>
      </c>
      <c r="M11" s="40">
        <v>90</v>
      </c>
      <c r="N11" s="168">
        <v>375</v>
      </c>
      <c r="O11" s="168">
        <v>75</v>
      </c>
      <c r="P11" s="168">
        <v>300</v>
      </c>
      <c r="Q11" s="40" t="s">
        <v>303</v>
      </c>
      <c r="R11" s="40" t="s">
        <v>303</v>
      </c>
      <c r="S11" s="40" t="s">
        <v>0</v>
      </c>
      <c r="T11" s="40"/>
    </row>
    <row r="12" spans="1:41">
      <c r="A12" s="50"/>
      <c r="B12" s="50"/>
      <c r="C12" s="50"/>
      <c r="D12" s="50"/>
      <c r="E12" s="143"/>
      <c r="F12" s="50"/>
      <c r="G12" s="50"/>
      <c r="H12" s="50"/>
      <c r="I12" s="161"/>
      <c r="J12" s="40" t="s">
        <v>304</v>
      </c>
      <c r="K12" s="138" t="s">
        <v>537</v>
      </c>
      <c r="L12" s="40" t="s">
        <v>538</v>
      </c>
      <c r="M12" s="40">
        <v>120</v>
      </c>
      <c r="N12" s="168">
        <v>500</v>
      </c>
      <c r="O12" s="168">
        <v>100</v>
      </c>
      <c r="P12" s="168">
        <v>400</v>
      </c>
      <c r="Q12" s="40" t="s">
        <v>303</v>
      </c>
      <c r="R12" s="40" t="s">
        <v>303</v>
      </c>
      <c r="S12" s="40" t="s">
        <v>0</v>
      </c>
      <c r="T12" s="40"/>
    </row>
    <row r="13" spans="1:41">
      <c r="A13" s="46">
        <v>45630</v>
      </c>
      <c r="B13" s="40" t="s">
        <v>539</v>
      </c>
      <c r="C13" s="40" t="s">
        <v>540</v>
      </c>
      <c r="D13" s="40">
        <v>60</v>
      </c>
      <c r="E13" s="138">
        <v>90</v>
      </c>
      <c r="F13" s="40" t="s">
        <v>303</v>
      </c>
      <c r="G13" s="40" t="s">
        <v>303</v>
      </c>
      <c r="H13" s="40" t="s">
        <v>0</v>
      </c>
      <c r="I13" s="161"/>
      <c r="J13" s="50"/>
      <c r="K13" s="50"/>
      <c r="L13" s="50"/>
      <c r="M13" s="50"/>
      <c r="N13" s="166"/>
      <c r="O13" s="166"/>
      <c r="P13" s="166">
        <f>SUM(P9:P12)</f>
        <v>1300</v>
      </c>
      <c r="Q13" s="50"/>
      <c r="R13" s="50"/>
      <c r="S13" s="50"/>
      <c r="T13" s="40"/>
    </row>
    <row r="14" spans="1:41">
      <c r="A14" s="46">
        <v>45630</v>
      </c>
      <c r="B14" s="41" t="s">
        <v>412</v>
      </c>
      <c r="C14" s="40" t="s">
        <v>413</v>
      </c>
      <c r="D14" s="40">
        <v>60</v>
      </c>
      <c r="E14" s="140">
        <v>90</v>
      </c>
      <c r="F14" s="40" t="s">
        <v>303</v>
      </c>
      <c r="G14" s="40" t="s">
        <v>303</v>
      </c>
      <c r="H14" s="40" t="s">
        <v>1</v>
      </c>
      <c r="I14" s="161"/>
      <c r="J14" s="31" t="s">
        <v>379</v>
      </c>
      <c r="K14" s="40"/>
      <c r="L14" s="40"/>
      <c r="M14" s="40"/>
      <c r="N14" s="159"/>
      <c r="O14" s="159"/>
      <c r="P14" s="159"/>
      <c r="Q14" s="40"/>
      <c r="R14" s="40"/>
      <c r="S14" s="40"/>
      <c r="T14" s="40"/>
    </row>
    <row r="15" spans="1:41">
      <c r="A15" s="46">
        <v>45630</v>
      </c>
      <c r="B15" s="40" t="s">
        <v>324</v>
      </c>
      <c r="C15" s="40" t="s">
        <v>333</v>
      </c>
      <c r="D15" s="40">
        <v>60</v>
      </c>
      <c r="E15" s="140">
        <v>90</v>
      </c>
      <c r="F15" s="40" t="s">
        <v>303</v>
      </c>
      <c r="G15" s="40" t="s">
        <v>303</v>
      </c>
      <c r="H15" s="40" t="s">
        <v>1</v>
      </c>
      <c r="I15" s="161"/>
      <c r="J15" s="46">
        <v>45628</v>
      </c>
      <c r="K15" s="40" t="s">
        <v>427</v>
      </c>
      <c r="L15" s="40" t="s">
        <v>428</v>
      </c>
      <c r="M15" s="40">
        <v>75</v>
      </c>
      <c r="N15" s="159">
        <v>130</v>
      </c>
      <c r="O15" s="159">
        <v>20</v>
      </c>
      <c r="P15" s="159">
        <v>110</v>
      </c>
      <c r="Q15" s="40" t="s">
        <v>303</v>
      </c>
      <c r="R15" s="40" t="s">
        <v>303</v>
      </c>
      <c r="S15" s="40" t="s">
        <v>1</v>
      </c>
      <c r="T15" s="40"/>
    </row>
    <row r="16" spans="1:41">
      <c r="A16" s="46">
        <v>45630</v>
      </c>
      <c r="B16" s="40" t="s">
        <v>26</v>
      </c>
      <c r="C16" s="40" t="s">
        <v>473</v>
      </c>
      <c r="D16" s="40">
        <v>30</v>
      </c>
      <c r="E16" s="138">
        <v>60</v>
      </c>
      <c r="F16" s="40" t="s">
        <v>303</v>
      </c>
      <c r="G16" s="40" t="s">
        <v>303</v>
      </c>
      <c r="H16" s="40" t="s">
        <v>0</v>
      </c>
      <c r="I16" s="161"/>
      <c r="J16" s="46">
        <v>45628</v>
      </c>
      <c r="K16" s="40" t="s">
        <v>585</v>
      </c>
      <c r="L16" s="40" t="s">
        <v>586</v>
      </c>
      <c r="M16" s="40">
        <v>60</v>
      </c>
      <c r="N16" s="159">
        <v>110</v>
      </c>
      <c r="O16" s="159">
        <v>20</v>
      </c>
      <c r="P16" s="159">
        <v>90</v>
      </c>
      <c r="Q16" s="40" t="s">
        <v>303</v>
      </c>
      <c r="R16" s="40" t="s">
        <v>303</v>
      </c>
      <c r="S16" s="40" t="s">
        <v>0</v>
      </c>
      <c r="T16" s="40"/>
    </row>
    <row r="17" spans="1:20">
      <c r="A17" s="46">
        <v>45630</v>
      </c>
      <c r="B17" s="41" t="s">
        <v>152</v>
      </c>
      <c r="C17" s="41" t="s">
        <v>314</v>
      </c>
      <c r="D17" s="40">
        <v>60</v>
      </c>
      <c r="E17" s="140">
        <v>80</v>
      </c>
      <c r="F17" s="41" t="s">
        <v>303</v>
      </c>
      <c r="G17" s="41" t="s">
        <v>303</v>
      </c>
      <c r="H17" s="41" t="s">
        <v>0</v>
      </c>
      <c r="I17" s="161"/>
      <c r="J17" s="46">
        <v>45630</v>
      </c>
      <c r="K17" s="40" t="s">
        <v>585</v>
      </c>
      <c r="L17" s="40" t="s">
        <v>586</v>
      </c>
      <c r="M17" s="40">
        <v>30</v>
      </c>
      <c r="N17" s="159">
        <v>75</v>
      </c>
      <c r="O17" s="159">
        <v>20</v>
      </c>
      <c r="P17" s="159">
        <v>55</v>
      </c>
      <c r="Q17" s="40" t="s">
        <v>303</v>
      </c>
      <c r="R17" s="40" t="s">
        <v>303</v>
      </c>
      <c r="S17" s="40" t="s">
        <v>0</v>
      </c>
      <c r="T17" s="40"/>
    </row>
    <row r="18" spans="1:20">
      <c r="A18" s="46">
        <v>45630</v>
      </c>
      <c r="B18" s="41" t="s">
        <v>553</v>
      </c>
      <c r="C18" s="41" t="s">
        <v>554</v>
      </c>
      <c r="D18" s="40">
        <v>60</v>
      </c>
      <c r="E18" s="140">
        <v>80</v>
      </c>
      <c r="F18" s="41" t="s">
        <v>303</v>
      </c>
      <c r="G18" s="41" t="s">
        <v>303</v>
      </c>
      <c r="H18" s="41" t="s">
        <v>0</v>
      </c>
      <c r="I18" s="161"/>
      <c r="J18" s="46">
        <v>45630</v>
      </c>
      <c r="K18" s="40" t="s">
        <v>125</v>
      </c>
      <c r="L18" s="40" t="s">
        <v>550</v>
      </c>
      <c r="M18" s="40">
        <v>30</v>
      </c>
      <c r="N18" s="159">
        <v>75</v>
      </c>
      <c r="O18" s="159">
        <v>20</v>
      </c>
      <c r="P18" s="159">
        <v>55</v>
      </c>
      <c r="Q18" s="40" t="s">
        <v>303</v>
      </c>
      <c r="R18" s="40" t="s">
        <v>303</v>
      </c>
      <c r="S18" s="40" t="s">
        <v>8</v>
      </c>
      <c r="T18" s="40"/>
    </row>
    <row r="19" spans="1:20">
      <c r="A19" s="50"/>
      <c r="B19" s="50"/>
      <c r="C19" s="50"/>
      <c r="D19" s="50"/>
      <c r="E19" s="143"/>
      <c r="F19" s="50"/>
      <c r="G19" s="50"/>
      <c r="H19" s="50"/>
      <c r="I19" s="161"/>
      <c r="J19" s="46">
        <v>45631</v>
      </c>
      <c r="K19" s="40" t="s">
        <v>268</v>
      </c>
      <c r="L19" s="101" t="s">
        <v>548</v>
      </c>
      <c r="M19" s="40">
        <v>30</v>
      </c>
      <c r="N19" s="159">
        <v>75</v>
      </c>
      <c r="O19" s="159">
        <v>20</v>
      </c>
      <c r="P19" s="159">
        <v>55</v>
      </c>
      <c r="Q19" s="40" t="s">
        <v>303</v>
      </c>
      <c r="R19" s="40" t="s">
        <v>303</v>
      </c>
      <c r="S19" s="40" t="s">
        <v>0</v>
      </c>
      <c r="T19" s="40"/>
    </row>
    <row r="20" spans="1:20">
      <c r="A20" s="46">
        <v>45631</v>
      </c>
      <c r="B20" s="50" t="s">
        <v>259</v>
      </c>
      <c r="C20" s="40" t="s">
        <v>314</v>
      </c>
      <c r="D20" s="50">
        <v>15</v>
      </c>
      <c r="E20" s="143">
        <v>30</v>
      </c>
      <c r="F20" s="41" t="s">
        <v>303</v>
      </c>
      <c r="G20" s="41" t="s">
        <v>303</v>
      </c>
      <c r="H20" s="41" t="s">
        <v>0</v>
      </c>
      <c r="I20" s="161"/>
      <c r="J20" s="46">
        <v>45633</v>
      </c>
      <c r="K20" s="40" t="s">
        <v>585</v>
      </c>
      <c r="L20" s="40" t="s">
        <v>586</v>
      </c>
      <c r="M20" s="40">
        <v>60</v>
      </c>
      <c r="N20" s="159">
        <v>110</v>
      </c>
      <c r="O20" s="159">
        <v>20</v>
      </c>
      <c r="P20" s="159">
        <v>90</v>
      </c>
      <c r="Q20" s="40" t="s">
        <v>303</v>
      </c>
      <c r="R20" s="40" t="s">
        <v>303</v>
      </c>
      <c r="S20" s="40" t="s">
        <v>0</v>
      </c>
      <c r="T20" s="40"/>
    </row>
    <row r="21" spans="1:20">
      <c r="A21" s="46">
        <v>45631</v>
      </c>
      <c r="B21" s="50" t="s">
        <v>331</v>
      </c>
      <c r="C21" s="50" t="s">
        <v>271</v>
      </c>
      <c r="D21" s="50">
        <v>45</v>
      </c>
      <c r="E21" s="143">
        <v>80</v>
      </c>
      <c r="F21" s="41" t="s">
        <v>303</v>
      </c>
      <c r="G21" s="41" t="s">
        <v>303</v>
      </c>
      <c r="H21" s="41" t="s">
        <v>0</v>
      </c>
      <c r="I21" s="161"/>
      <c r="J21" s="46">
        <v>45633</v>
      </c>
      <c r="K21" s="40" t="s">
        <v>347</v>
      </c>
      <c r="L21" s="40" t="s">
        <v>146</v>
      </c>
      <c r="M21" s="40">
        <v>90</v>
      </c>
      <c r="N21" s="159">
        <v>150</v>
      </c>
      <c r="O21" s="159">
        <v>20</v>
      </c>
      <c r="P21" s="159">
        <v>130</v>
      </c>
      <c r="Q21" s="40" t="s">
        <v>303</v>
      </c>
      <c r="R21" s="40" t="s">
        <v>303</v>
      </c>
      <c r="S21" s="40" t="s">
        <v>0</v>
      </c>
      <c r="T21" s="40"/>
    </row>
    <row r="22" spans="1:20">
      <c r="A22" s="46">
        <v>45631</v>
      </c>
      <c r="B22" s="50" t="s">
        <v>587</v>
      </c>
      <c r="C22" s="40" t="s">
        <v>588</v>
      </c>
      <c r="D22" s="50">
        <v>30</v>
      </c>
      <c r="E22" s="143">
        <v>60</v>
      </c>
      <c r="F22" s="41" t="s">
        <v>303</v>
      </c>
      <c r="G22" s="41" t="s">
        <v>303</v>
      </c>
      <c r="H22" s="41" t="s">
        <v>0</v>
      </c>
      <c r="I22" s="161"/>
      <c r="J22" s="50"/>
      <c r="K22" s="50"/>
      <c r="L22" s="50"/>
      <c r="M22" s="50"/>
      <c r="N22" s="166"/>
      <c r="O22" s="166"/>
      <c r="P22" s="166">
        <f>SUM(P15:P21)</f>
        <v>585</v>
      </c>
      <c r="Q22" s="50"/>
      <c r="R22" s="50"/>
      <c r="S22" s="50"/>
      <c r="T22" s="40"/>
    </row>
    <row r="23" spans="1:20">
      <c r="A23" s="46">
        <v>45631</v>
      </c>
      <c r="B23" s="40" t="s">
        <v>438</v>
      </c>
      <c r="C23" s="40" t="s">
        <v>439</v>
      </c>
      <c r="D23" s="40">
        <v>60</v>
      </c>
      <c r="E23" s="140">
        <v>90</v>
      </c>
      <c r="F23" s="41" t="s">
        <v>303</v>
      </c>
      <c r="G23" s="41" t="s">
        <v>303</v>
      </c>
      <c r="H23" s="40" t="s">
        <v>0</v>
      </c>
      <c r="I23" s="161"/>
      <c r="J23" s="31" t="s">
        <v>371</v>
      </c>
      <c r="K23" s="40"/>
      <c r="L23" s="40"/>
      <c r="M23" s="40"/>
      <c r="N23" s="159"/>
      <c r="O23" s="159"/>
      <c r="P23" s="159"/>
      <c r="Q23" s="40"/>
      <c r="R23" s="40"/>
      <c r="S23" s="40"/>
      <c r="T23" s="40"/>
    </row>
    <row r="24" spans="1:20">
      <c r="A24" s="46">
        <v>45631</v>
      </c>
      <c r="B24" s="40" t="s">
        <v>372</v>
      </c>
      <c r="C24" s="40" t="s">
        <v>373</v>
      </c>
      <c r="D24" s="40">
        <v>60</v>
      </c>
      <c r="E24" s="140">
        <v>90</v>
      </c>
      <c r="F24" s="41" t="s">
        <v>303</v>
      </c>
      <c r="G24" s="41" t="s">
        <v>303</v>
      </c>
      <c r="H24" s="40" t="s">
        <v>0</v>
      </c>
      <c r="I24" s="161"/>
      <c r="J24" s="46">
        <v>45628</v>
      </c>
      <c r="K24" s="138" t="s">
        <v>537</v>
      </c>
      <c r="L24" s="40" t="s">
        <v>538</v>
      </c>
      <c r="M24" s="40">
        <v>60</v>
      </c>
      <c r="N24" s="168">
        <v>70</v>
      </c>
      <c r="O24" s="168">
        <v>20</v>
      </c>
      <c r="P24" s="168">
        <v>50</v>
      </c>
      <c r="Q24" s="40" t="s">
        <v>303</v>
      </c>
      <c r="R24" s="40" t="s">
        <v>303</v>
      </c>
      <c r="S24" s="40" t="s">
        <v>0</v>
      </c>
      <c r="T24" s="40"/>
    </row>
    <row r="25" spans="1:20">
      <c r="A25" s="46">
        <v>45631</v>
      </c>
      <c r="B25" s="41" t="s">
        <v>144</v>
      </c>
      <c r="C25" s="40" t="s">
        <v>545</v>
      </c>
      <c r="D25" s="40">
        <v>45</v>
      </c>
      <c r="E25" s="140">
        <v>80</v>
      </c>
      <c r="F25" s="41" t="s">
        <v>303</v>
      </c>
      <c r="G25" s="41" t="s">
        <v>303</v>
      </c>
      <c r="H25" s="40" t="s">
        <v>0</v>
      </c>
      <c r="I25" s="161"/>
      <c r="J25" s="46">
        <v>45629</v>
      </c>
      <c r="K25" s="138" t="s">
        <v>537</v>
      </c>
      <c r="L25" s="40" t="s">
        <v>538</v>
      </c>
      <c r="M25" s="40">
        <v>60</v>
      </c>
      <c r="N25" s="168">
        <v>70</v>
      </c>
      <c r="O25" s="168">
        <v>20</v>
      </c>
      <c r="P25" s="168">
        <v>50</v>
      </c>
      <c r="Q25" s="40" t="s">
        <v>303</v>
      </c>
      <c r="R25" s="40" t="s">
        <v>303</v>
      </c>
      <c r="S25" s="40" t="s">
        <v>0</v>
      </c>
      <c r="T25" s="40"/>
    </row>
    <row r="26" spans="1:20">
      <c r="A26" s="46">
        <v>45631</v>
      </c>
      <c r="B26" s="40" t="s">
        <v>164</v>
      </c>
      <c r="C26" s="40" t="s">
        <v>589</v>
      </c>
      <c r="D26" s="40">
        <v>60</v>
      </c>
      <c r="E26" s="140">
        <v>90</v>
      </c>
      <c r="F26" s="41" t="s">
        <v>303</v>
      </c>
      <c r="G26" s="41" t="s">
        <v>303</v>
      </c>
      <c r="H26" s="40" t="s">
        <v>0</v>
      </c>
      <c r="I26" s="161"/>
      <c r="J26" s="46">
        <v>45631</v>
      </c>
      <c r="K26" s="138" t="s">
        <v>537</v>
      </c>
      <c r="L26" s="40" t="s">
        <v>538</v>
      </c>
      <c r="M26" s="40">
        <v>30</v>
      </c>
      <c r="N26" s="159">
        <v>40</v>
      </c>
      <c r="O26" s="159">
        <v>10</v>
      </c>
      <c r="P26" s="159">
        <v>30</v>
      </c>
      <c r="Q26" s="40" t="s">
        <v>303</v>
      </c>
      <c r="R26" s="40" t="s">
        <v>303</v>
      </c>
      <c r="S26" s="40" t="s">
        <v>0</v>
      </c>
      <c r="T26" s="40"/>
    </row>
    <row r="27" spans="1:20">
      <c r="A27" s="46">
        <v>45631</v>
      </c>
      <c r="B27" s="40" t="s">
        <v>152</v>
      </c>
      <c r="C27" s="40" t="s">
        <v>314</v>
      </c>
      <c r="D27" s="50">
        <v>30</v>
      </c>
      <c r="E27" s="143">
        <v>60</v>
      </c>
      <c r="F27" s="41" t="s">
        <v>303</v>
      </c>
      <c r="G27" s="41" t="s">
        <v>303</v>
      </c>
      <c r="H27" s="41" t="s">
        <v>0</v>
      </c>
      <c r="I27" s="163"/>
      <c r="J27" s="46">
        <v>45628</v>
      </c>
      <c r="K27" s="40" t="s">
        <v>227</v>
      </c>
      <c r="L27" s="40" t="s">
        <v>404</v>
      </c>
      <c r="M27" s="40">
        <v>30</v>
      </c>
      <c r="N27" s="159">
        <v>40</v>
      </c>
      <c r="O27" s="159">
        <v>10</v>
      </c>
      <c r="P27" s="159">
        <v>30</v>
      </c>
      <c r="Q27" s="40" t="s">
        <v>303</v>
      </c>
      <c r="R27" s="40" t="s">
        <v>303</v>
      </c>
      <c r="S27" s="40" t="s">
        <v>0</v>
      </c>
      <c r="T27" s="40"/>
    </row>
    <row r="28" spans="1:20">
      <c r="A28" s="50"/>
      <c r="B28" s="50"/>
      <c r="C28" s="50"/>
      <c r="D28" s="50"/>
      <c r="E28" s="143"/>
      <c r="F28" s="50"/>
      <c r="G28" s="50"/>
      <c r="H28" s="50"/>
      <c r="I28" s="163"/>
      <c r="J28" s="46">
        <v>45629</v>
      </c>
      <c r="K28" s="40" t="s">
        <v>227</v>
      </c>
      <c r="L28" s="40" t="s">
        <v>404</v>
      </c>
      <c r="M28" s="40">
        <v>30</v>
      </c>
      <c r="N28" s="159">
        <v>40</v>
      </c>
      <c r="O28" s="159">
        <v>10</v>
      </c>
      <c r="P28" s="159">
        <v>30</v>
      </c>
      <c r="Q28" s="40" t="s">
        <v>303</v>
      </c>
      <c r="R28" s="40" t="s">
        <v>303</v>
      </c>
      <c r="S28" s="40" t="s">
        <v>0</v>
      </c>
      <c r="T28" s="40"/>
    </row>
    <row r="29" spans="1:20">
      <c r="A29" s="46">
        <v>45632</v>
      </c>
      <c r="B29" s="40" t="s">
        <v>374</v>
      </c>
      <c r="C29" s="40" t="s">
        <v>309</v>
      </c>
      <c r="D29" s="40">
        <v>60</v>
      </c>
      <c r="E29" s="140">
        <v>90</v>
      </c>
      <c r="F29" s="41" t="s">
        <v>303</v>
      </c>
      <c r="G29" s="41" t="s">
        <v>303</v>
      </c>
      <c r="H29" s="40" t="s">
        <v>0</v>
      </c>
      <c r="I29" s="163"/>
      <c r="J29" s="46">
        <v>45630</v>
      </c>
      <c r="K29" s="40" t="s">
        <v>227</v>
      </c>
      <c r="L29" s="40" t="s">
        <v>404</v>
      </c>
      <c r="M29" s="40">
        <v>30</v>
      </c>
      <c r="N29" s="159">
        <v>40</v>
      </c>
      <c r="O29" s="159">
        <v>10</v>
      </c>
      <c r="P29" s="159">
        <v>30</v>
      </c>
      <c r="Q29" s="40" t="s">
        <v>303</v>
      </c>
      <c r="R29" s="40" t="s">
        <v>303</v>
      </c>
      <c r="S29" s="40" t="s">
        <v>0</v>
      </c>
      <c r="T29" s="40"/>
    </row>
    <row r="30" spans="1:20">
      <c r="A30" s="46">
        <v>45632</v>
      </c>
      <c r="B30" s="41" t="s">
        <v>201</v>
      </c>
      <c r="C30" s="41" t="s">
        <v>518</v>
      </c>
      <c r="D30" s="40">
        <v>90</v>
      </c>
      <c r="E30" s="138">
        <v>120</v>
      </c>
      <c r="F30" s="41" t="s">
        <v>303</v>
      </c>
      <c r="G30" s="41" t="s">
        <v>303</v>
      </c>
      <c r="H30" s="40" t="s">
        <v>0</v>
      </c>
      <c r="I30" s="163"/>
      <c r="J30" s="46">
        <v>45632</v>
      </c>
      <c r="K30" s="40" t="s">
        <v>227</v>
      </c>
      <c r="L30" s="40" t="s">
        <v>404</v>
      </c>
      <c r="M30" s="40">
        <v>30</v>
      </c>
      <c r="N30" s="159">
        <v>40</v>
      </c>
      <c r="O30" s="159">
        <v>10</v>
      </c>
      <c r="P30" s="159">
        <v>30</v>
      </c>
      <c r="Q30" s="40" t="s">
        <v>303</v>
      </c>
      <c r="R30" s="40" t="s">
        <v>303</v>
      </c>
      <c r="S30" s="40" t="s">
        <v>0</v>
      </c>
      <c r="T30" s="159"/>
    </row>
    <row r="31" spans="1:20">
      <c r="A31" s="40" t="s">
        <v>199</v>
      </c>
      <c r="B31" s="40" t="s">
        <v>442</v>
      </c>
      <c r="C31" s="40" t="s">
        <v>442</v>
      </c>
      <c r="D31" s="40" t="s">
        <v>304</v>
      </c>
      <c r="E31" s="140">
        <v>100</v>
      </c>
      <c r="F31" s="40" t="s">
        <v>303</v>
      </c>
      <c r="G31" s="40" t="s">
        <v>303</v>
      </c>
      <c r="H31" s="40" t="s">
        <v>0</v>
      </c>
      <c r="I31" s="163"/>
      <c r="J31" s="46">
        <v>45634</v>
      </c>
      <c r="K31" s="40" t="s">
        <v>227</v>
      </c>
      <c r="L31" s="40" t="s">
        <v>404</v>
      </c>
      <c r="M31" s="40">
        <v>30</v>
      </c>
      <c r="N31" s="159">
        <v>40</v>
      </c>
      <c r="O31" s="159">
        <v>10</v>
      </c>
      <c r="P31" s="159">
        <v>30</v>
      </c>
      <c r="Q31" s="40" t="s">
        <v>303</v>
      </c>
      <c r="R31" s="40" t="s">
        <v>303</v>
      </c>
      <c r="S31" s="40" t="s">
        <v>0</v>
      </c>
      <c r="T31" s="40"/>
    </row>
    <row r="32" spans="1:20">
      <c r="A32" s="50"/>
      <c r="B32" s="50"/>
      <c r="C32" s="50"/>
      <c r="D32" s="50"/>
      <c r="E32" s="143"/>
      <c r="F32" s="50"/>
      <c r="G32" s="50"/>
      <c r="H32" s="50"/>
      <c r="I32" s="163"/>
      <c r="J32" s="46">
        <v>45629</v>
      </c>
      <c r="K32" s="40" t="s">
        <v>585</v>
      </c>
      <c r="L32" s="40" t="s">
        <v>586</v>
      </c>
      <c r="M32" s="40">
        <v>30</v>
      </c>
      <c r="N32" s="159">
        <v>40</v>
      </c>
      <c r="O32" s="159">
        <v>10</v>
      </c>
      <c r="P32" s="159">
        <v>30</v>
      </c>
      <c r="Q32" s="40" t="s">
        <v>303</v>
      </c>
      <c r="R32" s="40" t="s">
        <v>303</v>
      </c>
      <c r="S32" s="40" t="s">
        <v>0</v>
      </c>
      <c r="T32" s="40"/>
    </row>
    <row r="33" spans="1:20">
      <c r="A33" s="40" t="s">
        <v>546</v>
      </c>
      <c r="B33" s="40" t="s">
        <v>13</v>
      </c>
      <c r="C33" s="40" t="s">
        <v>575</v>
      </c>
      <c r="D33" s="40">
        <v>1</v>
      </c>
      <c r="E33" s="40">
        <v>60</v>
      </c>
      <c r="F33" s="40" t="s">
        <v>303</v>
      </c>
      <c r="G33" s="40" t="s">
        <v>303</v>
      </c>
      <c r="H33" s="40" t="s">
        <v>0</v>
      </c>
      <c r="I33" s="163"/>
      <c r="J33" s="50"/>
      <c r="K33" s="50"/>
      <c r="L33" s="50"/>
      <c r="M33" s="50"/>
      <c r="N33" s="50"/>
      <c r="O33" s="166">
        <f>SUM(O4:O32)</f>
        <v>695</v>
      </c>
      <c r="P33" s="166">
        <f>SUM(P24:P32)</f>
        <v>310</v>
      </c>
      <c r="Q33" s="50"/>
      <c r="R33" s="50"/>
      <c r="S33" s="50"/>
      <c r="T33" s="40"/>
    </row>
    <row r="34" spans="1:20">
      <c r="A34" s="40" t="s">
        <v>546</v>
      </c>
      <c r="B34" s="40" t="s">
        <v>338</v>
      </c>
      <c r="C34" s="40" t="s">
        <v>535</v>
      </c>
      <c r="D34" s="40">
        <v>2</v>
      </c>
      <c r="E34" s="40">
        <v>120</v>
      </c>
      <c r="F34" s="40" t="s">
        <v>303</v>
      </c>
      <c r="G34" s="40" t="s">
        <v>303</v>
      </c>
      <c r="H34" s="40" t="s">
        <v>8</v>
      </c>
      <c r="I34" s="163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</row>
    <row r="35" spans="1:20">
      <c r="A35" s="40" t="s">
        <v>546</v>
      </c>
      <c r="B35" s="40" t="s">
        <v>479</v>
      </c>
      <c r="C35" s="40" t="s">
        <v>576</v>
      </c>
      <c r="D35" s="40">
        <v>2</v>
      </c>
      <c r="E35" s="40">
        <v>108</v>
      </c>
      <c r="F35" s="40" t="s">
        <v>303</v>
      </c>
      <c r="G35" s="40" t="s">
        <v>303</v>
      </c>
      <c r="H35" s="40" t="s">
        <v>1</v>
      </c>
      <c r="I35" s="163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</row>
    <row r="36" spans="1:20">
      <c r="A36" s="40" t="s">
        <v>546</v>
      </c>
      <c r="B36" s="40" t="s">
        <v>509</v>
      </c>
      <c r="C36" s="40" t="s">
        <v>510</v>
      </c>
      <c r="D36" s="40">
        <v>1</v>
      </c>
      <c r="E36" s="40">
        <v>60</v>
      </c>
      <c r="F36" s="40" t="s">
        <v>303</v>
      </c>
      <c r="G36" s="40" t="s">
        <v>303</v>
      </c>
      <c r="H36" s="40" t="s">
        <v>0</v>
      </c>
      <c r="I36" s="163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</row>
    <row r="37" spans="1:20">
      <c r="A37" s="40" t="s">
        <v>546</v>
      </c>
      <c r="B37" s="40" t="s">
        <v>525</v>
      </c>
      <c r="C37" s="40" t="s">
        <v>526</v>
      </c>
      <c r="D37" s="40">
        <v>1</v>
      </c>
      <c r="E37" s="40">
        <v>60</v>
      </c>
      <c r="F37" s="40" t="s">
        <v>303</v>
      </c>
      <c r="G37" s="40" t="s">
        <v>303</v>
      </c>
      <c r="H37" s="40" t="s">
        <v>0</v>
      </c>
      <c r="I37" s="163"/>
      <c r="J37" s="40"/>
      <c r="K37" s="40"/>
      <c r="L37" s="40"/>
      <c r="M37" s="40"/>
      <c r="N37" s="40"/>
      <c r="O37" s="40"/>
      <c r="P37" s="138"/>
      <c r="Q37" s="40"/>
      <c r="R37" s="40"/>
      <c r="S37" s="40"/>
      <c r="T37" s="40"/>
    </row>
    <row r="38" spans="1:20">
      <c r="A38" s="40" t="s">
        <v>546</v>
      </c>
      <c r="B38" s="40" t="s">
        <v>397</v>
      </c>
      <c r="C38" s="40" t="s">
        <v>578</v>
      </c>
      <c r="D38" s="40">
        <v>3</v>
      </c>
      <c r="E38" s="40">
        <v>90</v>
      </c>
      <c r="F38" s="40" t="s">
        <v>303</v>
      </c>
      <c r="G38" s="40" t="s">
        <v>303</v>
      </c>
      <c r="H38" s="40" t="s">
        <v>0</v>
      </c>
      <c r="I38" s="163"/>
      <c r="J38" s="40"/>
      <c r="K38" s="40"/>
      <c r="L38" s="40"/>
      <c r="M38" s="40"/>
      <c r="N38" s="40"/>
      <c r="O38" s="40"/>
      <c r="P38" s="138"/>
      <c r="Q38" s="40"/>
      <c r="R38" s="40"/>
      <c r="S38" s="40"/>
      <c r="T38" s="40"/>
    </row>
    <row r="39" spans="1:20">
      <c r="A39" s="40" t="s">
        <v>546</v>
      </c>
      <c r="B39" s="40" t="s">
        <v>360</v>
      </c>
      <c r="C39" s="40" t="s">
        <v>361</v>
      </c>
      <c r="D39" s="40">
        <v>2</v>
      </c>
      <c r="E39" s="40">
        <v>60</v>
      </c>
      <c r="F39" s="40" t="s">
        <v>303</v>
      </c>
      <c r="G39" s="40" t="s">
        <v>303</v>
      </c>
      <c r="H39" s="40" t="s">
        <v>0</v>
      </c>
      <c r="I39" s="163"/>
      <c r="J39" s="40"/>
      <c r="K39" s="40"/>
      <c r="L39" s="40"/>
      <c r="M39" s="40"/>
      <c r="N39" s="40"/>
      <c r="O39" s="40"/>
      <c r="P39" s="138"/>
      <c r="Q39" s="40"/>
      <c r="R39" s="40"/>
      <c r="S39" s="40"/>
      <c r="T39" s="40"/>
    </row>
    <row r="40" spans="1:20">
      <c r="A40" s="40" t="s">
        <v>546</v>
      </c>
      <c r="B40" s="40" t="s">
        <v>491</v>
      </c>
      <c r="C40" s="40" t="s">
        <v>522</v>
      </c>
      <c r="D40" s="40">
        <v>1</v>
      </c>
      <c r="E40" s="40">
        <v>40</v>
      </c>
      <c r="F40" s="40" t="s">
        <v>303</v>
      </c>
      <c r="G40" s="40" t="s">
        <v>303</v>
      </c>
      <c r="H40" s="40" t="s">
        <v>0</v>
      </c>
      <c r="I40" s="163"/>
      <c r="J40" s="40"/>
      <c r="K40" s="40"/>
      <c r="L40" s="40"/>
      <c r="M40" s="40"/>
      <c r="N40" s="159"/>
      <c r="O40" s="159"/>
      <c r="P40" s="159"/>
      <c r="Q40" s="40"/>
      <c r="R40" s="40"/>
      <c r="S40" s="40"/>
      <c r="T40" s="40"/>
    </row>
    <row r="41" spans="1:20">
      <c r="A41" s="40" t="s">
        <v>546</v>
      </c>
      <c r="B41" s="40" t="s">
        <v>328</v>
      </c>
      <c r="C41" s="40" t="s">
        <v>590</v>
      </c>
      <c r="D41" s="40">
        <v>1</v>
      </c>
      <c r="E41" s="40">
        <v>60</v>
      </c>
      <c r="F41" s="40" t="s">
        <v>303</v>
      </c>
      <c r="G41" s="40" t="s">
        <v>303</v>
      </c>
      <c r="H41" s="40" t="s">
        <v>0</v>
      </c>
      <c r="I41" s="163"/>
      <c r="J41" s="40"/>
      <c r="K41" s="40"/>
      <c r="L41" s="40"/>
      <c r="M41" s="40"/>
      <c r="N41" s="159"/>
      <c r="O41" s="159"/>
      <c r="P41" s="159"/>
      <c r="Q41" s="40"/>
      <c r="R41" s="40"/>
      <c r="S41" s="40"/>
      <c r="T41" s="40"/>
    </row>
    <row r="42" spans="1:20">
      <c r="A42" s="40" t="s">
        <v>546</v>
      </c>
      <c r="B42" s="40" t="s">
        <v>543</v>
      </c>
      <c r="C42" s="40" t="s">
        <v>591</v>
      </c>
      <c r="D42" s="40">
        <v>1</v>
      </c>
      <c r="E42" s="40">
        <v>90</v>
      </c>
      <c r="F42" s="40" t="s">
        <v>303</v>
      </c>
      <c r="G42" s="40" t="s">
        <v>303</v>
      </c>
      <c r="H42" s="40" t="s">
        <v>0</v>
      </c>
      <c r="I42" s="163"/>
      <c r="J42" s="40"/>
      <c r="K42" s="40"/>
      <c r="L42" s="40"/>
      <c r="M42" s="40"/>
      <c r="N42" s="159"/>
      <c r="O42" s="159"/>
      <c r="P42" s="159"/>
      <c r="Q42" s="40"/>
      <c r="R42" s="40"/>
      <c r="S42" s="40"/>
      <c r="T42" s="40"/>
    </row>
    <row r="43" spans="1:20">
      <c r="A43" s="40" t="s">
        <v>546</v>
      </c>
      <c r="B43" s="40" t="s">
        <v>592</v>
      </c>
      <c r="C43" s="40" t="s">
        <v>593</v>
      </c>
      <c r="D43" s="40">
        <v>1</v>
      </c>
      <c r="E43" s="40">
        <v>40</v>
      </c>
      <c r="F43" s="40" t="s">
        <v>303</v>
      </c>
      <c r="G43" s="40" t="s">
        <v>303</v>
      </c>
      <c r="H43" s="40" t="s">
        <v>0</v>
      </c>
      <c r="I43" s="163"/>
      <c r="J43" s="40"/>
      <c r="K43" s="40"/>
      <c r="L43" s="40"/>
      <c r="M43" s="40"/>
      <c r="N43" s="159"/>
      <c r="O43" s="159"/>
      <c r="P43" s="159"/>
      <c r="Q43" s="40"/>
      <c r="R43" s="40"/>
      <c r="S43" s="40"/>
      <c r="T43" s="40"/>
    </row>
    <row r="44" spans="1:20">
      <c r="A44" s="40" t="s">
        <v>546</v>
      </c>
      <c r="B44" s="40" t="s">
        <v>394</v>
      </c>
      <c r="C44" s="40" t="s">
        <v>335</v>
      </c>
      <c r="D44" s="40">
        <v>1</v>
      </c>
      <c r="E44" s="40">
        <v>40</v>
      </c>
      <c r="F44" s="40" t="s">
        <v>303</v>
      </c>
      <c r="G44" s="40" t="s">
        <v>303</v>
      </c>
      <c r="H44" s="40" t="s">
        <v>0</v>
      </c>
      <c r="I44" s="163"/>
      <c r="J44" s="40"/>
      <c r="K44" s="40"/>
      <c r="L44" s="40"/>
      <c r="M44" s="40"/>
      <c r="N44" s="159"/>
      <c r="O44" s="159"/>
      <c r="P44" s="159"/>
      <c r="Q44" s="40"/>
      <c r="R44" s="40"/>
      <c r="S44" s="40"/>
      <c r="T44" s="40"/>
    </row>
    <row r="45" spans="1:20">
      <c r="A45" s="40" t="s">
        <v>546</v>
      </c>
      <c r="B45" s="40" t="s">
        <v>347</v>
      </c>
      <c r="C45" s="40" t="s">
        <v>348</v>
      </c>
      <c r="D45" s="40">
        <v>1</v>
      </c>
      <c r="E45" s="40">
        <v>60</v>
      </c>
      <c r="F45" s="40" t="s">
        <v>303</v>
      </c>
      <c r="G45" s="40" t="s">
        <v>303</v>
      </c>
      <c r="H45" s="40" t="s">
        <v>0</v>
      </c>
      <c r="I45" s="163"/>
      <c r="J45" s="40"/>
      <c r="K45" s="40"/>
      <c r="L45" s="40"/>
      <c r="M45" s="40"/>
      <c r="N45" s="159"/>
      <c r="O45" s="159"/>
      <c r="P45" s="159"/>
      <c r="Q45" s="40"/>
      <c r="R45" s="40"/>
      <c r="S45" s="40"/>
      <c r="T45" s="40"/>
    </row>
    <row r="46" spans="1:20">
      <c r="A46" s="40" t="s">
        <v>546</v>
      </c>
      <c r="B46" s="40" t="s">
        <v>136</v>
      </c>
      <c r="C46" s="40" t="s">
        <v>594</v>
      </c>
      <c r="D46" s="40">
        <v>1</v>
      </c>
      <c r="E46" s="40">
        <v>60</v>
      </c>
      <c r="F46" s="40" t="s">
        <v>303</v>
      </c>
      <c r="G46" s="40" t="s">
        <v>303</v>
      </c>
      <c r="H46" s="40" t="s">
        <v>1</v>
      </c>
      <c r="I46" s="163"/>
      <c r="J46" s="40"/>
      <c r="K46" s="40"/>
      <c r="L46" s="40"/>
      <c r="M46" s="40"/>
      <c r="N46" s="159"/>
      <c r="O46" s="159"/>
      <c r="P46" s="159"/>
      <c r="Q46" s="40"/>
      <c r="R46" s="40"/>
      <c r="S46" s="40"/>
      <c r="T46" s="40"/>
    </row>
    <row r="47" spans="1:20">
      <c r="A47" s="40" t="s">
        <v>546</v>
      </c>
      <c r="B47" s="40" t="s">
        <v>595</v>
      </c>
      <c r="C47" s="40" t="s">
        <v>302</v>
      </c>
      <c r="D47" s="40">
        <v>1</v>
      </c>
      <c r="E47" s="40">
        <v>60</v>
      </c>
      <c r="F47" s="40" t="s">
        <v>303</v>
      </c>
      <c r="G47" s="40" t="s">
        <v>303</v>
      </c>
      <c r="H47" s="40" t="s">
        <v>0</v>
      </c>
      <c r="I47" s="163"/>
      <c r="J47" s="40"/>
      <c r="K47" s="40"/>
      <c r="L47" s="40"/>
      <c r="M47" s="40"/>
      <c r="N47" s="159"/>
      <c r="O47" s="159"/>
      <c r="P47" s="159"/>
      <c r="Q47" s="40"/>
      <c r="R47" s="40"/>
      <c r="S47" s="40"/>
      <c r="T47" s="40"/>
    </row>
    <row r="48" spans="1:20">
      <c r="A48" s="40" t="s">
        <v>546</v>
      </c>
      <c r="B48" s="40" t="s">
        <v>484</v>
      </c>
      <c r="C48" s="40" t="s">
        <v>485</v>
      </c>
      <c r="D48" s="40">
        <v>1</v>
      </c>
      <c r="E48" s="40">
        <v>40</v>
      </c>
      <c r="F48" s="40" t="s">
        <v>303</v>
      </c>
      <c r="G48" s="40" t="s">
        <v>303</v>
      </c>
      <c r="H48" s="40" t="s">
        <v>0</v>
      </c>
      <c r="I48" s="163"/>
      <c r="J48" s="40"/>
      <c r="K48" s="40"/>
      <c r="L48" s="40"/>
      <c r="M48" s="40"/>
      <c r="N48" s="159"/>
      <c r="O48" s="159"/>
      <c r="P48" s="159"/>
      <c r="Q48" s="40"/>
      <c r="R48" s="40"/>
      <c r="S48" s="40"/>
      <c r="T48" s="40"/>
    </row>
    <row r="49" spans="1:41">
      <c r="A49" s="50"/>
      <c r="B49" s="50"/>
      <c r="C49" s="50"/>
      <c r="D49" s="50"/>
      <c r="E49" s="143"/>
      <c r="F49" s="50"/>
      <c r="G49" s="50"/>
      <c r="H49" s="50"/>
      <c r="I49" s="163"/>
      <c r="J49" s="40"/>
      <c r="K49" s="40"/>
      <c r="L49" s="40"/>
      <c r="M49" s="40"/>
      <c r="N49" s="159"/>
      <c r="O49" s="159"/>
      <c r="P49" s="159"/>
      <c r="Q49" s="40"/>
      <c r="R49" s="40"/>
      <c r="S49" s="40"/>
      <c r="T49" s="40"/>
    </row>
    <row r="50" spans="1:41">
      <c r="A50" s="46">
        <v>45634</v>
      </c>
      <c r="B50" s="40" t="s">
        <v>382</v>
      </c>
      <c r="C50" s="40" t="s">
        <v>591</v>
      </c>
      <c r="D50" s="40">
        <v>60</v>
      </c>
      <c r="E50" s="140">
        <v>90</v>
      </c>
      <c r="F50" s="41" t="s">
        <v>303</v>
      </c>
      <c r="G50" s="41" t="s">
        <v>303</v>
      </c>
      <c r="H50" s="40" t="s">
        <v>0</v>
      </c>
      <c r="I50" s="163"/>
      <c r="J50" s="40"/>
      <c r="K50" s="40"/>
      <c r="L50" s="40"/>
      <c r="M50" s="40"/>
      <c r="N50" s="159"/>
      <c r="O50" s="159"/>
      <c r="P50" s="159"/>
      <c r="Q50" s="40"/>
      <c r="R50" s="40"/>
      <c r="S50" s="40"/>
      <c r="T50" s="40"/>
    </row>
    <row r="51" spans="1:41">
      <c r="A51" s="46">
        <v>45634</v>
      </c>
      <c r="B51" s="40" t="s">
        <v>397</v>
      </c>
      <c r="C51" s="40" t="s">
        <v>398</v>
      </c>
      <c r="D51" s="40">
        <v>60</v>
      </c>
      <c r="E51" s="140">
        <v>80</v>
      </c>
      <c r="F51" s="41" t="s">
        <v>303</v>
      </c>
      <c r="G51" s="41" t="s">
        <v>303</v>
      </c>
      <c r="H51" s="40" t="s">
        <v>0</v>
      </c>
      <c r="I51" s="163"/>
      <c r="J51" s="40"/>
      <c r="K51" s="40"/>
      <c r="L51" s="40"/>
      <c r="M51" s="40"/>
      <c r="N51" s="159"/>
      <c r="O51" s="159"/>
      <c r="P51" s="159"/>
      <c r="Q51" s="40"/>
      <c r="R51" s="40"/>
      <c r="S51" s="40"/>
      <c r="T51" s="40"/>
    </row>
    <row r="52" spans="1:41">
      <c r="A52" s="46">
        <v>45634</v>
      </c>
      <c r="B52" s="50" t="s">
        <v>331</v>
      </c>
      <c r="C52" s="50" t="s">
        <v>271</v>
      </c>
      <c r="D52" s="40">
        <v>90</v>
      </c>
      <c r="E52" s="140">
        <v>120</v>
      </c>
      <c r="F52" s="41" t="s">
        <v>303</v>
      </c>
      <c r="G52" s="41" t="s">
        <v>303</v>
      </c>
      <c r="H52" s="40" t="s">
        <v>0</v>
      </c>
      <c r="I52" s="163"/>
      <c r="J52" s="40"/>
      <c r="K52" s="40"/>
      <c r="L52" s="40"/>
      <c r="M52" s="40"/>
      <c r="N52" s="159"/>
      <c r="O52" s="159"/>
      <c r="P52" s="159"/>
      <c r="Q52" s="40"/>
      <c r="R52" s="40"/>
      <c r="S52" s="40"/>
      <c r="T52" s="40"/>
    </row>
    <row r="53" spans="1:41">
      <c r="A53" s="46">
        <v>45634</v>
      </c>
      <c r="B53" s="41" t="s">
        <v>553</v>
      </c>
      <c r="C53" s="41" t="s">
        <v>554</v>
      </c>
      <c r="D53" s="40">
        <v>60</v>
      </c>
      <c r="E53" s="140">
        <v>90</v>
      </c>
      <c r="F53" s="41" t="s">
        <v>303</v>
      </c>
      <c r="G53" s="41" t="s">
        <v>303</v>
      </c>
      <c r="H53" s="40" t="s">
        <v>0</v>
      </c>
      <c r="I53" s="163"/>
      <c r="J53" s="40"/>
      <c r="K53" s="40"/>
      <c r="L53" s="40"/>
      <c r="M53" s="40"/>
      <c r="N53" s="159"/>
      <c r="O53" s="159"/>
      <c r="P53" s="159"/>
      <c r="Q53" s="40"/>
      <c r="R53" s="40"/>
      <c r="S53" s="40"/>
      <c r="T53" s="40"/>
    </row>
    <row r="54" spans="1:41">
      <c r="A54" s="169"/>
      <c r="B54" s="169"/>
      <c r="C54" s="169"/>
      <c r="D54" s="169"/>
      <c r="E54" s="170">
        <f>SUM(E3:E53)</f>
        <v>3428</v>
      </c>
      <c r="F54" s="169"/>
      <c r="G54" s="169"/>
      <c r="H54" s="169"/>
      <c r="I54" s="163"/>
      <c r="J54" s="169"/>
      <c r="K54" s="169"/>
      <c r="L54" s="169"/>
      <c r="M54" s="169"/>
      <c r="N54" s="171"/>
      <c r="O54" s="172">
        <v>695</v>
      </c>
      <c r="P54" s="171"/>
      <c r="Q54" s="169"/>
      <c r="R54" s="169"/>
      <c r="S54" s="169"/>
      <c r="T54" s="173">
        <f>E54+O54</f>
        <v>4123</v>
      </c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/>
      <c r="AK54" s="174"/>
      <c r="AL54" s="174"/>
      <c r="AM54" s="174"/>
      <c r="AN54" s="174"/>
      <c r="AO54" s="174"/>
    </row>
    <row r="55" spans="1:41">
      <c r="A55" s="110" t="s">
        <v>596</v>
      </c>
      <c r="B55" s="37"/>
      <c r="C55" s="37"/>
      <c r="D55" s="37"/>
      <c r="E55" s="137"/>
      <c r="F55" s="45"/>
      <c r="G55" s="37"/>
      <c r="H55" s="37"/>
      <c r="I55" s="163"/>
      <c r="J55" s="37"/>
      <c r="K55" s="37"/>
      <c r="L55" s="37"/>
      <c r="M55" s="137"/>
      <c r="N55" s="164"/>
      <c r="O55" s="164"/>
      <c r="P55" s="164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</row>
    <row r="56" spans="1:41">
      <c r="A56" s="46">
        <v>45635</v>
      </c>
      <c r="B56" s="40" t="s">
        <v>401</v>
      </c>
      <c r="C56" s="40" t="s">
        <v>570</v>
      </c>
      <c r="D56" s="40">
        <v>20</v>
      </c>
      <c r="E56" s="138">
        <v>40</v>
      </c>
      <c r="F56" s="40" t="s">
        <v>303</v>
      </c>
      <c r="G56" s="40" t="s">
        <v>303</v>
      </c>
      <c r="H56" s="40" t="s">
        <v>0</v>
      </c>
      <c r="I56" s="161"/>
      <c r="J56" s="31" t="s">
        <v>288</v>
      </c>
      <c r="K56" s="31" t="s">
        <v>289</v>
      </c>
      <c r="L56" s="31" t="s">
        <v>559</v>
      </c>
      <c r="M56" s="31" t="s">
        <v>291</v>
      </c>
      <c r="N56" s="162" t="s">
        <v>292</v>
      </c>
      <c r="O56" s="162" t="s">
        <v>233</v>
      </c>
      <c r="P56" s="162" t="s">
        <v>563</v>
      </c>
      <c r="Q56" s="31" t="s">
        <v>560</v>
      </c>
      <c r="R56" s="31" t="s">
        <v>561</v>
      </c>
      <c r="S56" s="31" t="s">
        <v>562</v>
      </c>
      <c r="T56" s="40"/>
    </row>
    <row r="57" spans="1:41">
      <c r="A57" s="46">
        <v>45635</v>
      </c>
      <c r="B57" s="40" t="s">
        <v>438</v>
      </c>
      <c r="C57" s="40" t="s">
        <v>439</v>
      </c>
      <c r="D57" s="40">
        <v>30</v>
      </c>
      <c r="E57" s="140">
        <v>60</v>
      </c>
      <c r="F57" s="40" t="s">
        <v>303</v>
      </c>
      <c r="G57" s="40" t="s">
        <v>303</v>
      </c>
      <c r="H57" s="40" t="s">
        <v>0</v>
      </c>
      <c r="I57" s="161"/>
      <c r="J57" s="31" t="s">
        <v>565</v>
      </c>
      <c r="K57" s="40" t="s">
        <v>227</v>
      </c>
      <c r="L57" s="40" t="s">
        <v>404</v>
      </c>
      <c r="M57" s="40" t="s">
        <v>304</v>
      </c>
      <c r="N57" s="159">
        <v>100</v>
      </c>
      <c r="O57" s="159">
        <v>40</v>
      </c>
      <c r="P57" s="159">
        <v>60</v>
      </c>
      <c r="Q57" s="40" t="s">
        <v>303</v>
      </c>
      <c r="R57" s="40" t="s">
        <v>303</v>
      </c>
      <c r="S57" s="40" t="s">
        <v>0</v>
      </c>
      <c r="T57" s="40"/>
    </row>
    <row r="58" spans="1:41">
      <c r="A58" s="46">
        <v>45635</v>
      </c>
      <c r="B58" s="40" t="s">
        <v>328</v>
      </c>
      <c r="C58" s="40" t="s">
        <v>329</v>
      </c>
      <c r="D58" s="40">
        <v>60</v>
      </c>
      <c r="E58" s="140">
        <v>90</v>
      </c>
      <c r="F58" s="41" t="s">
        <v>303</v>
      </c>
      <c r="G58" s="41" t="s">
        <v>303</v>
      </c>
      <c r="H58" s="41" t="s">
        <v>0</v>
      </c>
      <c r="I58" s="161"/>
      <c r="J58" s="106" t="s">
        <v>199</v>
      </c>
      <c r="K58" s="85" t="s">
        <v>368</v>
      </c>
      <c r="L58" s="85" t="s">
        <v>327</v>
      </c>
      <c r="M58" s="40" t="s">
        <v>304</v>
      </c>
      <c r="N58" s="165">
        <v>100</v>
      </c>
      <c r="O58" s="165">
        <v>40</v>
      </c>
      <c r="P58" s="165">
        <v>60</v>
      </c>
      <c r="Q58" s="40" t="s">
        <v>303</v>
      </c>
      <c r="R58" s="40" t="s">
        <v>303</v>
      </c>
      <c r="S58" s="40" t="s">
        <v>1</v>
      </c>
      <c r="T58" s="40"/>
    </row>
    <row r="59" spans="1:41">
      <c r="A59" s="46">
        <v>45635</v>
      </c>
      <c r="B59" s="41" t="s">
        <v>26</v>
      </c>
      <c r="C59" s="41" t="s">
        <v>473</v>
      </c>
      <c r="D59" s="40">
        <v>60</v>
      </c>
      <c r="E59" s="140">
        <v>90</v>
      </c>
      <c r="F59" s="41" t="s">
        <v>303</v>
      </c>
      <c r="G59" s="41" t="s">
        <v>303</v>
      </c>
      <c r="H59" s="41" t="s">
        <v>0</v>
      </c>
      <c r="I59" s="161"/>
      <c r="J59" s="106" t="s">
        <v>199</v>
      </c>
      <c r="K59" s="40" t="s">
        <v>537</v>
      </c>
      <c r="L59" s="40" t="s">
        <v>538</v>
      </c>
      <c r="M59" s="40" t="s">
        <v>304</v>
      </c>
      <c r="N59" s="165">
        <v>100</v>
      </c>
      <c r="O59" s="165">
        <v>40</v>
      </c>
      <c r="P59" s="165">
        <v>60</v>
      </c>
      <c r="Q59" s="40" t="s">
        <v>303</v>
      </c>
      <c r="R59" s="40" t="s">
        <v>303</v>
      </c>
      <c r="S59" s="40" t="s">
        <v>0</v>
      </c>
      <c r="T59" s="40"/>
    </row>
    <row r="60" spans="1:41">
      <c r="A60" s="46">
        <v>45635</v>
      </c>
      <c r="B60" s="40" t="s">
        <v>553</v>
      </c>
      <c r="C60" s="40" t="s">
        <v>554</v>
      </c>
      <c r="D60" s="40">
        <v>50</v>
      </c>
      <c r="E60" s="140">
        <v>75</v>
      </c>
      <c r="F60" s="41" t="s">
        <v>303</v>
      </c>
      <c r="G60" s="41" t="s">
        <v>303</v>
      </c>
      <c r="H60" s="41" t="s">
        <v>0</v>
      </c>
      <c r="I60" s="161"/>
      <c r="J60" s="50"/>
      <c r="K60" s="50"/>
      <c r="L60" s="50"/>
      <c r="M60" s="50"/>
      <c r="N60" s="166"/>
      <c r="O60" s="166"/>
      <c r="P60" s="166">
        <f>SUM(P102:P104)</f>
        <v>180</v>
      </c>
      <c r="Q60" s="50"/>
      <c r="R60" s="50"/>
      <c r="S60" s="50"/>
      <c r="T60" s="40"/>
    </row>
    <row r="61" spans="1:41">
      <c r="A61" s="50"/>
      <c r="B61" s="50"/>
      <c r="C61" s="50"/>
      <c r="D61" s="50"/>
      <c r="E61" s="143"/>
      <c r="F61" s="50"/>
      <c r="G61" s="50"/>
      <c r="H61" s="50"/>
      <c r="I61" s="161"/>
      <c r="J61" s="31" t="s">
        <v>371</v>
      </c>
      <c r="K61" s="40"/>
      <c r="L61" s="40"/>
      <c r="M61" s="40"/>
      <c r="N61" s="159"/>
      <c r="O61" s="159"/>
      <c r="P61" s="159"/>
      <c r="Q61" s="40"/>
      <c r="R61" s="40"/>
      <c r="S61" s="40"/>
      <c r="T61" s="40"/>
    </row>
    <row r="62" spans="1:41">
      <c r="A62" s="46">
        <v>45636</v>
      </c>
      <c r="B62" s="41" t="s">
        <v>26</v>
      </c>
      <c r="C62" s="41" t="s">
        <v>473</v>
      </c>
      <c r="D62" s="40">
        <v>30</v>
      </c>
      <c r="E62" s="140">
        <v>60</v>
      </c>
      <c r="F62" s="41" t="s">
        <v>303</v>
      </c>
      <c r="G62" s="41" t="s">
        <v>303</v>
      </c>
      <c r="H62" s="41" t="s">
        <v>0</v>
      </c>
      <c r="I62" s="161"/>
      <c r="J62" s="46">
        <v>45635</v>
      </c>
      <c r="K62" s="40" t="s">
        <v>227</v>
      </c>
      <c r="L62" s="40" t="s">
        <v>404</v>
      </c>
      <c r="M62" s="40">
        <v>30</v>
      </c>
      <c r="N62" s="159">
        <v>40</v>
      </c>
      <c r="O62" s="159">
        <v>10</v>
      </c>
      <c r="P62" s="159">
        <v>30</v>
      </c>
      <c r="Q62" s="40" t="s">
        <v>303</v>
      </c>
      <c r="R62" s="40" t="s">
        <v>303</v>
      </c>
      <c r="S62" s="40" t="s">
        <v>0</v>
      </c>
      <c r="T62" s="40"/>
    </row>
    <row r="63" spans="1:41">
      <c r="A63" s="46">
        <v>45636</v>
      </c>
      <c r="B63" s="40" t="s">
        <v>495</v>
      </c>
      <c r="C63" s="40" t="s">
        <v>400</v>
      </c>
      <c r="D63" s="40">
        <v>60</v>
      </c>
      <c r="E63" s="140">
        <v>90</v>
      </c>
      <c r="F63" s="41" t="s">
        <v>303</v>
      </c>
      <c r="G63" s="41" t="s">
        <v>303</v>
      </c>
      <c r="H63" s="40" t="s">
        <v>1</v>
      </c>
      <c r="I63" s="161"/>
      <c r="J63" s="46">
        <v>45636</v>
      </c>
      <c r="K63" s="40" t="s">
        <v>227</v>
      </c>
      <c r="L63" s="40" t="s">
        <v>404</v>
      </c>
      <c r="M63" s="40">
        <v>30</v>
      </c>
      <c r="N63" s="159">
        <v>40</v>
      </c>
      <c r="O63" s="159">
        <v>10</v>
      </c>
      <c r="P63" s="159">
        <v>30</v>
      </c>
      <c r="Q63" s="40" t="s">
        <v>303</v>
      </c>
      <c r="R63" s="40" t="s">
        <v>303</v>
      </c>
      <c r="S63" s="40" t="s">
        <v>0</v>
      </c>
      <c r="T63" s="40"/>
    </row>
    <row r="64" spans="1:41">
      <c r="A64" s="46">
        <v>45636</v>
      </c>
      <c r="B64" s="41" t="s">
        <v>313</v>
      </c>
      <c r="C64" s="40" t="s">
        <v>314</v>
      </c>
      <c r="D64" s="40">
        <v>20</v>
      </c>
      <c r="E64" s="140">
        <v>40</v>
      </c>
      <c r="F64" s="40" t="s">
        <v>303</v>
      </c>
      <c r="G64" s="40" t="s">
        <v>303</v>
      </c>
      <c r="H64" s="40" t="s">
        <v>0</v>
      </c>
      <c r="I64" s="161"/>
      <c r="J64" s="46">
        <v>45637</v>
      </c>
      <c r="K64" s="40" t="s">
        <v>227</v>
      </c>
      <c r="L64" s="40" t="s">
        <v>404</v>
      </c>
      <c r="M64" s="40">
        <v>30</v>
      </c>
      <c r="N64" s="159">
        <v>40</v>
      </c>
      <c r="O64" s="159">
        <v>10</v>
      </c>
      <c r="P64" s="159">
        <v>30</v>
      </c>
      <c r="Q64" s="40" t="s">
        <v>303</v>
      </c>
      <c r="R64" s="40" t="s">
        <v>303</v>
      </c>
      <c r="S64" s="40" t="s">
        <v>0</v>
      </c>
      <c r="T64" s="40"/>
    </row>
    <row r="65" spans="1:20">
      <c r="A65" s="46">
        <v>45636</v>
      </c>
      <c r="B65" s="40" t="s">
        <v>498</v>
      </c>
      <c r="C65" s="40" t="s">
        <v>227</v>
      </c>
      <c r="D65" s="40">
        <v>45</v>
      </c>
      <c r="E65" s="140">
        <v>80</v>
      </c>
      <c r="F65" s="40" t="s">
        <v>303</v>
      </c>
      <c r="G65" s="40" t="s">
        <v>303</v>
      </c>
      <c r="H65" s="40" t="s">
        <v>0</v>
      </c>
      <c r="I65" s="161"/>
      <c r="J65" s="46">
        <v>45638</v>
      </c>
      <c r="K65" s="40" t="s">
        <v>227</v>
      </c>
      <c r="L65" s="40" t="s">
        <v>404</v>
      </c>
      <c r="M65" s="40">
        <v>30</v>
      </c>
      <c r="N65" s="159">
        <v>40</v>
      </c>
      <c r="O65" s="159">
        <v>10</v>
      </c>
      <c r="P65" s="159">
        <v>30</v>
      </c>
      <c r="Q65" s="40" t="s">
        <v>303</v>
      </c>
      <c r="R65" s="40" t="s">
        <v>303</v>
      </c>
      <c r="S65" s="40" t="s">
        <v>0</v>
      </c>
      <c r="T65" s="40"/>
    </row>
    <row r="66" spans="1:20">
      <c r="A66" s="50"/>
      <c r="B66" s="50"/>
      <c r="C66" s="50"/>
      <c r="D66" s="50"/>
      <c r="E66" s="143"/>
      <c r="F66" s="50"/>
      <c r="G66" s="50"/>
      <c r="H66" s="50"/>
      <c r="I66" s="161"/>
      <c r="J66" s="46">
        <v>45639</v>
      </c>
      <c r="K66" s="40" t="s">
        <v>227</v>
      </c>
      <c r="L66" s="40" t="s">
        <v>404</v>
      </c>
      <c r="M66" s="40">
        <v>30</v>
      </c>
      <c r="N66" s="159">
        <v>40</v>
      </c>
      <c r="O66" s="159">
        <v>10</v>
      </c>
      <c r="P66" s="159">
        <v>30</v>
      </c>
      <c r="Q66" s="40" t="s">
        <v>303</v>
      </c>
      <c r="R66" s="40" t="s">
        <v>303</v>
      </c>
      <c r="S66" s="40" t="s">
        <v>0</v>
      </c>
      <c r="T66" s="40"/>
    </row>
    <row r="67" spans="1:20">
      <c r="A67" s="46">
        <v>45637</v>
      </c>
      <c r="B67" s="41" t="s">
        <v>382</v>
      </c>
      <c r="C67" s="40" t="s">
        <v>402</v>
      </c>
      <c r="D67" s="40">
        <v>60</v>
      </c>
      <c r="E67" s="140">
        <v>90</v>
      </c>
      <c r="F67" s="40" t="s">
        <v>303</v>
      </c>
      <c r="G67" s="40" t="s">
        <v>303</v>
      </c>
      <c r="H67" s="40" t="s">
        <v>0</v>
      </c>
      <c r="I67" s="161"/>
      <c r="J67" s="46">
        <v>45635</v>
      </c>
      <c r="K67" s="138" t="s">
        <v>537</v>
      </c>
      <c r="L67" s="40" t="s">
        <v>538</v>
      </c>
      <c r="M67" s="40">
        <v>30</v>
      </c>
      <c r="N67" s="159">
        <v>40</v>
      </c>
      <c r="O67" s="159">
        <v>10</v>
      </c>
      <c r="P67" s="159">
        <v>30</v>
      </c>
      <c r="Q67" s="40" t="s">
        <v>303</v>
      </c>
      <c r="R67" s="40" t="s">
        <v>303</v>
      </c>
      <c r="S67" s="40" t="s">
        <v>0</v>
      </c>
      <c r="T67" s="40"/>
    </row>
    <row r="68" spans="1:20">
      <c r="A68" s="46">
        <v>45637</v>
      </c>
      <c r="B68" s="41" t="s">
        <v>412</v>
      </c>
      <c r="C68" s="40" t="s">
        <v>413</v>
      </c>
      <c r="D68" s="40">
        <v>60</v>
      </c>
      <c r="E68" s="140">
        <v>90</v>
      </c>
      <c r="F68" s="40" t="s">
        <v>303</v>
      </c>
      <c r="G68" s="40" t="s">
        <v>303</v>
      </c>
      <c r="H68" s="40" t="s">
        <v>1</v>
      </c>
      <c r="I68" s="161"/>
      <c r="J68" s="46">
        <v>45636</v>
      </c>
      <c r="K68" s="138" t="s">
        <v>537</v>
      </c>
      <c r="L68" s="40" t="s">
        <v>538</v>
      </c>
      <c r="M68" s="40">
        <v>60</v>
      </c>
      <c r="N68" s="168">
        <v>70</v>
      </c>
      <c r="O68" s="168">
        <v>20</v>
      </c>
      <c r="P68" s="168">
        <v>50</v>
      </c>
      <c r="Q68" s="40" t="s">
        <v>303</v>
      </c>
      <c r="R68" s="40" t="s">
        <v>303</v>
      </c>
      <c r="S68" s="40" t="s">
        <v>0</v>
      </c>
      <c r="T68" s="40"/>
    </row>
    <row r="69" spans="1:20">
      <c r="A69" s="46">
        <v>45637</v>
      </c>
      <c r="B69" s="40" t="s">
        <v>324</v>
      </c>
      <c r="C69" s="40" t="s">
        <v>333</v>
      </c>
      <c r="D69" s="40">
        <v>60</v>
      </c>
      <c r="E69" s="140">
        <v>90</v>
      </c>
      <c r="F69" s="40" t="s">
        <v>303</v>
      </c>
      <c r="G69" s="40" t="s">
        <v>303</v>
      </c>
      <c r="H69" s="40" t="s">
        <v>1</v>
      </c>
      <c r="I69" s="161"/>
      <c r="J69" s="46">
        <v>45638</v>
      </c>
      <c r="K69" s="138" t="s">
        <v>537</v>
      </c>
      <c r="L69" s="40" t="s">
        <v>538</v>
      </c>
      <c r="M69" s="40">
        <v>60</v>
      </c>
      <c r="N69" s="168">
        <v>70</v>
      </c>
      <c r="O69" s="168">
        <v>20</v>
      </c>
      <c r="P69" s="168">
        <v>50</v>
      </c>
      <c r="Q69" s="40" t="s">
        <v>303</v>
      </c>
      <c r="R69" s="40" t="s">
        <v>303</v>
      </c>
      <c r="S69" s="40" t="s">
        <v>0</v>
      </c>
      <c r="T69" s="40"/>
    </row>
    <row r="70" spans="1:20">
      <c r="A70" s="46">
        <v>45637</v>
      </c>
      <c r="B70" s="40" t="s">
        <v>20</v>
      </c>
      <c r="C70" s="40" t="s">
        <v>575</v>
      </c>
      <c r="D70" s="40">
        <v>30</v>
      </c>
      <c r="E70" s="138">
        <v>60</v>
      </c>
      <c r="F70" s="40" t="s">
        <v>303</v>
      </c>
      <c r="G70" s="40" t="s">
        <v>303</v>
      </c>
      <c r="H70" s="40" t="s">
        <v>0</v>
      </c>
      <c r="I70" s="161"/>
      <c r="J70" s="40" t="s">
        <v>194</v>
      </c>
      <c r="K70" s="40" t="s">
        <v>347</v>
      </c>
      <c r="L70" s="40" t="s">
        <v>597</v>
      </c>
      <c r="M70" s="40">
        <v>240</v>
      </c>
      <c r="N70" s="159">
        <v>280</v>
      </c>
      <c r="O70" s="159">
        <v>80</v>
      </c>
      <c r="P70" s="159">
        <v>200</v>
      </c>
      <c r="Q70" s="40" t="s">
        <v>303</v>
      </c>
      <c r="R70" s="40" t="s">
        <v>303</v>
      </c>
      <c r="S70" s="40" t="s">
        <v>0</v>
      </c>
      <c r="T70" s="40"/>
    </row>
    <row r="71" spans="1:20">
      <c r="A71" s="46">
        <v>45637</v>
      </c>
      <c r="B71" s="41" t="s">
        <v>395</v>
      </c>
      <c r="C71" s="41" t="s">
        <v>584</v>
      </c>
      <c r="D71" s="40">
        <v>30</v>
      </c>
      <c r="E71" s="138">
        <v>60</v>
      </c>
      <c r="F71" s="41" t="s">
        <v>303</v>
      </c>
      <c r="G71" s="41" t="s">
        <v>303</v>
      </c>
      <c r="H71" s="41" t="s">
        <v>0</v>
      </c>
      <c r="I71" s="161"/>
      <c r="J71" s="46">
        <v>45640</v>
      </c>
      <c r="K71" s="40" t="s">
        <v>598</v>
      </c>
      <c r="L71" s="40" t="s">
        <v>599</v>
      </c>
      <c r="M71" s="40">
        <v>60</v>
      </c>
      <c r="N71" s="168">
        <v>70</v>
      </c>
      <c r="O71" s="168">
        <v>20</v>
      </c>
      <c r="P71" s="168">
        <v>50</v>
      </c>
      <c r="Q71" s="40" t="s">
        <v>303</v>
      </c>
      <c r="R71" s="40" t="s">
        <v>303</v>
      </c>
      <c r="S71" s="40" t="s">
        <v>0</v>
      </c>
      <c r="T71" s="40"/>
    </row>
    <row r="72" spans="1:20">
      <c r="A72" s="46">
        <v>45637</v>
      </c>
      <c r="B72" s="41" t="s">
        <v>152</v>
      </c>
      <c r="C72" s="41" t="s">
        <v>314</v>
      </c>
      <c r="D72" s="40">
        <v>60</v>
      </c>
      <c r="E72" s="138">
        <v>90</v>
      </c>
      <c r="F72" s="41" t="s">
        <v>303</v>
      </c>
      <c r="G72" s="41" t="s">
        <v>303</v>
      </c>
      <c r="H72" s="41" t="s">
        <v>0</v>
      </c>
      <c r="I72" s="161"/>
      <c r="J72" s="46">
        <v>45641</v>
      </c>
      <c r="K72" s="40" t="s">
        <v>598</v>
      </c>
      <c r="L72" s="40" t="s">
        <v>599</v>
      </c>
      <c r="M72" s="40">
        <v>120</v>
      </c>
      <c r="N72" s="168">
        <v>140</v>
      </c>
      <c r="O72" s="168">
        <v>40</v>
      </c>
      <c r="P72" s="168">
        <v>100</v>
      </c>
      <c r="Q72" s="40" t="s">
        <v>303</v>
      </c>
      <c r="R72" s="40" t="s">
        <v>303</v>
      </c>
      <c r="S72" s="40" t="s">
        <v>0</v>
      </c>
      <c r="T72" s="40"/>
    </row>
    <row r="73" spans="1:20">
      <c r="A73" s="50"/>
      <c r="B73" s="50"/>
      <c r="C73" s="50"/>
      <c r="D73" s="50"/>
      <c r="E73" s="143"/>
      <c r="F73" s="50"/>
      <c r="G73" s="50"/>
      <c r="H73" s="50"/>
      <c r="I73" s="161"/>
      <c r="J73" s="46">
        <v>45641</v>
      </c>
      <c r="K73" s="40" t="s">
        <v>226</v>
      </c>
      <c r="L73" s="40" t="s">
        <v>516</v>
      </c>
      <c r="M73" s="40">
        <v>60</v>
      </c>
      <c r="N73" s="168">
        <v>70</v>
      </c>
      <c r="O73" s="168">
        <v>20</v>
      </c>
      <c r="P73" s="168">
        <v>50</v>
      </c>
      <c r="Q73" s="40" t="s">
        <v>303</v>
      </c>
      <c r="R73" s="40" t="s">
        <v>303</v>
      </c>
      <c r="S73" s="40" t="s">
        <v>1</v>
      </c>
      <c r="T73" s="40"/>
    </row>
    <row r="74" spans="1:20">
      <c r="A74" s="46">
        <v>45638</v>
      </c>
      <c r="B74" s="40" t="s">
        <v>259</v>
      </c>
      <c r="C74" s="40" t="s">
        <v>314</v>
      </c>
      <c r="D74" s="40">
        <v>30</v>
      </c>
      <c r="E74" s="138">
        <v>60</v>
      </c>
      <c r="F74" s="40" t="s">
        <v>303</v>
      </c>
      <c r="G74" s="40" t="s">
        <v>303</v>
      </c>
      <c r="H74" s="40" t="s">
        <v>0</v>
      </c>
      <c r="I74" s="161"/>
      <c r="J74" s="50"/>
      <c r="K74" s="50"/>
      <c r="L74" s="50"/>
      <c r="M74" s="50"/>
      <c r="N74" s="166"/>
      <c r="O74" s="166"/>
      <c r="P74" s="166">
        <f>SUM(P62:P73)</f>
        <v>680</v>
      </c>
      <c r="Q74" s="50"/>
      <c r="R74" s="50"/>
      <c r="S74" s="50"/>
      <c r="T74" s="40"/>
    </row>
    <row r="75" spans="1:20">
      <c r="A75" s="46">
        <v>45638</v>
      </c>
      <c r="B75" s="40" t="s">
        <v>331</v>
      </c>
      <c r="C75" s="40" t="s">
        <v>271</v>
      </c>
      <c r="D75" s="40">
        <v>45</v>
      </c>
      <c r="E75" s="140">
        <v>80</v>
      </c>
      <c r="F75" s="40" t="s">
        <v>303</v>
      </c>
      <c r="G75" s="40" t="s">
        <v>303</v>
      </c>
      <c r="H75" s="40" t="s">
        <v>0</v>
      </c>
      <c r="I75" s="161"/>
      <c r="J75" s="31" t="s">
        <v>379</v>
      </c>
      <c r="K75" s="40"/>
      <c r="L75" s="40"/>
      <c r="M75" s="40"/>
      <c r="N75" s="159"/>
      <c r="O75" s="159"/>
      <c r="P75" s="159"/>
      <c r="Q75" s="40"/>
      <c r="R75" s="40"/>
      <c r="S75" s="40"/>
      <c r="T75" s="40"/>
    </row>
    <row r="76" spans="1:20">
      <c r="A76" s="46">
        <v>45638</v>
      </c>
      <c r="B76" s="40" t="s">
        <v>372</v>
      </c>
      <c r="C76" s="40" t="s">
        <v>373</v>
      </c>
      <c r="D76" s="40">
        <v>60</v>
      </c>
      <c r="E76" s="140">
        <v>90</v>
      </c>
      <c r="F76" s="40" t="s">
        <v>303</v>
      </c>
      <c r="G76" s="40" t="s">
        <v>303</v>
      </c>
      <c r="H76" s="40" t="s">
        <v>0</v>
      </c>
      <c r="I76" s="161"/>
      <c r="J76" s="46">
        <v>45635</v>
      </c>
      <c r="K76" s="40" t="s">
        <v>268</v>
      </c>
      <c r="L76" s="101" t="s">
        <v>548</v>
      </c>
      <c r="M76" s="40">
        <v>30</v>
      </c>
      <c r="N76" s="159">
        <v>75</v>
      </c>
      <c r="O76" s="159">
        <v>20</v>
      </c>
      <c r="P76" s="159">
        <v>55</v>
      </c>
      <c r="Q76" s="40" t="s">
        <v>303</v>
      </c>
      <c r="R76" s="40" t="s">
        <v>303</v>
      </c>
      <c r="S76" s="40" t="s">
        <v>0</v>
      </c>
      <c r="T76" s="40"/>
    </row>
    <row r="77" spans="1:20">
      <c r="A77" s="46">
        <v>45638</v>
      </c>
      <c r="B77" s="41" t="s">
        <v>144</v>
      </c>
      <c r="C77" s="40" t="s">
        <v>545</v>
      </c>
      <c r="D77" s="40">
        <v>30</v>
      </c>
      <c r="E77" s="138">
        <v>60</v>
      </c>
      <c r="F77" s="41" t="s">
        <v>303</v>
      </c>
      <c r="G77" s="41" t="s">
        <v>303</v>
      </c>
      <c r="H77" s="40" t="s">
        <v>0</v>
      </c>
      <c r="I77" s="161"/>
      <c r="J77" s="46">
        <v>45635</v>
      </c>
      <c r="K77" s="40" t="s">
        <v>347</v>
      </c>
      <c r="L77" s="40" t="s">
        <v>146</v>
      </c>
      <c r="M77" s="40">
        <v>90</v>
      </c>
      <c r="N77" s="159">
        <v>150</v>
      </c>
      <c r="O77" s="159">
        <v>20</v>
      </c>
      <c r="P77" s="159">
        <v>130</v>
      </c>
      <c r="Q77" s="40" t="s">
        <v>303</v>
      </c>
      <c r="R77" s="40" t="s">
        <v>303</v>
      </c>
      <c r="S77" s="40" t="s">
        <v>0</v>
      </c>
      <c r="T77" s="40"/>
    </row>
    <row r="78" spans="1:20">
      <c r="A78" s="46">
        <v>45638</v>
      </c>
      <c r="B78" s="40" t="s">
        <v>164</v>
      </c>
      <c r="C78" s="40" t="s">
        <v>589</v>
      </c>
      <c r="D78" s="40">
        <v>60</v>
      </c>
      <c r="E78" s="138">
        <v>90</v>
      </c>
      <c r="F78" s="41" t="s">
        <v>303</v>
      </c>
      <c r="G78" s="41" t="s">
        <v>303</v>
      </c>
      <c r="H78" s="40" t="s">
        <v>0</v>
      </c>
      <c r="I78" s="161"/>
      <c r="J78" s="46">
        <v>45637</v>
      </c>
      <c r="K78" s="40" t="s">
        <v>427</v>
      </c>
      <c r="L78" s="40" t="s">
        <v>428</v>
      </c>
      <c r="M78" s="40">
        <v>60</v>
      </c>
      <c r="N78" s="159">
        <v>110</v>
      </c>
      <c r="O78" s="159">
        <v>20</v>
      </c>
      <c r="P78" s="159">
        <v>90</v>
      </c>
      <c r="Q78" s="40" t="s">
        <v>303</v>
      </c>
      <c r="R78" s="40" t="s">
        <v>303</v>
      </c>
      <c r="S78" s="40" t="s">
        <v>1</v>
      </c>
      <c r="T78" s="40"/>
    </row>
    <row r="79" spans="1:20">
      <c r="A79" s="40" t="s">
        <v>546</v>
      </c>
      <c r="B79" s="40" t="s">
        <v>13</v>
      </c>
      <c r="C79" s="40" t="s">
        <v>575</v>
      </c>
      <c r="D79" s="40">
        <v>1</v>
      </c>
      <c r="E79" s="138">
        <v>60</v>
      </c>
      <c r="F79" s="40" t="s">
        <v>303</v>
      </c>
      <c r="G79" s="40" t="s">
        <v>303</v>
      </c>
      <c r="H79" s="40" t="s">
        <v>0</v>
      </c>
      <c r="I79" s="161"/>
      <c r="J79" s="46">
        <v>45638</v>
      </c>
      <c r="K79" s="40" t="s">
        <v>268</v>
      </c>
      <c r="L79" s="101" t="s">
        <v>548</v>
      </c>
      <c r="M79" s="40">
        <v>30</v>
      </c>
      <c r="N79" s="159">
        <v>75</v>
      </c>
      <c r="O79" s="159">
        <v>20</v>
      </c>
      <c r="P79" s="159">
        <v>55</v>
      </c>
      <c r="Q79" s="40" t="s">
        <v>303</v>
      </c>
      <c r="R79" s="40" t="s">
        <v>303</v>
      </c>
      <c r="S79" s="40" t="s">
        <v>0</v>
      </c>
      <c r="T79" s="40"/>
    </row>
    <row r="80" spans="1:20">
      <c r="A80" s="40" t="s">
        <v>546</v>
      </c>
      <c r="B80" s="40" t="s">
        <v>338</v>
      </c>
      <c r="C80" s="40" t="s">
        <v>535</v>
      </c>
      <c r="D80" s="40">
        <v>2</v>
      </c>
      <c r="E80" s="138">
        <v>120</v>
      </c>
      <c r="F80" s="40" t="s">
        <v>303</v>
      </c>
      <c r="G80" s="40" t="s">
        <v>303</v>
      </c>
      <c r="H80" s="40" t="s">
        <v>8</v>
      </c>
      <c r="I80" s="161"/>
      <c r="J80" s="46">
        <v>45638</v>
      </c>
      <c r="K80" s="40" t="s">
        <v>520</v>
      </c>
      <c r="L80" s="40" t="s">
        <v>521</v>
      </c>
      <c r="M80" s="40">
        <v>60</v>
      </c>
      <c r="N80" s="159">
        <v>110</v>
      </c>
      <c r="O80" s="159">
        <v>20</v>
      </c>
      <c r="P80" s="159">
        <v>90</v>
      </c>
      <c r="Q80" s="40" t="s">
        <v>303</v>
      </c>
      <c r="R80" s="40" t="s">
        <v>303</v>
      </c>
      <c r="S80" s="40" t="s">
        <v>0</v>
      </c>
      <c r="T80" s="40"/>
    </row>
    <row r="81" spans="1:21">
      <c r="A81" s="40" t="s">
        <v>546</v>
      </c>
      <c r="B81" s="40" t="s">
        <v>479</v>
      </c>
      <c r="C81" s="40" t="s">
        <v>576</v>
      </c>
      <c r="D81" s="40">
        <v>2</v>
      </c>
      <c r="E81" s="138">
        <v>108</v>
      </c>
      <c r="F81" s="40" t="s">
        <v>303</v>
      </c>
      <c r="G81" s="40" t="s">
        <v>303</v>
      </c>
      <c r="H81" s="40" t="s">
        <v>1</v>
      </c>
      <c r="I81" s="163"/>
      <c r="J81" s="50"/>
      <c r="K81" s="50"/>
      <c r="L81" s="50"/>
      <c r="M81" s="50"/>
      <c r="N81" s="166"/>
      <c r="O81" s="166"/>
      <c r="P81" s="166">
        <f>SUM(P76:P80)</f>
        <v>420</v>
      </c>
      <c r="Q81" s="50"/>
      <c r="R81" s="50"/>
      <c r="S81" s="50"/>
      <c r="T81" s="40"/>
    </row>
    <row r="82" spans="1:21">
      <c r="A82" s="40" t="s">
        <v>546</v>
      </c>
      <c r="B82" s="40" t="s">
        <v>509</v>
      </c>
      <c r="C82" s="40" t="s">
        <v>510</v>
      </c>
      <c r="D82" s="40">
        <v>1</v>
      </c>
      <c r="E82" s="138">
        <v>60</v>
      </c>
      <c r="F82" s="40" t="s">
        <v>303</v>
      </c>
      <c r="G82" s="40" t="s">
        <v>303</v>
      </c>
      <c r="H82" s="40" t="s">
        <v>0</v>
      </c>
      <c r="I82" s="161"/>
      <c r="J82" s="167" t="s">
        <v>336</v>
      </c>
      <c r="K82" s="141"/>
      <c r="L82" s="41"/>
      <c r="M82" s="41"/>
      <c r="N82" s="168"/>
      <c r="O82" s="168"/>
      <c r="P82" s="168"/>
      <c r="Q82" s="41"/>
      <c r="R82" s="41"/>
      <c r="S82" s="41"/>
      <c r="T82" s="40"/>
      <c r="U82" s="40"/>
    </row>
    <row r="83" spans="1:21">
      <c r="A83" s="40" t="s">
        <v>546</v>
      </c>
      <c r="B83" s="40" t="s">
        <v>525</v>
      </c>
      <c r="C83" s="40" t="s">
        <v>526</v>
      </c>
      <c r="D83" s="40">
        <v>1</v>
      </c>
      <c r="E83" s="138">
        <v>60</v>
      </c>
      <c r="F83" s="40" t="s">
        <v>303</v>
      </c>
      <c r="G83" s="40" t="s">
        <v>303</v>
      </c>
      <c r="H83" s="40" t="s">
        <v>0</v>
      </c>
      <c r="I83" s="161"/>
      <c r="J83" s="46">
        <v>45636</v>
      </c>
      <c r="K83" s="138" t="s">
        <v>537</v>
      </c>
      <c r="L83" s="40" t="s">
        <v>538</v>
      </c>
      <c r="M83" s="40">
        <v>90</v>
      </c>
      <c r="N83" s="168">
        <v>375</v>
      </c>
      <c r="O83" s="168">
        <v>75</v>
      </c>
      <c r="P83" s="168">
        <v>300</v>
      </c>
      <c r="Q83" s="40" t="s">
        <v>303</v>
      </c>
      <c r="R83" s="40" t="s">
        <v>303</v>
      </c>
      <c r="S83" s="40" t="s">
        <v>0</v>
      </c>
      <c r="T83" s="40"/>
    </row>
    <row r="84" spans="1:21">
      <c r="A84" s="40" t="s">
        <v>546</v>
      </c>
      <c r="B84" s="40" t="s">
        <v>397</v>
      </c>
      <c r="C84" s="40" t="s">
        <v>578</v>
      </c>
      <c r="D84" s="40">
        <v>3</v>
      </c>
      <c r="E84" s="138">
        <v>90</v>
      </c>
      <c r="F84" s="40" t="s">
        <v>303</v>
      </c>
      <c r="G84" s="40" t="s">
        <v>303</v>
      </c>
      <c r="H84" s="40" t="s">
        <v>0</v>
      </c>
      <c r="I84" s="161"/>
      <c r="J84" s="46">
        <v>45638</v>
      </c>
      <c r="K84" s="138" t="s">
        <v>537</v>
      </c>
      <c r="L84" s="40" t="s">
        <v>538</v>
      </c>
      <c r="M84" s="40">
        <v>90</v>
      </c>
      <c r="N84" s="168">
        <v>375</v>
      </c>
      <c r="O84" s="168">
        <v>75</v>
      </c>
      <c r="P84" s="168">
        <v>300</v>
      </c>
      <c r="Q84" s="40" t="s">
        <v>303</v>
      </c>
      <c r="R84" s="40" t="s">
        <v>303</v>
      </c>
      <c r="S84" s="40" t="s">
        <v>0</v>
      </c>
      <c r="T84" s="40"/>
    </row>
    <row r="85" spans="1:21">
      <c r="A85" s="40" t="s">
        <v>546</v>
      </c>
      <c r="B85" s="40" t="s">
        <v>360</v>
      </c>
      <c r="C85" s="40" t="s">
        <v>361</v>
      </c>
      <c r="D85" s="40">
        <v>2</v>
      </c>
      <c r="E85" s="138">
        <v>90</v>
      </c>
      <c r="F85" s="40" t="s">
        <v>303</v>
      </c>
      <c r="G85" s="40" t="s">
        <v>303</v>
      </c>
      <c r="H85" s="40" t="s">
        <v>0</v>
      </c>
      <c r="I85" s="161"/>
      <c r="J85" s="46">
        <v>45639</v>
      </c>
      <c r="K85" s="138" t="s">
        <v>537</v>
      </c>
      <c r="L85" s="40" t="s">
        <v>538</v>
      </c>
      <c r="M85" s="40">
        <v>90</v>
      </c>
      <c r="N85" s="168">
        <v>375</v>
      </c>
      <c r="O85" s="168">
        <v>75</v>
      </c>
      <c r="P85" s="168">
        <v>300</v>
      </c>
      <c r="Q85" s="40" t="s">
        <v>303</v>
      </c>
      <c r="R85" s="40" t="s">
        <v>303</v>
      </c>
      <c r="S85" s="40" t="s">
        <v>0</v>
      </c>
      <c r="T85" s="40"/>
    </row>
    <row r="86" spans="1:21">
      <c r="A86" s="40" t="s">
        <v>546</v>
      </c>
      <c r="B86" s="40" t="s">
        <v>491</v>
      </c>
      <c r="C86" s="40" t="s">
        <v>522</v>
      </c>
      <c r="D86" s="40">
        <v>1</v>
      </c>
      <c r="E86" s="138">
        <v>40</v>
      </c>
      <c r="F86" s="40" t="s">
        <v>303</v>
      </c>
      <c r="G86" s="40" t="s">
        <v>303</v>
      </c>
      <c r="H86" s="40" t="s">
        <v>0</v>
      </c>
      <c r="I86" s="161"/>
      <c r="J86" s="50"/>
      <c r="K86" s="50"/>
      <c r="L86" s="50"/>
      <c r="M86" s="50"/>
      <c r="N86" s="166"/>
      <c r="O86" s="166">
        <f>SUM(O60:O85)</f>
        <v>585</v>
      </c>
      <c r="P86" s="166">
        <f>SUM(P83:P85)</f>
        <v>900</v>
      </c>
      <c r="Q86" s="50"/>
      <c r="R86" s="50"/>
      <c r="S86" s="50"/>
      <c r="T86" s="40"/>
    </row>
    <row r="87" spans="1:21">
      <c r="A87" s="40" t="s">
        <v>546</v>
      </c>
      <c r="B87" s="40" t="s">
        <v>328</v>
      </c>
      <c r="C87" s="40" t="s">
        <v>590</v>
      </c>
      <c r="D87" s="40">
        <v>1</v>
      </c>
      <c r="E87" s="138">
        <v>60</v>
      </c>
      <c r="F87" s="40" t="s">
        <v>303</v>
      </c>
      <c r="G87" s="40" t="s">
        <v>303</v>
      </c>
      <c r="H87" s="40" t="s">
        <v>0</v>
      </c>
      <c r="I87" s="161"/>
      <c r="J87" s="40"/>
      <c r="K87" s="40"/>
      <c r="L87" s="40"/>
      <c r="M87" s="40"/>
      <c r="N87" s="159"/>
      <c r="O87" s="159"/>
      <c r="P87" s="159"/>
      <c r="Q87" s="40"/>
      <c r="R87" s="40"/>
      <c r="S87" s="40"/>
      <c r="T87" s="40"/>
    </row>
    <row r="88" spans="1:21">
      <c r="A88" s="40" t="s">
        <v>546</v>
      </c>
      <c r="B88" s="40" t="s">
        <v>543</v>
      </c>
      <c r="C88" s="40" t="s">
        <v>591</v>
      </c>
      <c r="D88" s="40">
        <v>1</v>
      </c>
      <c r="E88" s="138">
        <v>90</v>
      </c>
      <c r="F88" s="40" t="s">
        <v>303</v>
      </c>
      <c r="G88" s="40" t="s">
        <v>303</v>
      </c>
      <c r="H88" s="40" t="s">
        <v>0</v>
      </c>
      <c r="I88" s="161"/>
      <c r="J88" s="40"/>
      <c r="K88" s="40"/>
      <c r="L88" s="40"/>
      <c r="M88" s="40"/>
      <c r="N88" s="159"/>
      <c r="O88" s="159"/>
      <c r="P88" s="159"/>
      <c r="Q88" s="40"/>
      <c r="R88" s="40"/>
      <c r="S88" s="40"/>
      <c r="T88" s="40"/>
    </row>
    <row r="89" spans="1:21">
      <c r="A89" s="40" t="s">
        <v>546</v>
      </c>
      <c r="B89" s="40" t="s">
        <v>491</v>
      </c>
      <c r="C89" s="40" t="s">
        <v>522</v>
      </c>
      <c r="D89" s="40">
        <v>1</v>
      </c>
      <c r="E89" s="138">
        <v>40</v>
      </c>
      <c r="F89" s="40" t="s">
        <v>303</v>
      </c>
      <c r="G89" s="40" t="s">
        <v>303</v>
      </c>
      <c r="H89" s="40" t="s">
        <v>0</v>
      </c>
      <c r="I89" s="161"/>
      <c r="J89" s="40"/>
      <c r="K89" s="40"/>
      <c r="L89" s="40"/>
      <c r="M89" s="40"/>
      <c r="N89" s="159"/>
      <c r="O89" s="159"/>
      <c r="P89" s="159"/>
      <c r="Q89" s="40"/>
      <c r="R89" s="40"/>
      <c r="S89" s="40"/>
      <c r="T89" s="40"/>
    </row>
    <row r="90" spans="1:21">
      <c r="A90" s="40" t="s">
        <v>546</v>
      </c>
      <c r="B90" s="40" t="s">
        <v>484</v>
      </c>
      <c r="C90" s="40" t="s">
        <v>485</v>
      </c>
      <c r="D90" s="40">
        <v>1</v>
      </c>
      <c r="E90" s="138">
        <v>40</v>
      </c>
      <c r="F90" s="40" t="s">
        <v>303</v>
      </c>
      <c r="G90" s="40" t="s">
        <v>303</v>
      </c>
      <c r="H90" s="40" t="s">
        <v>0</v>
      </c>
      <c r="I90" s="161"/>
      <c r="J90" s="40"/>
      <c r="K90" s="40"/>
      <c r="L90" s="40"/>
      <c r="M90" s="40"/>
      <c r="N90" s="159"/>
      <c r="O90" s="159"/>
      <c r="P90" s="159"/>
      <c r="Q90" s="40"/>
      <c r="R90" s="40"/>
      <c r="S90" s="40"/>
      <c r="T90" s="40"/>
    </row>
    <row r="91" spans="1:21">
      <c r="A91" s="40" t="s">
        <v>546</v>
      </c>
      <c r="B91" s="40" t="s">
        <v>592</v>
      </c>
      <c r="C91" s="40" t="s">
        <v>593</v>
      </c>
      <c r="D91" s="40">
        <v>1</v>
      </c>
      <c r="E91" s="138">
        <v>80</v>
      </c>
      <c r="F91" s="40" t="s">
        <v>303</v>
      </c>
      <c r="G91" s="40" t="s">
        <v>303</v>
      </c>
      <c r="H91" s="40" t="s">
        <v>0</v>
      </c>
      <c r="I91" s="161"/>
      <c r="J91" s="40"/>
      <c r="K91" s="40"/>
      <c r="L91" s="40"/>
      <c r="M91" s="40"/>
      <c r="N91" s="159"/>
      <c r="O91" s="159"/>
      <c r="P91" s="159"/>
      <c r="Q91" s="40"/>
      <c r="R91" s="40"/>
      <c r="S91" s="40"/>
      <c r="T91" s="40"/>
    </row>
    <row r="92" spans="1:21">
      <c r="A92" s="40" t="s">
        <v>546</v>
      </c>
      <c r="B92" s="40" t="s">
        <v>394</v>
      </c>
      <c r="C92" s="40" t="s">
        <v>335</v>
      </c>
      <c r="D92" s="40">
        <v>1</v>
      </c>
      <c r="E92" s="138">
        <v>60</v>
      </c>
      <c r="F92" s="40" t="s">
        <v>303</v>
      </c>
      <c r="G92" s="40" t="s">
        <v>303</v>
      </c>
      <c r="H92" s="40" t="s">
        <v>0</v>
      </c>
      <c r="I92" s="161"/>
      <c r="J92" s="31"/>
      <c r="K92" s="40"/>
      <c r="L92" s="40"/>
      <c r="M92" s="40"/>
      <c r="N92" s="159"/>
      <c r="O92" s="159"/>
      <c r="P92" s="159"/>
      <c r="Q92" s="40"/>
      <c r="R92" s="40"/>
      <c r="S92" s="40"/>
      <c r="T92" s="40"/>
    </row>
    <row r="93" spans="1:21">
      <c r="A93" s="40" t="s">
        <v>546</v>
      </c>
      <c r="B93" s="40" t="s">
        <v>371</v>
      </c>
      <c r="C93" s="40" t="s">
        <v>600</v>
      </c>
      <c r="D93" s="40">
        <v>1</v>
      </c>
      <c r="E93" s="138">
        <v>60</v>
      </c>
      <c r="F93" s="40" t="s">
        <v>303</v>
      </c>
      <c r="G93" s="40" t="s">
        <v>303</v>
      </c>
      <c r="H93" s="40" t="s">
        <v>1</v>
      </c>
      <c r="I93" s="161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</row>
    <row r="94" spans="1:21">
      <c r="A94" s="40" t="s">
        <v>546</v>
      </c>
      <c r="B94" s="40" t="s">
        <v>26</v>
      </c>
      <c r="C94" s="40" t="s">
        <v>473</v>
      </c>
      <c r="D94" s="40">
        <v>1</v>
      </c>
      <c r="E94" s="138">
        <v>60</v>
      </c>
      <c r="F94" s="40" t="s">
        <v>303</v>
      </c>
      <c r="G94" s="40" t="s">
        <v>303</v>
      </c>
      <c r="H94" s="40" t="s">
        <v>0</v>
      </c>
      <c r="I94" s="161"/>
      <c r="J94" s="40"/>
      <c r="K94" s="40"/>
      <c r="L94" s="40"/>
      <c r="M94" s="40"/>
      <c r="N94" s="159"/>
      <c r="O94" s="159"/>
      <c r="P94" s="159"/>
      <c r="Q94" s="40"/>
      <c r="R94" s="40"/>
      <c r="S94" s="40"/>
      <c r="T94" s="40"/>
    </row>
    <row r="95" spans="1:21">
      <c r="A95" s="40" t="s">
        <v>546</v>
      </c>
      <c r="B95" s="40" t="s">
        <v>385</v>
      </c>
      <c r="C95" s="40" t="s">
        <v>405</v>
      </c>
      <c r="D95" s="40">
        <v>1</v>
      </c>
      <c r="E95" s="138">
        <v>60</v>
      </c>
      <c r="F95" s="40" t="s">
        <v>303</v>
      </c>
      <c r="G95" s="40" t="s">
        <v>303</v>
      </c>
      <c r="H95" s="40" t="s">
        <v>0</v>
      </c>
      <c r="I95" s="161"/>
      <c r="J95" s="40"/>
      <c r="K95" s="40"/>
      <c r="L95" s="40"/>
      <c r="M95" s="40"/>
      <c r="N95" s="159"/>
      <c r="O95" s="159"/>
      <c r="P95" s="159"/>
      <c r="Q95" s="40"/>
      <c r="R95" s="40"/>
      <c r="S95" s="40"/>
      <c r="T95" s="40"/>
    </row>
    <row r="96" spans="1:21">
      <c r="A96" s="40" t="s">
        <v>199</v>
      </c>
      <c r="B96" s="40" t="s">
        <v>442</v>
      </c>
      <c r="C96" s="40" t="s">
        <v>601</v>
      </c>
      <c r="D96" s="40">
        <v>0</v>
      </c>
      <c r="E96" s="138">
        <v>100</v>
      </c>
      <c r="F96" s="40" t="s">
        <v>303</v>
      </c>
      <c r="G96" s="40" t="s">
        <v>303</v>
      </c>
      <c r="H96" s="40" t="s">
        <v>0</v>
      </c>
      <c r="I96" s="161"/>
      <c r="J96" s="40"/>
      <c r="K96" s="40"/>
      <c r="L96" s="40"/>
      <c r="M96" s="40"/>
      <c r="N96" s="159"/>
      <c r="O96" s="159"/>
      <c r="P96" s="159"/>
      <c r="Q96" s="40"/>
      <c r="R96" s="40"/>
      <c r="S96" s="40"/>
      <c r="T96" s="40"/>
    </row>
    <row r="97" spans="1:41">
      <c r="A97" s="40" t="s">
        <v>582</v>
      </c>
      <c r="B97" s="40" t="s">
        <v>397</v>
      </c>
      <c r="C97" s="40" t="s">
        <v>398</v>
      </c>
      <c r="D97" s="40">
        <v>4</v>
      </c>
      <c r="E97" s="138">
        <v>6</v>
      </c>
      <c r="F97" s="40" t="s">
        <v>303</v>
      </c>
      <c r="G97" s="40" t="s">
        <v>303</v>
      </c>
      <c r="H97" s="40" t="s">
        <v>0</v>
      </c>
      <c r="I97" s="163"/>
      <c r="J97" s="40"/>
      <c r="K97" s="40"/>
      <c r="L97" s="40"/>
      <c r="M97" s="40"/>
      <c r="N97" s="159"/>
      <c r="O97" s="162"/>
      <c r="P97" s="159"/>
      <c r="Q97" s="40"/>
      <c r="R97" s="40"/>
      <c r="S97" s="40"/>
      <c r="T97" s="40"/>
    </row>
    <row r="98" spans="1:41">
      <c r="A98" s="169"/>
      <c r="B98" s="169"/>
      <c r="C98" s="169"/>
      <c r="D98" s="169"/>
      <c r="E98" s="170">
        <f>SUM(E56:E97)</f>
        <v>2769</v>
      </c>
      <c r="F98" s="169"/>
      <c r="G98" s="169"/>
      <c r="H98" s="169"/>
      <c r="I98" s="163"/>
      <c r="J98" s="169"/>
      <c r="K98" s="169"/>
      <c r="L98" s="169"/>
      <c r="M98" s="169"/>
      <c r="N98" s="171"/>
      <c r="O98" s="172">
        <f>SUM(O60:O85)</f>
        <v>585</v>
      </c>
      <c r="P98" s="171"/>
      <c r="Q98" s="169"/>
      <c r="R98" s="169"/>
      <c r="S98" s="169"/>
      <c r="T98" s="173">
        <f>E98+O98</f>
        <v>3354</v>
      </c>
      <c r="U98" s="174"/>
      <c r="V98" s="174"/>
      <c r="W98" s="174"/>
      <c r="X98" s="174"/>
      <c r="Y98" s="174"/>
      <c r="Z98" s="174"/>
      <c r="AA98" s="174"/>
      <c r="AB98" s="174"/>
      <c r="AC98" s="174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</row>
    <row r="99" spans="1:41">
      <c r="A99" s="110" t="s">
        <v>602</v>
      </c>
      <c r="B99" s="37"/>
      <c r="C99" s="37"/>
      <c r="D99" s="37"/>
      <c r="E99" s="137"/>
      <c r="F99" s="45"/>
      <c r="G99" s="37"/>
      <c r="H99" s="37"/>
      <c r="I99" s="161"/>
      <c r="J99" s="37"/>
      <c r="K99" s="37"/>
      <c r="L99" s="37"/>
      <c r="M99" s="137"/>
      <c r="N99" s="164"/>
      <c r="O99" s="164"/>
      <c r="P99" s="164"/>
      <c r="Q99" s="37"/>
      <c r="R99" s="37"/>
      <c r="S99" s="37"/>
      <c r="T99" s="37"/>
    </row>
    <row r="100" spans="1:41">
      <c r="A100" s="40"/>
      <c r="B100" s="40"/>
      <c r="C100" s="40"/>
      <c r="D100" s="40"/>
      <c r="E100" s="165"/>
      <c r="F100" s="165"/>
      <c r="G100" s="165"/>
      <c r="H100" s="40"/>
      <c r="I100" s="161"/>
      <c r="J100" s="31" t="s">
        <v>565</v>
      </c>
      <c r="K100" s="40"/>
      <c r="L100" s="40"/>
      <c r="M100" s="40"/>
      <c r="N100" s="168"/>
      <c r="O100" s="168"/>
      <c r="P100" s="168"/>
      <c r="Q100" s="168"/>
      <c r="R100" s="168"/>
      <c r="S100" s="168"/>
      <c r="T100" s="40"/>
    </row>
    <row r="101" spans="1:41">
      <c r="A101" s="40"/>
      <c r="B101" s="40"/>
      <c r="C101" s="40"/>
      <c r="D101" s="40"/>
      <c r="E101" s="165"/>
      <c r="F101" s="165"/>
      <c r="G101" s="165"/>
      <c r="H101" s="40"/>
      <c r="I101" s="161"/>
      <c r="J101" s="46">
        <v>45644</v>
      </c>
      <c r="K101" s="40" t="s">
        <v>397</v>
      </c>
      <c r="L101" s="40" t="s">
        <v>578</v>
      </c>
      <c r="M101" s="40">
        <v>60</v>
      </c>
      <c r="N101" s="168">
        <v>70</v>
      </c>
      <c r="O101" s="168">
        <v>25</v>
      </c>
      <c r="P101" s="168">
        <v>55</v>
      </c>
      <c r="Q101" s="40" t="s">
        <v>303</v>
      </c>
      <c r="R101" s="40" t="s">
        <v>303</v>
      </c>
      <c r="S101" s="40" t="s">
        <v>0</v>
      </c>
      <c r="T101" s="40"/>
    </row>
    <row r="102" spans="1:41">
      <c r="A102" s="46"/>
      <c r="B102" s="138"/>
      <c r="C102" s="40"/>
      <c r="D102" s="40"/>
      <c r="E102" s="168"/>
      <c r="F102" s="168"/>
      <c r="G102" s="168"/>
      <c r="H102" s="40"/>
      <c r="I102" s="163"/>
      <c r="J102" s="40" t="s">
        <v>199</v>
      </c>
      <c r="K102" s="40" t="s">
        <v>227</v>
      </c>
      <c r="L102" s="40" t="s">
        <v>404</v>
      </c>
      <c r="M102" s="40" t="s">
        <v>304</v>
      </c>
      <c r="N102" s="159">
        <v>100</v>
      </c>
      <c r="O102" s="159">
        <v>40</v>
      </c>
      <c r="P102" s="159">
        <v>60</v>
      </c>
      <c r="Q102" s="40" t="s">
        <v>303</v>
      </c>
      <c r="R102" s="40" t="s">
        <v>303</v>
      </c>
      <c r="S102" s="40" t="s">
        <v>0</v>
      </c>
      <c r="T102" s="40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</row>
    <row r="103" spans="1:41">
      <c r="A103" s="46"/>
      <c r="B103" s="138"/>
      <c r="C103" s="40"/>
      <c r="D103" s="40"/>
      <c r="E103" s="168"/>
      <c r="F103" s="168"/>
      <c r="G103" s="168"/>
      <c r="H103" s="40"/>
      <c r="I103" s="161"/>
      <c r="J103" s="40" t="s">
        <v>199</v>
      </c>
      <c r="K103" s="85" t="s">
        <v>368</v>
      </c>
      <c r="L103" s="85" t="s">
        <v>327</v>
      </c>
      <c r="M103" s="40" t="s">
        <v>304</v>
      </c>
      <c r="N103" s="165">
        <v>100</v>
      </c>
      <c r="O103" s="165">
        <v>40</v>
      </c>
      <c r="P103" s="165">
        <v>60</v>
      </c>
      <c r="Q103" s="40" t="s">
        <v>303</v>
      </c>
      <c r="R103" s="40" t="s">
        <v>303</v>
      </c>
      <c r="S103" s="40" t="s">
        <v>1</v>
      </c>
      <c r="T103" s="40"/>
    </row>
    <row r="104" spans="1:41">
      <c r="A104" s="46"/>
      <c r="B104" s="138"/>
      <c r="C104" s="40"/>
      <c r="D104" s="40"/>
      <c r="E104" s="168"/>
      <c r="F104" s="168"/>
      <c r="G104" s="168"/>
      <c r="H104" s="40"/>
      <c r="I104" s="161"/>
      <c r="J104" s="40" t="s">
        <v>199</v>
      </c>
      <c r="K104" s="40" t="s">
        <v>537</v>
      </c>
      <c r="L104" s="40" t="s">
        <v>538</v>
      </c>
      <c r="M104" s="40" t="s">
        <v>304</v>
      </c>
      <c r="N104" s="165">
        <v>100</v>
      </c>
      <c r="O104" s="165">
        <v>40</v>
      </c>
      <c r="P104" s="165">
        <v>60</v>
      </c>
      <c r="Q104" s="40" t="s">
        <v>303</v>
      </c>
      <c r="R104" s="40" t="s">
        <v>303</v>
      </c>
      <c r="S104" s="40" t="s">
        <v>0</v>
      </c>
      <c r="T104" s="40"/>
    </row>
    <row r="105" spans="1:41">
      <c r="A105" s="46"/>
      <c r="B105" s="138"/>
      <c r="C105" s="40"/>
      <c r="D105" s="40"/>
      <c r="E105" s="168"/>
      <c r="F105" s="168"/>
      <c r="G105" s="168"/>
      <c r="H105" s="40"/>
      <c r="I105" s="161"/>
      <c r="J105" s="40" t="s">
        <v>199</v>
      </c>
      <c r="K105" s="40" t="s">
        <v>603</v>
      </c>
      <c r="L105" s="40" t="s">
        <v>365</v>
      </c>
      <c r="M105" s="40" t="s">
        <v>304</v>
      </c>
      <c r="N105" s="165">
        <v>100</v>
      </c>
      <c r="O105" s="165">
        <v>40</v>
      </c>
      <c r="P105" s="165">
        <v>60</v>
      </c>
      <c r="Q105" s="40" t="s">
        <v>303</v>
      </c>
      <c r="R105" s="40" t="s">
        <v>303</v>
      </c>
      <c r="S105" s="40" t="s">
        <v>1</v>
      </c>
      <c r="T105" s="40"/>
    </row>
    <row r="106" spans="1:41">
      <c r="A106" s="40"/>
      <c r="B106" s="40"/>
      <c r="C106" s="40"/>
      <c r="D106" s="40"/>
      <c r="E106" s="138"/>
      <c r="F106" s="40"/>
      <c r="G106" s="40"/>
      <c r="H106" s="40"/>
      <c r="I106" s="161"/>
      <c r="J106" s="50"/>
      <c r="K106" s="50"/>
      <c r="L106" s="50"/>
      <c r="M106" s="50"/>
      <c r="N106" s="50"/>
      <c r="O106" s="50"/>
      <c r="P106" s="166">
        <f>SUM(P101:P105)</f>
        <v>295</v>
      </c>
      <c r="Q106" s="50"/>
      <c r="R106" s="50"/>
      <c r="S106" s="50"/>
      <c r="T106" s="40"/>
    </row>
    <row r="107" spans="1:41">
      <c r="A107" s="40"/>
      <c r="B107" s="40"/>
      <c r="C107" s="40"/>
      <c r="D107" s="40"/>
      <c r="E107" s="138"/>
      <c r="F107" s="40"/>
      <c r="G107" s="40"/>
      <c r="H107" s="40"/>
      <c r="I107" s="161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</row>
    <row r="108" spans="1:41">
      <c r="A108" s="40"/>
      <c r="B108" s="40"/>
      <c r="C108" s="40"/>
      <c r="D108" s="40"/>
      <c r="E108" s="159"/>
      <c r="F108" s="159"/>
      <c r="G108" s="159"/>
      <c r="H108" s="40"/>
      <c r="I108" s="161"/>
      <c r="J108" s="167" t="s">
        <v>336</v>
      </c>
      <c r="K108" s="40"/>
      <c r="L108" s="40"/>
      <c r="M108" s="40"/>
      <c r="N108" s="159"/>
      <c r="O108" s="159"/>
      <c r="P108" s="159"/>
      <c r="Q108" s="40"/>
      <c r="R108" s="40"/>
      <c r="S108" s="40"/>
      <c r="T108" s="40"/>
    </row>
    <row r="109" spans="1:41">
      <c r="A109" s="40"/>
      <c r="B109" s="40"/>
      <c r="C109" s="40"/>
      <c r="D109" s="40"/>
      <c r="E109" s="138"/>
      <c r="F109" s="40"/>
      <c r="G109" s="40"/>
      <c r="H109" s="40"/>
      <c r="I109" s="161"/>
      <c r="J109" s="46">
        <v>45643</v>
      </c>
      <c r="K109" s="138" t="s">
        <v>537</v>
      </c>
      <c r="L109" s="40" t="s">
        <v>538</v>
      </c>
      <c r="M109" s="40">
        <v>90</v>
      </c>
      <c r="N109" s="168">
        <v>375</v>
      </c>
      <c r="O109" s="168">
        <v>75</v>
      </c>
      <c r="P109" s="168">
        <v>300</v>
      </c>
      <c r="Q109" s="40" t="s">
        <v>303</v>
      </c>
      <c r="R109" s="40" t="s">
        <v>303</v>
      </c>
      <c r="S109" s="40" t="s">
        <v>0</v>
      </c>
      <c r="T109" s="40"/>
    </row>
    <row r="110" spans="1:41">
      <c r="A110" s="40"/>
      <c r="B110" s="40"/>
      <c r="C110" s="40"/>
      <c r="D110" s="40"/>
      <c r="E110" s="138"/>
      <c r="F110" s="40"/>
      <c r="G110" s="40"/>
      <c r="H110" s="40"/>
      <c r="I110" s="161"/>
      <c r="J110" s="46">
        <v>45646</v>
      </c>
      <c r="K110" s="138" t="s">
        <v>537</v>
      </c>
      <c r="L110" s="40" t="s">
        <v>538</v>
      </c>
      <c r="M110" s="40">
        <v>90</v>
      </c>
      <c r="N110" s="168">
        <v>375</v>
      </c>
      <c r="O110" s="168">
        <v>75</v>
      </c>
      <c r="P110" s="168">
        <v>300</v>
      </c>
      <c r="Q110" s="40" t="s">
        <v>303</v>
      </c>
      <c r="R110" s="40" t="s">
        <v>303</v>
      </c>
      <c r="S110" s="40" t="s">
        <v>0</v>
      </c>
      <c r="T110" s="40"/>
    </row>
    <row r="111" spans="1:41">
      <c r="A111" s="40"/>
      <c r="B111" s="40"/>
      <c r="C111" s="40"/>
      <c r="D111" s="40"/>
      <c r="E111" s="40"/>
      <c r="F111" s="40"/>
      <c r="G111" s="40"/>
      <c r="H111" s="40"/>
      <c r="I111" s="161"/>
      <c r="J111" s="50"/>
      <c r="K111" s="50"/>
      <c r="L111" s="50"/>
      <c r="M111" s="50"/>
      <c r="N111" s="166"/>
      <c r="O111" s="166"/>
      <c r="P111" s="166">
        <f>SUM(P108:P110)</f>
        <v>600</v>
      </c>
      <c r="Q111" s="50"/>
      <c r="R111" s="50"/>
      <c r="S111" s="50"/>
      <c r="T111" s="40"/>
    </row>
    <row r="112" spans="1:41">
      <c r="A112" s="40"/>
      <c r="B112" s="40"/>
      <c r="C112" s="40"/>
      <c r="D112" s="40"/>
      <c r="E112" s="159"/>
      <c r="F112" s="159"/>
      <c r="G112" s="159"/>
      <c r="H112" s="40"/>
      <c r="I112" s="161"/>
      <c r="J112" s="31" t="s">
        <v>371</v>
      </c>
      <c r="K112" s="40"/>
      <c r="L112" s="40"/>
      <c r="M112" s="40"/>
      <c r="N112" s="159"/>
      <c r="O112" s="159"/>
      <c r="P112" s="159"/>
      <c r="Q112" s="40"/>
      <c r="R112" s="40"/>
      <c r="S112" s="40"/>
      <c r="T112" s="40"/>
    </row>
    <row r="113" spans="1:41">
      <c r="A113" s="46"/>
      <c r="B113" s="40"/>
      <c r="C113" s="40"/>
      <c r="D113" s="40"/>
      <c r="E113" s="168"/>
      <c r="F113" s="168"/>
      <c r="G113" s="168"/>
      <c r="H113" s="40"/>
      <c r="I113" s="163"/>
      <c r="J113" s="46">
        <v>45642</v>
      </c>
      <c r="K113" s="138" t="s">
        <v>537</v>
      </c>
      <c r="L113" s="40" t="s">
        <v>538</v>
      </c>
      <c r="M113" s="40">
        <v>60</v>
      </c>
      <c r="N113" s="168">
        <v>70</v>
      </c>
      <c r="O113" s="168">
        <v>20</v>
      </c>
      <c r="P113" s="168">
        <v>50</v>
      </c>
      <c r="Q113" s="40" t="s">
        <v>303</v>
      </c>
      <c r="R113" s="40" t="s">
        <v>303</v>
      </c>
      <c r="S113" s="40" t="s">
        <v>0</v>
      </c>
      <c r="T113" s="40"/>
    </row>
    <row r="114" spans="1:41">
      <c r="A114" s="46"/>
      <c r="B114" s="40"/>
      <c r="C114" s="40"/>
      <c r="D114" s="40"/>
      <c r="E114" s="168"/>
      <c r="F114" s="168"/>
      <c r="G114" s="168"/>
      <c r="H114" s="40"/>
      <c r="I114" s="161"/>
      <c r="J114" s="46">
        <v>45642</v>
      </c>
      <c r="K114" s="138" t="s">
        <v>226</v>
      </c>
      <c r="L114" s="40" t="s">
        <v>604</v>
      </c>
      <c r="M114" s="40">
        <v>60</v>
      </c>
      <c r="N114" s="168">
        <v>70</v>
      </c>
      <c r="O114" s="168">
        <v>20</v>
      </c>
      <c r="P114" s="168">
        <v>50</v>
      </c>
      <c r="Q114" s="40" t="s">
        <v>303</v>
      </c>
      <c r="R114" s="40" t="s">
        <v>303</v>
      </c>
      <c r="S114" s="40" t="s">
        <v>1</v>
      </c>
      <c r="T114" s="40"/>
    </row>
    <row r="115" spans="1:41">
      <c r="A115" s="40"/>
      <c r="B115" s="40"/>
      <c r="C115" s="40"/>
      <c r="D115" s="40"/>
      <c r="E115" s="40"/>
      <c r="F115" s="40"/>
      <c r="G115" s="40"/>
      <c r="H115" s="40"/>
      <c r="I115" s="161"/>
      <c r="J115" s="46">
        <v>45642</v>
      </c>
      <c r="K115" s="40" t="s">
        <v>227</v>
      </c>
      <c r="L115" s="40" t="s">
        <v>404</v>
      </c>
      <c r="M115" s="40">
        <v>30</v>
      </c>
      <c r="N115" s="168">
        <v>40</v>
      </c>
      <c r="O115" s="168">
        <v>10</v>
      </c>
      <c r="P115" s="168">
        <v>30</v>
      </c>
      <c r="Q115" s="40" t="s">
        <v>303</v>
      </c>
      <c r="R115" s="40" t="s">
        <v>303</v>
      </c>
      <c r="S115" s="40" t="s">
        <v>0</v>
      </c>
      <c r="T115" s="40"/>
    </row>
    <row r="116" spans="1:41">
      <c r="A116" s="46"/>
      <c r="B116" s="40"/>
      <c r="C116" s="40"/>
      <c r="D116" s="40"/>
      <c r="E116" s="168"/>
      <c r="F116" s="168"/>
      <c r="G116" s="168"/>
      <c r="H116" s="40"/>
      <c r="I116" s="161"/>
      <c r="J116" s="46">
        <v>45643</v>
      </c>
      <c r="K116" s="40" t="s">
        <v>227</v>
      </c>
      <c r="L116" s="40" t="s">
        <v>404</v>
      </c>
      <c r="M116" s="40">
        <v>30</v>
      </c>
      <c r="N116" s="168">
        <v>40</v>
      </c>
      <c r="O116" s="168">
        <v>10</v>
      </c>
      <c r="P116" s="168">
        <v>30</v>
      </c>
      <c r="Q116" s="40" t="s">
        <v>303</v>
      </c>
      <c r="R116" s="40" t="s">
        <v>303</v>
      </c>
      <c r="S116" s="40" t="s">
        <v>0</v>
      </c>
      <c r="T116" s="40"/>
    </row>
    <row r="117" spans="1:41">
      <c r="A117" s="46"/>
      <c r="B117" s="40"/>
      <c r="C117" s="40"/>
      <c r="D117" s="40"/>
      <c r="E117" s="168"/>
      <c r="F117" s="168"/>
      <c r="G117" s="168"/>
      <c r="H117" s="40"/>
      <c r="I117" s="161"/>
      <c r="J117" s="46">
        <v>45644</v>
      </c>
      <c r="K117" s="40" t="s">
        <v>227</v>
      </c>
      <c r="L117" s="40" t="s">
        <v>404</v>
      </c>
      <c r="M117" s="40">
        <v>30</v>
      </c>
      <c r="N117" s="168">
        <v>40</v>
      </c>
      <c r="O117" s="168">
        <v>10</v>
      </c>
      <c r="P117" s="168">
        <v>30</v>
      </c>
      <c r="Q117" s="40" t="s">
        <v>303</v>
      </c>
      <c r="R117" s="40" t="s">
        <v>303</v>
      </c>
      <c r="S117" s="40" t="s">
        <v>0</v>
      </c>
      <c r="T117" s="40"/>
    </row>
    <row r="118" spans="1:41">
      <c r="A118" s="46"/>
      <c r="B118" s="40"/>
      <c r="C118" s="40"/>
      <c r="D118" s="40"/>
      <c r="E118" s="168"/>
      <c r="F118" s="168"/>
      <c r="G118" s="168"/>
      <c r="H118" s="40"/>
      <c r="I118" s="161"/>
      <c r="J118" s="46">
        <v>45645</v>
      </c>
      <c r="K118" s="40" t="s">
        <v>227</v>
      </c>
      <c r="L118" s="40" t="s">
        <v>404</v>
      </c>
      <c r="M118" s="40">
        <v>30</v>
      </c>
      <c r="N118" s="168">
        <v>40</v>
      </c>
      <c r="O118" s="168">
        <v>10</v>
      </c>
      <c r="P118" s="168">
        <v>30</v>
      </c>
      <c r="Q118" s="40" t="s">
        <v>303</v>
      </c>
      <c r="R118" s="40" t="s">
        <v>303</v>
      </c>
      <c r="S118" s="40" t="s">
        <v>0</v>
      </c>
      <c r="T118" s="40"/>
    </row>
    <row r="119" spans="1:41">
      <c r="A119" s="46"/>
      <c r="B119" s="138"/>
      <c r="C119" s="40"/>
      <c r="D119" s="40"/>
      <c r="E119" s="168"/>
      <c r="F119" s="168"/>
      <c r="G119" s="168"/>
      <c r="H119" s="40"/>
      <c r="I119" s="161"/>
      <c r="J119" s="46">
        <v>45646</v>
      </c>
      <c r="K119" s="40" t="s">
        <v>227</v>
      </c>
      <c r="L119" s="40" t="s">
        <v>404</v>
      </c>
      <c r="M119" s="40">
        <v>30</v>
      </c>
      <c r="N119" s="168">
        <v>40</v>
      </c>
      <c r="O119" s="168">
        <v>10</v>
      </c>
      <c r="P119" s="168">
        <v>30</v>
      </c>
      <c r="Q119" s="40" t="s">
        <v>303</v>
      </c>
      <c r="R119" s="40" t="s">
        <v>303</v>
      </c>
      <c r="S119" s="40" t="s">
        <v>0</v>
      </c>
      <c r="T119" s="40"/>
    </row>
    <row r="120" spans="1:41">
      <c r="A120" s="46"/>
      <c r="B120" s="40"/>
      <c r="C120" s="40"/>
      <c r="D120" s="40"/>
      <c r="E120" s="168"/>
      <c r="F120" s="168"/>
      <c r="G120" s="168"/>
      <c r="H120" s="40"/>
      <c r="I120" s="161"/>
      <c r="J120" s="46">
        <v>45642</v>
      </c>
      <c r="K120" s="40" t="s">
        <v>225</v>
      </c>
      <c r="L120" s="40" t="s">
        <v>599</v>
      </c>
      <c r="M120" s="40">
        <v>90</v>
      </c>
      <c r="N120" s="168">
        <v>55</v>
      </c>
      <c r="O120" s="168">
        <v>11</v>
      </c>
      <c r="P120" s="168">
        <v>44</v>
      </c>
      <c r="Q120" s="40" t="s">
        <v>303</v>
      </c>
      <c r="R120" s="40" t="s">
        <v>303</v>
      </c>
      <c r="S120" s="40" t="s">
        <v>0</v>
      </c>
      <c r="T120" s="40"/>
    </row>
    <row r="121" spans="1:41">
      <c r="A121" s="46"/>
      <c r="B121" s="40"/>
      <c r="C121" s="40"/>
      <c r="D121" s="40"/>
      <c r="E121" s="168"/>
      <c r="F121" s="168"/>
      <c r="G121" s="168"/>
      <c r="H121" s="40"/>
      <c r="I121" s="161"/>
      <c r="J121" s="46">
        <v>45643</v>
      </c>
      <c r="K121" s="40" t="s">
        <v>225</v>
      </c>
      <c r="L121" s="40" t="s">
        <v>599</v>
      </c>
      <c r="M121" s="40">
        <v>90</v>
      </c>
      <c r="N121" s="168">
        <v>55</v>
      </c>
      <c r="O121" s="168">
        <v>11</v>
      </c>
      <c r="P121" s="168">
        <v>44</v>
      </c>
      <c r="Q121" s="40" t="s">
        <v>303</v>
      </c>
      <c r="R121" s="40" t="s">
        <v>303</v>
      </c>
      <c r="S121" s="40" t="s">
        <v>0</v>
      </c>
      <c r="T121" s="40"/>
    </row>
    <row r="122" spans="1:41">
      <c r="A122" s="40"/>
      <c r="B122" s="40"/>
      <c r="C122" s="40"/>
      <c r="D122" s="40"/>
      <c r="E122" s="138"/>
      <c r="F122" s="40"/>
      <c r="G122" s="40"/>
      <c r="H122" s="40"/>
      <c r="I122" s="161"/>
      <c r="J122" s="46">
        <v>45644</v>
      </c>
      <c r="K122" s="40" t="s">
        <v>225</v>
      </c>
      <c r="L122" s="40" t="s">
        <v>599</v>
      </c>
      <c r="M122" s="40">
        <v>90</v>
      </c>
      <c r="N122" s="168">
        <v>55</v>
      </c>
      <c r="O122" s="168">
        <v>11</v>
      </c>
      <c r="P122" s="168">
        <v>44</v>
      </c>
      <c r="Q122" s="40" t="s">
        <v>303</v>
      </c>
      <c r="R122" s="40" t="s">
        <v>303</v>
      </c>
      <c r="S122" s="40" t="s">
        <v>0</v>
      </c>
      <c r="T122" s="40"/>
    </row>
    <row r="123" spans="1:41">
      <c r="A123" s="40"/>
      <c r="B123" s="40"/>
      <c r="C123" s="40"/>
      <c r="D123" s="40"/>
      <c r="E123" s="138"/>
      <c r="F123" s="40"/>
      <c r="G123" s="40"/>
      <c r="H123" s="40"/>
      <c r="I123" s="161"/>
      <c r="J123" s="46">
        <v>45645</v>
      </c>
      <c r="K123" s="40" t="s">
        <v>225</v>
      </c>
      <c r="L123" s="40" t="s">
        <v>599</v>
      </c>
      <c r="M123" s="40">
        <v>90</v>
      </c>
      <c r="N123" s="168">
        <v>55</v>
      </c>
      <c r="O123" s="168">
        <v>11</v>
      </c>
      <c r="P123" s="168">
        <v>44</v>
      </c>
      <c r="Q123" s="40" t="s">
        <v>303</v>
      </c>
      <c r="R123" s="40" t="s">
        <v>303</v>
      </c>
      <c r="S123" s="40" t="s">
        <v>0</v>
      </c>
      <c r="T123" s="40"/>
    </row>
    <row r="124" spans="1:41">
      <c r="A124" s="40"/>
      <c r="B124" s="40"/>
      <c r="C124" s="40"/>
      <c r="D124" s="40"/>
      <c r="E124" s="138"/>
      <c r="F124" s="40"/>
      <c r="G124" s="40"/>
      <c r="H124" s="40"/>
      <c r="I124" s="161"/>
      <c r="J124" s="46">
        <v>45646</v>
      </c>
      <c r="K124" s="40" t="s">
        <v>225</v>
      </c>
      <c r="L124" s="40" t="s">
        <v>599</v>
      </c>
      <c r="M124" s="40">
        <v>90</v>
      </c>
      <c r="N124" s="168">
        <v>55</v>
      </c>
      <c r="O124" s="168">
        <v>11</v>
      </c>
      <c r="P124" s="168">
        <v>44</v>
      </c>
      <c r="Q124" s="40" t="s">
        <v>303</v>
      </c>
      <c r="R124" s="40" t="s">
        <v>303</v>
      </c>
      <c r="S124" s="40" t="s">
        <v>0</v>
      </c>
      <c r="T124" s="40"/>
    </row>
    <row r="125" spans="1:41">
      <c r="A125" s="40"/>
      <c r="B125" s="40"/>
      <c r="C125" s="40"/>
      <c r="D125" s="40"/>
      <c r="E125" s="138"/>
      <c r="F125" s="40"/>
      <c r="G125" s="40"/>
      <c r="H125" s="40"/>
      <c r="I125" s="161"/>
      <c r="J125" s="46">
        <v>45647</v>
      </c>
      <c r="K125" s="40" t="s">
        <v>225</v>
      </c>
      <c r="L125" s="40" t="s">
        <v>599</v>
      </c>
      <c r="M125" s="40">
        <v>90</v>
      </c>
      <c r="N125" s="168">
        <v>55</v>
      </c>
      <c r="O125" s="168">
        <v>11</v>
      </c>
      <c r="P125" s="168">
        <v>44</v>
      </c>
      <c r="Q125" s="40" t="s">
        <v>303</v>
      </c>
      <c r="R125" s="40" t="s">
        <v>303</v>
      </c>
      <c r="S125" s="40" t="s">
        <v>0</v>
      </c>
      <c r="T125" s="40"/>
    </row>
    <row r="126" spans="1:41">
      <c r="A126" s="40"/>
      <c r="B126" s="40"/>
      <c r="C126" s="40"/>
      <c r="D126" s="40"/>
      <c r="E126" s="138"/>
      <c r="F126" s="40"/>
      <c r="G126" s="40"/>
      <c r="H126" s="40"/>
      <c r="I126" s="161"/>
      <c r="J126" s="46">
        <v>45648</v>
      </c>
      <c r="K126" s="40" t="s">
        <v>225</v>
      </c>
      <c r="L126" s="40" t="s">
        <v>599</v>
      </c>
      <c r="M126" s="40">
        <v>90</v>
      </c>
      <c r="N126" s="168">
        <v>55</v>
      </c>
      <c r="O126" s="168">
        <v>11</v>
      </c>
      <c r="P126" s="168">
        <v>44</v>
      </c>
      <c r="Q126" s="40" t="s">
        <v>303</v>
      </c>
      <c r="R126" s="40" t="s">
        <v>303</v>
      </c>
      <c r="S126" s="40" t="s">
        <v>0</v>
      </c>
      <c r="T126" s="40"/>
    </row>
    <row r="127" spans="1:41">
      <c r="A127" s="40"/>
      <c r="B127" s="40"/>
      <c r="C127" s="40"/>
      <c r="D127" s="40"/>
      <c r="E127" s="138"/>
      <c r="F127" s="40"/>
      <c r="G127" s="40"/>
      <c r="H127" s="40"/>
      <c r="I127" s="161"/>
      <c r="J127" s="46"/>
      <c r="K127" s="40"/>
      <c r="L127" s="40"/>
      <c r="M127" s="40"/>
      <c r="N127" s="168"/>
      <c r="O127" s="168"/>
      <c r="P127" s="175">
        <f>SUM(P113:P126)</f>
        <v>558</v>
      </c>
      <c r="Q127" s="40"/>
      <c r="R127" s="40"/>
      <c r="S127" s="40"/>
      <c r="T127" s="40"/>
    </row>
    <row r="128" spans="1:41">
      <c r="A128" s="169"/>
      <c r="B128" s="169"/>
      <c r="C128" s="169"/>
      <c r="D128" s="169"/>
      <c r="E128" s="173">
        <v>0</v>
      </c>
      <c r="F128" s="169"/>
      <c r="G128" s="169"/>
      <c r="H128" s="169"/>
      <c r="I128" s="176"/>
      <c r="J128" s="169"/>
      <c r="K128" s="169"/>
      <c r="L128" s="169"/>
      <c r="M128" s="169"/>
      <c r="N128" s="171"/>
      <c r="O128" s="177">
        <f>SUM(O101:O126)</f>
        <v>502</v>
      </c>
      <c r="P128" s="169"/>
      <c r="Q128" s="169"/>
      <c r="R128" s="169"/>
      <c r="S128" s="169"/>
      <c r="T128" s="177">
        <v>502</v>
      </c>
      <c r="U128" s="174"/>
      <c r="V128" s="174"/>
      <c r="W128" s="174"/>
      <c r="X128" s="174"/>
      <c r="Y128" s="174"/>
      <c r="Z128" s="174"/>
      <c r="AA128" s="174"/>
      <c r="AB128" s="174"/>
      <c r="AC128" s="174"/>
      <c r="AD128" s="174"/>
      <c r="AE128" s="174"/>
      <c r="AF128" s="174"/>
      <c r="AG128" s="174"/>
      <c r="AH128" s="174"/>
      <c r="AI128" s="174"/>
      <c r="AJ128" s="174"/>
      <c r="AK128" s="174"/>
      <c r="AL128" s="174"/>
      <c r="AM128" s="174"/>
      <c r="AN128" s="174"/>
      <c r="AO128" s="174"/>
    </row>
    <row r="129" spans="1:20">
      <c r="A129" s="110" t="s">
        <v>605</v>
      </c>
      <c r="B129" s="37"/>
      <c r="C129" s="37"/>
      <c r="D129" s="37"/>
      <c r="E129" s="137"/>
      <c r="F129" s="45"/>
      <c r="G129" s="37"/>
      <c r="H129" s="37"/>
      <c r="I129" s="161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40"/>
    </row>
    <row r="130" spans="1:20">
      <c r="A130" s="46">
        <v>45652</v>
      </c>
      <c r="B130" s="40" t="s">
        <v>324</v>
      </c>
      <c r="C130" s="40" t="s">
        <v>333</v>
      </c>
      <c r="D130" s="40">
        <v>60</v>
      </c>
      <c r="E130" s="140">
        <v>90</v>
      </c>
      <c r="F130" s="40" t="s">
        <v>303</v>
      </c>
      <c r="G130" s="40" t="s">
        <v>303</v>
      </c>
      <c r="H130" s="40" t="s">
        <v>1</v>
      </c>
      <c r="I130" s="161"/>
      <c r="J130" s="31" t="s">
        <v>288</v>
      </c>
      <c r="K130" s="31" t="s">
        <v>289</v>
      </c>
      <c r="L130" s="31" t="s">
        <v>559</v>
      </c>
      <c r="M130" s="31" t="s">
        <v>291</v>
      </c>
      <c r="N130" s="162" t="s">
        <v>292</v>
      </c>
      <c r="O130" s="162" t="s">
        <v>233</v>
      </c>
      <c r="P130" s="162" t="s">
        <v>563</v>
      </c>
      <c r="Q130" s="31" t="s">
        <v>560</v>
      </c>
      <c r="R130" s="31" t="s">
        <v>561</v>
      </c>
      <c r="S130" s="31" t="s">
        <v>562</v>
      </c>
      <c r="T130" s="40"/>
    </row>
    <row r="131" spans="1:20">
      <c r="A131" s="46">
        <v>45652</v>
      </c>
      <c r="B131" s="40" t="s">
        <v>305</v>
      </c>
      <c r="C131" s="40" t="s">
        <v>306</v>
      </c>
      <c r="D131" s="40">
        <v>60</v>
      </c>
      <c r="E131" s="140">
        <v>90</v>
      </c>
      <c r="F131" s="40" t="s">
        <v>303</v>
      </c>
      <c r="G131" s="40" t="s">
        <v>303</v>
      </c>
      <c r="H131" s="40" t="s">
        <v>0</v>
      </c>
      <c r="I131" s="161"/>
      <c r="J131" s="31" t="s">
        <v>565</v>
      </c>
      <c r="K131" s="40"/>
      <c r="L131" s="40"/>
      <c r="M131" s="40"/>
      <c r="N131" s="40"/>
      <c r="O131" s="40"/>
      <c r="P131" s="40"/>
      <c r="Q131" s="40"/>
      <c r="R131" s="40"/>
      <c r="S131" s="40"/>
      <c r="T131" s="40"/>
    </row>
    <row r="132" spans="1:20">
      <c r="A132" s="46">
        <v>45652</v>
      </c>
      <c r="B132" s="40" t="s">
        <v>90</v>
      </c>
      <c r="C132" s="40" t="s">
        <v>325</v>
      </c>
      <c r="D132" s="40">
        <v>60</v>
      </c>
      <c r="E132" s="140">
        <v>90</v>
      </c>
      <c r="F132" s="40" t="s">
        <v>303</v>
      </c>
      <c r="G132" s="40" t="s">
        <v>303</v>
      </c>
      <c r="H132" s="40" t="s">
        <v>8</v>
      </c>
      <c r="I132" s="161"/>
      <c r="J132" s="106">
        <v>45655</v>
      </c>
      <c r="K132" s="40" t="s">
        <v>603</v>
      </c>
      <c r="L132" s="40" t="s">
        <v>365</v>
      </c>
      <c r="M132" s="40">
        <v>60</v>
      </c>
      <c r="N132" s="168">
        <v>80</v>
      </c>
      <c r="O132" s="168">
        <v>25</v>
      </c>
      <c r="P132" s="168">
        <v>55</v>
      </c>
      <c r="Q132" s="40" t="s">
        <v>303</v>
      </c>
      <c r="R132" s="40" t="s">
        <v>303</v>
      </c>
      <c r="S132" s="40" t="s">
        <v>1</v>
      </c>
      <c r="T132" s="165"/>
    </row>
    <row r="133" spans="1:20">
      <c r="A133" s="46">
        <v>45652</v>
      </c>
      <c r="B133" s="40" t="s">
        <v>606</v>
      </c>
      <c r="C133" s="40" t="s">
        <v>323</v>
      </c>
      <c r="D133" s="40">
        <v>120</v>
      </c>
      <c r="E133" s="140">
        <v>180</v>
      </c>
      <c r="F133" s="40" t="s">
        <v>303</v>
      </c>
      <c r="G133" s="40" t="s">
        <v>303</v>
      </c>
      <c r="H133" s="40" t="s">
        <v>0</v>
      </c>
      <c r="I133" s="161"/>
      <c r="J133" s="40"/>
      <c r="K133" s="40"/>
      <c r="L133" s="40"/>
      <c r="M133" s="40"/>
      <c r="N133" s="165"/>
      <c r="O133" s="165"/>
      <c r="P133" s="165"/>
      <c r="Q133" s="40"/>
      <c r="R133" s="165"/>
      <c r="S133" s="165"/>
      <c r="T133" s="165"/>
    </row>
    <row r="134" spans="1:20">
      <c r="A134" s="46">
        <v>45652</v>
      </c>
      <c r="B134" s="40" t="s">
        <v>388</v>
      </c>
      <c r="C134" s="40" t="s">
        <v>325</v>
      </c>
      <c r="D134" s="40" t="s">
        <v>304</v>
      </c>
      <c r="E134" s="140">
        <v>360</v>
      </c>
      <c r="F134" s="40" t="s">
        <v>303</v>
      </c>
      <c r="G134" s="40" t="s">
        <v>303</v>
      </c>
      <c r="H134" s="40" t="s">
        <v>8</v>
      </c>
      <c r="I134" s="161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</row>
    <row r="135" spans="1:20">
      <c r="A135" s="46">
        <v>45652</v>
      </c>
      <c r="B135" s="40" t="s">
        <v>22</v>
      </c>
      <c r="C135" s="40" t="s">
        <v>332</v>
      </c>
      <c r="D135" s="40">
        <v>60</v>
      </c>
      <c r="E135" s="140">
        <v>60</v>
      </c>
      <c r="F135" s="40" t="s">
        <v>303</v>
      </c>
      <c r="G135" s="40" t="s">
        <v>303</v>
      </c>
      <c r="H135" s="40" t="s">
        <v>0</v>
      </c>
      <c r="I135" s="161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</row>
    <row r="136" spans="1:20">
      <c r="A136" s="50"/>
      <c r="B136" s="50"/>
      <c r="C136" s="50"/>
      <c r="D136" s="50"/>
      <c r="E136" s="143"/>
      <c r="F136" s="50"/>
      <c r="G136" s="50"/>
      <c r="H136" s="50"/>
      <c r="I136" s="161"/>
      <c r="J136" s="50"/>
      <c r="K136" s="50"/>
      <c r="L136" s="50"/>
      <c r="M136" s="50"/>
      <c r="N136" s="143"/>
      <c r="O136" s="50"/>
      <c r="P136" s="175">
        <v>55</v>
      </c>
      <c r="Q136" s="50"/>
      <c r="R136" s="50"/>
      <c r="S136" s="50"/>
      <c r="T136" s="40"/>
    </row>
    <row r="137" spans="1:20">
      <c r="A137" s="46">
        <v>45653</v>
      </c>
      <c r="B137" s="40" t="s">
        <v>324</v>
      </c>
      <c r="C137" s="40" t="s">
        <v>333</v>
      </c>
      <c r="D137" s="40">
        <v>60</v>
      </c>
      <c r="E137" s="140">
        <v>90</v>
      </c>
      <c r="F137" s="40" t="s">
        <v>303</v>
      </c>
      <c r="G137" s="40" t="s">
        <v>303</v>
      </c>
      <c r="H137" s="40" t="s">
        <v>1</v>
      </c>
      <c r="I137" s="161"/>
      <c r="J137" s="31" t="s">
        <v>371</v>
      </c>
      <c r="K137" s="40"/>
      <c r="L137" s="40"/>
      <c r="M137" s="40"/>
      <c r="N137" s="159"/>
      <c r="O137" s="159"/>
      <c r="P137" s="159"/>
      <c r="Q137" s="40"/>
      <c r="R137" s="40"/>
      <c r="S137" s="40"/>
      <c r="T137" s="40"/>
    </row>
    <row r="138" spans="1:20">
      <c r="A138" s="46">
        <v>45653</v>
      </c>
      <c r="B138" s="41" t="s">
        <v>26</v>
      </c>
      <c r="C138" s="41" t="s">
        <v>473</v>
      </c>
      <c r="D138" s="40">
        <v>45</v>
      </c>
      <c r="E138" s="140">
        <v>80</v>
      </c>
      <c r="F138" s="40" t="s">
        <v>303</v>
      </c>
      <c r="G138" s="40" t="s">
        <v>303</v>
      </c>
      <c r="H138" s="41" t="s">
        <v>0</v>
      </c>
      <c r="I138" s="161"/>
      <c r="J138" s="46">
        <v>45649</v>
      </c>
      <c r="K138" s="138" t="s">
        <v>225</v>
      </c>
      <c r="L138" s="40" t="s">
        <v>599</v>
      </c>
      <c r="M138" s="40">
        <v>60</v>
      </c>
      <c r="N138" s="168">
        <v>55</v>
      </c>
      <c r="O138" s="168">
        <v>11</v>
      </c>
      <c r="P138" s="168">
        <v>44</v>
      </c>
      <c r="Q138" s="40" t="s">
        <v>303</v>
      </c>
      <c r="R138" s="40" t="s">
        <v>303</v>
      </c>
      <c r="S138" s="40" t="s">
        <v>0</v>
      </c>
      <c r="T138" s="40"/>
    </row>
    <row r="139" spans="1:20">
      <c r="A139" s="46">
        <v>45653</v>
      </c>
      <c r="B139" s="40" t="s">
        <v>397</v>
      </c>
      <c r="C139" s="40" t="s">
        <v>398</v>
      </c>
      <c r="D139" s="40">
        <v>60</v>
      </c>
      <c r="E139" s="140">
        <v>90</v>
      </c>
      <c r="F139" s="40" t="s">
        <v>303</v>
      </c>
      <c r="G139" s="40" t="s">
        <v>303</v>
      </c>
      <c r="H139" s="40" t="s">
        <v>0</v>
      </c>
      <c r="I139" s="161"/>
      <c r="J139" s="46">
        <v>45651</v>
      </c>
      <c r="K139" s="138" t="s">
        <v>225</v>
      </c>
      <c r="L139" s="40" t="s">
        <v>599</v>
      </c>
      <c r="M139" s="40">
        <v>60</v>
      </c>
      <c r="N139" s="168">
        <v>55</v>
      </c>
      <c r="O139" s="168">
        <v>11</v>
      </c>
      <c r="P139" s="168">
        <v>44</v>
      </c>
      <c r="Q139" s="40" t="s">
        <v>303</v>
      </c>
      <c r="R139" s="40" t="s">
        <v>303</v>
      </c>
      <c r="S139" s="40" t="s">
        <v>0</v>
      </c>
      <c r="T139" s="40"/>
    </row>
    <row r="140" spans="1:20">
      <c r="A140" s="46">
        <v>45653</v>
      </c>
      <c r="B140" s="40" t="s">
        <v>374</v>
      </c>
      <c r="C140" s="40" t="s">
        <v>309</v>
      </c>
      <c r="D140" s="40">
        <v>60</v>
      </c>
      <c r="E140" s="140">
        <v>90</v>
      </c>
      <c r="F140" s="40" t="s">
        <v>303</v>
      </c>
      <c r="G140" s="40" t="s">
        <v>303</v>
      </c>
      <c r="H140" s="40" t="s">
        <v>0</v>
      </c>
      <c r="I140" s="161"/>
      <c r="J140" s="46">
        <v>45652</v>
      </c>
      <c r="K140" s="138" t="s">
        <v>225</v>
      </c>
      <c r="L140" s="40" t="s">
        <v>599</v>
      </c>
      <c r="M140" s="40">
        <v>60</v>
      </c>
      <c r="N140" s="168">
        <v>55</v>
      </c>
      <c r="O140" s="168">
        <v>11</v>
      </c>
      <c r="P140" s="168">
        <v>44</v>
      </c>
      <c r="Q140" s="40" t="s">
        <v>303</v>
      </c>
      <c r="R140" s="40" t="s">
        <v>303</v>
      </c>
      <c r="S140" s="40" t="s">
        <v>0</v>
      </c>
      <c r="T140" s="40"/>
    </row>
    <row r="141" spans="1:20">
      <c r="A141" s="46">
        <v>45653</v>
      </c>
      <c r="B141" s="40" t="s">
        <v>301</v>
      </c>
      <c r="C141" s="40" t="s">
        <v>302</v>
      </c>
      <c r="D141" s="40">
        <v>90</v>
      </c>
      <c r="E141" s="140">
        <v>120</v>
      </c>
      <c r="F141" s="40" t="s">
        <v>303</v>
      </c>
      <c r="G141" s="40" t="s">
        <v>303</v>
      </c>
      <c r="H141" s="40" t="s">
        <v>0</v>
      </c>
      <c r="I141" s="161"/>
      <c r="J141" s="46">
        <v>45653</v>
      </c>
      <c r="K141" s="138" t="s">
        <v>225</v>
      </c>
      <c r="L141" s="40" t="s">
        <v>599</v>
      </c>
      <c r="M141" s="40">
        <v>60</v>
      </c>
      <c r="N141" s="168">
        <v>55</v>
      </c>
      <c r="O141" s="168">
        <v>11</v>
      </c>
      <c r="P141" s="168">
        <v>44</v>
      </c>
      <c r="Q141" s="40" t="s">
        <v>303</v>
      </c>
      <c r="R141" s="40" t="s">
        <v>303</v>
      </c>
      <c r="S141" s="40" t="s">
        <v>0</v>
      </c>
      <c r="T141" s="40"/>
    </row>
    <row r="142" spans="1:20">
      <c r="A142" s="46">
        <v>45653</v>
      </c>
      <c r="B142" s="40" t="s">
        <v>371</v>
      </c>
      <c r="C142" s="40" t="s">
        <v>600</v>
      </c>
      <c r="D142" s="40">
        <v>90</v>
      </c>
      <c r="E142" s="140">
        <v>120</v>
      </c>
      <c r="F142" s="40" t="s">
        <v>303</v>
      </c>
      <c r="G142" s="40" t="s">
        <v>303</v>
      </c>
      <c r="H142" s="40" t="s">
        <v>1</v>
      </c>
      <c r="I142" s="161"/>
      <c r="J142" s="46">
        <v>45655</v>
      </c>
      <c r="K142" s="138" t="s">
        <v>225</v>
      </c>
      <c r="L142" s="40" t="s">
        <v>599</v>
      </c>
      <c r="M142" s="40">
        <v>60</v>
      </c>
      <c r="N142" s="168">
        <v>55</v>
      </c>
      <c r="O142" s="168">
        <v>11</v>
      </c>
      <c r="P142" s="168">
        <v>44</v>
      </c>
      <c r="Q142" s="40" t="s">
        <v>303</v>
      </c>
      <c r="R142" s="40" t="s">
        <v>303</v>
      </c>
      <c r="S142" s="40" t="s">
        <v>0</v>
      </c>
      <c r="T142" s="40"/>
    </row>
    <row r="143" spans="1:20">
      <c r="A143" s="50"/>
      <c r="B143" s="50"/>
      <c r="C143" s="50"/>
      <c r="D143" s="50"/>
      <c r="E143" s="143"/>
      <c r="F143" s="50"/>
      <c r="G143" s="50"/>
      <c r="H143" s="50"/>
      <c r="I143" s="161"/>
      <c r="J143" s="40"/>
      <c r="K143" s="40"/>
      <c r="L143" s="40"/>
      <c r="M143" s="40"/>
      <c r="N143" s="159"/>
      <c r="O143" s="159"/>
      <c r="P143" s="159"/>
      <c r="Q143" s="40"/>
      <c r="R143" s="40"/>
      <c r="S143" s="40"/>
      <c r="T143" s="40"/>
    </row>
    <row r="144" spans="1:20">
      <c r="A144" s="46">
        <v>45655</v>
      </c>
      <c r="B144" s="40" t="s">
        <v>338</v>
      </c>
      <c r="C144" s="40" t="s">
        <v>339</v>
      </c>
      <c r="D144" s="40" t="s">
        <v>607</v>
      </c>
      <c r="E144" s="138">
        <v>160</v>
      </c>
      <c r="F144" s="40" t="s">
        <v>303</v>
      </c>
      <c r="G144" s="40" t="s">
        <v>303</v>
      </c>
      <c r="H144" s="40" t="s">
        <v>8</v>
      </c>
      <c r="I144" s="161"/>
      <c r="J144" s="50"/>
      <c r="K144" s="50"/>
      <c r="L144" s="50"/>
      <c r="M144" s="50"/>
      <c r="N144" s="166"/>
      <c r="O144" s="166"/>
      <c r="P144" s="166">
        <v>220</v>
      </c>
      <c r="Q144" s="50"/>
      <c r="R144" s="50"/>
      <c r="S144" s="50"/>
      <c r="T144" s="40"/>
    </row>
    <row r="145" spans="1:41">
      <c r="A145" s="46">
        <v>45655</v>
      </c>
      <c r="B145" s="40" t="s">
        <v>372</v>
      </c>
      <c r="C145" s="40" t="s">
        <v>373</v>
      </c>
      <c r="D145" s="40" t="s">
        <v>608</v>
      </c>
      <c r="E145" s="138">
        <v>80</v>
      </c>
      <c r="F145" s="40" t="s">
        <v>303</v>
      </c>
      <c r="G145" s="40" t="s">
        <v>303</v>
      </c>
      <c r="H145" s="40" t="s">
        <v>0</v>
      </c>
      <c r="I145" s="161"/>
      <c r="J145" s="167" t="s">
        <v>336</v>
      </c>
      <c r="K145" s="40"/>
      <c r="L145" s="40"/>
      <c r="M145" s="40"/>
      <c r="N145" s="159"/>
      <c r="O145" s="159"/>
      <c r="P145" s="159"/>
      <c r="Q145" s="40"/>
      <c r="R145" s="40"/>
      <c r="S145" s="40"/>
      <c r="T145" s="40"/>
    </row>
    <row r="146" spans="1:41">
      <c r="A146" s="46">
        <v>45655</v>
      </c>
      <c r="B146" s="40" t="s">
        <v>609</v>
      </c>
      <c r="C146" s="40" t="s">
        <v>200</v>
      </c>
      <c r="D146" s="40" t="s">
        <v>608</v>
      </c>
      <c r="E146" s="138">
        <v>80</v>
      </c>
      <c r="F146" s="40" t="s">
        <v>303</v>
      </c>
      <c r="G146" s="40" t="s">
        <v>303</v>
      </c>
      <c r="H146" s="40" t="s">
        <v>0</v>
      </c>
      <c r="I146" s="161"/>
      <c r="J146" s="46">
        <v>45649</v>
      </c>
      <c r="K146" s="138" t="s">
        <v>537</v>
      </c>
      <c r="L146" s="40" t="s">
        <v>574</v>
      </c>
      <c r="M146" s="40">
        <v>90</v>
      </c>
      <c r="N146" s="168">
        <v>375</v>
      </c>
      <c r="O146" s="168">
        <v>75</v>
      </c>
      <c r="P146" s="168">
        <v>300</v>
      </c>
      <c r="Q146" s="40" t="s">
        <v>303</v>
      </c>
      <c r="R146" s="40" t="s">
        <v>303</v>
      </c>
      <c r="S146" s="40" t="s">
        <v>0</v>
      </c>
      <c r="T146" s="40"/>
    </row>
    <row r="147" spans="1:41">
      <c r="A147" s="46"/>
      <c r="B147" s="40"/>
      <c r="C147" s="40"/>
      <c r="D147" s="40"/>
      <c r="E147" s="138"/>
      <c r="F147" s="40"/>
      <c r="G147" s="40"/>
      <c r="H147" s="40"/>
      <c r="I147" s="161"/>
      <c r="J147" s="46">
        <v>45650</v>
      </c>
      <c r="K147" s="138" t="s">
        <v>537</v>
      </c>
      <c r="L147" s="40" t="s">
        <v>574</v>
      </c>
      <c r="M147" s="40">
        <v>90</v>
      </c>
      <c r="N147" s="168">
        <v>375</v>
      </c>
      <c r="O147" s="168">
        <v>75</v>
      </c>
      <c r="P147" s="168">
        <v>300</v>
      </c>
      <c r="Q147" s="40" t="s">
        <v>303</v>
      </c>
      <c r="R147" s="40" t="s">
        <v>303</v>
      </c>
      <c r="S147" s="40" t="s">
        <v>0</v>
      </c>
      <c r="T147" s="40"/>
    </row>
    <row r="148" spans="1:41">
      <c r="A148" s="40"/>
      <c r="B148" s="40"/>
      <c r="C148" s="40"/>
      <c r="D148" s="40"/>
      <c r="E148" s="138"/>
      <c r="F148" s="40"/>
      <c r="G148" s="40"/>
      <c r="H148" s="40"/>
      <c r="I148" s="161"/>
      <c r="J148" s="46">
        <v>45652</v>
      </c>
      <c r="K148" s="138" t="s">
        <v>537</v>
      </c>
      <c r="L148" s="40" t="s">
        <v>574</v>
      </c>
      <c r="M148" s="40">
        <v>90</v>
      </c>
      <c r="N148" s="168">
        <v>375</v>
      </c>
      <c r="O148" s="168">
        <v>75</v>
      </c>
      <c r="P148" s="168">
        <v>300</v>
      </c>
      <c r="Q148" s="40" t="s">
        <v>303</v>
      </c>
      <c r="R148" s="40" t="s">
        <v>303</v>
      </c>
      <c r="S148" s="40" t="s">
        <v>0</v>
      </c>
      <c r="T148" s="40"/>
    </row>
    <row r="149" spans="1:41">
      <c r="A149" s="40"/>
      <c r="B149" s="40"/>
      <c r="C149" s="40"/>
      <c r="D149" s="40"/>
      <c r="E149" s="138"/>
      <c r="F149" s="40"/>
      <c r="G149" s="40"/>
      <c r="H149" s="40"/>
      <c r="I149" s="161"/>
      <c r="J149" s="46">
        <v>45653</v>
      </c>
      <c r="K149" s="138" t="s">
        <v>537</v>
      </c>
      <c r="L149" s="40" t="s">
        <v>574</v>
      </c>
      <c r="M149" s="40">
        <v>90</v>
      </c>
      <c r="N149" s="168">
        <v>375</v>
      </c>
      <c r="O149" s="168">
        <v>75</v>
      </c>
      <c r="P149" s="168">
        <v>300</v>
      </c>
      <c r="Q149" s="40" t="s">
        <v>303</v>
      </c>
      <c r="R149" s="40" t="s">
        <v>303</v>
      </c>
      <c r="S149" s="40" t="s">
        <v>0</v>
      </c>
      <c r="T149" s="40"/>
    </row>
    <row r="150" spans="1:41">
      <c r="A150" s="40"/>
      <c r="B150" s="40"/>
      <c r="C150" s="40"/>
      <c r="D150" s="40"/>
      <c r="E150" s="138"/>
      <c r="F150" s="40"/>
      <c r="G150" s="40"/>
      <c r="H150" s="40"/>
      <c r="I150" s="161"/>
      <c r="J150" s="40"/>
      <c r="K150" s="40"/>
      <c r="L150" s="40"/>
      <c r="M150" s="40"/>
      <c r="N150" s="159"/>
      <c r="O150" s="159"/>
      <c r="P150" s="159"/>
      <c r="Q150" s="40"/>
      <c r="R150" s="40"/>
      <c r="S150" s="40"/>
      <c r="T150" s="40"/>
    </row>
    <row r="151" spans="1:41">
      <c r="A151" s="40"/>
      <c r="B151" s="40"/>
      <c r="C151" s="40"/>
      <c r="D151" s="40"/>
      <c r="E151" s="138"/>
      <c r="F151" s="40"/>
      <c r="G151" s="40"/>
      <c r="H151" s="40"/>
      <c r="I151" s="161"/>
      <c r="J151" s="50"/>
      <c r="K151" s="50"/>
      <c r="L151" s="50"/>
      <c r="M151" s="50"/>
      <c r="N151" s="166"/>
      <c r="O151" s="166"/>
      <c r="P151" s="166">
        <v>1200</v>
      </c>
      <c r="Q151" s="50"/>
      <c r="R151" s="50"/>
      <c r="S151" s="50"/>
      <c r="T151" s="40"/>
    </row>
    <row r="152" spans="1:41">
      <c r="A152" s="169"/>
      <c r="B152" s="169"/>
      <c r="C152" s="169"/>
      <c r="D152" s="169"/>
      <c r="E152" s="173">
        <f>SUM(E130:E146)</f>
        <v>1780</v>
      </c>
      <c r="F152" s="169"/>
      <c r="G152" s="169"/>
      <c r="H152" s="169"/>
      <c r="I152" s="176"/>
      <c r="J152" s="169"/>
      <c r="K152" s="169"/>
      <c r="L152" s="169"/>
      <c r="M152" s="169"/>
      <c r="N152" s="171"/>
      <c r="O152" s="171">
        <f>SUM(O132:O149)</f>
        <v>380</v>
      </c>
      <c r="P152" s="171"/>
      <c r="Q152" s="169"/>
      <c r="R152" s="169"/>
      <c r="S152" s="169"/>
      <c r="T152" s="173">
        <f>E152+O152</f>
        <v>2160</v>
      </c>
      <c r="U152" s="174"/>
      <c r="V152" s="174"/>
      <c r="W152" s="174"/>
      <c r="X152" s="174"/>
      <c r="Y152" s="174"/>
      <c r="Z152" s="174"/>
      <c r="AA152" s="174"/>
      <c r="AB152" s="174"/>
      <c r="AC152" s="174"/>
      <c r="AD152" s="174"/>
      <c r="AE152" s="174"/>
      <c r="AF152" s="174"/>
      <c r="AG152" s="174"/>
      <c r="AH152" s="174"/>
      <c r="AI152" s="174"/>
      <c r="AJ152" s="174"/>
      <c r="AK152" s="174"/>
      <c r="AL152" s="174"/>
      <c r="AM152" s="174"/>
      <c r="AN152" s="174"/>
      <c r="AO152" s="174"/>
    </row>
    <row r="153" spans="1:41">
      <c r="A153" s="110" t="s">
        <v>610</v>
      </c>
      <c r="B153" s="37"/>
      <c r="C153" s="37"/>
      <c r="D153" s="37"/>
      <c r="E153" s="137"/>
      <c r="F153" s="45"/>
      <c r="G153" s="37"/>
      <c r="H153" s="37"/>
      <c r="I153" s="161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40"/>
    </row>
    <row r="154" spans="1:41">
      <c r="A154" s="46">
        <v>45656</v>
      </c>
      <c r="B154" s="40" t="s">
        <v>324</v>
      </c>
      <c r="C154" s="40" t="s">
        <v>333</v>
      </c>
      <c r="D154" s="40">
        <v>60</v>
      </c>
      <c r="E154" s="140">
        <v>90</v>
      </c>
      <c r="F154" s="40" t="s">
        <v>303</v>
      </c>
      <c r="G154" s="40" t="s">
        <v>303</v>
      </c>
      <c r="H154" s="40" t="s">
        <v>1</v>
      </c>
      <c r="I154" s="161"/>
      <c r="J154" s="31" t="s">
        <v>371</v>
      </c>
      <c r="K154" s="40"/>
      <c r="L154" s="40"/>
      <c r="M154" s="40"/>
      <c r="N154" s="159"/>
      <c r="O154" s="159"/>
      <c r="P154" s="159"/>
      <c r="Q154" s="40"/>
      <c r="R154" s="40"/>
      <c r="S154" s="40"/>
      <c r="T154" s="40"/>
    </row>
    <row r="155" spans="1:41">
      <c r="A155" s="46">
        <v>45656</v>
      </c>
      <c r="B155" s="40" t="s">
        <v>606</v>
      </c>
      <c r="C155" s="40" t="s">
        <v>323</v>
      </c>
      <c r="D155" s="40">
        <v>120</v>
      </c>
      <c r="E155" s="140">
        <v>180</v>
      </c>
      <c r="F155" s="40" t="s">
        <v>303</v>
      </c>
      <c r="G155" s="40" t="s">
        <v>303</v>
      </c>
      <c r="H155" s="40" t="s">
        <v>0</v>
      </c>
      <c r="I155" s="161"/>
      <c r="J155" s="46">
        <v>45662</v>
      </c>
      <c r="K155" s="138" t="s">
        <v>225</v>
      </c>
      <c r="L155" s="40" t="s">
        <v>599</v>
      </c>
      <c r="M155" s="40" t="s">
        <v>611</v>
      </c>
      <c r="N155" s="168">
        <v>495</v>
      </c>
      <c r="O155" s="168">
        <v>99</v>
      </c>
      <c r="P155" s="168">
        <v>396</v>
      </c>
      <c r="Q155" s="40" t="s">
        <v>303</v>
      </c>
      <c r="R155" s="40" t="s">
        <v>303</v>
      </c>
      <c r="S155" s="40" t="s">
        <v>0</v>
      </c>
      <c r="T155" s="40"/>
    </row>
    <row r="156" spans="1:41">
      <c r="A156" s="46">
        <v>45656</v>
      </c>
      <c r="B156" s="3" t="s">
        <v>443</v>
      </c>
      <c r="C156" s="3" t="s">
        <v>612</v>
      </c>
      <c r="D156" s="40">
        <v>60</v>
      </c>
      <c r="E156" s="140">
        <v>90</v>
      </c>
      <c r="F156" s="40" t="s">
        <v>303</v>
      </c>
      <c r="G156" s="40" t="s">
        <v>303</v>
      </c>
      <c r="H156" s="40" t="s">
        <v>0</v>
      </c>
      <c r="I156" s="161"/>
      <c r="J156" s="46"/>
      <c r="K156" s="138"/>
      <c r="L156" s="40"/>
      <c r="M156" s="40"/>
      <c r="N156" s="168"/>
      <c r="O156" s="159"/>
      <c r="P156" s="159"/>
      <c r="Q156" s="40"/>
      <c r="R156" s="40"/>
      <c r="S156" s="40"/>
      <c r="T156" s="40"/>
    </row>
    <row r="157" spans="1:41">
      <c r="A157" s="46">
        <v>45656</v>
      </c>
      <c r="B157" s="41" t="s">
        <v>26</v>
      </c>
      <c r="C157" s="41" t="s">
        <v>473</v>
      </c>
      <c r="D157" s="40">
        <v>60</v>
      </c>
      <c r="E157" s="140">
        <v>90</v>
      </c>
      <c r="F157" s="40" t="s">
        <v>303</v>
      </c>
      <c r="G157" s="40" t="s">
        <v>303</v>
      </c>
      <c r="H157" s="40" t="s">
        <v>0</v>
      </c>
      <c r="I157" s="161"/>
      <c r="J157" s="40"/>
      <c r="K157" s="40"/>
      <c r="L157" s="40"/>
      <c r="M157" s="40"/>
      <c r="N157" s="159"/>
      <c r="O157" s="159"/>
      <c r="P157" s="159"/>
      <c r="Q157" s="40"/>
      <c r="R157" s="40"/>
      <c r="S157" s="40"/>
      <c r="T157" s="40"/>
    </row>
    <row r="158" spans="1:41">
      <c r="A158" s="46">
        <v>45657</v>
      </c>
      <c r="B158" s="40" t="s">
        <v>324</v>
      </c>
      <c r="C158" s="40" t="s">
        <v>333</v>
      </c>
      <c r="D158" s="40">
        <v>60</v>
      </c>
      <c r="E158" s="140">
        <v>90</v>
      </c>
      <c r="F158" s="40" t="s">
        <v>303</v>
      </c>
      <c r="G158" s="40" t="s">
        <v>303</v>
      </c>
      <c r="H158" s="40" t="s">
        <v>1</v>
      </c>
      <c r="I158" s="161"/>
      <c r="J158" s="40"/>
      <c r="K158" s="40"/>
      <c r="L158" s="40"/>
      <c r="M158" s="40"/>
      <c r="N158" s="159"/>
      <c r="O158" s="159"/>
      <c r="P158" s="159"/>
      <c r="Q158" s="40"/>
      <c r="R158" s="40"/>
      <c r="S158" s="40"/>
      <c r="T158" s="40"/>
    </row>
    <row r="159" spans="1:41">
      <c r="A159" s="50"/>
      <c r="B159" s="50"/>
      <c r="C159" s="50"/>
      <c r="D159" s="50"/>
      <c r="E159" s="143"/>
      <c r="F159" s="50"/>
      <c r="G159" s="50"/>
      <c r="H159" s="50"/>
      <c r="I159" s="161"/>
      <c r="J159" s="40"/>
      <c r="K159" s="40"/>
      <c r="L159" s="40"/>
      <c r="M159" s="40"/>
      <c r="N159" s="159"/>
      <c r="O159" s="159"/>
      <c r="P159" s="159"/>
      <c r="Q159" s="40"/>
      <c r="R159" s="40"/>
      <c r="S159" s="40"/>
      <c r="T159" s="40"/>
    </row>
    <row r="160" spans="1:41">
      <c r="A160" s="46">
        <v>45659</v>
      </c>
      <c r="B160" s="3" t="s">
        <v>32</v>
      </c>
      <c r="C160" s="3" t="s">
        <v>323</v>
      </c>
      <c r="D160" s="40">
        <v>60</v>
      </c>
      <c r="E160" s="140">
        <v>90</v>
      </c>
      <c r="F160" s="40" t="s">
        <v>303</v>
      </c>
      <c r="G160" s="40" t="s">
        <v>303</v>
      </c>
      <c r="H160" s="40" t="s">
        <v>0</v>
      </c>
      <c r="I160" s="161"/>
      <c r="J160" s="40"/>
      <c r="K160" s="40"/>
      <c r="L160" s="40"/>
      <c r="M160" s="40"/>
      <c r="N160" s="159"/>
      <c r="O160" s="159"/>
      <c r="P160" s="159"/>
      <c r="Q160" s="40"/>
      <c r="R160" s="40"/>
      <c r="S160" s="40"/>
      <c r="T160" s="40"/>
    </row>
    <row r="161" spans="1:20">
      <c r="A161" s="46">
        <v>45659</v>
      </c>
      <c r="B161" s="3" t="s">
        <v>32</v>
      </c>
      <c r="C161" s="3" t="s">
        <v>323</v>
      </c>
      <c r="D161" s="40">
        <v>60</v>
      </c>
      <c r="E161" s="140">
        <v>90</v>
      </c>
      <c r="F161" s="40" t="s">
        <v>303</v>
      </c>
      <c r="G161" s="40" t="s">
        <v>303</v>
      </c>
      <c r="H161" s="40" t="s">
        <v>0</v>
      </c>
      <c r="I161" s="161"/>
      <c r="J161" s="40"/>
      <c r="K161" s="40"/>
      <c r="L161" s="40"/>
      <c r="M161" s="40"/>
      <c r="N161" s="159"/>
      <c r="O161" s="159"/>
      <c r="P161" s="159"/>
      <c r="Q161" s="40"/>
      <c r="R161" s="40"/>
      <c r="S161" s="40"/>
      <c r="T161" s="40"/>
    </row>
    <row r="162" spans="1:20">
      <c r="A162" s="46">
        <v>45659</v>
      </c>
      <c r="B162" s="3" t="s">
        <v>613</v>
      </c>
      <c r="C162" s="3" t="s">
        <v>473</v>
      </c>
      <c r="D162" s="40">
        <v>60</v>
      </c>
      <c r="E162" s="140">
        <v>90</v>
      </c>
      <c r="F162" s="40" t="s">
        <v>303</v>
      </c>
      <c r="G162" s="40" t="s">
        <v>303</v>
      </c>
      <c r="H162" s="40" t="s">
        <v>0</v>
      </c>
      <c r="I162" s="161"/>
      <c r="J162" s="40"/>
      <c r="K162" s="40"/>
      <c r="L162" s="40"/>
      <c r="M162" s="40"/>
      <c r="N162" s="159"/>
      <c r="O162" s="159"/>
      <c r="P162" s="159"/>
      <c r="Q162" s="40"/>
      <c r="R162" s="40"/>
      <c r="S162" s="40"/>
      <c r="T162" s="40"/>
    </row>
    <row r="163" spans="1:20">
      <c r="A163" s="46">
        <v>45659</v>
      </c>
      <c r="B163" s="11" t="s">
        <v>345</v>
      </c>
      <c r="C163" s="3" t="s">
        <v>271</v>
      </c>
      <c r="D163" s="40">
        <v>60</v>
      </c>
      <c r="E163" s="140">
        <v>90</v>
      </c>
      <c r="F163" s="40" t="s">
        <v>303</v>
      </c>
      <c r="G163" s="40" t="s">
        <v>303</v>
      </c>
      <c r="H163" s="40" t="s">
        <v>0</v>
      </c>
      <c r="I163" s="161"/>
      <c r="J163" s="40"/>
      <c r="K163" s="40"/>
      <c r="L163" s="40"/>
      <c r="M163" s="40"/>
      <c r="N163" s="159"/>
      <c r="O163" s="159"/>
      <c r="P163" s="159"/>
      <c r="Q163" s="40"/>
      <c r="R163" s="40"/>
      <c r="S163" s="40"/>
      <c r="T163" s="40"/>
    </row>
    <row r="164" spans="1:20">
      <c r="A164" s="46">
        <v>45659</v>
      </c>
      <c r="B164" s="3" t="s">
        <v>443</v>
      </c>
      <c r="C164" s="3" t="s">
        <v>612</v>
      </c>
      <c r="D164" s="40">
        <v>60</v>
      </c>
      <c r="E164" s="140">
        <v>90</v>
      </c>
      <c r="F164" s="40" t="s">
        <v>303</v>
      </c>
      <c r="G164" s="40" t="s">
        <v>303</v>
      </c>
      <c r="H164" s="40" t="s">
        <v>0</v>
      </c>
      <c r="I164" s="161"/>
      <c r="J164" s="40"/>
      <c r="K164" s="40"/>
      <c r="L164" s="40"/>
      <c r="M164" s="40"/>
      <c r="N164" s="159"/>
      <c r="O164" s="159"/>
      <c r="P164" s="159"/>
      <c r="Q164" s="40"/>
      <c r="R164" s="40"/>
      <c r="S164" s="40"/>
      <c r="T164" s="40"/>
    </row>
    <row r="165" spans="1:20">
      <c r="A165" s="50"/>
      <c r="B165" s="50"/>
      <c r="C165" s="50"/>
      <c r="D165" s="50"/>
      <c r="E165" s="143"/>
      <c r="F165" s="50"/>
      <c r="G165" s="50"/>
      <c r="H165" s="50"/>
      <c r="I165" s="161"/>
      <c r="J165" s="167" t="s">
        <v>336</v>
      </c>
      <c r="K165" s="40"/>
      <c r="L165" s="40"/>
      <c r="M165" s="40"/>
      <c r="N165" s="159"/>
      <c r="O165" s="159"/>
      <c r="P165" s="159"/>
      <c r="Q165" s="40"/>
      <c r="R165" s="40"/>
      <c r="S165" s="40"/>
      <c r="T165" s="40"/>
    </row>
    <row r="166" spans="1:20">
      <c r="A166" s="46">
        <v>45660</v>
      </c>
      <c r="B166" s="40" t="s">
        <v>20</v>
      </c>
      <c r="C166" s="40" t="s">
        <v>307</v>
      </c>
      <c r="D166" s="40">
        <v>60</v>
      </c>
      <c r="E166" s="140">
        <v>90</v>
      </c>
      <c r="F166" s="40" t="s">
        <v>303</v>
      </c>
      <c r="G166" s="40" t="s">
        <v>303</v>
      </c>
      <c r="H166" s="40" t="s">
        <v>0</v>
      </c>
      <c r="I166" s="161"/>
      <c r="J166" s="46">
        <v>45656</v>
      </c>
      <c r="K166" s="138" t="s">
        <v>537</v>
      </c>
      <c r="L166" s="40" t="s">
        <v>574</v>
      </c>
      <c r="M166" s="40">
        <v>90</v>
      </c>
      <c r="N166" s="168">
        <v>375</v>
      </c>
      <c r="O166" s="168">
        <v>75</v>
      </c>
      <c r="P166" s="168">
        <v>300</v>
      </c>
      <c r="Q166" s="40" t="s">
        <v>303</v>
      </c>
      <c r="R166" s="40" t="s">
        <v>303</v>
      </c>
      <c r="S166" s="40" t="s">
        <v>0</v>
      </c>
      <c r="T166" s="40"/>
    </row>
    <row r="167" spans="1:20">
      <c r="A167" s="46">
        <v>45660</v>
      </c>
      <c r="B167" s="40" t="s">
        <v>20</v>
      </c>
      <c r="C167" s="40" t="s">
        <v>307</v>
      </c>
      <c r="D167" s="40">
        <v>60</v>
      </c>
      <c r="E167" s="140">
        <v>90</v>
      </c>
      <c r="F167" s="40" t="s">
        <v>303</v>
      </c>
      <c r="G167" s="40" t="s">
        <v>303</v>
      </c>
      <c r="H167" s="40" t="s">
        <v>0</v>
      </c>
      <c r="I167" s="161"/>
      <c r="J167" s="46">
        <v>45657</v>
      </c>
      <c r="K167" s="138" t="s">
        <v>537</v>
      </c>
      <c r="L167" s="40" t="s">
        <v>574</v>
      </c>
      <c r="M167" s="40">
        <v>90</v>
      </c>
      <c r="N167" s="168">
        <v>375</v>
      </c>
      <c r="O167" s="168">
        <v>75</v>
      </c>
      <c r="P167" s="168">
        <v>300</v>
      </c>
      <c r="Q167" s="40" t="s">
        <v>303</v>
      </c>
      <c r="R167" s="40" t="s">
        <v>303</v>
      </c>
      <c r="S167" s="40" t="s">
        <v>0</v>
      </c>
      <c r="T167" s="40"/>
    </row>
    <row r="168" spans="1:20">
      <c r="A168" s="46">
        <v>45660</v>
      </c>
      <c r="B168" s="40" t="s">
        <v>152</v>
      </c>
      <c r="C168" s="40" t="s">
        <v>314</v>
      </c>
      <c r="D168" s="40">
        <v>60</v>
      </c>
      <c r="E168" s="140">
        <v>90</v>
      </c>
      <c r="F168" s="40" t="s">
        <v>303</v>
      </c>
      <c r="G168" s="40" t="s">
        <v>303</v>
      </c>
      <c r="H168" s="40" t="s">
        <v>0</v>
      </c>
      <c r="I168" s="161"/>
      <c r="J168" s="46">
        <v>45293</v>
      </c>
      <c r="K168" s="138" t="s">
        <v>537</v>
      </c>
      <c r="L168" s="40" t="s">
        <v>574</v>
      </c>
      <c r="M168" s="40">
        <v>90</v>
      </c>
      <c r="N168" s="168">
        <v>375</v>
      </c>
      <c r="O168" s="168">
        <v>75</v>
      </c>
      <c r="P168" s="168">
        <v>300</v>
      </c>
      <c r="Q168" s="40" t="s">
        <v>303</v>
      </c>
      <c r="R168" s="40" t="s">
        <v>303</v>
      </c>
      <c r="S168" s="40" t="s">
        <v>0</v>
      </c>
      <c r="T168" s="40"/>
    </row>
    <row r="169" spans="1:20">
      <c r="A169" s="46">
        <v>45660</v>
      </c>
      <c r="B169" s="40" t="s">
        <v>331</v>
      </c>
      <c r="C169" s="40" t="s">
        <v>271</v>
      </c>
      <c r="D169" s="40">
        <v>60</v>
      </c>
      <c r="E169" s="140">
        <v>90</v>
      </c>
      <c r="F169" s="40" t="s">
        <v>303</v>
      </c>
      <c r="G169" s="40" t="s">
        <v>303</v>
      </c>
      <c r="H169" s="40" t="s">
        <v>0</v>
      </c>
      <c r="I169" s="161"/>
      <c r="J169" s="46">
        <v>45294</v>
      </c>
      <c r="K169" s="138" t="s">
        <v>537</v>
      </c>
      <c r="L169" s="40" t="s">
        <v>574</v>
      </c>
      <c r="M169" s="40">
        <v>90</v>
      </c>
      <c r="N169" s="168">
        <v>375</v>
      </c>
      <c r="O169" s="168">
        <v>75</v>
      </c>
      <c r="P169" s="168">
        <v>300</v>
      </c>
      <c r="Q169" s="40" t="s">
        <v>303</v>
      </c>
      <c r="R169" s="40" t="s">
        <v>303</v>
      </c>
      <c r="S169" s="40" t="s">
        <v>0</v>
      </c>
      <c r="T169" s="40"/>
    </row>
    <row r="170" spans="1:20">
      <c r="A170" s="46">
        <v>45660</v>
      </c>
      <c r="B170" s="40" t="s">
        <v>26</v>
      </c>
      <c r="C170" s="40" t="s">
        <v>473</v>
      </c>
      <c r="D170" s="40">
        <v>90</v>
      </c>
      <c r="E170" s="138">
        <v>120</v>
      </c>
      <c r="F170" s="40" t="s">
        <v>303</v>
      </c>
      <c r="G170" s="40" t="s">
        <v>303</v>
      </c>
      <c r="H170" s="40" t="s">
        <v>0</v>
      </c>
      <c r="I170" s="161"/>
      <c r="J170" s="40"/>
      <c r="K170" s="40"/>
      <c r="L170" s="40"/>
      <c r="M170" s="40"/>
      <c r="N170" s="159"/>
      <c r="O170" s="159"/>
      <c r="P170" s="159"/>
      <c r="Q170" s="40"/>
      <c r="R170" s="40"/>
      <c r="S170" s="40"/>
      <c r="T170" s="40"/>
    </row>
    <row r="171" spans="1:20">
      <c r="A171" s="46">
        <v>45660</v>
      </c>
      <c r="B171" s="40" t="s">
        <v>484</v>
      </c>
      <c r="C171" s="40" t="s">
        <v>485</v>
      </c>
      <c r="D171" s="40">
        <v>90</v>
      </c>
      <c r="E171" s="138">
        <v>120</v>
      </c>
      <c r="F171" s="40" t="s">
        <v>303</v>
      </c>
      <c r="G171" s="40" t="s">
        <v>303</v>
      </c>
      <c r="H171" s="40" t="s">
        <v>0</v>
      </c>
      <c r="I171" s="161"/>
      <c r="J171" s="40"/>
      <c r="K171" s="40"/>
      <c r="L171" s="40"/>
      <c r="M171" s="40"/>
      <c r="N171" s="159"/>
      <c r="O171" s="159"/>
      <c r="P171" s="159"/>
      <c r="Q171" s="40"/>
      <c r="R171" s="40"/>
      <c r="S171" s="40"/>
      <c r="T171" s="40"/>
    </row>
    <row r="172" spans="1:20">
      <c r="A172" s="46">
        <v>45660</v>
      </c>
      <c r="B172" s="40" t="s">
        <v>614</v>
      </c>
      <c r="C172" s="40" t="s">
        <v>302</v>
      </c>
      <c r="D172" s="40">
        <v>90</v>
      </c>
      <c r="E172" s="138">
        <v>120</v>
      </c>
      <c r="F172" s="40" t="s">
        <v>303</v>
      </c>
      <c r="G172" s="40" t="s">
        <v>303</v>
      </c>
      <c r="H172" s="40" t="s">
        <v>0</v>
      </c>
      <c r="I172" s="161"/>
      <c r="J172" s="40"/>
      <c r="K172" s="40"/>
      <c r="L172" s="40"/>
      <c r="M172" s="40"/>
      <c r="N172" s="159"/>
      <c r="O172" s="159"/>
      <c r="P172" s="159"/>
      <c r="Q172" s="40"/>
      <c r="R172" s="40"/>
      <c r="S172" s="40"/>
      <c r="T172" s="40"/>
    </row>
    <row r="173" spans="1:20">
      <c r="A173" s="46">
        <v>45660</v>
      </c>
      <c r="B173" s="40" t="s">
        <v>498</v>
      </c>
      <c r="C173" s="40" t="s">
        <v>227</v>
      </c>
      <c r="D173" s="40">
        <v>90</v>
      </c>
      <c r="E173" s="138">
        <v>120</v>
      </c>
      <c r="F173" s="40" t="s">
        <v>303</v>
      </c>
      <c r="G173" s="40" t="s">
        <v>303</v>
      </c>
      <c r="H173" s="40" t="s">
        <v>0</v>
      </c>
      <c r="I173" s="161"/>
      <c r="J173" s="40"/>
      <c r="K173" s="40"/>
      <c r="L173" s="40"/>
      <c r="M173" s="40"/>
      <c r="N173" s="159"/>
      <c r="O173" s="159"/>
      <c r="P173" s="159"/>
      <c r="Q173" s="40"/>
      <c r="R173" s="40"/>
      <c r="S173" s="40"/>
      <c r="T173" s="40"/>
    </row>
    <row r="174" spans="1:20">
      <c r="A174" s="46">
        <v>45660</v>
      </c>
      <c r="B174" s="40" t="s">
        <v>371</v>
      </c>
      <c r="C174" s="40" t="s">
        <v>600</v>
      </c>
      <c r="D174" s="40">
        <v>90</v>
      </c>
      <c r="E174" s="138">
        <v>120</v>
      </c>
      <c r="F174" s="40" t="s">
        <v>303</v>
      </c>
      <c r="G174" s="40" t="s">
        <v>303</v>
      </c>
      <c r="H174" s="40" t="s">
        <v>1</v>
      </c>
      <c r="I174" s="161"/>
      <c r="J174" s="40"/>
      <c r="K174" s="40"/>
      <c r="L174" s="40"/>
      <c r="M174" s="40"/>
      <c r="N174" s="159"/>
      <c r="O174" s="159"/>
      <c r="P174" s="159"/>
      <c r="Q174" s="40"/>
      <c r="R174" s="40"/>
      <c r="S174" s="40"/>
      <c r="T174" s="40"/>
    </row>
    <row r="175" spans="1:20">
      <c r="A175" s="46">
        <v>45660</v>
      </c>
      <c r="B175" s="40" t="s">
        <v>587</v>
      </c>
      <c r="C175" s="40" t="s">
        <v>588</v>
      </c>
      <c r="D175" s="40">
        <v>90</v>
      </c>
      <c r="E175" s="138">
        <v>120</v>
      </c>
      <c r="F175" s="40" t="s">
        <v>303</v>
      </c>
      <c r="G175" s="40" t="s">
        <v>303</v>
      </c>
      <c r="H175" s="40" t="s">
        <v>0</v>
      </c>
      <c r="I175" s="161"/>
      <c r="J175" s="40"/>
      <c r="K175" s="40"/>
      <c r="L175" s="40"/>
      <c r="M175" s="40"/>
      <c r="N175" s="159"/>
      <c r="O175" s="159"/>
      <c r="P175" s="159"/>
      <c r="Q175" s="40"/>
      <c r="R175" s="40"/>
      <c r="S175" s="40"/>
      <c r="T175" s="40"/>
    </row>
    <row r="176" spans="1:20">
      <c r="A176" s="50"/>
      <c r="B176" s="50"/>
      <c r="C176" s="50"/>
      <c r="D176" s="50"/>
      <c r="E176" s="143"/>
      <c r="F176" s="50"/>
      <c r="G176" s="50"/>
      <c r="H176" s="50"/>
      <c r="I176" s="161"/>
      <c r="J176" s="40"/>
      <c r="K176" s="40"/>
      <c r="L176" s="40"/>
      <c r="M176" s="40"/>
      <c r="N176" s="159"/>
      <c r="O176" s="159"/>
      <c r="P176" s="159"/>
      <c r="Q176" s="40"/>
      <c r="R176" s="40"/>
      <c r="S176" s="40"/>
      <c r="T176" s="40"/>
    </row>
    <row r="177" spans="1:41">
      <c r="A177" s="46">
        <v>45661</v>
      </c>
      <c r="B177" s="40" t="s">
        <v>20</v>
      </c>
      <c r="C177" s="40" t="s">
        <v>307</v>
      </c>
      <c r="D177" s="40">
        <v>60</v>
      </c>
      <c r="E177" s="140">
        <v>90</v>
      </c>
      <c r="F177" s="40" t="s">
        <v>303</v>
      </c>
      <c r="G177" s="40" t="s">
        <v>303</v>
      </c>
      <c r="H177" s="40" t="s">
        <v>0</v>
      </c>
      <c r="I177" s="161"/>
      <c r="J177" s="40"/>
      <c r="K177" s="40"/>
      <c r="L177" s="40"/>
      <c r="M177" s="40"/>
      <c r="N177" s="159"/>
      <c r="O177" s="159"/>
      <c r="P177" s="159"/>
      <c r="Q177" s="40"/>
      <c r="R177" s="40"/>
      <c r="S177" s="40"/>
      <c r="T177" s="40"/>
    </row>
    <row r="178" spans="1:41">
      <c r="A178" s="46">
        <v>45661</v>
      </c>
      <c r="B178" s="40" t="s">
        <v>615</v>
      </c>
      <c r="C178" s="40" t="s">
        <v>93</v>
      </c>
      <c r="D178" s="40">
        <v>60</v>
      </c>
      <c r="E178" s="140">
        <v>90</v>
      </c>
      <c r="F178" s="40" t="s">
        <v>303</v>
      </c>
      <c r="G178" s="40" t="s">
        <v>303</v>
      </c>
      <c r="H178" s="40" t="s">
        <v>0</v>
      </c>
      <c r="I178" s="161"/>
      <c r="J178" s="40"/>
      <c r="K178" s="40"/>
      <c r="L178" s="40"/>
      <c r="M178" s="40"/>
      <c r="N178" s="159"/>
      <c r="O178" s="159"/>
      <c r="P178" s="159"/>
      <c r="Q178" s="40"/>
      <c r="R178" s="40"/>
      <c r="S178" s="40"/>
      <c r="T178" s="40"/>
    </row>
    <row r="179" spans="1:41">
      <c r="A179" s="46">
        <v>45661</v>
      </c>
      <c r="B179" s="40" t="s">
        <v>22</v>
      </c>
      <c r="C179" s="40" t="s">
        <v>616</v>
      </c>
      <c r="D179" s="40">
        <v>60</v>
      </c>
      <c r="E179" s="140">
        <v>60</v>
      </c>
      <c r="F179" s="40" t="s">
        <v>303</v>
      </c>
      <c r="G179" s="40" t="s">
        <v>303</v>
      </c>
      <c r="H179" s="40" t="s">
        <v>0</v>
      </c>
      <c r="I179" s="161"/>
      <c r="J179" s="40"/>
      <c r="K179" s="40"/>
      <c r="L179" s="40"/>
      <c r="M179" s="40"/>
      <c r="N179" s="159"/>
      <c r="O179" s="159"/>
      <c r="P179" s="159"/>
      <c r="Q179" s="40"/>
      <c r="R179" s="40"/>
      <c r="S179" s="40"/>
      <c r="T179" s="40"/>
    </row>
    <row r="180" spans="1:41">
      <c r="A180" s="46">
        <v>45661</v>
      </c>
      <c r="B180" s="40" t="s">
        <v>397</v>
      </c>
      <c r="C180" s="40" t="s">
        <v>398</v>
      </c>
      <c r="D180" s="40" t="s">
        <v>608</v>
      </c>
      <c r="E180" s="140">
        <v>80</v>
      </c>
      <c r="F180" s="40" t="s">
        <v>303</v>
      </c>
      <c r="G180" s="40" t="s">
        <v>303</v>
      </c>
      <c r="H180" s="40" t="s">
        <v>0</v>
      </c>
      <c r="I180" s="161"/>
      <c r="J180" s="40"/>
      <c r="K180" s="40"/>
      <c r="L180" s="40"/>
      <c r="M180" s="40"/>
      <c r="N180" s="159"/>
      <c r="O180" s="159"/>
      <c r="P180" s="159"/>
      <c r="Q180" s="40"/>
      <c r="R180" s="40"/>
      <c r="S180" s="40"/>
      <c r="T180" s="40"/>
    </row>
    <row r="181" spans="1:41">
      <c r="A181" s="46">
        <v>45661</v>
      </c>
      <c r="B181" s="40" t="s">
        <v>338</v>
      </c>
      <c r="C181" s="40" t="s">
        <v>339</v>
      </c>
      <c r="D181" s="40" t="s">
        <v>608</v>
      </c>
      <c r="E181" s="140">
        <v>200</v>
      </c>
      <c r="F181" s="40" t="s">
        <v>303</v>
      </c>
      <c r="G181" s="40" t="s">
        <v>303</v>
      </c>
      <c r="H181" s="40" t="s">
        <v>8</v>
      </c>
      <c r="I181" s="161"/>
      <c r="J181" s="40"/>
      <c r="K181" s="40"/>
      <c r="L181" s="40"/>
      <c r="M181" s="40"/>
      <c r="N181" s="159"/>
      <c r="O181" s="159"/>
      <c r="P181" s="159"/>
      <c r="Q181" s="40"/>
      <c r="R181" s="40"/>
      <c r="S181" s="40"/>
      <c r="T181" s="40"/>
    </row>
    <row r="182" spans="1:41">
      <c r="A182" s="46">
        <v>45661</v>
      </c>
      <c r="B182" s="3" t="s">
        <v>524</v>
      </c>
      <c r="C182" s="40" t="s">
        <v>373</v>
      </c>
      <c r="D182" s="40" t="s">
        <v>608</v>
      </c>
      <c r="E182" s="140">
        <v>120</v>
      </c>
      <c r="F182" s="40" t="s">
        <v>303</v>
      </c>
      <c r="G182" s="40" t="s">
        <v>303</v>
      </c>
      <c r="H182" s="40" t="s">
        <v>0</v>
      </c>
      <c r="I182" s="161"/>
      <c r="J182" s="40"/>
      <c r="K182" s="40"/>
      <c r="L182" s="40"/>
      <c r="M182" s="40"/>
      <c r="N182" s="159"/>
      <c r="O182" s="159"/>
      <c r="P182" s="159"/>
      <c r="Q182" s="40"/>
      <c r="R182" s="40"/>
      <c r="S182" s="40"/>
      <c r="T182" s="40"/>
    </row>
    <row r="183" spans="1:41">
      <c r="A183" s="46">
        <v>45661</v>
      </c>
      <c r="B183" s="3" t="s">
        <v>617</v>
      </c>
      <c r="C183" s="40" t="s">
        <v>335</v>
      </c>
      <c r="D183" s="40" t="s">
        <v>608</v>
      </c>
      <c r="E183" s="140">
        <v>120</v>
      </c>
      <c r="F183" s="40" t="s">
        <v>303</v>
      </c>
      <c r="G183" s="40" t="s">
        <v>303</v>
      </c>
      <c r="H183" s="40" t="s">
        <v>0</v>
      </c>
      <c r="I183" s="161"/>
      <c r="J183" s="40"/>
      <c r="K183" s="40"/>
      <c r="L183" s="40"/>
      <c r="M183" s="40"/>
      <c r="N183" s="159"/>
      <c r="O183" s="159"/>
      <c r="P183" s="159"/>
      <c r="Q183" s="40"/>
      <c r="R183" s="40"/>
      <c r="S183" s="40"/>
      <c r="T183" s="40"/>
    </row>
    <row r="184" spans="1:41">
      <c r="A184" s="46">
        <v>45661</v>
      </c>
      <c r="B184" s="3" t="s">
        <v>618</v>
      </c>
      <c r="C184" s="40" t="s">
        <v>404</v>
      </c>
      <c r="D184" s="40" t="s">
        <v>608</v>
      </c>
      <c r="E184" s="140">
        <v>120</v>
      </c>
      <c r="F184" s="40" t="s">
        <v>303</v>
      </c>
      <c r="G184" s="40" t="s">
        <v>303</v>
      </c>
      <c r="H184" s="40" t="s">
        <v>0</v>
      </c>
      <c r="I184" s="161"/>
      <c r="J184" s="40"/>
      <c r="K184" s="40"/>
      <c r="L184" s="40"/>
      <c r="M184" s="40"/>
      <c r="N184" s="159"/>
      <c r="O184" s="159"/>
      <c r="P184" s="159"/>
      <c r="Q184" s="40"/>
      <c r="R184" s="40"/>
      <c r="S184" s="40"/>
      <c r="T184" s="40"/>
    </row>
    <row r="185" spans="1:41">
      <c r="A185" s="46">
        <v>45661</v>
      </c>
      <c r="B185" s="3" t="s">
        <v>609</v>
      </c>
      <c r="C185" s="40" t="s">
        <v>200</v>
      </c>
      <c r="D185" s="40" t="s">
        <v>608</v>
      </c>
      <c r="E185" s="140">
        <v>120</v>
      </c>
      <c r="F185" s="40" t="s">
        <v>303</v>
      </c>
      <c r="G185" s="40" t="s">
        <v>303</v>
      </c>
      <c r="H185" s="40" t="s">
        <v>0</v>
      </c>
      <c r="I185" s="161"/>
      <c r="J185" s="40"/>
      <c r="K185" s="40"/>
      <c r="L185" s="40"/>
      <c r="M185" s="40"/>
      <c r="N185" s="159"/>
      <c r="O185" s="159"/>
      <c r="P185" s="159"/>
      <c r="Q185" s="40"/>
      <c r="R185" s="40"/>
      <c r="S185" s="40"/>
      <c r="T185" s="40"/>
    </row>
    <row r="186" spans="1:41">
      <c r="A186" s="46">
        <v>45661</v>
      </c>
      <c r="B186" s="40" t="s">
        <v>347</v>
      </c>
      <c r="C186" s="40" t="s">
        <v>348</v>
      </c>
      <c r="D186" s="40" t="s">
        <v>608</v>
      </c>
      <c r="E186" s="140">
        <v>120</v>
      </c>
      <c r="F186" s="40" t="s">
        <v>303</v>
      </c>
      <c r="G186" s="40" t="s">
        <v>303</v>
      </c>
      <c r="H186" s="40" t="s">
        <v>0</v>
      </c>
      <c r="I186" s="161"/>
      <c r="J186" s="40"/>
      <c r="K186" s="40"/>
      <c r="L186" s="40"/>
      <c r="M186" s="40"/>
      <c r="N186" s="159"/>
      <c r="O186" s="159"/>
      <c r="P186" s="159"/>
      <c r="Q186" s="40"/>
      <c r="R186" s="40"/>
      <c r="S186" s="40"/>
      <c r="T186" s="40"/>
    </row>
    <row r="187" spans="1:41">
      <c r="A187" s="50"/>
      <c r="B187" s="50"/>
      <c r="C187" s="50"/>
      <c r="D187" s="50"/>
      <c r="E187" s="143"/>
      <c r="F187" s="50"/>
      <c r="G187" s="50"/>
      <c r="H187" s="50"/>
      <c r="I187" s="161"/>
      <c r="J187" s="40"/>
      <c r="K187" s="40"/>
      <c r="L187" s="40"/>
      <c r="M187" s="40"/>
      <c r="N187" s="159"/>
      <c r="O187" s="159"/>
      <c r="P187" s="159"/>
      <c r="Q187" s="40"/>
      <c r="R187" s="40"/>
      <c r="S187" s="40"/>
      <c r="T187" s="40"/>
    </row>
    <row r="188" spans="1:41">
      <c r="A188" s="178"/>
      <c r="B188" s="178"/>
      <c r="C188" s="178"/>
      <c r="D188" s="178"/>
      <c r="E188" s="179">
        <f>SUM(E154:E185)</f>
        <v>3070</v>
      </c>
      <c r="F188" s="178"/>
      <c r="G188" s="178"/>
      <c r="H188" s="178"/>
      <c r="I188" s="180"/>
      <c r="J188" s="178"/>
      <c r="K188" s="178"/>
      <c r="L188" s="178"/>
      <c r="M188" s="178"/>
      <c r="N188" s="181"/>
      <c r="O188" s="181">
        <v>400</v>
      </c>
      <c r="P188" s="181"/>
      <c r="Q188" s="178"/>
      <c r="R188" s="178"/>
      <c r="S188" s="178"/>
      <c r="T188" s="179">
        <f>E188+O188</f>
        <v>3470</v>
      </c>
      <c r="U188" s="182"/>
      <c r="V188" s="182"/>
      <c r="W188" s="182"/>
      <c r="X188" s="182"/>
      <c r="Y188" s="182"/>
      <c r="Z188" s="182"/>
      <c r="AA188" s="182"/>
      <c r="AB188" s="182"/>
      <c r="AC188" s="182"/>
      <c r="AD188" s="182"/>
      <c r="AE188" s="182"/>
      <c r="AF188" s="182"/>
      <c r="AG188" s="182"/>
      <c r="AH188" s="182"/>
      <c r="AI188" s="182"/>
      <c r="AJ188" s="182"/>
      <c r="AK188" s="182"/>
      <c r="AL188" s="182"/>
      <c r="AM188" s="182"/>
      <c r="AN188" s="182"/>
      <c r="AO188" s="182"/>
    </row>
    <row r="189" spans="1:41">
      <c r="A189" s="40"/>
      <c r="B189" s="40"/>
      <c r="C189" s="40"/>
      <c r="D189" s="40"/>
      <c r="E189" s="138"/>
      <c r="F189" s="40"/>
      <c r="G189" s="40"/>
      <c r="H189" s="40"/>
      <c r="I189" s="161"/>
      <c r="J189" s="40"/>
      <c r="K189" s="40"/>
      <c r="L189" s="40"/>
      <c r="M189" s="40"/>
      <c r="N189" s="159"/>
      <c r="O189" s="159"/>
      <c r="P189" s="159"/>
      <c r="Q189" s="40"/>
      <c r="R189" s="40"/>
      <c r="S189" s="40"/>
      <c r="T189" s="40"/>
    </row>
    <row r="190" spans="1:41">
      <c r="A190" s="40"/>
      <c r="B190" s="40"/>
      <c r="C190" s="40"/>
      <c r="D190" s="40"/>
      <c r="E190" s="138"/>
      <c r="F190" s="40"/>
      <c r="G190" s="40"/>
      <c r="H190" s="40"/>
      <c r="I190" s="161"/>
      <c r="J190" s="40"/>
      <c r="K190" s="40"/>
      <c r="L190" s="40"/>
      <c r="M190" s="40"/>
      <c r="N190" s="159"/>
      <c r="O190" s="159"/>
      <c r="P190" s="159"/>
      <c r="Q190" s="40"/>
      <c r="R190" s="40"/>
      <c r="S190" s="40"/>
      <c r="T190" s="40"/>
    </row>
    <row r="191" spans="1:41">
      <c r="A191" s="40"/>
      <c r="B191" s="40"/>
      <c r="C191" s="40"/>
      <c r="D191" s="40"/>
      <c r="E191" s="138"/>
      <c r="F191" s="40"/>
      <c r="G191" s="40"/>
      <c r="H191" s="40"/>
      <c r="I191" s="161"/>
      <c r="J191" s="40"/>
      <c r="K191" s="40"/>
      <c r="L191" s="40"/>
      <c r="M191" s="40"/>
      <c r="N191" s="159"/>
      <c r="O191" s="159"/>
      <c r="P191" s="159"/>
      <c r="Q191" s="40"/>
      <c r="R191" s="40"/>
      <c r="S191" s="40"/>
      <c r="T191" s="40"/>
    </row>
    <row r="192" spans="1:41">
      <c r="A192" s="40"/>
      <c r="B192" s="40"/>
      <c r="C192" s="40"/>
      <c r="D192" s="40"/>
      <c r="E192" s="138"/>
      <c r="F192" s="40"/>
      <c r="G192" s="40"/>
      <c r="H192" s="40"/>
      <c r="I192" s="161"/>
      <c r="J192" s="40"/>
      <c r="K192" s="40"/>
      <c r="L192" s="40"/>
      <c r="M192" s="40"/>
      <c r="N192" s="159"/>
      <c r="O192" s="159"/>
      <c r="P192" s="159"/>
      <c r="Q192" s="40"/>
      <c r="R192" s="40"/>
      <c r="S192" s="40"/>
      <c r="T192" s="40"/>
    </row>
    <row r="193" spans="1:20">
      <c r="A193" s="40"/>
      <c r="B193" s="40"/>
      <c r="C193" s="40"/>
      <c r="D193" s="40"/>
      <c r="E193" s="138"/>
      <c r="F193" s="40"/>
      <c r="G193" s="40"/>
      <c r="H193" s="40"/>
      <c r="I193" s="161"/>
      <c r="J193" s="40"/>
      <c r="K193" s="40"/>
      <c r="L193" s="40"/>
      <c r="M193" s="40"/>
      <c r="N193" s="159"/>
      <c r="O193" s="159"/>
      <c r="P193" s="159"/>
      <c r="Q193" s="40"/>
      <c r="R193" s="40"/>
      <c r="S193" s="40"/>
      <c r="T193" s="40"/>
    </row>
    <row r="194" spans="1:20">
      <c r="A194" s="40"/>
      <c r="B194" s="40"/>
      <c r="C194" s="40"/>
      <c r="D194" s="40"/>
      <c r="E194" s="138"/>
      <c r="F194" s="40"/>
      <c r="G194" s="40"/>
      <c r="H194" s="40"/>
      <c r="I194" s="161"/>
      <c r="J194" s="40"/>
      <c r="K194" s="40"/>
      <c r="L194" s="40"/>
      <c r="M194" s="40"/>
      <c r="N194" s="159"/>
      <c r="O194" s="159"/>
      <c r="P194" s="159"/>
      <c r="Q194" s="40"/>
      <c r="R194" s="40"/>
      <c r="S194" s="40"/>
      <c r="T194" s="40"/>
    </row>
    <row r="195" spans="1:20">
      <c r="A195" s="40"/>
      <c r="B195" s="40"/>
      <c r="C195" s="40"/>
      <c r="D195" s="40"/>
      <c r="E195" s="138"/>
      <c r="F195" s="40"/>
      <c r="G195" s="40"/>
      <c r="H195" s="40"/>
      <c r="I195" s="161"/>
      <c r="J195" s="40"/>
      <c r="K195" s="40"/>
      <c r="L195" s="40"/>
      <c r="M195" s="40"/>
      <c r="N195" s="159"/>
      <c r="O195" s="159"/>
      <c r="P195" s="159"/>
      <c r="Q195" s="40"/>
      <c r="R195" s="40"/>
      <c r="S195" s="40"/>
      <c r="T195" s="40"/>
    </row>
    <row r="196" spans="1:20">
      <c r="A196" s="40"/>
      <c r="B196" s="40"/>
      <c r="C196" s="40"/>
      <c r="D196" s="40"/>
      <c r="E196" s="138"/>
      <c r="F196" s="40"/>
      <c r="G196" s="40"/>
      <c r="H196" s="40"/>
      <c r="I196" s="161"/>
      <c r="J196" s="40"/>
      <c r="K196" s="40"/>
      <c r="L196" s="40"/>
      <c r="M196" s="40"/>
      <c r="N196" s="159"/>
      <c r="O196" s="159"/>
      <c r="P196" s="159"/>
      <c r="Q196" s="40"/>
      <c r="R196" s="40"/>
      <c r="S196" s="40"/>
      <c r="T196" s="40"/>
    </row>
    <row r="197" spans="1:20">
      <c r="A197" s="40"/>
      <c r="B197" s="40"/>
      <c r="C197" s="40"/>
      <c r="D197" s="40"/>
      <c r="E197" s="138"/>
      <c r="F197" s="40"/>
      <c r="G197" s="40"/>
      <c r="H197" s="40"/>
      <c r="I197" s="161"/>
      <c r="J197" s="40"/>
      <c r="K197" s="40"/>
      <c r="L197" s="40"/>
      <c r="M197" s="40"/>
      <c r="N197" s="159"/>
      <c r="O197" s="159"/>
      <c r="P197" s="159"/>
      <c r="Q197" s="40"/>
      <c r="R197" s="40"/>
      <c r="S197" s="40"/>
      <c r="T197" s="40"/>
    </row>
    <row r="198" spans="1:20">
      <c r="A198" s="40"/>
      <c r="B198" s="40"/>
      <c r="C198" s="40"/>
      <c r="D198" s="40"/>
      <c r="E198" s="138"/>
      <c r="F198" s="40"/>
      <c r="G198" s="40"/>
      <c r="H198" s="40"/>
      <c r="I198" s="161"/>
      <c r="J198" s="40"/>
      <c r="K198" s="40"/>
      <c r="L198" s="40"/>
      <c r="M198" s="40"/>
      <c r="N198" s="159"/>
      <c r="O198" s="159"/>
      <c r="P198" s="159"/>
      <c r="Q198" s="40"/>
      <c r="R198" s="40"/>
      <c r="S198" s="40"/>
      <c r="T198" s="40"/>
    </row>
    <row r="199" spans="1:20">
      <c r="A199" s="40"/>
      <c r="B199" s="40"/>
      <c r="C199" s="40"/>
      <c r="D199" s="40"/>
      <c r="E199" s="138"/>
      <c r="F199" s="40"/>
      <c r="G199" s="40"/>
      <c r="H199" s="40"/>
      <c r="I199" s="161"/>
      <c r="J199" s="40"/>
      <c r="K199" s="40"/>
      <c r="L199" s="40"/>
      <c r="M199" s="40"/>
      <c r="N199" s="159"/>
      <c r="O199" s="159"/>
      <c r="P199" s="159"/>
      <c r="Q199" s="40"/>
      <c r="R199" s="40"/>
      <c r="S199" s="40"/>
      <c r="T199" s="40"/>
    </row>
    <row r="200" spans="1:20">
      <c r="A200" s="40"/>
      <c r="B200" s="40"/>
      <c r="C200" s="40"/>
      <c r="D200" s="40"/>
      <c r="E200" s="138"/>
      <c r="F200" s="40"/>
      <c r="G200" s="40"/>
      <c r="H200" s="40"/>
      <c r="I200" s="161"/>
      <c r="J200" s="40"/>
      <c r="K200" s="40"/>
      <c r="L200" s="40"/>
      <c r="M200" s="40"/>
      <c r="N200" s="159"/>
      <c r="O200" s="159"/>
      <c r="P200" s="159"/>
      <c r="Q200" s="40"/>
      <c r="R200" s="40"/>
      <c r="S200" s="40"/>
      <c r="T200" s="40"/>
    </row>
    <row r="201" spans="1:20">
      <c r="A201" s="40"/>
      <c r="B201" s="40"/>
      <c r="C201" s="40"/>
      <c r="D201" s="40"/>
      <c r="E201" s="138"/>
      <c r="F201" s="40"/>
      <c r="G201" s="40"/>
      <c r="H201" s="40"/>
      <c r="I201" s="161"/>
      <c r="J201" s="40"/>
      <c r="K201" s="40"/>
      <c r="L201" s="40"/>
      <c r="M201" s="40"/>
      <c r="N201" s="159"/>
      <c r="O201" s="159"/>
      <c r="P201" s="159"/>
      <c r="Q201" s="40"/>
      <c r="R201" s="40"/>
      <c r="S201" s="40"/>
      <c r="T201" s="40"/>
    </row>
    <row r="202" spans="1:20">
      <c r="A202" s="40"/>
      <c r="B202" s="40"/>
      <c r="C202" s="40"/>
      <c r="D202" s="40"/>
      <c r="E202" s="138"/>
      <c r="F202" s="40"/>
      <c r="G202" s="40"/>
      <c r="H202" s="40"/>
      <c r="I202" s="161"/>
      <c r="J202" s="40"/>
      <c r="K202" s="40"/>
      <c r="L202" s="40"/>
      <c r="M202" s="40"/>
      <c r="N202" s="159"/>
      <c r="O202" s="159"/>
      <c r="P202" s="159"/>
      <c r="Q202" s="40"/>
      <c r="R202" s="40"/>
      <c r="S202" s="40"/>
      <c r="T202" s="40"/>
    </row>
    <row r="203" spans="1:20">
      <c r="A203" s="40"/>
      <c r="B203" s="40"/>
      <c r="C203" s="40"/>
      <c r="D203" s="40"/>
      <c r="E203" s="138"/>
      <c r="F203" s="40"/>
      <c r="G203" s="40"/>
      <c r="H203" s="40"/>
      <c r="I203" s="161"/>
      <c r="J203" s="40"/>
      <c r="K203" s="40"/>
      <c r="L203" s="40"/>
      <c r="M203" s="40"/>
      <c r="N203" s="159"/>
      <c r="O203" s="159"/>
      <c r="P203" s="159"/>
      <c r="Q203" s="40"/>
      <c r="R203" s="40"/>
      <c r="S203" s="40"/>
      <c r="T203" s="40"/>
    </row>
    <row r="204" spans="1:20">
      <c r="A204" s="40"/>
      <c r="B204" s="40"/>
      <c r="C204" s="40"/>
      <c r="D204" s="40"/>
      <c r="E204" s="138"/>
      <c r="F204" s="40"/>
      <c r="G204" s="40"/>
      <c r="H204" s="40"/>
      <c r="I204" s="161"/>
      <c r="J204" s="40"/>
      <c r="K204" s="40"/>
      <c r="L204" s="40"/>
      <c r="M204" s="40"/>
      <c r="N204" s="159"/>
      <c r="O204" s="159"/>
      <c r="P204" s="159"/>
      <c r="Q204" s="40"/>
      <c r="R204" s="40"/>
      <c r="S204" s="40"/>
      <c r="T204" s="40"/>
    </row>
    <row r="205" spans="1:20">
      <c r="A205" s="40"/>
      <c r="B205" s="40"/>
      <c r="C205" s="40"/>
      <c r="D205" s="40"/>
      <c r="E205" s="138"/>
      <c r="F205" s="40"/>
      <c r="G205" s="40"/>
      <c r="H205" s="40"/>
      <c r="I205" s="161"/>
      <c r="J205" s="40"/>
      <c r="K205" s="40"/>
      <c r="L205" s="40"/>
      <c r="M205" s="40"/>
      <c r="N205" s="159"/>
      <c r="O205" s="159"/>
      <c r="P205" s="159"/>
      <c r="Q205" s="40"/>
      <c r="R205" s="40"/>
      <c r="S205" s="40"/>
      <c r="T205" s="40"/>
    </row>
    <row r="206" spans="1:20">
      <c r="A206" s="40"/>
      <c r="B206" s="40"/>
      <c r="C206" s="40"/>
      <c r="D206" s="40"/>
      <c r="E206" s="138"/>
      <c r="F206" s="40"/>
      <c r="G206" s="40"/>
      <c r="H206" s="40"/>
      <c r="I206" s="161"/>
      <c r="J206" s="40"/>
      <c r="K206" s="40"/>
      <c r="L206" s="40"/>
      <c r="M206" s="40"/>
      <c r="N206" s="159"/>
      <c r="O206" s="159"/>
      <c r="P206" s="159"/>
      <c r="Q206" s="40"/>
      <c r="R206" s="40"/>
      <c r="S206" s="40"/>
      <c r="T206" s="40"/>
    </row>
    <row r="207" spans="1:20">
      <c r="A207" s="40"/>
      <c r="B207" s="40"/>
      <c r="C207" s="40"/>
      <c r="D207" s="40"/>
      <c r="E207" s="138"/>
      <c r="F207" s="40"/>
      <c r="G207" s="40"/>
      <c r="H207" s="40"/>
      <c r="I207" s="161"/>
      <c r="J207" s="40"/>
      <c r="K207" s="40"/>
      <c r="L207" s="40"/>
      <c r="M207" s="40"/>
      <c r="N207" s="159"/>
      <c r="O207" s="159"/>
      <c r="P207" s="159"/>
      <c r="Q207" s="40"/>
      <c r="R207" s="40"/>
      <c r="S207" s="40"/>
      <c r="T207" s="40"/>
    </row>
    <row r="208" spans="1:20">
      <c r="A208" s="40"/>
      <c r="B208" s="40"/>
      <c r="C208" s="40"/>
      <c r="D208" s="40"/>
      <c r="E208" s="138"/>
      <c r="F208" s="40"/>
      <c r="G208" s="40"/>
      <c r="H208" s="40"/>
      <c r="I208" s="161"/>
      <c r="J208" s="40"/>
      <c r="K208" s="40"/>
      <c r="L208" s="40"/>
      <c r="M208" s="40"/>
      <c r="N208" s="159"/>
      <c r="O208" s="159"/>
      <c r="P208" s="159"/>
      <c r="Q208" s="40"/>
      <c r="R208" s="40"/>
      <c r="S208" s="40"/>
      <c r="T208" s="40"/>
    </row>
    <row r="209" spans="1:20">
      <c r="A209" s="40"/>
      <c r="B209" s="40"/>
      <c r="C209" s="40"/>
      <c r="D209" s="40"/>
      <c r="E209" s="138"/>
      <c r="F209" s="40"/>
      <c r="G209" s="40"/>
      <c r="H209" s="40"/>
      <c r="I209" s="161"/>
      <c r="J209" s="40"/>
      <c r="K209" s="40"/>
      <c r="L209" s="40"/>
      <c r="M209" s="40"/>
      <c r="N209" s="159"/>
      <c r="O209" s="159"/>
      <c r="P209" s="159"/>
      <c r="Q209" s="40"/>
      <c r="R209" s="40"/>
      <c r="S209" s="40"/>
      <c r="T209" s="40"/>
    </row>
    <row r="210" spans="1:20">
      <c r="A210" s="40"/>
      <c r="B210" s="40"/>
      <c r="C210" s="40"/>
      <c r="D210" s="40"/>
      <c r="E210" s="138"/>
      <c r="F210" s="40"/>
      <c r="G210" s="40"/>
      <c r="H210" s="40"/>
      <c r="I210" s="161"/>
      <c r="J210" s="40"/>
      <c r="K210" s="40"/>
      <c r="L210" s="40"/>
      <c r="M210" s="40"/>
      <c r="N210" s="159"/>
      <c r="O210" s="159"/>
      <c r="P210" s="159"/>
      <c r="Q210" s="40"/>
      <c r="R210" s="40"/>
      <c r="S210" s="40"/>
      <c r="T210" s="40"/>
    </row>
    <row r="211" spans="1:20">
      <c r="A211" s="40"/>
      <c r="B211" s="40"/>
      <c r="C211" s="40"/>
      <c r="D211" s="40"/>
      <c r="E211" s="138"/>
      <c r="F211" s="40"/>
      <c r="G211" s="40"/>
      <c r="H211" s="40"/>
      <c r="I211" s="161"/>
      <c r="J211" s="40"/>
      <c r="K211" s="40"/>
      <c r="L211" s="40"/>
      <c r="M211" s="40"/>
      <c r="N211" s="159"/>
      <c r="O211" s="159"/>
      <c r="P211" s="159"/>
      <c r="Q211" s="40"/>
      <c r="R211" s="40"/>
      <c r="S211" s="40"/>
      <c r="T211" s="40"/>
    </row>
    <row r="212" spans="1:20">
      <c r="A212" s="40"/>
      <c r="B212" s="40"/>
      <c r="C212" s="40"/>
      <c r="D212" s="40"/>
      <c r="E212" s="138"/>
      <c r="F212" s="40"/>
      <c r="G212" s="40"/>
      <c r="H212" s="40"/>
      <c r="I212" s="161"/>
      <c r="J212" s="40"/>
      <c r="K212" s="40"/>
      <c r="L212" s="40"/>
      <c r="M212" s="40"/>
      <c r="N212" s="159"/>
      <c r="O212" s="159"/>
      <c r="P212" s="159"/>
      <c r="Q212" s="40"/>
      <c r="R212" s="40"/>
      <c r="S212" s="40"/>
      <c r="T212" s="40"/>
    </row>
    <row r="213" spans="1:20">
      <c r="A213" s="40"/>
      <c r="B213" s="40"/>
      <c r="C213" s="40"/>
      <c r="D213" s="40"/>
      <c r="E213" s="138"/>
      <c r="F213" s="40"/>
      <c r="G213" s="40"/>
      <c r="H213" s="40"/>
      <c r="I213" s="161"/>
      <c r="J213" s="40"/>
      <c r="K213" s="40"/>
      <c r="L213" s="40"/>
      <c r="M213" s="40"/>
      <c r="N213" s="159"/>
      <c r="O213" s="159"/>
      <c r="P213" s="159"/>
      <c r="Q213" s="40"/>
      <c r="R213" s="40"/>
      <c r="S213" s="40"/>
      <c r="T213" s="40"/>
    </row>
    <row r="214" spans="1:20">
      <c r="A214" s="40"/>
      <c r="B214" s="40"/>
      <c r="C214" s="40"/>
      <c r="D214" s="40"/>
      <c r="E214" s="138"/>
      <c r="F214" s="40"/>
      <c r="G214" s="40"/>
      <c r="H214" s="40"/>
      <c r="I214" s="161"/>
      <c r="J214" s="40"/>
      <c r="K214" s="40"/>
      <c r="L214" s="40"/>
      <c r="M214" s="40"/>
      <c r="N214" s="159"/>
      <c r="O214" s="159"/>
      <c r="P214" s="159"/>
      <c r="Q214" s="40"/>
      <c r="R214" s="40"/>
      <c r="S214" s="40"/>
      <c r="T214" s="40"/>
    </row>
    <row r="215" spans="1:20">
      <c r="A215" s="40"/>
      <c r="B215" s="40"/>
      <c r="C215" s="40"/>
      <c r="D215" s="40"/>
      <c r="E215" s="138"/>
      <c r="F215" s="40"/>
      <c r="G215" s="40"/>
      <c r="H215" s="40"/>
      <c r="I215" s="161"/>
      <c r="J215" s="40"/>
      <c r="K215" s="40"/>
      <c r="L215" s="40"/>
      <c r="M215" s="40"/>
      <c r="N215" s="159"/>
      <c r="O215" s="159"/>
      <c r="P215" s="159"/>
      <c r="Q215" s="40"/>
      <c r="R215" s="40"/>
      <c r="S215" s="40"/>
      <c r="T215" s="40"/>
    </row>
    <row r="216" spans="1:20">
      <c r="A216" s="40"/>
      <c r="B216" s="40"/>
      <c r="C216" s="40"/>
      <c r="D216" s="40"/>
      <c r="E216" s="138"/>
      <c r="F216" s="40"/>
      <c r="G216" s="40"/>
      <c r="H216" s="40"/>
      <c r="I216" s="161"/>
      <c r="J216" s="40"/>
      <c r="K216" s="40"/>
      <c r="L216" s="40"/>
      <c r="M216" s="40"/>
      <c r="N216" s="159"/>
      <c r="O216" s="159"/>
      <c r="P216" s="159"/>
      <c r="Q216" s="40"/>
      <c r="R216" s="40"/>
      <c r="S216" s="40"/>
      <c r="T216" s="40"/>
    </row>
    <row r="217" spans="1:20">
      <c r="A217" s="40"/>
      <c r="B217" s="40"/>
      <c r="C217" s="40"/>
      <c r="D217" s="40"/>
      <c r="E217" s="138"/>
      <c r="F217" s="40"/>
      <c r="G217" s="40"/>
      <c r="H217" s="40"/>
      <c r="I217" s="161"/>
      <c r="J217" s="40"/>
      <c r="K217" s="40"/>
      <c r="L217" s="40"/>
      <c r="M217" s="40"/>
      <c r="N217" s="159"/>
      <c r="O217" s="159"/>
      <c r="P217" s="159"/>
      <c r="Q217" s="40"/>
      <c r="R217" s="40"/>
      <c r="S217" s="40"/>
      <c r="T217" s="40"/>
    </row>
    <row r="218" spans="1:20">
      <c r="A218" s="40"/>
      <c r="B218" s="40"/>
      <c r="C218" s="40"/>
      <c r="D218" s="40"/>
      <c r="E218" s="138"/>
      <c r="F218" s="40"/>
      <c r="G218" s="40"/>
      <c r="H218" s="40"/>
      <c r="I218" s="161"/>
      <c r="J218" s="40"/>
      <c r="K218" s="40"/>
      <c r="L218" s="40"/>
      <c r="M218" s="40"/>
      <c r="N218" s="159"/>
      <c r="O218" s="159"/>
      <c r="P218" s="159"/>
      <c r="Q218" s="40"/>
      <c r="R218" s="40"/>
      <c r="S218" s="40"/>
      <c r="T218" s="40"/>
    </row>
    <row r="219" spans="1:20">
      <c r="A219" s="40"/>
      <c r="B219" s="40"/>
      <c r="C219" s="40"/>
      <c r="D219" s="40"/>
      <c r="E219" s="138"/>
      <c r="F219" s="40"/>
      <c r="G219" s="40"/>
      <c r="H219" s="40"/>
      <c r="I219" s="161"/>
      <c r="J219" s="40"/>
      <c r="K219" s="40"/>
      <c r="L219" s="40"/>
      <c r="M219" s="40"/>
      <c r="N219" s="159"/>
      <c r="O219" s="159"/>
      <c r="P219" s="159"/>
      <c r="Q219" s="40"/>
      <c r="R219" s="40"/>
      <c r="S219" s="40"/>
      <c r="T219" s="40"/>
    </row>
    <row r="220" spans="1:20">
      <c r="A220" s="40"/>
      <c r="B220" s="40"/>
      <c r="C220" s="40"/>
      <c r="D220" s="40"/>
      <c r="E220" s="138"/>
      <c r="F220" s="40"/>
      <c r="G220" s="40"/>
      <c r="H220" s="40"/>
      <c r="I220" s="161"/>
      <c r="J220" s="40"/>
      <c r="K220" s="40"/>
      <c r="L220" s="40"/>
      <c r="M220" s="40"/>
      <c r="N220" s="159"/>
      <c r="O220" s="159"/>
      <c r="P220" s="159"/>
      <c r="Q220" s="40"/>
      <c r="R220" s="40"/>
      <c r="S220" s="40"/>
      <c r="T220" s="40"/>
    </row>
    <row r="221" spans="1:20">
      <c r="A221" s="40"/>
      <c r="B221" s="40"/>
      <c r="C221" s="40"/>
      <c r="D221" s="40"/>
      <c r="E221" s="138"/>
      <c r="F221" s="40"/>
      <c r="G221" s="40"/>
      <c r="H221" s="40"/>
      <c r="I221" s="161"/>
      <c r="J221" s="40"/>
      <c r="K221" s="40"/>
      <c r="L221" s="40"/>
      <c r="M221" s="40"/>
      <c r="N221" s="159"/>
      <c r="O221" s="159"/>
      <c r="P221" s="159"/>
      <c r="Q221" s="40"/>
      <c r="R221" s="40"/>
      <c r="S221" s="40"/>
      <c r="T221" s="40"/>
    </row>
    <row r="222" spans="1:20">
      <c r="A222" s="40"/>
      <c r="B222" s="40"/>
      <c r="C222" s="40"/>
      <c r="D222" s="40"/>
      <c r="E222" s="138"/>
      <c r="F222" s="40"/>
      <c r="G222" s="40"/>
      <c r="H222" s="40"/>
      <c r="I222" s="161"/>
      <c r="J222" s="40"/>
      <c r="K222" s="40"/>
      <c r="L222" s="40"/>
      <c r="M222" s="40"/>
      <c r="N222" s="159"/>
      <c r="O222" s="159"/>
      <c r="P222" s="159"/>
      <c r="Q222" s="40"/>
      <c r="R222" s="40"/>
      <c r="S222" s="40"/>
      <c r="T222" s="40"/>
    </row>
    <row r="223" spans="1:20">
      <c r="A223" s="40"/>
      <c r="B223" s="40"/>
      <c r="C223" s="40"/>
      <c r="D223" s="40"/>
      <c r="E223" s="138"/>
      <c r="F223" s="40"/>
      <c r="G223" s="40"/>
      <c r="H223" s="40"/>
      <c r="I223" s="161"/>
      <c r="J223" s="40"/>
      <c r="K223" s="40"/>
      <c r="L223" s="40"/>
      <c r="M223" s="40"/>
      <c r="N223" s="159"/>
      <c r="O223" s="159"/>
      <c r="P223" s="159"/>
      <c r="Q223" s="40"/>
      <c r="R223" s="40"/>
      <c r="S223" s="40"/>
      <c r="T223" s="40"/>
    </row>
    <row r="224" spans="1:20">
      <c r="A224" s="40"/>
      <c r="B224" s="40"/>
      <c r="C224" s="40"/>
      <c r="D224" s="40"/>
      <c r="E224" s="138"/>
      <c r="F224" s="40"/>
      <c r="G224" s="40"/>
      <c r="H224" s="40"/>
      <c r="I224" s="161"/>
      <c r="J224" s="40"/>
      <c r="K224" s="40"/>
      <c r="L224" s="40"/>
      <c r="M224" s="40"/>
      <c r="N224" s="159"/>
      <c r="O224" s="159"/>
      <c r="P224" s="159"/>
      <c r="Q224" s="40"/>
      <c r="R224" s="40"/>
      <c r="S224" s="40"/>
      <c r="T224" s="40"/>
    </row>
    <row r="225" spans="1:20">
      <c r="A225" s="40"/>
      <c r="B225" s="40"/>
      <c r="C225" s="40"/>
      <c r="D225" s="40"/>
      <c r="E225" s="138"/>
      <c r="F225" s="40"/>
      <c r="G225" s="40"/>
      <c r="H225" s="40"/>
      <c r="I225" s="161"/>
      <c r="J225" s="40"/>
      <c r="K225" s="40"/>
      <c r="L225" s="40"/>
      <c r="M225" s="40"/>
      <c r="N225" s="159"/>
      <c r="O225" s="159"/>
      <c r="P225" s="159"/>
      <c r="Q225" s="40"/>
      <c r="R225" s="40"/>
      <c r="S225" s="40"/>
      <c r="T225" s="40"/>
    </row>
    <row r="226" spans="1:20">
      <c r="A226" s="40"/>
      <c r="B226" s="40"/>
      <c r="C226" s="40"/>
      <c r="D226" s="40"/>
      <c r="E226" s="138"/>
      <c r="F226" s="40"/>
      <c r="G226" s="40"/>
      <c r="H226" s="40"/>
      <c r="I226" s="161"/>
      <c r="J226" s="40"/>
      <c r="K226" s="40"/>
      <c r="L226" s="40"/>
      <c r="M226" s="40"/>
      <c r="N226" s="159"/>
      <c r="O226" s="159"/>
      <c r="P226" s="159"/>
      <c r="Q226" s="40"/>
      <c r="R226" s="40"/>
      <c r="S226" s="40"/>
      <c r="T226" s="40"/>
    </row>
    <row r="227" spans="1:20">
      <c r="A227" s="40"/>
      <c r="B227" s="40"/>
      <c r="C227" s="40"/>
      <c r="D227" s="40"/>
      <c r="E227" s="138"/>
      <c r="F227" s="40"/>
      <c r="G227" s="40"/>
      <c r="H227" s="40"/>
      <c r="I227" s="161"/>
      <c r="J227" s="40"/>
      <c r="K227" s="40"/>
      <c r="L227" s="40"/>
      <c r="M227" s="40"/>
      <c r="N227" s="159"/>
      <c r="O227" s="159"/>
      <c r="P227" s="159"/>
      <c r="Q227" s="40"/>
      <c r="R227" s="40"/>
      <c r="S227" s="40"/>
      <c r="T227" s="40"/>
    </row>
    <row r="228" spans="1:20">
      <c r="A228" s="40"/>
      <c r="B228" s="40"/>
      <c r="C228" s="40"/>
      <c r="D228" s="40"/>
      <c r="E228" s="138"/>
      <c r="F228" s="40"/>
      <c r="G228" s="40"/>
      <c r="H228" s="40"/>
      <c r="I228" s="161"/>
      <c r="J228" s="40"/>
      <c r="K228" s="40"/>
      <c r="L228" s="40"/>
      <c r="M228" s="40"/>
      <c r="N228" s="159"/>
      <c r="O228" s="159"/>
      <c r="P228" s="159"/>
      <c r="Q228" s="40"/>
      <c r="R228" s="40"/>
      <c r="S228" s="40"/>
      <c r="T228" s="40"/>
    </row>
    <row r="229" spans="1:20">
      <c r="A229" s="40"/>
      <c r="B229" s="40"/>
      <c r="C229" s="40"/>
      <c r="D229" s="40"/>
      <c r="E229" s="138"/>
      <c r="F229" s="40"/>
      <c r="G229" s="40"/>
      <c r="H229" s="40"/>
      <c r="I229" s="161"/>
      <c r="J229" s="40"/>
      <c r="K229" s="40"/>
      <c r="L229" s="40"/>
      <c r="M229" s="40"/>
      <c r="N229" s="159"/>
      <c r="O229" s="159"/>
      <c r="P229" s="159"/>
      <c r="Q229" s="40"/>
      <c r="R229" s="40"/>
      <c r="S229" s="40"/>
      <c r="T229" s="40"/>
    </row>
    <row r="230" spans="1:20">
      <c r="A230" s="40"/>
      <c r="B230" s="40"/>
      <c r="C230" s="40"/>
      <c r="D230" s="40"/>
      <c r="E230" s="138"/>
      <c r="F230" s="40"/>
      <c r="G230" s="40"/>
      <c r="H230" s="40"/>
      <c r="I230" s="161"/>
      <c r="J230" s="40"/>
      <c r="K230" s="40"/>
      <c r="L230" s="40"/>
      <c r="M230" s="40"/>
      <c r="N230" s="159"/>
      <c r="O230" s="159"/>
      <c r="P230" s="159"/>
      <c r="Q230" s="40"/>
      <c r="R230" s="40"/>
      <c r="S230" s="40"/>
      <c r="T230" s="40"/>
    </row>
    <row r="231" spans="1:20">
      <c r="A231" s="40"/>
      <c r="B231" s="40"/>
      <c r="C231" s="40"/>
      <c r="D231" s="40"/>
      <c r="E231" s="138"/>
      <c r="F231" s="40"/>
      <c r="G231" s="40"/>
      <c r="H231" s="40"/>
      <c r="I231" s="161"/>
      <c r="J231" s="40"/>
      <c r="K231" s="40"/>
      <c r="L231" s="40"/>
      <c r="M231" s="40"/>
      <c r="N231" s="159"/>
      <c r="O231" s="159"/>
      <c r="P231" s="159"/>
      <c r="Q231" s="40"/>
      <c r="R231" s="40"/>
      <c r="S231" s="40"/>
      <c r="T231" s="40"/>
    </row>
    <row r="232" spans="1:20">
      <c r="A232" s="40"/>
      <c r="B232" s="40"/>
      <c r="C232" s="40"/>
      <c r="D232" s="40"/>
      <c r="E232" s="138"/>
      <c r="F232" s="40"/>
      <c r="G232" s="40"/>
      <c r="H232" s="40"/>
      <c r="I232" s="161"/>
      <c r="J232" s="40"/>
      <c r="K232" s="40"/>
      <c r="L232" s="40"/>
      <c r="M232" s="40"/>
      <c r="N232" s="159"/>
      <c r="O232" s="159"/>
      <c r="P232" s="159"/>
      <c r="Q232" s="40"/>
      <c r="R232" s="40"/>
      <c r="S232" s="40"/>
      <c r="T232" s="40"/>
    </row>
    <row r="233" spans="1:20">
      <c r="A233" s="40"/>
      <c r="B233" s="40"/>
      <c r="C233" s="40"/>
      <c r="D233" s="40"/>
      <c r="E233" s="138"/>
      <c r="F233" s="40"/>
      <c r="G233" s="40"/>
      <c r="H233" s="40"/>
      <c r="I233" s="161"/>
      <c r="J233" s="40"/>
      <c r="K233" s="40"/>
      <c r="L233" s="40"/>
      <c r="M233" s="40"/>
      <c r="N233" s="159"/>
      <c r="O233" s="159"/>
      <c r="P233" s="159"/>
      <c r="Q233" s="40"/>
      <c r="R233" s="40"/>
      <c r="S233" s="40"/>
      <c r="T233" s="40"/>
    </row>
    <row r="234" spans="1:20">
      <c r="A234" s="40"/>
      <c r="B234" s="40"/>
      <c r="C234" s="40"/>
      <c r="D234" s="40"/>
      <c r="E234" s="138"/>
      <c r="F234" s="40"/>
      <c r="G234" s="40"/>
      <c r="H234" s="40"/>
      <c r="I234" s="161"/>
      <c r="J234" s="40"/>
      <c r="K234" s="40"/>
      <c r="L234" s="40"/>
      <c r="M234" s="40"/>
      <c r="N234" s="159"/>
      <c r="O234" s="159"/>
      <c r="P234" s="159"/>
      <c r="Q234" s="40"/>
      <c r="R234" s="40"/>
      <c r="S234" s="40"/>
      <c r="T234" s="40"/>
    </row>
    <row r="235" spans="1:20">
      <c r="A235" s="40"/>
      <c r="B235" s="40"/>
      <c r="C235" s="40"/>
      <c r="D235" s="40"/>
      <c r="E235" s="138"/>
      <c r="F235" s="40"/>
      <c r="G235" s="40"/>
      <c r="H235" s="40"/>
      <c r="I235" s="161"/>
      <c r="J235" s="40"/>
      <c r="K235" s="40"/>
      <c r="L235" s="40"/>
      <c r="M235" s="40"/>
      <c r="N235" s="159"/>
      <c r="O235" s="159"/>
      <c r="P235" s="159"/>
      <c r="Q235" s="40"/>
      <c r="R235" s="40"/>
      <c r="S235" s="40"/>
      <c r="T235" s="40"/>
    </row>
    <row r="236" spans="1:20">
      <c r="A236" s="40"/>
      <c r="B236" s="40"/>
      <c r="C236" s="40"/>
      <c r="D236" s="40"/>
      <c r="E236" s="138"/>
      <c r="F236" s="40"/>
      <c r="G236" s="40"/>
      <c r="H236" s="40"/>
      <c r="I236" s="161"/>
      <c r="J236" s="40"/>
      <c r="K236" s="40"/>
      <c r="L236" s="40"/>
      <c r="M236" s="40"/>
      <c r="N236" s="159"/>
      <c r="O236" s="159"/>
      <c r="P236" s="159"/>
      <c r="Q236" s="40"/>
      <c r="R236" s="40"/>
      <c r="S236" s="40"/>
      <c r="T236" s="40"/>
    </row>
    <row r="237" spans="1:20">
      <c r="A237" s="40"/>
      <c r="B237" s="40"/>
      <c r="C237" s="40"/>
      <c r="D237" s="40"/>
      <c r="E237" s="138"/>
      <c r="F237" s="40"/>
      <c r="G237" s="40"/>
      <c r="H237" s="40"/>
      <c r="I237" s="161"/>
      <c r="J237" s="40"/>
      <c r="K237" s="40"/>
      <c r="L237" s="40"/>
      <c r="M237" s="40"/>
      <c r="N237" s="159"/>
      <c r="O237" s="159"/>
      <c r="P237" s="159"/>
      <c r="Q237" s="40"/>
      <c r="R237" s="40"/>
      <c r="S237" s="40"/>
      <c r="T237" s="40"/>
    </row>
    <row r="238" spans="1:20">
      <c r="A238" s="40"/>
      <c r="B238" s="40"/>
      <c r="C238" s="40"/>
      <c r="D238" s="40"/>
      <c r="E238" s="138"/>
      <c r="F238" s="40"/>
      <c r="G238" s="40"/>
      <c r="H238" s="40"/>
      <c r="I238" s="161"/>
      <c r="J238" s="40"/>
      <c r="K238" s="40"/>
      <c r="L238" s="40"/>
      <c r="M238" s="40"/>
      <c r="N238" s="159"/>
      <c r="O238" s="159"/>
      <c r="P238" s="159"/>
      <c r="Q238" s="40"/>
      <c r="R238" s="40"/>
      <c r="S238" s="40"/>
      <c r="T238" s="40"/>
    </row>
    <row r="239" spans="1:20">
      <c r="A239" s="40"/>
      <c r="B239" s="40"/>
      <c r="C239" s="40"/>
      <c r="D239" s="40"/>
      <c r="E239" s="138"/>
      <c r="F239" s="40"/>
      <c r="G239" s="40"/>
      <c r="H239" s="40"/>
      <c r="I239" s="161"/>
      <c r="J239" s="40"/>
      <c r="K239" s="40"/>
      <c r="L239" s="40"/>
      <c r="M239" s="40"/>
      <c r="N239" s="159"/>
      <c r="O239" s="159"/>
      <c r="P239" s="159"/>
      <c r="Q239" s="40"/>
      <c r="R239" s="40"/>
      <c r="S239" s="40"/>
      <c r="T239" s="40"/>
    </row>
    <row r="240" spans="1:20">
      <c r="A240" s="40"/>
      <c r="B240" s="40"/>
      <c r="C240" s="40"/>
      <c r="D240" s="40"/>
      <c r="E240" s="138"/>
      <c r="F240" s="40"/>
      <c r="G240" s="40"/>
      <c r="H240" s="40"/>
      <c r="I240" s="161"/>
      <c r="J240" s="40"/>
      <c r="K240" s="40"/>
      <c r="L240" s="40"/>
      <c r="M240" s="40"/>
      <c r="N240" s="159"/>
      <c r="O240" s="159"/>
      <c r="P240" s="159"/>
      <c r="Q240" s="40"/>
      <c r="R240" s="40"/>
      <c r="S240" s="40"/>
      <c r="T240" s="40"/>
    </row>
    <row r="241" spans="1:20">
      <c r="A241" s="40"/>
      <c r="B241" s="40"/>
      <c r="C241" s="40"/>
      <c r="D241" s="40"/>
      <c r="E241" s="138"/>
      <c r="F241" s="40"/>
      <c r="G241" s="40"/>
      <c r="H241" s="40"/>
      <c r="I241" s="161"/>
      <c r="J241" s="40"/>
      <c r="K241" s="40"/>
      <c r="L241" s="40"/>
      <c r="M241" s="40"/>
      <c r="N241" s="159"/>
      <c r="O241" s="159"/>
      <c r="P241" s="159"/>
      <c r="Q241" s="40"/>
      <c r="R241" s="40"/>
      <c r="S241" s="40"/>
      <c r="T241" s="40"/>
    </row>
    <row r="242" spans="1:20">
      <c r="A242" s="40"/>
      <c r="B242" s="40"/>
      <c r="C242" s="40"/>
      <c r="D242" s="40"/>
      <c r="E242" s="138"/>
      <c r="F242" s="40"/>
      <c r="G242" s="40"/>
      <c r="H242" s="40"/>
      <c r="I242" s="161"/>
      <c r="J242" s="40"/>
      <c r="K242" s="40"/>
      <c r="L242" s="40"/>
      <c r="M242" s="40"/>
      <c r="N242" s="159"/>
      <c r="O242" s="159"/>
      <c r="P242" s="159"/>
      <c r="Q242" s="40"/>
      <c r="R242" s="40"/>
      <c r="S242" s="40"/>
      <c r="T242" s="40"/>
    </row>
    <row r="243" spans="1:20">
      <c r="A243" s="40"/>
      <c r="B243" s="40"/>
      <c r="C243" s="40"/>
      <c r="D243" s="40"/>
      <c r="E243" s="138"/>
      <c r="F243" s="40"/>
      <c r="G243" s="40"/>
      <c r="H243" s="40"/>
      <c r="I243" s="161"/>
      <c r="J243" s="40"/>
      <c r="K243" s="40"/>
      <c r="L243" s="40"/>
      <c r="M243" s="40"/>
      <c r="N243" s="159"/>
      <c r="O243" s="159"/>
      <c r="P243" s="159"/>
      <c r="Q243" s="40"/>
      <c r="R243" s="40"/>
      <c r="S243" s="40"/>
      <c r="T243" s="40"/>
    </row>
    <row r="244" spans="1:20">
      <c r="A244" s="40"/>
      <c r="B244" s="40"/>
      <c r="C244" s="40"/>
      <c r="D244" s="40"/>
      <c r="E244" s="138"/>
      <c r="F244" s="40"/>
      <c r="G244" s="40"/>
      <c r="H244" s="40"/>
      <c r="I244" s="161"/>
      <c r="J244" s="40"/>
      <c r="K244" s="40"/>
      <c r="L244" s="40"/>
      <c r="M244" s="40"/>
      <c r="N244" s="159"/>
      <c r="O244" s="159"/>
      <c r="P244" s="159"/>
      <c r="Q244" s="40"/>
      <c r="R244" s="40"/>
      <c r="S244" s="40"/>
      <c r="T244" s="40"/>
    </row>
    <row r="245" spans="1:20">
      <c r="A245" s="40"/>
      <c r="B245" s="40"/>
      <c r="C245" s="40"/>
      <c r="D245" s="40"/>
      <c r="E245" s="138"/>
      <c r="F245" s="40"/>
      <c r="G245" s="40"/>
      <c r="H245" s="40"/>
      <c r="I245" s="161"/>
      <c r="J245" s="40"/>
      <c r="K245" s="40"/>
      <c r="L245" s="40"/>
      <c r="M245" s="40"/>
      <c r="N245" s="159"/>
      <c r="O245" s="159"/>
      <c r="P245" s="159"/>
      <c r="Q245" s="40"/>
      <c r="R245" s="40"/>
      <c r="S245" s="40"/>
      <c r="T245" s="40"/>
    </row>
    <row r="246" spans="1:20">
      <c r="A246" s="40"/>
      <c r="B246" s="40"/>
      <c r="C246" s="40"/>
      <c r="D246" s="40"/>
      <c r="E246" s="138"/>
      <c r="F246" s="40"/>
      <c r="G246" s="40"/>
      <c r="H246" s="40"/>
      <c r="I246" s="161"/>
      <c r="J246" s="40"/>
      <c r="K246" s="40"/>
      <c r="L246" s="40"/>
      <c r="M246" s="40"/>
      <c r="N246" s="159"/>
      <c r="O246" s="159"/>
      <c r="P246" s="159"/>
      <c r="Q246" s="40"/>
      <c r="R246" s="40"/>
      <c r="S246" s="40"/>
      <c r="T246" s="40"/>
    </row>
    <row r="247" spans="1:20">
      <c r="A247" s="40"/>
      <c r="B247" s="40"/>
      <c r="C247" s="40"/>
      <c r="D247" s="40"/>
      <c r="E247" s="138"/>
      <c r="F247" s="40"/>
      <c r="G247" s="40"/>
      <c r="H247" s="40"/>
      <c r="I247" s="161"/>
      <c r="J247" s="40"/>
      <c r="K247" s="40"/>
      <c r="L247" s="40"/>
      <c r="M247" s="40"/>
      <c r="N247" s="159"/>
      <c r="O247" s="159"/>
      <c r="P247" s="159"/>
      <c r="Q247" s="40"/>
      <c r="R247" s="40"/>
      <c r="S247" s="40"/>
      <c r="T247" s="40"/>
    </row>
    <row r="248" spans="1:20">
      <c r="A248" s="40"/>
      <c r="B248" s="40"/>
      <c r="C248" s="40"/>
      <c r="D248" s="40"/>
      <c r="E248" s="138"/>
      <c r="F248" s="40"/>
      <c r="G248" s="40"/>
      <c r="H248" s="40"/>
      <c r="I248" s="161"/>
      <c r="J248" s="40"/>
      <c r="K248" s="40"/>
      <c r="L248" s="40"/>
      <c r="M248" s="40"/>
      <c r="N248" s="159"/>
      <c r="O248" s="159"/>
      <c r="P248" s="159"/>
      <c r="Q248" s="40"/>
      <c r="R248" s="40"/>
      <c r="S248" s="40"/>
      <c r="T248" s="40"/>
    </row>
    <row r="249" spans="1:20">
      <c r="A249" s="40"/>
      <c r="B249" s="40"/>
      <c r="C249" s="40"/>
      <c r="D249" s="40"/>
      <c r="E249" s="138"/>
      <c r="F249" s="40"/>
      <c r="G249" s="40"/>
      <c r="H249" s="40"/>
      <c r="I249" s="161"/>
      <c r="J249" s="40"/>
      <c r="K249" s="40"/>
      <c r="L249" s="40"/>
      <c r="M249" s="40"/>
      <c r="N249" s="159"/>
      <c r="O249" s="159"/>
      <c r="P249" s="159"/>
      <c r="Q249" s="40"/>
      <c r="R249" s="40"/>
      <c r="S249" s="40"/>
      <c r="T249" s="40"/>
    </row>
    <row r="250" spans="1:20">
      <c r="A250" s="40"/>
      <c r="B250" s="40"/>
      <c r="C250" s="40"/>
      <c r="D250" s="40"/>
      <c r="E250" s="138"/>
      <c r="F250" s="40"/>
      <c r="G250" s="40"/>
      <c r="H250" s="40"/>
      <c r="I250" s="161"/>
      <c r="J250" s="40"/>
      <c r="K250" s="40"/>
      <c r="L250" s="40"/>
      <c r="M250" s="40"/>
      <c r="N250" s="159"/>
      <c r="O250" s="159"/>
      <c r="P250" s="159"/>
      <c r="Q250" s="40"/>
      <c r="R250" s="40"/>
      <c r="S250" s="40"/>
      <c r="T250" s="40"/>
    </row>
    <row r="251" spans="1:20">
      <c r="A251" s="40"/>
      <c r="B251" s="40"/>
      <c r="C251" s="40"/>
      <c r="D251" s="40"/>
      <c r="E251" s="138"/>
      <c r="F251" s="40"/>
      <c r="G251" s="40"/>
      <c r="H251" s="40"/>
      <c r="I251" s="161"/>
      <c r="J251" s="40"/>
      <c r="K251" s="40"/>
      <c r="L251" s="40"/>
      <c r="M251" s="40"/>
      <c r="N251" s="159"/>
      <c r="O251" s="159"/>
      <c r="P251" s="159"/>
      <c r="Q251" s="40"/>
      <c r="R251" s="40"/>
      <c r="S251" s="40"/>
      <c r="T251" s="40"/>
    </row>
    <row r="252" spans="1:20">
      <c r="A252" s="40"/>
      <c r="B252" s="40"/>
      <c r="C252" s="40"/>
      <c r="D252" s="40"/>
      <c r="E252" s="138"/>
      <c r="F252" s="40"/>
      <c r="G252" s="40"/>
      <c r="H252" s="40"/>
      <c r="I252" s="161"/>
      <c r="J252" s="40"/>
      <c r="K252" s="40"/>
      <c r="L252" s="40"/>
      <c r="M252" s="40"/>
      <c r="N252" s="159"/>
      <c r="O252" s="159"/>
      <c r="P252" s="159"/>
      <c r="Q252" s="40"/>
      <c r="R252" s="40"/>
      <c r="S252" s="40"/>
      <c r="T252" s="40"/>
    </row>
    <row r="253" spans="1:20">
      <c r="A253" s="40"/>
      <c r="B253" s="40"/>
      <c r="C253" s="40"/>
      <c r="D253" s="40"/>
      <c r="E253" s="138"/>
      <c r="F253" s="40"/>
      <c r="G253" s="40"/>
      <c r="H253" s="40"/>
      <c r="I253" s="161"/>
      <c r="J253" s="40"/>
      <c r="K253" s="40"/>
      <c r="L253" s="40"/>
      <c r="M253" s="40"/>
      <c r="N253" s="159"/>
      <c r="O253" s="159"/>
      <c r="P253" s="159"/>
      <c r="Q253" s="40"/>
      <c r="R253" s="40"/>
      <c r="S253" s="40"/>
      <c r="T253" s="40"/>
    </row>
    <row r="254" spans="1:20">
      <c r="A254" s="40"/>
      <c r="B254" s="40"/>
      <c r="C254" s="40"/>
      <c r="D254" s="40"/>
      <c r="E254" s="138"/>
      <c r="F254" s="40"/>
      <c r="G254" s="40"/>
      <c r="H254" s="40"/>
      <c r="I254" s="161"/>
      <c r="J254" s="40"/>
      <c r="K254" s="40"/>
      <c r="L254" s="40"/>
      <c r="M254" s="40"/>
      <c r="N254" s="159"/>
      <c r="O254" s="159"/>
      <c r="P254" s="159"/>
      <c r="Q254" s="40"/>
      <c r="R254" s="40"/>
      <c r="S254" s="40"/>
      <c r="T254" s="40"/>
    </row>
    <row r="255" spans="1:20">
      <c r="A255" s="40"/>
      <c r="B255" s="40"/>
      <c r="C255" s="40"/>
      <c r="D255" s="40"/>
      <c r="E255" s="138"/>
      <c r="F255" s="40"/>
      <c r="G255" s="40"/>
      <c r="H255" s="40"/>
      <c r="I255" s="161"/>
      <c r="J255" s="40"/>
      <c r="K255" s="40"/>
      <c r="L255" s="40"/>
      <c r="M255" s="40"/>
      <c r="N255" s="159"/>
      <c r="O255" s="159"/>
      <c r="P255" s="159"/>
      <c r="Q255" s="40"/>
      <c r="R255" s="40"/>
      <c r="S255" s="40"/>
      <c r="T255" s="40"/>
    </row>
    <row r="256" spans="1:20">
      <c r="A256" s="40"/>
      <c r="B256" s="40"/>
      <c r="C256" s="40"/>
      <c r="D256" s="40"/>
      <c r="E256" s="138"/>
      <c r="F256" s="40"/>
      <c r="G256" s="40"/>
      <c r="H256" s="40"/>
      <c r="I256" s="161"/>
      <c r="J256" s="40"/>
      <c r="K256" s="40"/>
      <c r="L256" s="40"/>
      <c r="M256" s="40"/>
      <c r="N256" s="159"/>
      <c r="O256" s="159"/>
      <c r="P256" s="159"/>
      <c r="Q256" s="40"/>
      <c r="R256" s="40"/>
      <c r="S256" s="40"/>
      <c r="T256" s="40"/>
    </row>
    <row r="257" spans="1:20">
      <c r="A257" s="40"/>
      <c r="B257" s="40"/>
      <c r="C257" s="40"/>
      <c r="D257" s="40"/>
      <c r="E257" s="138"/>
      <c r="F257" s="40"/>
      <c r="G257" s="40"/>
      <c r="H257" s="40"/>
      <c r="I257" s="161"/>
      <c r="J257" s="40"/>
      <c r="K257" s="40"/>
      <c r="L257" s="40"/>
      <c r="M257" s="40"/>
      <c r="N257" s="159"/>
      <c r="O257" s="159"/>
      <c r="P257" s="159"/>
      <c r="Q257" s="40"/>
      <c r="R257" s="40"/>
      <c r="S257" s="40"/>
      <c r="T257" s="40"/>
    </row>
    <row r="258" spans="1:20">
      <c r="A258" s="40"/>
      <c r="B258" s="40"/>
      <c r="C258" s="40"/>
      <c r="D258" s="40"/>
      <c r="E258" s="138"/>
      <c r="F258" s="40"/>
      <c r="G258" s="40"/>
      <c r="H258" s="40"/>
      <c r="I258" s="161"/>
      <c r="J258" s="40"/>
      <c r="K258" s="40"/>
      <c r="L258" s="40"/>
      <c r="M258" s="40"/>
      <c r="N258" s="159"/>
      <c r="O258" s="159"/>
      <c r="P258" s="159"/>
      <c r="Q258" s="40"/>
      <c r="R258" s="40"/>
      <c r="S258" s="40"/>
      <c r="T258" s="40"/>
    </row>
    <row r="259" spans="1:20">
      <c r="A259" s="40"/>
      <c r="B259" s="40"/>
      <c r="C259" s="40"/>
      <c r="D259" s="40"/>
      <c r="E259" s="138"/>
      <c r="F259" s="40"/>
      <c r="G259" s="40"/>
      <c r="H259" s="40"/>
      <c r="I259" s="161"/>
      <c r="J259" s="40"/>
      <c r="K259" s="40"/>
      <c r="L259" s="40"/>
      <c r="M259" s="40"/>
      <c r="N259" s="159"/>
      <c r="O259" s="159"/>
      <c r="P259" s="159"/>
      <c r="Q259" s="40"/>
      <c r="R259" s="40"/>
      <c r="S259" s="40"/>
      <c r="T259" s="40"/>
    </row>
    <row r="260" spans="1:20">
      <c r="A260" s="40"/>
      <c r="B260" s="40"/>
      <c r="C260" s="40"/>
      <c r="D260" s="40"/>
      <c r="E260" s="138"/>
      <c r="F260" s="40"/>
      <c r="G260" s="40"/>
      <c r="H260" s="40"/>
      <c r="I260" s="161"/>
      <c r="J260" s="40"/>
      <c r="K260" s="40"/>
      <c r="L260" s="40"/>
      <c r="M260" s="40"/>
      <c r="N260" s="159"/>
      <c r="O260" s="159"/>
      <c r="P260" s="159"/>
      <c r="Q260" s="40"/>
      <c r="R260" s="40"/>
      <c r="S260" s="40"/>
      <c r="T260" s="40"/>
    </row>
    <row r="261" spans="1:20">
      <c r="A261" s="40"/>
      <c r="B261" s="40"/>
      <c r="C261" s="40"/>
      <c r="D261" s="40"/>
      <c r="E261" s="138"/>
      <c r="F261" s="40"/>
      <c r="G261" s="40"/>
      <c r="H261" s="40"/>
      <c r="I261" s="161"/>
      <c r="J261" s="40"/>
      <c r="K261" s="40"/>
      <c r="L261" s="40"/>
      <c r="M261" s="40"/>
      <c r="N261" s="159"/>
      <c r="O261" s="159"/>
      <c r="P261" s="159"/>
      <c r="Q261" s="40"/>
      <c r="R261" s="40"/>
      <c r="S261" s="40"/>
      <c r="T261" s="40"/>
    </row>
    <row r="262" spans="1:20">
      <c r="A262" s="40"/>
      <c r="B262" s="40"/>
      <c r="C262" s="40"/>
      <c r="D262" s="40"/>
      <c r="E262" s="138"/>
      <c r="F262" s="40"/>
      <c r="G262" s="40"/>
      <c r="H262" s="40"/>
      <c r="I262" s="161"/>
      <c r="J262" s="40"/>
      <c r="K262" s="40"/>
      <c r="L262" s="40"/>
      <c r="M262" s="40"/>
      <c r="N262" s="159"/>
      <c r="O262" s="159"/>
      <c r="P262" s="159"/>
      <c r="Q262" s="40"/>
      <c r="R262" s="40"/>
      <c r="S262" s="40"/>
      <c r="T262" s="40"/>
    </row>
    <row r="263" spans="1:20">
      <c r="A263" s="40"/>
      <c r="B263" s="40"/>
      <c r="C263" s="40"/>
      <c r="D263" s="40"/>
      <c r="E263" s="138"/>
      <c r="F263" s="40"/>
      <c r="G263" s="40"/>
      <c r="H263" s="40"/>
      <c r="I263" s="161"/>
      <c r="J263" s="40"/>
      <c r="K263" s="40"/>
      <c r="L263" s="40"/>
      <c r="M263" s="40"/>
      <c r="N263" s="159"/>
      <c r="O263" s="159"/>
      <c r="P263" s="159"/>
      <c r="Q263" s="40"/>
      <c r="R263" s="40"/>
      <c r="S263" s="40"/>
      <c r="T263" s="40"/>
    </row>
    <row r="264" spans="1:20">
      <c r="A264" s="40"/>
      <c r="B264" s="40"/>
      <c r="C264" s="40"/>
      <c r="D264" s="40"/>
      <c r="E264" s="138"/>
      <c r="F264" s="40"/>
      <c r="G264" s="40"/>
      <c r="H264" s="40"/>
      <c r="I264" s="161"/>
      <c r="J264" s="40"/>
      <c r="K264" s="40"/>
      <c r="L264" s="40"/>
      <c r="M264" s="40"/>
      <c r="N264" s="159"/>
      <c r="O264" s="159"/>
      <c r="P264" s="159"/>
      <c r="Q264" s="40"/>
      <c r="R264" s="40"/>
      <c r="S264" s="40"/>
      <c r="T264" s="40"/>
    </row>
    <row r="265" spans="1:20">
      <c r="A265" s="40"/>
      <c r="B265" s="40"/>
      <c r="C265" s="40"/>
      <c r="D265" s="40"/>
      <c r="E265" s="138"/>
      <c r="F265" s="40"/>
      <c r="G265" s="40"/>
      <c r="H265" s="40"/>
      <c r="I265" s="161"/>
      <c r="J265" s="40"/>
      <c r="K265" s="40"/>
      <c r="L265" s="40"/>
      <c r="M265" s="40"/>
      <c r="N265" s="159"/>
      <c r="O265" s="159"/>
      <c r="P265" s="159"/>
      <c r="Q265" s="40"/>
      <c r="R265" s="40"/>
      <c r="S265" s="40"/>
      <c r="T265" s="40"/>
    </row>
    <row r="266" spans="1:20">
      <c r="A266" s="40"/>
      <c r="B266" s="40"/>
      <c r="C266" s="40"/>
      <c r="D266" s="40"/>
      <c r="E266" s="138"/>
      <c r="F266" s="40"/>
      <c r="G266" s="40"/>
      <c r="H266" s="40"/>
      <c r="I266" s="161"/>
      <c r="J266" s="40"/>
      <c r="K266" s="40"/>
      <c r="L266" s="40"/>
      <c r="M266" s="40"/>
      <c r="N266" s="159"/>
      <c r="O266" s="159"/>
      <c r="P266" s="159"/>
      <c r="Q266" s="40"/>
      <c r="R266" s="40"/>
      <c r="S266" s="40"/>
      <c r="T266" s="40"/>
    </row>
    <row r="267" spans="1:20">
      <c r="A267" s="40"/>
      <c r="B267" s="40"/>
      <c r="C267" s="40"/>
      <c r="D267" s="40"/>
      <c r="E267" s="138"/>
      <c r="F267" s="40"/>
      <c r="G267" s="40"/>
      <c r="H267" s="40"/>
      <c r="I267" s="161"/>
      <c r="J267" s="40"/>
      <c r="K267" s="40"/>
      <c r="L267" s="40"/>
      <c r="M267" s="40"/>
      <c r="N267" s="159"/>
      <c r="O267" s="159"/>
      <c r="P267" s="159"/>
      <c r="Q267" s="40"/>
      <c r="R267" s="40"/>
      <c r="S267" s="40"/>
      <c r="T267" s="40"/>
    </row>
    <row r="268" spans="1:20">
      <c r="A268" s="40"/>
      <c r="B268" s="40"/>
      <c r="C268" s="40"/>
      <c r="D268" s="40"/>
      <c r="E268" s="138"/>
      <c r="F268" s="40"/>
      <c r="G268" s="40"/>
      <c r="H268" s="40"/>
      <c r="I268" s="161"/>
      <c r="J268" s="40"/>
      <c r="K268" s="40"/>
      <c r="L268" s="40"/>
      <c r="M268" s="40"/>
      <c r="N268" s="159"/>
      <c r="O268" s="159"/>
      <c r="P268" s="159"/>
      <c r="Q268" s="40"/>
      <c r="R268" s="40"/>
      <c r="S268" s="40"/>
      <c r="T268" s="40"/>
    </row>
    <row r="269" spans="1:20">
      <c r="A269" s="40"/>
      <c r="B269" s="40"/>
      <c r="C269" s="40"/>
      <c r="D269" s="40"/>
      <c r="E269" s="138"/>
      <c r="F269" s="40"/>
      <c r="G269" s="40"/>
      <c r="H269" s="40"/>
      <c r="I269" s="161"/>
      <c r="J269" s="40"/>
      <c r="K269" s="40"/>
      <c r="L269" s="40"/>
      <c r="M269" s="40"/>
      <c r="N269" s="159"/>
      <c r="O269" s="159"/>
      <c r="P269" s="159"/>
      <c r="Q269" s="40"/>
      <c r="R269" s="40"/>
      <c r="S269" s="40"/>
      <c r="T269" s="40"/>
    </row>
    <row r="270" spans="1:20">
      <c r="A270" s="40"/>
      <c r="B270" s="40"/>
      <c r="C270" s="40"/>
      <c r="D270" s="40"/>
      <c r="E270" s="138"/>
      <c r="F270" s="40"/>
      <c r="G270" s="40"/>
      <c r="H270" s="40"/>
      <c r="I270" s="161"/>
      <c r="J270" s="40"/>
      <c r="K270" s="40"/>
      <c r="L270" s="40"/>
      <c r="M270" s="40"/>
      <c r="N270" s="159"/>
      <c r="O270" s="159"/>
      <c r="P270" s="159"/>
      <c r="Q270" s="40"/>
      <c r="R270" s="40"/>
      <c r="S270" s="40"/>
      <c r="T270" s="40"/>
    </row>
    <row r="271" spans="1:20">
      <c r="A271" s="40"/>
      <c r="B271" s="40"/>
      <c r="C271" s="40"/>
      <c r="D271" s="40"/>
      <c r="E271" s="138"/>
      <c r="F271" s="40"/>
      <c r="G271" s="40"/>
      <c r="H271" s="40"/>
      <c r="I271" s="161"/>
      <c r="J271" s="40"/>
      <c r="K271" s="40"/>
      <c r="L271" s="40"/>
      <c r="M271" s="40"/>
      <c r="N271" s="159"/>
      <c r="O271" s="159"/>
      <c r="P271" s="159"/>
      <c r="Q271" s="40"/>
      <c r="R271" s="40"/>
      <c r="S271" s="40"/>
      <c r="T271" s="40"/>
    </row>
    <row r="272" spans="1:20">
      <c r="A272" s="40"/>
      <c r="B272" s="40"/>
      <c r="C272" s="40"/>
      <c r="D272" s="40"/>
      <c r="E272" s="138"/>
      <c r="F272" s="40"/>
      <c r="G272" s="40"/>
      <c r="H272" s="40"/>
      <c r="I272" s="161"/>
      <c r="J272" s="40"/>
      <c r="K272" s="40"/>
      <c r="L272" s="40"/>
      <c r="M272" s="40"/>
      <c r="N272" s="159"/>
      <c r="O272" s="159"/>
      <c r="P272" s="159"/>
      <c r="Q272" s="40"/>
      <c r="R272" s="40"/>
      <c r="S272" s="40"/>
      <c r="T272" s="40"/>
    </row>
    <row r="273" spans="1:20">
      <c r="A273" s="40"/>
      <c r="B273" s="40"/>
      <c r="C273" s="40"/>
      <c r="D273" s="40"/>
      <c r="E273" s="138"/>
      <c r="F273" s="40"/>
      <c r="G273" s="40"/>
      <c r="H273" s="40"/>
      <c r="I273" s="161"/>
      <c r="J273" s="40"/>
      <c r="K273" s="40"/>
      <c r="L273" s="40"/>
      <c r="M273" s="40"/>
      <c r="N273" s="159"/>
      <c r="O273" s="159"/>
      <c r="P273" s="159"/>
      <c r="Q273" s="40"/>
      <c r="R273" s="40"/>
      <c r="S273" s="40"/>
      <c r="T273" s="40"/>
    </row>
    <row r="274" spans="1:20">
      <c r="A274" s="40"/>
      <c r="B274" s="40"/>
      <c r="C274" s="40"/>
      <c r="D274" s="40"/>
      <c r="E274" s="138"/>
      <c r="F274" s="40"/>
      <c r="G274" s="40"/>
      <c r="H274" s="40"/>
      <c r="I274" s="161"/>
      <c r="J274" s="40"/>
      <c r="K274" s="40"/>
      <c r="L274" s="40"/>
      <c r="M274" s="40"/>
      <c r="N274" s="159"/>
      <c r="O274" s="159"/>
      <c r="P274" s="159"/>
      <c r="Q274" s="40"/>
      <c r="R274" s="40"/>
      <c r="S274" s="40"/>
      <c r="T274" s="40"/>
    </row>
    <row r="275" spans="1:20">
      <c r="A275" s="40"/>
      <c r="B275" s="40"/>
      <c r="C275" s="40"/>
      <c r="D275" s="40"/>
      <c r="E275" s="138"/>
      <c r="F275" s="40"/>
      <c r="G275" s="40"/>
      <c r="H275" s="40"/>
      <c r="I275" s="161"/>
      <c r="J275" s="40"/>
      <c r="K275" s="40"/>
      <c r="L275" s="40"/>
      <c r="M275" s="40"/>
      <c r="N275" s="159"/>
      <c r="O275" s="159"/>
      <c r="P275" s="159"/>
      <c r="Q275" s="40"/>
      <c r="R275" s="40"/>
      <c r="S275" s="40"/>
      <c r="T275" s="40"/>
    </row>
    <row r="276" spans="1:20">
      <c r="A276" s="40"/>
      <c r="B276" s="40"/>
      <c r="C276" s="40"/>
      <c r="D276" s="40"/>
      <c r="E276" s="138"/>
      <c r="F276" s="40"/>
      <c r="G276" s="40"/>
      <c r="H276" s="40"/>
      <c r="I276" s="161"/>
      <c r="J276" s="40"/>
      <c r="K276" s="40"/>
      <c r="L276" s="40"/>
      <c r="M276" s="40"/>
      <c r="N276" s="159"/>
      <c r="O276" s="159"/>
      <c r="P276" s="159"/>
      <c r="Q276" s="40"/>
      <c r="R276" s="40"/>
      <c r="S276" s="40"/>
      <c r="T276" s="40"/>
    </row>
    <row r="277" spans="1:20">
      <c r="A277" s="40"/>
      <c r="B277" s="40"/>
      <c r="C277" s="40"/>
      <c r="D277" s="40"/>
      <c r="E277" s="138"/>
      <c r="F277" s="40"/>
      <c r="G277" s="40"/>
      <c r="H277" s="40"/>
      <c r="I277" s="161"/>
      <c r="J277" s="40"/>
      <c r="K277" s="40"/>
      <c r="L277" s="40"/>
      <c r="M277" s="40"/>
      <c r="N277" s="159"/>
      <c r="O277" s="159"/>
      <c r="P277" s="159"/>
      <c r="Q277" s="40"/>
      <c r="R277" s="40"/>
      <c r="S277" s="40"/>
      <c r="T277" s="40"/>
    </row>
    <row r="278" spans="1:20">
      <c r="A278" s="40"/>
      <c r="B278" s="40"/>
      <c r="C278" s="40"/>
      <c r="D278" s="40"/>
      <c r="E278" s="138"/>
      <c r="F278" s="40"/>
      <c r="G278" s="40"/>
      <c r="H278" s="40"/>
      <c r="I278" s="161"/>
      <c r="J278" s="40"/>
      <c r="K278" s="40"/>
      <c r="L278" s="40"/>
      <c r="M278" s="40"/>
      <c r="N278" s="159"/>
      <c r="O278" s="159"/>
      <c r="P278" s="159"/>
      <c r="Q278" s="40"/>
      <c r="R278" s="40"/>
      <c r="S278" s="40"/>
      <c r="T278" s="40"/>
    </row>
    <row r="279" spans="1:20">
      <c r="A279" s="40"/>
      <c r="B279" s="40"/>
      <c r="C279" s="40"/>
      <c r="D279" s="40"/>
      <c r="E279" s="138"/>
      <c r="F279" s="40"/>
      <c r="G279" s="40"/>
      <c r="H279" s="40"/>
      <c r="I279" s="161"/>
      <c r="J279" s="40"/>
      <c r="K279" s="40"/>
      <c r="L279" s="40"/>
      <c r="M279" s="40"/>
      <c r="N279" s="159"/>
      <c r="O279" s="159"/>
      <c r="P279" s="159"/>
      <c r="Q279" s="40"/>
      <c r="R279" s="40"/>
      <c r="S279" s="40"/>
      <c r="T279" s="40"/>
    </row>
    <row r="280" spans="1:20">
      <c r="A280" s="40"/>
      <c r="B280" s="40"/>
      <c r="C280" s="40"/>
      <c r="D280" s="40"/>
      <c r="E280" s="138"/>
      <c r="F280" s="40"/>
      <c r="G280" s="40"/>
      <c r="H280" s="40"/>
      <c r="I280" s="161"/>
      <c r="J280" s="40"/>
      <c r="K280" s="40"/>
      <c r="L280" s="40"/>
      <c r="M280" s="40"/>
      <c r="N280" s="159"/>
      <c r="O280" s="159"/>
      <c r="P280" s="159"/>
      <c r="Q280" s="40"/>
      <c r="R280" s="40"/>
      <c r="S280" s="40"/>
      <c r="T280" s="40"/>
    </row>
    <row r="281" spans="1:20">
      <c r="A281" s="40"/>
      <c r="B281" s="40"/>
      <c r="C281" s="40"/>
      <c r="D281" s="40"/>
      <c r="E281" s="138"/>
      <c r="F281" s="40"/>
      <c r="G281" s="40"/>
      <c r="H281" s="40"/>
      <c r="I281" s="161"/>
      <c r="J281" s="40"/>
      <c r="K281" s="40"/>
      <c r="L281" s="40"/>
      <c r="M281" s="40"/>
      <c r="N281" s="159"/>
      <c r="O281" s="159"/>
      <c r="P281" s="159"/>
      <c r="Q281" s="40"/>
      <c r="R281" s="40"/>
      <c r="S281" s="40"/>
      <c r="T281" s="40"/>
    </row>
    <row r="282" spans="1:20">
      <c r="A282" s="40"/>
      <c r="B282" s="40"/>
      <c r="C282" s="40"/>
      <c r="D282" s="40"/>
      <c r="E282" s="138"/>
      <c r="F282" s="40"/>
      <c r="G282" s="40"/>
      <c r="H282" s="40"/>
      <c r="I282" s="161"/>
      <c r="J282" s="40"/>
      <c r="K282" s="40"/>
      <c r="L282" s="40"/>
      <c r="M282" s="40"/>
      <c r="N282" s="159"/>
      <c r="O282" s="159"/>
      <c r="P282" s="159"/>
      <c r="Q282" s="40"/>
      <c r="R282" s="40"/>
      <c r="S282" s="40"/>
      <c r="T282" s="40"/>
    </row>
    <row r="283" spans="1:20">
      <c r="A283" s="40"/>
      <c r="B283" s="40"/>
      <c r="C283" s="40"/>
      <c r="D283" s="40"/>
      <c r="E283" s="138"/>
      <c r="F283" s="40"/>
      <c r="G283" s="40"/>
      <c r="H283" s="40"/>
      <c r="I283" s="161"/>
      <c r="J283" s="40"/>
      <c r="K283" s="40"/>
      <c r="L283" s="40"/>
      <c r="M283" s="40"/>
      <c r="N283" s="159"/>
      <c r="O283" s="159"/>
      <c r="P283" s="159"/>
      <c r="Q283" s="40"/>
      <c r="R283" s="40"/>
      <c r="S283" s="40"/>
      <c r="T283" s="40"/>
    </row>
    <row r="284" spans="1:20">
      <c r="A284" s="40"/>
      <c r="B284" s="40"/>
      <c r="C284" s="40"/>
      <c r="D284" s="40"/>
      <c r="E284" s="138"/>
      <c r="F284" s="40"/>
      <c r="G284" s="40"/>
      <c r="H284" s="40"/>
      <c r="I284" s="161"/>
      <c r="J284" s="40"/>
      <c r="K284" s="40"/>
      <c r="L284" s="40"/>
      <c r="M284" s="40"/>
      <c r="N284" s="159"/>
      <c r="O284" s="159"/>
      <c r="P284" s="159"/>
      <c r="Q284" s="40"/>
      <c r="R284" s="40"/>
      <c r="S284" s="40"/>
      <c r="T284" s="40"/>
    </row>
    <row r="285" spans="1:20">
      <c r="A285" s="40"/>
      <c r="B285" s="40"/>
      <c r="C285" s="40"/>
      <c r="D285" s="40"/>
      <c r="E285" s="138"/>
      <c r="F285" s="40"/>
      <c r="G285" s="40"/>
      <c r="H285" s="40"/>
      <c r="I285" s="161"/>
      <c r="J285" s="40"/>
      <c r="K285" s="40"/>
      <c r="L285" s="40"/>
      <c r="M285" s="40"/>
      <c r="N285" s="159"/>
      <c r="O285" s="159"/>
      <c r="P285" s="159"/>
      <c r="Q285" s="40"/>
      <c r="R285" s="40"/>
      <c r="S285" s="40"/>
      <c r="T285" s="40"/>
    </row>
    <row r="286" spans="1:20">
      <c r="A286" s="40"/>
      <c r="B286" s="40"/>
      <c r="C286" s="40"/>
      <c r="D286" s="40"/>
      <c r="E286" s="138"/>
      <c r="F286" s="40"/>
      <c r="G286" s="40"/>
      <c r="H286" s="40"/>
      <c r="I286" s="161"/>
      <c r="J286" s="40"/>
      <c r="K286" s="40"/>
      <c r="L286" s="40"/>
      <c r="M286" s="40"/>
      <c r="N286" s="159"/>
      <c r="O286" s="159"/>
      <c r="P286" s="159"/>
      <c r="Q286" s="40"/>
      <c r="R286" s="40"/>
      <c r="S286" s="40"/>
      <c r="T286" s="40"/>
    </row>
    <row r="287" spans="1:20">
      <c r="A287" s="40"/>
      <c r="B287" s="40"/>
      <c r="C287" s="40"/>
      <c r="D287" s="40"/>
      <c r="E287" s="138"/>
      <c r="F287" s="40"/>
      <c r="G287" s="40"/>
      <c r="H287" s="40"/>
      <c r="I287" s="161"/>
      <c r="J287" s="40"/>
      <c r="K287" s="40"/>
      <c r="L287" s="40"/>
      <c r="M287" s="40"/>
      <c r="N287" s="159"/>
      <c r="O287" s="159"/>
      <c r="P287" s="159"/>
      <c r="Q287" s="40"/>
      <c r="R287" s="40"/>
      <c r="S287" s="40"/>
      <c r="T287" s="40"/>
    </row>
    <row r="288" spans="1:20">
      <c r="A288" s="40"/>
      <c r="B288" s="40"/>
      <c r="C288" s="40"/>
      <c r="D288" s="40"/>
      <c r="E288" s="138"/>
      <c r="F288" s="40"/>
      <c r="G288" s="40"/>
      <c r="H288" s="40"/>
      <c r="I288" s="161"/>
      <c r="J288" s="40"/>
      <c r="K288" s="40"/>
      <c r="L288" s="40"/>
      <c r="M288" s="40"/>
      <c r="N288" s="159"/>
      <c r="O288" s="159"/>
      <c r="P288" s="159"/>
      <c r="Q288" s="40"/>
      <c r="R288" s="40"/>
      <c r="S288" s="40"/>
      <c r="T288" s="40"/>
    </row>
    <row r="289" spans="1:20">
      <c r="A289" s="40"/>
      <c r="B289" s="40"/>
      <c r="C289" s="40"/>
      <c r="D289" s="40"/>
      <c r="E289" s="138"/>
      <c r="F289" s="40"/>
      <c r="G289" s="40"/>
      <c r="H289" s="40"/>
      <c r="I289" s="161"/>
      <c r="J289" s="40"/>
      <c r="K289" s="40"/>
      <c r="L289" s="40"/>
      <c r="M289" s="40"/>
      <c r="N289" s="159"/>
      <c r="O289" s="159"/>
      <c r="P289" s="159"/>
      <c r="Q289" s="40"/>
      <c r="R289" s="40"/>
      <c r="S289" s="40"/>
      <c r="T289" s="40"/>
    </row>
    <row r="290" spans="1:20">
      <c r="A290" s="40"/>
      <c r="B290" s="40"/>
      <c r="C290" s="40"/>
      <c r="D290" s="40"/>
      <c r="E290" s="138"/>
      <c r="F290" s="40"/>
      <c r="G290" s="40"/>
      <c r="H290" s="40"/>
      <c r="I290" s="161"/>
      <c r="J290" s="40"/>
      <c r="K290" s="40"/>
      <c r="L290" s="40"/>
      <c r="M290" s="40"/>
      <c r="N290" s="159"/>
      <c r="O290" s="159"/>
      <c r="P290" s="159"/>
      <c r="Q290" s="40"/>
      <c r="R290" s="40"/>
      <c r="S290" s="40"/>
      <c r="T290" s="40"/>
    </row>
    <row r="291" spans="1:20">
      <c r="A291" s="40"/>
      <c r="B291" s="40"/>
      <c r="C291" s="40"/>
      <c r="D291" s="40"/>
      <c r="E291" s="138"/>
      <c r="F291" s="40"/>
      <c r="G291" s="40"/>
      <c r="H291" s="40"/>
      <c r="I291" s="161"/>
      <c r="J291" s="40"/>
      <c r="K291" s="40"/>
      <c r="L291" s="40"/>
      <c r="M291" s="40"/>
      <c r="N291" s="159"/>
      <c r="O291" s="159"/>
      <c r="P291" s="159"/>
      <c r="Q291" s="40"/>
      <c r="R291" s="40"/>
      <c r="S291" s="40"/>
      <c r="T291" s="40"/>
    </row>
    <row r="292" spans="1:20">
      <c r="A292" s="40"/>
      <c r="B292" s="40"/>
      <c r="C292" s="40"/>
      <c r="D292" s="40"/>
      <c r="E292" s="138"/>
      <c r="F292" s="40"/>
      <c r="G292" s="40"/>
      <c r="H292" s="40"/>
      <c r="I292" s="161"/>
      <c r="J292" s="40"/>
      <c r="K292" s="40"/>
      <c r="L292" s="40"/>
      <c r="M292" s="40"/>
      <c r="N292" s="159"/>
      <c r="O292" s="159"/>
      <c r="P292" s="159"/>
      <c r="Q292" s="40"/>
      <c r="R292" s="40"/>
      <c r="S292" s="40"/>
      <c r="T292" s="40"/>
    </row>
    <row r="293" spans="1:20">
      <c r="A293" s="40"/>
      <c r="B293" s="40"/>
      <c r="C293" s="40"/>
      <c r="D293" s="40"/>
      <c r="E293" s="138"/>
      <c r="F293" s="40"/>
      <c r="G293" s="40"/>
      <c r="H293" s="40"/>
      <c r="I293" s="161"/>
      <c r="J293" s="40"/>
      <c r="K293" s="40"/>
      <c r="L293" s="40"/>
      <c r="M293" s="40"/>
      <c r="N293" s="159"/>
      <c r="O293" s="159"/>
      <c r="P293" s="159"/>
      <c r="Q293" s="40"/>
      <c r="R293" s="40"/>
      <c r="S293" s="40"/>
      <c r="T293" s="40"/>
    </row>
    <row r="294" spans="1:20">
      <c r="A294" s="40"/>
      <c r="B294" s="40"/>
      <c r="C294" s="40"/>
      <c r="D294" s="40"/>
      <c r="E294" s="138"/>
      <c r="F294" s="40"/>
      <c r="G294" s="40"/>
      <c r="H294" s="40"/>
      <c r="I294" s="161"/>
      <c r="J294" s="40"/>
      <c r="K294" s="40"/>
      <c r="L294" s="40"/>
      <c r="M294" s="40"/>
      <c r="N294" s="159"/>
      <c r="O294" s="159"/>
      <c r="P294" s="159"/>
      <c r="Q294" s="40"/>
      <c r="R294" s="40"/>
      <c r="S294" s="40"/>
      <c r="T294" s="40"/>
    </row>
    <row r="295" spans="1:20">
      <c r="A295" s="40"/>
      <c r="B295" s="40"/>
      <c r="C295" s="40"/>
      <c r="D295" s="40"/>
      <c r="E295" s="138"/>
      <c r="F295" s="40"/>
      <c r="G295" s="40"/>
      <c r="H295" s="40"/>
      <c r="I295" s="161"/>
      <c r="J295" s="40"/>
      <c r="K295" s="40"/>
      <c r="L295" s="40"/>
      <c r="M295" s="40"/>
      <c r="N295" s="159"/>
      <c r="O295" s="159"/>
      <c r="P295" s="159"/>
      <c r="Q295" s="40"/>
      <c r="R295" s="40"/>
      <c r="S295" s="40"/>
      <c r="T295" s="40"/>
    </row>
    <row r="296" spans="1:20">
      <c r="A296" s="40"/>
      <c r="B296" s="40"/>
      <c r="C296" s="40"/>
      <c r="D296" s="40"/>
      <c r="E296" s="138"/>
      <c r="F296" s="40"/>
      <c r="G296" s="40"/>
      <c r="H296" s="40"/>
      <c r="I296" s="161"/>
      <c r="J296" s="40"/>
      <c r="K296" s="40"/>
      <c r="L296" s="40"/>
      <c r="M296" s="40"/>
      <c r="N296" s="159"/>
      <c r="O296" s="159"/>
      <c r="P296" s="159"/>
      <c r="Q296" s="40"/>
      <c r="R296" s="40"/>
      <c r="S296" s="40"/>
      <c r="T296" s="40"/>
    </row>
    <row r="297" spans="1:20">
      <c r="A297" s="40"/>
      <c r="B297" s="40"/>
      <c r="C297" s="40"/>
      <c r="D297" s="40"/>
      <c r="E297" s="138"/>
      <c r="F297" s="40"/>
      <c r="G297" s="40"/>
      <c r="H297" s="40"/>
      <c r="I297" s="161"/>
      <c r="J297" s="40"/>
      <c r="K297" s="40"/>
      <c r="L297" s="40"/>
      <c r="M297" s="40"/>
      <c r="N297" s="159"/>
      <c r="O297" s="159"/>
      <c r="P297" s="159"/>
      <c r="Q297" s="40"/>
      <c r="R297" s="40"/>
      <c r="S297" s="40"/>
      <c r="T297" s="40"/>
    </row>
    <row r="298" spans="1:20">
      <c r="A298" s="40"/>
      <c r="B298" s="40"/>
      <c r="C298" s="40"/>
      <c r="D298" s="40"/>
      <c r="E298" s="138"/>
      <c r="F298" s="40"/>
      <c r="G298" s="40"/>
      <c r="H298" s="40"/>
      <c r="I298" s="161"/>
      <c r="J298" s="40"/>
      <c r="K298" s="40"/>
      <c r="L298" s="40"/>
      <c r="M298" s="40"/>
      <c r="N298" s="159"/>
      <c r="O298" s="159"/>
      <c r="P298" s="159"/>
      <c r="Q298" s="40"/>
      <c r="R298" s="40"/>
      <c r="S298" s="40"/>
      <c r="T298" s="40"/>
    </row>
    <row r="299" spans="1:20">
      <c r="A299" s="40"/>
      <c r="B299" s="40"/>
      <c r="C299" s="40"/>
      <c r="D299" s="40"/>
      <c r="E299" s="138"/>
      <c r="F299" s="40"/>
      <c r="G299" s="40"/>
      <c r="H299" s="40"/>
      <c r="I299" s="161"/>
      <c r="J299" s="40"/>
      <c r="K299" s="40"/>
      <c r="L299" s="40"/>
      <c r="M299" s="40"/>
      <c r="N299" s="159"/>
      <c r="O299" s="159"/>
      <c r="P299" s="159"/>
      <c r="Q299" s="40"/>
      <c r="R299" s="40"/>
      <c r="S299" s="40"/>
      <c r="T299" s="40"/>
    </row>
    <row r="300" spans="1:20">
      <c r="A300" s="40"/>
      <c r="B300" s="40"/>
      <c r="C300" s="40"/>
      <c r="D300" s="40"/>
      <c r="E300" s="138"/>
      <c r="F300" s="40"/>
      <c r="G300" s="40"/>
      <c r="H300" s="40"/>
      <c r="I300" s="161"/>
      <c r="J300" s="40"/>
      <c r="K300" s="40"/>
      <c r="L300" s="40"/>
      <c r="M300" s="40"/>
      <c r="N300" s="159"/>
      <c r="O300" s="159"/>
      <c r="P300" s="159"/>
      <c r="Q300" s="40"/>
      <c r="R300" s="40"/>
      <c r="S300" s="40"/>
      <c r="T300" s="40"/>
    </row>
    <row r="301" spans="1:20">
      <c r="A301" s="40"/>
      <c r="B301" s="40"/>
      <c r="C301" s="40"/>
      <c r="D301" s="40"/>
      <c r="E301" s="138"/>
      <c r="F301" s="40"/>
      <c r="G301" s="40"/>
      <c r="H301" s="40"/>
      <c r="I301" s="161"/>
      <c r="J301" s="40"/>
      <c r="K301" s="40"/>
      <c r="L301" s="40"/>
      <c r="M301" s="40"/>
      <c r="N301" s="159"/>
      <c r="O301" s="159"/>
      <c r="P301" s="159"/>
      <c r="Q301" s="40"/>
      <c r="R301" s="40"/>
      <c r="S301" s="40"/>
      <c r="T301" s="40"/>
    </row>
    <row r="302" spans="1:20">
      <c r="A302" s="40"/>
      <c r="B302" s="40"/>
      <c r="C302" s="40"/>
      <c r="D302" s="40"/>
      <c r="E302" s="138"/>
      <c r="F302" s="40"/>
      <c r="G302" s="40"/>
      <c r="H302" s="40"/>
      <c r="I302" s="161"/>
      <c r="J302" s="40"/>
      <c r="K302" s="40"/>
      <c r="L302" s="40"/>
      <c r="M302" s="40"/>
      <c r="N302" s="159"/>
      <c r="O302" s="159"/>
      <c r="P302" s="159"/>
      <c r="Q302" s="40"/>
      <c r="R302" s="40"/>
      <c r="S302" s="40"/>
      <c r="T302" s="40"/>
    </row>
    <row r="303" spans="1:20">
      <c r="A303" s="40"/>
      <c r="B303" s="40"/>
      <c r="C303" s="40"/>
      <c r="D303" s="40"/>
      <c r="E303" s="138"/>
      <c r="F303" s="40"/>
      <c r="G303" s="40"/>
      <c r="H303" s="40"/>
      <c r="I303" s="161"/>
      <c r="J303" s="40"/>
      <c r="K303" s="40"/>
      <c r="L303" s="40"/>
      <c r="M303" s="40"/>
      <c r="N303" s="159"/>
      <c r="O303" s="159"/>
      <c r="P303" s="159"/>
      <c r="Q303" s="40"/>
      <c r="R303" s="40"/>
      <c r="S303" s="40"/>
      <c r="T303" s="40"/>
    </row>
    <row r="304" spans="1:20">
      <c r="A304" s="40"/>
      <c r="B304" s="40"/>
      <c r="C304" s="40"/>
      <c r="D304" s="40"/>
      <c r="E304" s="138"/>
      <c r="F304" s="40"/>
      <c r="G304" s="40"/>
      <c r="H304" s="40"/>
      <c r="I304" s="161"/>
      <c r="J304" s="40"/>
      <c r="K304" s="40"/>
      <c r="L304" s="40"/>
      <c r="M304" s="40"/>
      <c r="N304" s="159"/>
      <c r="O304" s="159"/>
      <c r="P304" s="159"/>
      <c r="Q304" s="40"/>
      <c r="R304" s="40"/>
      <c r="S304" s="40"/>
      <c r="T304" s="40"/>
    </row>
    <row r="305" spans="1:20">
      <c r="A305" s="40"/>
      <c r="B305" s="40"/>
      <c r="C305" s="40"/>
      <c r="D305" s="40"/>
      <c r="E305" s="138"/>
      <c r="F305" s="40"/>
      <c r="G305" s="40"/>
      <c r="H305" s="40"/>
      <c r="I305" s="161"/>
      <c r="J305" s="40"/>
      <c r="K305" s="40"/>
      <c r="L305" s="40"/>
      <c r="M305" s="40"/>
      <c r="N305" s="159"/>
      <c r="O305" s="159"/>
      <c r="P305" s="159"/>
      <c r="Q305" s="40"/>
      <c r="R305" s="40"/>
      <c r="S305" s="40"/>
      <c r="T305" s="40"/>
    </row>
    <row r="306" spans="1:20">
      <c r="A306" s="40"/>
      <c r="B306" s="40"/>
      <c r="C306" s="40"/>
      <c r="D306" s="40"/>
      <c r="E306" s="138"/>
      <c r="F306" s="40"/>
      <c r="G306" s="40"/>
      <c r="H306" s="40"/>
      <c r="I306" s="161"/>
      <c r="J306" s="40"/>
      <c r="K306" s="40"/>
      <c r="L306" s="40"/>
      <c r="M306" s="40"/>
      <c r="N306" s="159"/>
      <c r="O306" s="159"/>
      <c r="P306" s="159"/>
      <c r="Q306" s="40"/>
      <c r="R306" s="40"/>
      <c r="S306" s="40"/>
      <c r="T306" s="40"/>
    </row>
    <row r="307" spans="1:20">
      <c r="A307" s="40"/>
      <c r="B307" s="40"/>
      <c r="C307" s="40"/>
      <c r="D307" s="40"/>
      <c r="E307" s="138"/>
      <c r="F307" s="40"/>
      <c r="G307" s="40"/>
      <c r="H307" s="40"/>
      <c r="I307" s="161"/>
      <c r="J307" s="40"/>
      <c r="K307" s="40"/>
      <c r="L307" s="40"/>
      <c r="M307" s="40"/>
      <c r="N307" s="159"/>
      <c r="O307" s="159"/>
      <c r="P307" s="159"/>
      <c r="Q307" s="40"/>
      <c r="R307" s="40"/>
      <c r="S307" s="40"/>
      <c r="T307" s="40"/>
    </row>
    <row r="308" spans="1:20">
      <c r="A308" s="40"/>
      <c r="B308" s="40"/>
      <c r="C308" s="40"/>
      <c r="D308" s="40"/>
      <c r="E308" s="138"/>
      <c r="F308" s="40"/>
      <c r="G308" s="40"/>
      <c r="H308" s="40"/>
      <c r="I308" s="161"/>
      <c r="J308" s="40"/>
      <c r="K308" s="40"/>
      <c r="L308" s="40"/>
      <c r="M308" s="40"/>
      <c r="N308" s="159"/>
      <c r="O308" s="159"/>
      <c r="P308" s="159"/>
      <c r="Q308" s="40"/>
      <c r="R308" s="40"/>
      <c r="S308" s="40"/>
      <c r="T308" s="40"/>
    </row>
    <row r="309" spans="1:20">
      <c r="A309" s="40"/>
      <c r="B309" s="40"/>
      <c r="C309" s="40"/>
      <c r="D309" s="40"/>
      <c r="E309" s="138"/>
      <c r="F309" s="40"/>
      <c r="G309" s="40"/>
      <c r="H309" s="40"/>
      <c r="I309" s="161"/>
      <c r="J309" s="40"/>
      <c r="K309" s="40"/>
      <c r="L309" s="40"/>
      <c r="M309" s="40"/>
      <c r="N309" s="159"/>
      <c r="O309" s="159"/>
      <c r="P309" s="159"/>
      <c r="Q309" s="40"/>
      <c r="R309" s="40"/>
      <c r="S309" s="40"/>
      <c r="T309" s="40"/>
    </row>
    <row r="310" spans="1:20">
      <c r="A310" s="40"/>
      <c r="B310" s="40"/>
      <c r="C310" s="40"/>
      <c r="D310" s="40"/>
      <c r="E310" s="138"/>
      <c r="F310" s="40"/>
      <c r="G310" s="40"/>
      <c r="H310" s="40"/>
      <c r="I310" s="161"/>
      <c r="J310" s="40"/>
      <c r="K310" s="40"/>
      <c r="L310" s="40"/>
      <c r="M310" s="40"/>
      <c r="N310" s="159"/>
      <c r="O310" s="159"/>
      <c r="P310" s="159"/>
      <c r="Q310" s="40"/>
      <c r="R310" s="40"/>
      <c r="S310" s="40"/>
      <c r="T310" s="40"/>
    </row>
    <row r="311" spans="1:20">
      <c r="A311" s="40"/>
      <c r="B311" s="40"/>
      <c r="C311" s="40"/>
      <c r="D311" s="40"/>
      <c r="E311" s="138"/>
      <c r="F311" s="40"/>
      <c r="G311" s="40"/>
      <c r="H311" s="40"/>
      <c r="I311" s="161"/>
      <c r="J311" s="40"/>
      <c r="K311" s="40"/>
      <c r="L311" s="40"/>
      <c r="M311" s="40"/>
      <c r="N311" s="159"/>
      <c r="O311" s="159"/>
      <c r="P311" s="159"/>
      <c r="Q311" s="40"/>
      <c r="R311" s="40"/>
      <c r="S311" s="40"/>
      <c r="T311" s="40"/>
    </row>
    <row r="312" spans="1:20">
      <c r="A312" s="40"/>
      <c r="B312" s="40"/>
      <c r="C312" s="40"/>
      <c r="D312" s="40"/>
      <c r="E312" s="138"/>
      <c r="F312" s="40"/>
      <c r="G312" s="40"/>
      <c r="H312" s="40"/>
      <c r="I312" s="161"/>
      <c r="J312" s="40"/>
      <c r="K312" s="40"/>
      <c r="L312" s="40"/>
      <c r="M312" s="40"/>
      <c r="N312" s="159"/>
      <c r="O312" s="159"/>
      <c r="P312" s="159"/>
      <c r="Q312" s="40"/>
      <c r="R312" s="40"/>
      <c r="S312" s="40"/>
      <c r="T312" s="40"/>
    </row>
    <row r="313" spans="1:20">
      <c r="A313" s="40"/>
      <c r="B313" s="40"/>
      <c r="C313" s="40"/>
      <c r="D313" s="40"/>
      <c r="E313" s="138"/>
      <c r="F313" s="40"/>
      <c r="G313" s="40"/>
      <c r="H313" s="40"/>
      <c r="I313" s="161"/>
      <c r="J313" s="40"/>
      <c r="K313" s="40"/>
      <c r="L313" s="40"/>
      <c r="M313" s="40"/>
      <c r="N313" s="159"/>
      <c r="O313" s="159"/>
      <c r="P313" s="159"/>
      <c r="Q313" s="40"/>
      <c r="R313" s="40"/>
      <c r="S313" s="40"/>
      <c r="T313" s="40"/>
    </row>
    <row r="314" spans="1:20">
      <c r="A314" s="40"/>
      <c r="B314" s="40"/>
      <c r="C314" s="40"/>
      <c r="D314" s="40"/>
      <c r="E314" s="138"/>
      <c r="F314" s="40"/>
      <c r="G314" s="40"/>
      <c r="H314" s="40"/>
      <c r="I314" s="161"/>
      <c r="J314" s="40"/>
      <c r="K314" s="40"/>
      <c r="L314" s="40"/>
      <c r="M314" s="40"/>
      <c r="N314" s="159"/>
      <c r="O314" s="159"/>
      <c r="P314" s="159"/>
      <c r="Q314" s="40"/>
      <c r="R314" s="40"/>
      <c r="S314" s="40"/>
      <c r="T314" s="40"/>
    </row>
    <row r="315" spans="1:20">
      <c r="A315" s="40"/>
      <c r="B315" s="40"/>
      <c r="C315" s="40"/>
      <c r="D315" s="40"/>
      <c r="E315" s="138"/>
      <c r="F315" s="40"/>
      <c r="G315" s="40"/>
      <c r="H315" s="40"/>
      <c r="I315" s="161"/>
      <c r="J315" s="40"/>
      <c r="K315" s="40"/>
      <c r="L315" s="40"/>
      <c r="M315" s="40"/>
      <c r="N315" s="159"/>
      <c r="O315" s="159"/>
      <c r="P315" s="159"/>
      <c r="Q315" s="40"/>
      <c r="R315" s="40"/>
      <c r="S315" s="40"/>
      <c r="T315" s="40"/>
    </row>
    <row r="316" spans="1:20">
      <c r="A316" s="40"/>
      <c r="B316" s="40"/>
      <c r="C316" s="40"/>
      <c r="D316" s="40"/>
      <c r="E316" s="138"/>
      <c r="F316" s="40"/>
      <c r="G316" s="40"/>
      <c r="H316" s="40"/>
      <c r="I316" s="161"/>
      <c r="J316" s="40"/>
      <c r="K316" s="40"/>
      <c r="L316" s="40"/>
      <c r="M316" s="40"/>
      <c r="N316" s="159"/>
      <c r="O316" s="159"/>
      <c r="P316" s="159"/>
      <c r="Q316" s="40"/>
      <c r="R316" s="40"/>
      <c r="S316" s="40"/>
      <c r="T316" s="40"/>
    </row>
    <row r="317" spans="1:20">
      <c r="A317" s="40"/>
      <c r="B317" s="40"/>
      <c r="C317" s="40"/>
      <c r="D317" s="40"/>
      <c r="E317" s="138"/>
      <c r="F317" s="40"/>
      <c r="G317" s="40"/>
      <c r="H317" s="40"/>
      <c r="I317" s="161"/>
      <c r="J317" s="40"/>
      <c r="K317" s="40"/>
      <c r="L317" s="40"/>
      <c r="M317" s="40"/>
      <c r="N317" s="159"/>
      <c r="O317" s="159"/>
      <c r="P317" s="159"/>
      <c r="Q317" s="40"/>
      <c r="R317" s="40"/>
      <c r="S317" s="40"/>
      <c r="T317" s="40"/>
    </row>
    <row r="318" spans="1:20">
      <c r="A318" s="40"/>
      <c r="B318" s="40"/>
      <c r="C318" s="40"/>
      <c r="D318" s="40"/>
      <c r="E318" s="138"/>
      <c r="F318" s="40"/>
      <c r="G318" s="40"/>
      <c r="H318" s="40"/>
      <c r="I318" s="161"/>
      <c r="J318" s="40"/>
      <c r="K318" s="40"/>
      <c r="L318" s="40"/>
      <c r="M318" s="40"/>
      <c r="N318" s="159"/>
      <c r="O318" s="159"/>
      <c r="P318" s="159"/>
      <c r="Q318" s="40"/>
      <c r="R318" s="40"/>
      <c r="S318" s="40"/>
      <c r="T318" s="40"/>
    </row>
    <row r="319" spans="1:20">
      <c r="A319" s="40"/>
      <c r="B319" s="40"/>
      <c r="C319" s="40"/>
      <c r="D319" s="40"/>
      <c r="E319" s="138"/>
      <c r="F319" s="40"/>
      <c r="G319" s="40"/>
      <c r="H319" s="40"/>
      <c r="I319" s="161"/>
      <c r="J319" s="40"/>
      <c r="K319" s="40"/>
      <c r="L319" s="40"/>
      <c r="M319" s="40"/>
      <c r="N319" s="159"/>
      <c r="O319" s="159"/>
      <c r="P319" s="159"/>
      <c r="Q319" s="40"/>
      <c r="R319" s="40"/>
      <c r="S319" s="40"/>
      <c r="T319" s="40"/>
    </row>
    <row r="320" spans="1:20">
      <c r="A320" s="40"/>
      <c r="B320" s="40"/>
      <c r="C320" s="40"/>
      <c r="D320" s="40"/>
      <c r="E320" s="138"/>
      <c r="F320" s="40"/>
      <c r="G320" s="40"/>
      <c r="H320" s="40"/>
      <c r="I320" s="161"/>
      <c r="J320" s="40"/>
      <c r="K320" s="40"/>
      <c r="L320" s="40"/>
      <c r="M320" s="40"/>
      <c r="N320" s="159"/>
      <c r="O320" s="159"/>
      <c r="P320" s="159"/>
      <c r="Q320" s="40"/>
      <c r="R320" s="40"/>
      <c r="S320" s="40"/>
      <c r="T320" s="40"/>
    </row>
    <row r="321" spans="1:20">
      <c r="A321" s="40"/>
      <c r="B321" s="40"/>
      <c r="C321" s="40"/>
      <c r="D321" s="40"/>
      <c r="E321" s="138"/>
      <c r="F321" s="40"/>
      <c r="G321" s="40"/>
      <c r="H321" s="40"/>
      <c r="I321" s="161"/>
      <c r="J321" s="40"/>
      <c r="K321" s="40"/>
      <c r="L321" s="40"/>
      <c r="M321" s="40"/>
      <c r="N321" s="159"/>
      <c r="O321" s="159"/>
      <c r="P321" s="159"/>
      <c r="Q321" s="40"/>
      <c r="R321" s="40"/>
      <c r="S321" s="40"/>
      <c r="T321" s="40"/>
    </row>
    <row r="322" spans="1:20">
      <c r="A322" s="40"/>
      <c r="B322" s="40"/>
      <c r="C322" s="40"/>
      <c r="D322" s="40"/>
      <c r="E322" s="138"/>
      <c r="F322" s="40"/>
      <c r="G322" s="40"/>
      <c r="H322" s="40"/>
      <c r="I322" s="161"/>
      <c r="J322" s="40"/>
      <c r="K322" s="40"/>
      <c r="L322" s="40"/>
      <c r="M322" s="40"/>
      <c r="N322" s="159"/>
      <c r="O322" s="159"/>
      <c r="P322" s="159"/>
      <c r="Q322" s="40"/>
      <c r="R322" s="40"/>
      <c r="S322" s="40"/>
      <c r="T322" s="40"/>
    </row>
    <row r="323" spans="1:20">
      <c r="A323" s="40"/>
      <c r="B323" s="40"/>
      <c r="C323" s="40"/>
      <c r="D323" s="40"/>
      <c r="E323" s="138"/>
      <c r="F323" s="40"/>
      <c r="G323" s="40"/>
      <c r="H323" s="40"/>
      <c r="I323" s="161"/>
      <c r="J323" s="40"/>
      <c r="K323" s="40"/>
      <c r="L323" s="40"/>
      <c r="M323" s="40"/>
      <c r="N323" s="159"/>
      <c r="O323" s="159"/>
      <c r="P323" s="159"/>
      <c r="Q323" s="40"/>
      <c r="R323" s="40"/>
      <c r="S323" s="40"/>
      <c r="T323" s="40"/>
    </row>
    <row r="324" spans="1:20">
      <c r="A324" s="40"/>
      <c r="B324" s="40"/>
      <c r="C324" s="40"/>
      <c r="D324" s="40"/>
      <c r="E324" s="138"/>
      <c r="F324" s="40"/>
      <c r="G324" s="40"/>
      <c r="H324" s="40"/>
      <c r="I324" s="161"/>
      <c r="J324" s="40"/>
      <c r="K324" s="40"/>
      <c r="L324" s="40"/>
      <c r="M324" s="40"/>
      <c r="N324" s="159"/>
      <c r="O324" s="159"/>
      <c r="P324" s="159"/>
      <c r="Q324" s="40"/>
      <c r="R324" s="40"/>
      <c r="S324" s="40"/>
      <c r="T324" s="40"/>
    </row>
    <row r="325" spans="1:20">
      <c r="A325" s="40"/>
      <c r="B325" s="40"/>
      <c r="C325" s="40"/>
      <c r="D325" s="40"/>
      <c r="E325" s="138"/>
      <c r="F325" s="40"/>
      <c r="G325" s="40"/>
      <c r="H325" s="40"/>
      <c r="I325" s="161"/>
      <c r="J325" s="40"/>
      <c r="K325" s="40"/>
      <c r="L325" s="40"/>
      <c r="M325" s="40"/>
      <c r="N325" s="159"/>
      <c r="O325" s="159"/>
      <c r="P325" s="159"/>
      <c r="Q325" s="40"/>
      <c r="R325" s="40"/>
      <c r="S325" s="40"/>
      <c r="T325" s="40"/>
    </row>
    <row r="326" spans="1:20">
      <c r="A326" s="40"/>
      <c r="B326" s="40"/>
      <c r="C326" s="40"/>
      <c r="D326" s="40"/>
      <c r="E326" s="138"/>
      <c r="F326" s="40"/>
      <c r="G326" s="40"/>
      <c r="H326" s="40"/>
      <c r="I326" s="161"/>
      <c r="J326" s="40"/>
      <c r="K326" s="40"/>
      <c r="L326" s="40"/>
      <c r="M326" s="40"/>
      <c r="N326" s="159"/>
      <c r="O326" s="159"/>
      <c r="P326" s="159"/>
      <c r="Q326" s="40"/>
      <c r="R326" s="40"/>
      <c r="S326" s="40"/>
      <c r="T326" s="40"/>
    </row>
    <row r="327" spans="1:20">
      <c r="A327" s="40"/>
      <c r="B327" s="40"/>
      <c r="C327" s="40"/>
      <c r="D327" s="40"/>
      <c r="E327" s="138"/>
      <c r="F327" s="40"/>
      <c r="G327" s="40"/>
      <c r="H327" s="40"/>
      <c r="I327" s="161"/>
      <c r="J327" s="40"/>
      <c r="K327" s="40"/>
      <c r="L327" s="40"/>
      <c r="M327" s="40"/>
      <c r="N327" s="159"/>
      <c r="O327" s="159"/>
      <c r="P327" s="159"/>
      <c r="Q327" s="40"/>
      <c r="R327" s="40"/>
      <c r="S327" s="40"/>
      <c r="T327" s="40"/>
    </row>
    <row r="328" spans="1:20">
      <c r="A328" s="40"/>
      <c r="B328" s="40"/>
      <c r="C328" s="40"/>
      <c r="D328" s="40"/>
      <c r="E328" s="138"/>
      <c r="F328" s="40"/>
      <c r="G328" s="40"/>
      <c r="H328" s="40"/>
      <c r="I328" s="161"/>
      <c r="J328" s="40"/>
      <c r="K328" s="40"/>
      <c r="L328" s="40"/>
      <c r="M328" s="40"/>
      <c r="N328" s="159"/>
      <c r="O328" s="159"/>
      <c r="P328" s="159"/>
      <c r="Q328" s="40"/>
      <c r="R328" s="40"/>
      <c r="S328" s="40"/>
      <c r="T328" s="40"/>
    </row>
    <row r="329" spans="1:20">
      <c r="A329" s="40"/>
      <c r="B329" s="40"/>
      <c r="C329" s="40"/>
      <c r="D329" s="40"/>
      <c r="E329" s="138"/>
      <c r="F329" s="40"/>
      <c r="G329" s="40"/>
      <c r="H329" s="40"/>
      <c r="I329" s="161"/>
      <c r="J329" s="40"/>
      <c r="K329" s="40"/>
      <c r="L329" s="40"/>
      <c r="M329" s="40"/>
      <c r="N329" s="159"/>
      <c r="O329" s="159"/>
      <c r="P329" s="159"/>
      <c r="Q329" s="40"/>
      <c r="R329" s="40"/>
      <c r="S329" s="40"/>
      <c r="T329" s="40"/>
    </row>
    <row r="330" spans="1:20">
      <c r="A330" s="40"/>
      <c r="B330" s="40"/>
      <c r="C330" s="40"/>
      <c r="D330" s="40"/>
      <c r="E330" s="138"/>
      <c r="F330" s="40"/>
      <c r="G330" s="40"/>
      <c r="H330" s="40"/>
      <c r="I330" s="161"/>
      <c r="J330" s="40"/>
      <c r="K330" s="40"/>
      <c r="L330" s="40"/>
      <c r="M330" s="40"/>
      <c r="N330" s="159"/>
      <c r="O330" s="159"/>
      <c r="P330" s="159"/>
      <c r="Q330" s="40"/>
      <c r="R330" s="40"/>
      <c r="S330" s="40"/>
      <c r="T330" s="40"/>
    </row>
    <row r="331" spans="1:20">
      <c r="A331" s="40"/>
      <c r="B331" s="40"/>
      <c r="C331" s="40"/>
      <c r="D331" s="40"/>
      <c r="E331" s="138"/>
      <c r="F331" s="40"/>
      <c r="G331" s="40"/>
      <c r="H331" s="40"/>
      <c r="I331" s="161"/>
      <c r="J331" s="40"/>
      <c r="K331" s="40"/>
      <c r="L331" s="40"/>
      <c r="M331" s="40"/>
      <c r="N331" s="159"/>
      <c r="O331" s="159"/>
      <c r="P331" s="159"/>
      <c r="Q331" s="40"/>
      <c r="R331" s="40"/>
      <c r="S331" s="40"/>
      <c r="T331" s="40"/>
    </row>
    <row r="332" spans="1:20">
      <c r="A332" s="40"/>
      <c r="B332" s="40"/>
      <c r="C332" s="40"/>
      <c r="D332" s="40"/>
      <c r="E332" s="138"/>
      <c r="F332" s="40"/>
      <c r="G332" s="40"/>
      <c r="H332" s="40"/>
      <c r="I332" s="161"/>
      <c r="J332" s="40"/>
      <c r="K332" s="40"/>
      <c r="L332" s="40"/>
      <c r="M332" s="40"/>
      <c r="N332" s="159"/>
      <c r="O332" s="159"/>
      <c r="P332" s="159"/>
      <c r="Q332" s="40"/>
      <c r="R332" s="40"/>
      <c r="S332" s="40"/>
      <c r="T332" s="40"/>
    </row>
    <row r="333" spans="1:20">
      <c r="A333" s="40"/>
      <c r="B333" s="40"/>
      <c r="C333" s="40"/>
      <c r="D333" s="40"/>
      <c r="E333" s="138"/>
      <c r="F333" s="40"/>
      <c r="G333" s="40"/>
      <c r="H333" s="40"/>
      <c r="I333" s="161"/>
      <c r="J333" s="40"/>
      <c r="K333" s="40"/>
      <c r="L333" s="40"/>
      <c r="M333" s="40"/>
      <c r="N333" s="159"/>
      <c r="O333" s="159"/>
      <c r="P333" s="159"/>
      <c r="Q333" s="40"/>
      <c r="R333" s="40"/>
      <c r="S333" s="40"/>
      <c r="T333" s="40"/>
    </row>
    <row r="334" spans="1:20">
      <c r="A334" s="40"/>
      <c r="B334" s="40"/>
      <c r="C334" s="40"/>
      <c r="D334" s="40"/>
      <c r="E334" s="138"/>
      <c r="F334" s="40"/>
      <c r="G334" s="40"/>
      <c r="H334" s="40"/>
      <c r="I334" s="161"/>
      <c r="J334" s="40"/>
      <c r="K334" s="40"/>
      <c r="L334" s="40"/>
      <c r="M334" s="40"/>
      <c r="N334" s="159"/>
      <c r="O334" s="159"/>
      <c r="P334" s="159"/>
      <c r="Q334" s="40"/>
      <c r="R334" s="40"/>
      <c r="S334" s="40"/>
      <c r="T334" s="40"/>
    </row>
    <row r="335" spans="1:20">
      <c r="A335" s="40"/>
      <c r="B335" s="40"/>
      <c r="C335" s="40"/>
      <c r="D335" s="40"/>
      <c r="E335" s="138"/>
      <c r="F335" s="40"/>
      <c r="G335" s="40"/>
      <c r="H335" s="40"/>
      <c r="I335" s="161"/>
      <c r="J335" s="40"/>
      <c r="K335" s="40"/>
      <c r="L335" s="40"/>
      <c r="M335" s="40"/>
      <c r="N335" s="159"/>
      <c r="O335" s="159"/>
      <c r="P335" s="159"/>
      <c r="Q335" s="40"/>
      <c r="R335" s="40"/>
      <c r="S335" s="40"/>
      <c r="T335" s="40"/>
    </row>
    <row r="336" spans="1:20">
      <c r="A336" s="40"/>
      <c r="B336" s="40"/>
      <c r="C336" s="40"/>
      <c r="D336" s="40"/>
      <c r="E336" s="138"/>
      <c r="F336" s="40"/>
      <c r="G336" s="40"/>
      <c r="H336" s="40"/>
      <c r="I336" s="161"/>
      <c r="J336" s="40"/>
      <c r="K336" s="40"/>
      <c r="L336" s="40"/>
      <c r="M336" s="40"/>
      <c r="N336" s="159"/>
      <c r="O336" s="159"/>
      <c r="P336" s="159"/>
      <c r="Q336" s="40"/>
      <c r="R336" s="40"/>
      <c r="S336" s="40"/>
      <c r="T336" s="40"/>
    </row>
    <row r="337" spans="1:20">
      <c r="A337" s="40"/>
      <c r="B337" s="40"/>
      <c r="C337" s="40"/>
      <c r="D337" s="40"/>
      <c r="E337" s="138"/>
      <c r="F337" s="40"/>
      <c r="G337" s="40"/>
      <c r="H337" s="40"/>
      <c r="I337" s="161"/>
      <c r="J337" s="40"/>
      <c r="K337" s="40"/>
      <c r="L337" s="40"/>
      <c r="M337" s="40"/>
      <c r="N337" s="159"/>
      <c r="O337" s="159"/>
      <c r="P337" s="159"/>
      <c r="Q337" s="40"/>
      <c r="R337" s="40"/>
      <c r="S337" s="40"/>
      <c r="T337" s="40"/>
    </row>
    <row r="338" spans="1:20">
      <c r="A338" s="40"/>
      <c r="B338" s="40"/>
      <c r="C338" s="40"/>
      <c r="D338" s="40"/>
      <c r="E338" s="138"/>
      <c r="F338" s="40"/>
      <c r="G338" s="40"/>
      <c r="H338" s="40"/>
      <c r="I338" s="161"/>
      <c r="J338" s="40"/>
      <c r="K338" s="40"/>
      <c r="L338" s="40"/>
      <c r="M338" s="40"/>
      <c r="N338" s="159"/>
      <c r="O338" s="159"/>
      <c r="P338" s="159"/>
      <c r="Q338" s="40"/>
      <c r="R338" s="40"/>
      <c r="S338" s="40"/>
      <c r="T338" s="40"/>
    </row>
    <row r="339" spans="1:20">
      <c r="A339" s="40"/>
      <c r="B339" s="40"/>
      <c r="C339" s="40"/>
      <c r="D339" s="40"/>
      <c r="E339" s="138"/>
      <c r="F339" s="40"/>
      <c r="G339" s="40"/>
      <c r="H339" s="40"/>
      <c r="I339" s="161"/>
      <c r="J339" s="40"/>
      <c r="K339" s="40"/>
      <c r="L339" s="40"/>
      <c r="M339" s="40"/>
      <c r="N339" s="159"/>
      <c r="O339" s="159"/>
      <c r="P339" s="159"/>
      <c r="Q339" s="40"/>
      <c r="R339" s="40"/>
      <c r="S339" s="40"/>
      <c r="T339" s="40"/>
    </row>
    <row r="340" spans="1:20">
      <c r="A340" s="40"/>
      <c r="B340" s="40"/>
      <c r="C340" s="40"/>
      <c r="D340" s="40"/>
      <c r="E340" s="138"/>
      <c r="F340" s="40"/>
      <c r="G340" s="40"/>
      <c r="H340" s="40"/>
      <c r="I340" s="161"/>
      <c r="J340" s="40"/>
      <c r="K340" s="40"/>
      <c r="L340" s="40"/>
      <c r="M340" s="40"/>
      <c r="N340" s="159"/>
      <c r="O340" s="159"/>
      <c r="P340" s="159"/>
      <c r="Q340" s="40"/>
      <c r="R340" s="40"/>
      <c r="S340" s="40"/>
      <c r="T340" s="40"/>
    </row>
    <row r="341" spans="1:20">
      <c r="A341" s="40"/>
      <c r="B341" s="40"/>
      <c r="C341" s="40"/>
      <c r="D341" s="40"/>
      <c r="E341" s="138"/>
      <c r="F341" s="40"/>
      <c r="G341" s="40"/>
      <c r="H341" s="40"/>
      <c r="I341" s="161"/>
      <c r="J341" s="40"/>
      <c r="K341" s="40"/>
      <c r="L341" s="40"/>
      <c r="M341" s="40"/>
      <c r="N341" s="159"/>
      <c r="O341" s="159"/>
      <c r="P341" s="159"/>
      <c r="Q341" s="40"/>
      <c r="R341" s="40"/>
      <c r="S341" s="40"/>
      <c r="T341" s="40"/>
    </row>
    <row r="342" spans="1:20">
      <c r="A342" s="40"/>
      <c r="B342" s="40"/>
      <c r="C342" s="40"/>
      <c r="D342" s="40"/>
      <c r="E342" s="138"/>
      <c r="F342" s="40"/>
      <c r="G342" s="40"/>
      <c r="H342" s="40"/>
      <c r="I342" s="161"/>
      <c r="J342" s="40"/>
      <c r="K342" s="40"/>
      <c r="L342" s="40"/>
      <c r="M342" s="40"/>
      <c r="N342" s="159"/>
      <c r="O342" s="159"/>
      <c r="P342" s="159"/>
      <c r="Q342" s="40"/>
      <c r="R342" s="40"/>
      <c r="S342" s="40"/>
      <c r="T342" s="40"/>
    </row>
    <row r="343" spans="1:20">
      <c r="A343" s="40"/>
      <c r="B343" s="40"/>
      <c r="C343" s="40"/>
      <c r="D343" s="40"/>
      <c r="E343" s="138"/>
      <c r="F343" s="40"/>
      <c r="G343" s="40"/>
      <c r="H343" s="40"/>
      <c r="I343" s="161"/>
      <c r="J343" s="40"/>
      <c r="K343" s="40"/>
      <c r="L343" s="40"/>
      <c r="M343" s="40"/>
      <c r="N343" s="159"/>
      <c r="O343" s="159"/>
      <c r="P343" s="159"/>
      <c r="Q343" s="40"/>
      <c r="R343" s="40"/>
      <c r="S343" s="40"/>
      <c r="T343" s="40"/>
    </row>
    <row r="344" spans="1:20">
      <c r="A344" s="40"/>
      <c r="B344" s="40"/>
      <c r="C344" s="40"/>
      <c r="D344" s="40"/>
      <c r="E344" s="138"/>
      <c r="F344" s="40"/>
      <c r="G344" s="40"/>
      <c r="H344" s="40"/>
      <c r="I344" s="161"/>
      <c r="J344" s="40"/>
      <c r="K344" s="40"/>
      <c r="L344" s="40"/>
      <c r="M344" s="40"/>
      <c r="N344" s="159"/>
      <c r="O344" s="159"/>
      <c r="P344" s="159"/>
      <c r="Q344" s="40"/>
      <c r="R344" s="40"/>
      <c r="S344" s="40"/>
      <c r="T344" s="40"/>
    </row>
    <row r="345" spans="1:20">
      <c r="A345" s="40"/>
      <c r="B345" s="40"/>
      <c r="C345" s="40"/>
      <c r="D345" s="40"/>
      <c r="E345" s="138"/>
      <c r="F345" s="40"/>
      <c r="G345" s="40"/>
      <c r="H345" s="40"/>
      <c r="I345" s="161"/>
      <c r="J345" s="40"/>
      <c r="K345" s="40"/>
      <c r="L345" s="40"/>
      <c r="M345" s="40"/>
      <c r="N345" s="159"/>
      <c r="O345" s="159"/>
      <c r="P345" s="159"/>
      <c r="Q345" s="40"/>
      <c r="R345" s="40"/>
      <c r="S345" s="40"/>
      <c r="T345" s="40"/>
    </row>
    <row r="346" spans="1:20">
      <c r="A346" s="40"/>
      <c r="B346" s="40"/>
      <c r="C346" s="40"/>
      <c r="D346" s="40"/>
      <c r="E346" s="138"/>
      <c r="F346" s="40"/>
      <c r="G346" s="40"/>
      <c r="H346" s="40"/>
      <c r="I346" s="161"/>
      <c r="J346" s="40"/>
      <c r="K346" s="40"/>
      <c r="L346" s="40"/>
      <c r="M346" s="40"/>
      <c r="N346" s="159"/>
      <c r="O346" s="159"/>
      <c r="P346" s="159"/>
      <c r="Q346" s="40"/>
      <c r="R346" s="40"/>
      <c r="S346" s="40"/>
      <c r="T346" s="40"/>
    </row>
    <row r="347" spans="1:20">
      <c r="A347" s="40"/>
      <c r="B347" s="40"/>
      <c r="C347" s="40"/>
      <c r="D347" s="40"/>
      <c r="E347" s="138"/>
      <c r="F347" s="40"/>
      <c r="G347" s="40"/>
      <c r="H347" s="40"/>
      <c r="I347" s="161"/>
      <c r="J347" s="40"/>
      <c r="K347" s="40"/>
      <c r="L347" s="40"/>
      <c r="M347" s="40"/>
      <c r="N347" s="159"/>
      <c r="O347" s="159"/>
      <c r="P347" s="159"/>
      <c r="Q347" s="40"/>
      <c r="R347" s="40"/>
      <c r="S347" s="40"/>
      <c r="T347" s="40"/>
    </row>
    <row r="348" spans="1:20">
      <c r="A348" s="40"/>
      <c r="B348" s="40"/>
      <c r="C348" s="40"/>
      <c r="D348" s="40"/>
      <c r="E348" s="138"/>
      <c r="F348" s="40"/>
      <c r="G348" s="40"/>
      <c r="H348" s="40"/>
      <c r="I348" s="161"/>
      <c r="J348" s="40"/>
      <c r="K348" s="40"/>
      <c r="L348" s="40"/>
      <c r="M348" s="40"/>
      <c r="N348" s="159"/>
      <c r="O348" s="159"/>
      <c r="P348" s="159"/>
      <c r="Q348" s="40"/>
      <c r="R348" s="40"/>
      <c r="S348" s="40"/>
      <c r="T348" s="40"/>
    </row>
    <row r="349" spans="1:20">
      <c r="A349" s="40"/>
      <c r="B349" s="40"/>
      <c r="C349" s="40"/>
      <c r="D349" s="40"/>
      <c r="E349" s="138"/>
      <c r="F349" s="40"/>
      <c r="G349" s="40"/>
      <c r="H349" s="40"/>
      <c r="I349" s="161"/>
      <c r="J349" s="40"/>
      <c r="K349" s="40"/>
      <c r="L349" s="40"/>
      <c r="M349" s="40"/>
      <c r="N349" s="159"/>
      <c r="O349" s="159"/>
      <c r="P349" s="159"/>
      <c r="Q349" s="40"/>
      <c r="R349" s="40"/>
      <c r="S349" s="40"/>
      <c r="T349" s="40"/>
    </row>
    <row r="350" spans="1:20">
      <c r="A350" s="40"/>
      <c r="B350" s="40"/>
      <c r="C350" s="40"/>
      <c r="D350" s="40"/>
      <c r="E350" s="138"/>
      <c r="F350" s="40"/>
      <c r="G350" s="40"/>
      <c r="H350" s="40"/>
      <c r="I350" s="161"/>
      <c r="J350" s="40"/>
      <c r="K350" s="40"/>
      <c r="L350" s="40"/>
      <c r="M350" s="40"/>
      <c r="N350" s="159"/>
      <c r="O350" s="159"/>
      <c r="P350" s="159"/>
      <c r="Q350" s="40"/>
      <c r="R350" s="40"/>
      <c r="S350" s="40"/>
      <c r="T350" s="40"/>
    </row>
    <row r="351" spans="1:20">
      <c r="A351" s="40"/>
      <c r="B351" s="40"/>
      <c r="C351" s="40"/>
      <c r="D351" s="40"/>
      <c r="E351" s="138"/>
      <c r="F351" s="40"/>
      <c r="G351" s="40"/>
      <c r="H351" s="40"/>
      <c r="I351" s="161"/>
      <c r="J351" s="40"/>
      <c r="K351" s="40"/>
      <c r="L351" s="40"/>
      <c r="M351" s="40"/>
      <c r="N351" s="159"/>
      <c r="O351" s="159"/>
      <c r="P351" s="159"/>
      <c r="Q351" s="40"/>
      <c r="R351" s="40"/>
      <c r="S351" s="40"/>
      <c r="T351" s="40"/>
    </row>
    <row r="352" spans="1:20">
      <c r="A352" s="40"/>
      <c r="B352" s="40"/>
      <c r="C352" s="40"/>
      <c r="D352" s="40"/>
      <c r="E352" s="138"/>
      <c r="F352" s="40"/>
      <c r="G352" s="40"/>
      <c r="H352" s="40"/>
      <c r="I352" s="161"/>
      <c r="J352" s="40"/>
      <c r="K352" s="40"/>
      <c r="L352" s="40"/>
      <c r="M352" s="40"/>
      <c r="N352" s="159"/>
      <c r="O352" s="159"/>
      <c r="P352" s="159"/>
      <c r="Q352" s="40"/>
      <c r="R352" s="40"/>
      <c r="S352" s="40"/>
      <c r="T352" s="40"/>
    </row>
    <row r="353" spans="1:20">
      <c r="A353" s="40"/>
      <c r="B353" s="40"/>
      <c r="C353" s="40"/>
      <c r="D353" s="40"/>
      <c r="E353" s="138"/>
      <c r="F353" s="40"/>
      <c r="G353" s="40"/>
      <c r="H353" s="40"/>
      <c r="I353" s="161"/>
      <c r="J353" s="40"/>
      <c r="K353" s="40"/>
      <c r="L353" s="40"/>
      <c r="M353" s="40"/>
      <c r="N353" s="159"/>
      <c r="O353" s="159"/>
      <c r="P353" s="159"/>
      <c r="Q353" s="40"/>
      <c r="R353" s="40"/>
      <c r="S353" s="40"/>
      <c r="T353" s="40"/>
    </row>
    <row r="354" spans="1:20">
      <c r="A354" s="40"/>
      <c r="B354" s="40"/>
      <c r="C354" s="40"/>
      <c r="D354" s="40"/>
      <c r="E354" s="138"/>
      <c r="F354" s="40"/>
      <c r="G354" s="40"/>
      <c r="H354" s="40"/>
      <c r="I354" s="161"/>
      <c r="J354" s="40"/>
      <c r="K354" s="40"/>
      <c r="L354" s="40"/>
      <c r="M354" s="40"/>
      <c r="N354" s="159"/>
      <c r="O354" s="159"/>
      <c r="P354" s="159"/>
      <c r="Q354" s="40"/>
      <c r="R354" s="40"/>
      <c r="S354" s="40"/>
      <c r="T354" s="40"/>
    </row>
    <row r="355" spans="1:20">
      <c r="A355" s="40"/>
      <c r="B355" s="40"/>
      <c r="C355" s="40"/>
      <c r="D355" s="40"/>
      <c r="E355" s="138"/>
      <c r="F355" s="40"/>
      <c r="G355" s="40"/>
      <c r="H355" s="40"/>
      <c r="I355" s="161"/>
      <c r="J355" s="40"/>
      <c r="K355" s="40"/>
      <c r="L355" s="40"/>
      <c r="M355" s="40"/>
      <c r="N355" s="159"/>
      <c r="O355" s="159"/>
      <c r="P355" s="159"/>
      <c r="Q355" s="40"/>
      <c r="R355" s="40"/>
      <c r="S355" s="40"/>
      <c r="T355" s="40"/>
    </row>
    <row r="356" spans="1:20">
      <c r="A356" s="40"/>
      <c r="B356" s="40"/>
      <c r="C356" s="40"/>
      <c r="D356" s="40"/>
      <c r="E356" s="138"/>
      <c r="F356" s="40"/>
      <c r="G356" s="40"/>
      <c r="H356" s="40"/>
      <c r="I356" s="161"/>
      <c r="J356" s="40"/>
      <c r="K356" s="40"/>
      <c r="L356" s="40"/>
      <c r="M356" s="40"/>
      <c r="N356" s="159"/>
      <c r="O356" s="159"/>
      <c r="P356" s="159"/>
      <c r="Q356" s="40"/>
      <c r="R356" s="40"/>
      <c r="S356" s="40"/>
      <c r="T356" s="40"/>
    </row>
    <row r="357" spans="1:20">
      <c r="A357" s="40"/>
      <c r="B357" s="40"/>
      <c r="C357" s="40"/>
      <c r="D357" s="40"/>
      <c r="E357" s="138"/>
      <c r="F357" s="40"/>
      <c r="G357" s="40"/>
      <c r="H357" s="40"/>
      <c r="I357" s="161"/>
      <c r="J357" s="40"/>
      <c r="K357" s="40"/>
      <c r="L357" s="40"/>
      <c r="M357" s="40"/>
      <c r="N357" s="159"/>
      <c r="O357" s="159"/>
      <c r="P357" s="159"/>
      <c r="Q357" s="40"/>
      <c r="R357" s="40"/>
      <c r="S357" s="40"/>
      <c r="T357" s="40"/>
    </row>
    <row r="358" spans="1:20">
      <c r="A358" s="40"/>
      <c r="B358" s="40"/>
      <c r="C358" s="40"/>
      <c r="D358" s="40"/>
      <c r="E358" s="138"/>
      <c r="F358" s="40"/>
      <c r="G358" s="40"/>
      <c r="H358" s="40"/>
      <c r="I358" s="161"/>
      <c r="J358" s="40"/>
      <c r="K358" s="40"/>
      <c r="L358" s="40"/>
      <c r="M358" s="40"/>
      <c r="N358" s="159"/>
      <c r="O358" s="159"/>
      <c r="P358" s="159"/>
      <c r="Q358" s="40"/>
      <c r="R358" s="40"/>
      <c r="S358" s="40"/>
      <c r="T358" s="40"/>
    </row>
    <row r="359" spans="1:20">
      <c r="A359" s="40"/>
      <c r="B359" s="40"/>
      <c r="C359" s="40"/>
      <c r="D359" s="40"/>
      <c r="E359" s="138"/>
      <c r="F359" s="40"/>
      <c r="G359" s="40"/>
      <c r="H359" s="40"/>
      <c r="I359" s="161"/>
      <c r="J359" s="40"/>
      <c r="K359" s="40"/>
      <c r="L359" s="40"/>
      <c r="M359" s="40"/>
      <c r="N359" s="159"/>
      <c r="O359" s="159"/>
      <c r="P359" s="159"/>
      <c r="Q359" s="40"/>
      <c r="R359" s="40"/>
      <c r="S359" s="40"/>
      <c r="T359" s="40"/>
    </row>
    <row r="360" spans="1:20">
      <c r="A360" s="40"/>
      <c r="B360" s="40"/>
      <c r="C360" s="40"/>
      <c r="D360" s="40"/>
      <c r="E360" s="138"/>
      <c r="F360" s="40"/>
      <c r="G360" s="40"/>
      <c r="H360" s="40"/>
      <c r="I360" s="161"/>
      <c r="J360" s="40"/>
      <c r="K360" s="40"/>
      <c r="L360" s="40"/>
      <c r="M360" s="40"/>
      <c r="N360" s="159"/>
      <c r="O360" s="159"/>
      <c r="P360" s="159"/>
      <c r="Q360" s="40"/>
      <c r="R360" s="40"/>
      <c r="S360" s="40"/>
      <c r="T360" s="40"/>
    </row>
    <row r="361" spans="1:20">
      <c r="A361" s="40"/>
      <c r="B361" s="40"/>
      <c r="C361" s="40"/>
      <c r="D361" s="40"/>
      <c r="E361" s="138"/>
      <c r="F361" s="40"/>
      <c r="G361" s="40"/>
      <c r="H361" s="40"/>
      <c r="I361" s="161"/>
      <c r="J361" s="40"/>
      <c r="K361" s="40"/>
      <c r="L361" s="40"/>
      <c r="M361" s="40"/>
      <c r="N361" s="159"/>
      <c r="O361" s="159"/>
      <c r="P361" s="159"/>
      <c r="Q361" s="40"/>
      <c r="R361" s="40"/>
      <c r="S361" s="40"/>
      <c r="T361" s="40"/>
    </row>
    <row r="362" spans="1:20">
      <c r="A362" s="40"/>
      <c r="B362" s="40"/>
      <c r="C362" s="40"/>
      <c r="D362" s="40"/>
      <c r="E362" s="138"/>
      <c r="F362" s="40"/>
      <c r="G362" s="40"/>
      <c r="H362" s="40"/>
      <c r="I362" s="161"/>
      <c r="J362" s="40"/>
      <c r="K362" s="40"/>
      <c r="L362" s="40"/>
      <c r="M362" s="40"/>
      <c r="N362" s="159"/>
      <c r="O362" s="159"/>
      <c r="P362" s="159"/>
      <c r="Q362" s="40"/>
      <c r="R362" s="40"/>
      <c r="S362" s="40"/>
      <c r="T362" s="40"/>
    </row>
    <row r="363" spans="1:20">
      <c r="A363" s="40"/>
      <c r="B363" s="40"/>
      <c r="C363" s="40"/>
      <c r="D363" s="40"/>
      <c r="E363" s="138"/>
      <c r="F363" s="40"/>
      <c r="G363" s="40"/>
      <c r="H363" s="40"/>
      <c r="I363" s="161"/>
      <c r="J363" s="40"/>
      <c r="K363" s="40"/>
      <c r="L363" s="40"/>
      <c r="M363" s="40"/>
      <c r="N363" s="159"/>
      <c r="O363" s="159"/>
      <c r="P363" s="159"/>
      <c r="Q363" s="40"/>
      <c r="R363" s="40"/>
      <c r="S363" s="40"/>
      <c r="T363" s="40"/>
    </row>
    <row r="364" spans="1:20">
      <c r="A364" s="40"/>
      <c r="B364" s="40"/>
      <c r="C364" s="40"/>
      <c r="D364" s="40"/>
      <c r="E364" s="138"/>
      <c r="F364" s="40"/>
      <c r="G364" s="40"/>
      <c r="H364" s="40"/>
      <c r="I364" s="161"/>
      <c r="J364" s="40"/>
      <c r="K364" s="40"/>
      <c r="L364" s="40"/>
      <c r="M364" s="40"/>
      <c r="N364" s="159"/>
      <c r="O364" s="159"/>
      <c r="P364" s="159"/>
      <c r="Q364" s="40"/>
      <c r="R364" s="40"/>
      <c r="S364" s="40"/>
      <c r="T364" s="40"/>
    </row>
    <row r="365" spans="1:20">
      <c r="A365" s="40"/>
      <c r="B365" s="40"/>
      <c r="C365" s="40"/>
      <c r="D365" s="40"/>
      <c r="E365" s="138"/>
      <c r="F365" s="40"/>
      <c r="G365" s="40"/>
      <c r="H365" s="40"/>
      <c r="I365" s="161"/>
      <c r="J365" s="40"/>
      <c r="K365" s="40"/>
      <c r="L365" s="40"/>
      <c r="M365" s="40"/>
      <c r="N365" s="159"/>
      <c r="O365" s="159"/>
      <c r="P365" s="159"/>
      <c r="Q365" s="40"/>
      <c r="R365" s="40"/>
      <c r="S365" s="40"/>
      <c r="T365" s="40"/>
    </row>
    <row r="366" spans="1:20">
      <c r="A366" s="40"/>
      <c r="B366" s="40"/>
      <c r="C366" s="40"/>
      <c r="D366" s="40"/>
      <c r="E366" s="138"/>
      <c r="F366" s="40"/>
      <c r="G366" s="40"/>
      <c r="H366" s="40"/>
      <c r="I366" s="161"/>
      <c r="J366" s="40"/>
      <c r="K366" s="40"/>
      <c r="L366" s="40"/>
      <c r="M366" s="40"/>
      <c r="N366" s="159"/>
      <c r="O366" s="159"/>
      <c r="P366" s="159"/>
      <c r="Q366" s="40"/>
      <c r="R366" s="40"/>
      <c r="S366" s="40"/>
      <c r="T366" s="40"/>
    </row>
    <row r="367" spans="1:20">
      <c r="A367" s="40"/>
      <c r="B367" s="40"/>
      <c r="C367" s="40"/>
      <c r="D367" s="40"/>
      <c r="E367" s="138"/>
      <c r="F367" s="40"/>
      <c r="G367" s="40"/>
      <c r="H367" s="40"/>
      <c r="I367" s="161"/>
      <c r="J367" s="40"/>
      <c r="K367" s="40"/>
      <c r="L367" s="40"/>
      <c r="M367" s="40"/>
      <c r="N367" s="159"/>
      <c r="O367" s="159"/>
      <c r="P367" s="159"/>
      <c r="Q367" s="40"/>
      <c r="R367" s="40"/>
      <c r="S367" s="40"/>
      <c r="T367" s="40"/>
    </row>
    <row r="368" spans="1:20">
      <c r="A368" s="40"/>
      <c r="B368" s="40"/>
      <c r="C368" s="40"/>
      <c r="D368" s="40"/>
      <c r="E368" s="138"/>
      <c r="F368" s="40"/>
      <c r="G368" s="40"/>
      <c r="H368" s="40"/>
      <c r="I368" s="161"/>
      <c r="J368" s="40"/>
      <c r="K368" s="40"/>
      <c r="L368" s="40"/>
      <c r="M368" s="40"/>
      <c r="N368" s="159"/>
      <c r="O368" s="159"/>
      <c r="P368" s="159"/>
      <c r="Q368" s="40"/>
      <c r="R368" s="40"/>
      <c r="S368" s="40"/>
      <c r="T368" s="40"/>
    </row>
    <row r="369" spans="1:20">
      <c r="A369" s="40"/>
      <c r="B369" s="40"/>
      <c r="C369" s="40"/>
      <c r="D369" s="40"/>
      <c r="E369" s="138"/>
      <c r="F369" s="40"/>
      <c r="G369" s="40"/>
      <c r="H369" s="40"/>
      <c r="I369" s="161"/>
      <c r="J369" s="40"/>
      <c r="K369" s="40"/>
      <c r="L369" s="40"/>
      <c r="M369" s="40"/>
      <c r="N369" s="159"/>
      <c r="O369" s="159"/>
      <c r="P369" s="159"/>
      <c r="Q369" s="40"/>
      <c r="R369" s="40"/>
      <c r="S369" s="40"/>
      <c r="T369" s="40"/>
    </row>
    <row r="370" spans="1:20">
      <c r="A370" s="40"/>
      <c r="B370" s="40"/>
      <c r="C370" s="40"/>
      <c r="D370" s="40"/>
      <c r="E370" s="138"/>
      <c r="F370" s="40"/>
      <c r="G370" s="40"/>
      <c r="H370" s="40"/>
      <c r="I370" s="161"/>
      <c r="J370" s="40"/>
      <c r="K370" s="40"/>
      <c r="L370" s="40"/>
      <c r="M370" s="40"/>
      <c r="N370" s="159"/>
      <c r="O370" s="159"/>
      <c r="P370" s="159"/>
      <c r="Q370" s="40"/>
      <c r="R370" s="40"/>
      <c r="S370" s="40"/>
      <c r="T370" s="40"/>
    </row>
    <row r="371" spans="1:20">
      <c r="A371" s="40"/>
      <c r="B371" s="40"/>
      <c r="C371" s="40"/>
      <c r="D371" s="40"/>
      <c r="E371" s="138"/>
      <c r="F371" s="40"/>
      <c r="G371" s="40"/>
      <c r="H371" s="40"/>
      <c r="I371" s="161"/>
      <c r="J371" s="40"/>
      <c r="K371" s="40"/>
      <c r="L371" s="40"/>
      <c r="M371" s="40"/>
      <c r="N371" s="159"/>
      <c r="O371" s="159"/>
      <c r="P371" s="159"/>
      <c r="Q371" s="40"/>
      <c r="R371" s="40"/>
      <c r="S371" s="40"/>
      <c r="T371" s="40"/>
    </row>
    <row r="372" spans="1:20">
      <c r="A372" s="40"/>
      <c r="B372" s="40"/>
      <c r="C372" s="40"/>
      <c r="D372" s="40"/>
      <c r="E372" s="138"/>
      <c r="F372" s="40"/>
      <c r="G372" s="40"/>
      <c r="H372" s="40"/>
      <c r="I372" s="161"/>
      <c r="J372" s="40"/>
      <c r="K372" s="40"/>
      <c r="L372" s="40"/>
      <c r="M372" s="40"/>
      <c r="N372" s="159"/>
      <c r="O372" s="159"/>
      <c r="P372" s="159"/>
      <c r="Q372" s="40"/>
      <c r="R372" s="40"/>
      <c r="S372" s="40"/>
      <c r="T372" s="40"/>
    </row>
    <row r="373" spans="1:20">
      <c r="A373" s="40"/>
      <c r="B373" s="40"/>
      <c r="C373" s="40"/>
      <c r="D373" s="40"/>
      <c r="E373" s="138"/>
      <c r="F373" s="40"/>
      <c r="G373" s="40"/>
      <c r="H373" s="40"/>
      <c r="I373" s="161"/>
      <c r="J373" s="40"/>
      <c r="K373" s="40"/>
      <c r="L373" s="40"/>
      <c r="M373" s="40"/>
      <c r="N373" s="159"/>
      <c r="O373" s="159"/>
      <c r="P373" s="159"/>
      <c r="Q373" s="40"/>
      <c r="R373" s="40"/>
      <c r="S373" s="40"/>
      <c r="T373" s="40"/>
    </row>
    <row r="374" spans="1:20">
      <c r="A374" s="40"/>
      <c r="B374" s="40"/>
      <c r="C374" s="40"/>
      <c r="D374" s="40"/>
      <c r="E374" s="138"/>
      <c r="F374" s="40"/>
      <c r="G374" s="40"/>
      <c r="H374" s="40"/>
      <c r="I374" s="161"/>
      <c r="J374" s="40"/>
      <c r="K374" s="40"/>
      <c r="L374" s="40"/>
      <c r="M374" s="40"/>
      <c r="N374" s="159"/>
      <c r="O374" s="159"/>
      <c r="P374" s="159"/>
      <c r="Q374" s="40"/>
      <c r="R374" s="40"/>
      <c r="S374" s="40"/>
      <c r="T374" s="40"/>
    </row>
    <row r="375" spans="1:20">
      <c r="A375" s="40"/>
      <c r="B375" s="40"/>
      <c r="C375" s="40"/>
      <c r="D375" s="40"/>
      <c r="E375" s="138"/>
      <c r="F375" s="40"/>
      <c r="G375" s="40"/>
      <c r="H375" s="40"/>
      <c r="I375" s="161"/>
      <c r="J375" s="40"/>
      <c r="K375" s="40"/>
      <c r="L375" s="40"/>
      <c r="M375" s="40"/>
      <c r="N375" s="159"/>
      <c r="O375" s="159"/>
      <c r="P375" s="159"/>
      <c r="Q375" s="40"/>
      <c r="R375" s="40"/>
      <c r="S375" s="40"/>
      <c r="T375" s="40"/>
    </row>
    <row r="376" spans="1:20">
      <c r="A376" s="40"/>
      <c r="B376" s="40"/>
      <c r="C376" s="40"/>
      <c r="D376" s="40"/>
      <c r="E376" s="138"/>
      <c r="F376" s="40"/>
      <c r="G376" s="40"/>
      <c r="H376" s="40"/>
      <c r="I376" s="161"/>
      <c r="J376" s="40"/>
      <c r="K376" s="40"/>
      <c r="L376" s="40"/>
      <c r="M376" s="40"/>
      <c r="N376" s="159"/>
      <c r="O376" s="159"/>
      <c r="P376" s="159"/>
      <c r="Q376" s="40"/>
      <c r="R376" s="40"/>
      <c r="S376" s="40"/>
      <c r="T376" s="40"/>
    </row>
    <row r="377" spans="1:20">
      <c r="A377" s="40"/>
      <c r="B377" s="40"/>
      <c r="C377" s="40"/>
      <c r="D377" s="40"/>
      <c r="E377" s="138"/>
      <c r="F377" s="40"/>
      <c r="G377" s="40"/>
      <c r="H377" s="40"/>
      <c r="I377" s="161"/>
      <c r="J377" s="40"/>
      <c r="K377" s="40"/>
      <c r="L377" s="40"/>
      <c r="M377" s="40"/>
      <c r="N377" s="159"/>
      <c r="O377" s="159"/>
      <c r="P377" s="159"/>
      <c r="Q377" s="40"/>
      <c r="R377" s="40"/>
      <c r="S377" s="40"/>
      <c r="T377" s="40"/>
    </row>
    <row r="378" spans="1:20">
      <c r="A378" s="40"/>
      <c r="B378" s="40"/>
      <c r="C378" s="40"/>
      <c r="D378" s="40"/>
      <c r="E378" s="138"/>
      <c r="F378" s="40"/>
      <c r="G378" s="40"/>
      <c r="H378" s="40"/>
      <c r="I378" s="161"/>
      <c r="J378" s="40"/>
      <c r="K378" s="40"/>
      <c r="L378" s="40"/>
      <c r="M378" s="40"/>
      <c r="N378" s="159"/>
      <c r="O378" s="159"/>
      <c r="P378" s="159"/>
      <c r="Q378" s="40"/>
      <c r="R378" s="40"/>
      <c r="S378" s="40"/>
      <c r="T378" s="40"/>
    </row>
    <row r="379" spans="1:20">
      <c r="A379" s="40"/>
      <c r="B379" s="40"/>
      <c r="C379" s="40"/>
      <c r="D379" s="40"/>
      <c r="E379" s="138"/>
      <c r="F379" s="40"/>
      <c r="G379" s="40"/>
      <c r="H379" s="40"/>
      <c r="I379" s="161"/>
      <c r="J379" s="40"/>
      <c r="K379" s="40"/>
      <c r="L379" s="40"/>
      <c r="M379" s="40"/>
      <c r="N379" s="159"/>
      <c r="O379" s="159"/>
      <c r="P379" s="159"/>
      <c r="Q379" s="40"/>
      <c r="R379" s="40"/>
      <c r="S379" s="40"/>
      <c r="T379" s="40"/>
    </row>
    <row r="380" spans="1:20">
      <c r="A380" s="40"/>
      <c r="B380" s="40"/>
      <c r="C380" s="40"/>
      <c r="D380" s="40"/>
      <c r="E380" s="138"/>
      <c r="F380" s="40"/>
      <c r="G380" s="40"/>
      <c r="H380" s="40"/>
      <c r="I380" s="161"/>
      <c r="J380" s="40"/>
      <c r="K380" s="40"/>
      <c r="L380" s="40"/>
      <c r="M380" s="40"/>
      <c r="N380" s="159"/>
      <c r="O380" s="159"/>
      <c r="P380" s="159"/>
      <c r="Q380" s="40"/>
      <c r="R380" s="40"/>
      <c r="S380" s="40"/>
      <c r="T380" s="40"/>
    </row>
    <row r="381" spans="1:20">
      <c r="A381" s="40"/>
      <c r="B381" s="40"/>
      <c r="C381" s="40"/>
      <c r="D381" s="40"/>
      <c r="E381" s="138"/>
      <c r="F381" s="40"/>
      <c r="G381" s="40"/>
      <c r="H381" s="40"/>
      <c r="I381" s="161"/>
      <c r="J381" s="40"/>
      <c r="K381" s="40"/>
      <c r="L381" s="40"/>
      <c r="M381" s="40"/>
      <c r="N381" s="159"/>
      <c r="O381" s="159"/>
      <c r="P381" s="159"/>
      <c r="Q381" s="40"/>
      <c r="R381" s="40"/>
      <c r="S381" s="40"/>
      <c r="T381" s="40"/>
    </row>
    <row r="382" spans="1:20">
      <c r="A382" s="40"/>
      <c r="B382" s="40"/>
      <c r="C382" s="40"/>
      <c r="D382" s="40"/>
      <c r="E382" s="138"/>
      <c r="F382" s="40"/>
      <c r="G382" s="40"/>
      <c r="H382" s="40"/>
      <c r="I382" s="161"/>
      <c r="J382" s="40"/>
      <c r="K382" s="40"/>
      <c r="L382" s="40"/>
      <c r="M382" s="40"/>
      <c r="N382" s="159"/>
      <c r="O382" s="159"/>
      <c r="P382" s="159"/>
      <c r="Q382" s="40"/>
      <c r="R382" s="40"/>
      <c r="S382" s="40"/>
      <c r="T382" s="40"/>
    </row>
    <row r="383" spans="1:20">
      <c r="A383" s="40"/>
      <c r="B383" s="40"/>
      <c r="C383" s="40"/>
      <c r="D383" s="40"/>
      <c r="E383" s="138"/>
      <c r="F383" s="40"/>
      <c r="G383" s="40"/>
      <c r="H383" s="40"/>
      <c r="I383" s="161"/>
      <c r="J383" s="40"/>
      <c r="K383" s="40"/>
      <c r="L383" s="40"/>
      <c r="M383" s="40"/>
      <c r="N383" s="159"/>
      <c r="O383" s="159"/>
      <c r="P383" s="159"/>
      <c r="Q383" s="40"/>
      <c r="R383" s="40"/>
      <c r="S383" s="40"/>
      <c r="T383" s="40"/>
    </row>
    <row r="384" spans="1:20">
      <c r="A384" s="40"/>
      <c r="B384" s="40"/>
      <c r="C384" s="40"/>
      <c r="D384" s="40"/>
      <c r="E384" s="138"/>
      <c r="F384" s="40"/>
      <c r="G384" s="40"/>
      <c r="H384" s="40"/>
      <c r="I384" s="161"/>
      <c r="J384" s="40"/>
      <c r="K384" s="40"/>
      <c r="L384" s="40"/>
      <c r="M384" s="40"/>
      <c r="N384" s="159"/>
      <c r="O384" s="159"/>
      <c r="P384" s="159"/>
      <c r="Q384" s="40"/>
      <c r="R384" s="40"/>
      <c r="S384" s="40"/>
      <c r="T384" s="40"/>
    </row>
    <row r="385" spans="1:20">
      <c r="A385" s="40"/>
      <c r="B385" s="40"/>
      <c r="C385" s="40"/>
      <c r="D385" s="40"/>
      <c r="E385" s="138"/>
      <c r="F385" s="40"/>
      <c r="G385" s="40"/>
      <c r="H385" s="40"/>
      <c r="I385" s="161"/>
      <c r="J385" s="40"/>
      <c r="K385" s="40"/>
      <c r="L385" s="40"/>
      <c r="M385" s="40"/>
      <c r="N385" s="159"/>
      <c r="O385" s="159"/>
      <c r="P385" s="159"/>
      <c r="Q385" s="40"/>
      <c r="R385" s="40"/>
      <c r="S385" s="40"/>
      <c r="T385" s="40"/>
    </row>
    <row r="386" spans="1:20">
      <c r="A386" s="40"/>
      <c r="B386" s="40"/>
      <c r="C386" s="40"/>
      <c r="D386" s="40"/>
      <c r="E386" s="138"/>
      <c r="F386" s="40"/>
      <c r="G386" s="40"/>
      <c r="H386" s="40"/>
      <c r="I386" s="161"/>
      <c r="J386" s="40"/>
      <c r="K386" s="40"/>
      <c r="L386" s="40"/>
      <c r="M386" s="40"/>
      <c r="N386" s="159"/>
      <c r="O386" s="159"/>
      <c r="P386" s="159"/>
      <c r="Q386" s="40"/>
      <c r="R386" s="40"/>
      <c r="S386" s="40"/>
      <c r="T386" s="40"/>
    </row>
    <row r="387" spans="1:20">
      <c r="A387" s="40"/>
      <c r="B387" s="40"/>
      <c r="C387" s="40"/>
      <c r="D387" s="40"/>
      <c r="E387" s="138"/>
      <c r="F387" s="40"/>
      <c r="G387" s="40"/>
      <c r="H387" s="40"/>
      <c r="I387" s="161"/>
      <c r="J387" s="40"/>
      <c r="K387" s="40"/>
      <c r="L387" s="40"/>
      <c r="M387" s="40"/>
      <c r="N387" s="159"/>
      <c r="O387" s="159"/>
      <c r="P387" s="159"/>
      <c r="Q387" s="40"/>
      <c r="R387" s="40"/>
      <c r="S387" s="40"/>
      <c r="T387" s="40"/>
    </row>
    <row r="388" spans="1:20">
      <c r="A388" s="40"/>
      <c r="B388" s="40"/>
      <c r="C388" s="40"/>
      <c r="D388" s="40"/>
      <c r="E388" s="138"/>
      <c r="F388" s="40"/>
      <c r="G388" s="40"/>
      <c r="H388" s="40"/>
      <c r="I388" s="161"/>
      <c r="J388" s="40"/>
      <c r="K388" s="40"/>
      <c r="L388" s="40"/>
      <c r="M388" s="40"/>
      <c r="N388" s="159"/>
      <c r="O388" s="159"/>
      <c r="P388" s="159"/>
      <c r="Q388" s="40"/>
      <c r="R388" s="40"/>
      <c r="S388" s="40"/>
      <c r="T388" s="40"/>
    </row>
    <row r="389" spans="1:20">
      <c r="A389" s="40"/>
      <c r="B389" s="40"/>
      <c r="C389" s="40"/>
      <c r="D389" s="40"/>
      <c r="E389" s="138"/>
      <c r="F389" s="40"/>
      <c r="G389" s="40"/>
      <c r="H389" s="40"/>
      <c r="I389" s="161"/>
      <c r="J389" s="40"/>
      <c r="K389" s="40"/>
      <c r="L389" s="40"/>
      <c r="M389" s="40"/>
      <c r="N389" s="159"/>
      <c r="O389" s="159"/>
      <c r="P389" s="159"/>
      <c r="Q389" s="40"/>
      <c r="R389" s="40"/>
      <c r="S389" s="40"/>
      <c r="T389" s="40"/>
    </row>
    <row r="390" spans="1:20">
      <c r="A390" s="40"/>
      <c r="B390" s="40"/>
      <c r="C390" s="40"/>
      <c r="D390" s="40"/>
      <c r="E390" s="138"/>
      <c r="F390" s="40"/>
      <c r="G390" s="40"/>
      <c r="H390" s="40"/>
      <c r="I390" s="161"/>
      <c r="J390" s="40"/>
      <c r="K390" s="40"/>
      <c r="L390" s="40"/>
      <c r="M390" s="40"/>
      <c r="N390" s="159"/>
      <c r="O390" s="159"/>
      <c r="P390" s="159"/>
      <c r="Q390" s="40"/>
      <c r="R390" s="40"/>
      <c r="S390" s="40"/>
      <c r="T390" s="40"/>
    </row>
    <row r="391" spans="1:20">
      <c r="A391" s="40"/>
      <c r="B391" s="40"/>
      <c r="C391" s="40"/>
      <c r="D391" s="40"/>
      <c r="E391" s="138"/>
      <c r="F391" s="40"/>
      <c r="G391" s="40"/>
      <c r="H391" s="40"/>
      <c r="I391" s="161"/>
      <c r="J391" s="40"/>
      <c r="K391" s="40"/>
      <c r="L391" s="40"/>
      <c r="M391" s="40"/>
      <c r="N391" s="159"/>
      <c r="O391" s="159"/>
      <c r="P391" s="159"/>
      <c r="Q391" s="40"/>
      <c r="R391" s="40"/>
      <c r="S391" s="40"/>
      <c r="T391" s="40"/>
    </row>
    <row r="392" spans="1:20">
      <c r="A392" s="40"/>
      <c r="B392" s="40"/>
      <c r="C392" s="40"/>
      <c r="D392" s="40"/>
      <c r="E392" s="138"/>
      <c r="F392" s="40"/>
      <c r="G392" s="40"/>
      <c r="H392" s="40"/>
      <c r="I392" s="161"/>
      <c r="J392" s="40"/>
      <c r="K392" s="40"/>
      <c r="L392" s="40"/>
      <c r="M392" s="40"/>
      <c r="N392" s="159"/>
      <c r="O392" s="159"/>
      <c r="P392" s="159"/>
      <c r="Q392" s="40"/>
      <c r="R392" s="40"/>
      <c r="S392" s="40"/>
      <c r="T392" s="40"/>
    </row>
    <row r="393" spans="1:20">
      <c r="A393" s="40"/>
      <c r="B393" s="40"/>
      <c r="C393" s="40"/>
      <c r="D393" s="40"/>
      <c r="E393" s="138"/>
      <c r="F393" s="40"/>
      <c r="G393" s="40"/>
      <c r="H393" s="40"/>
      <c r="I393" s="161"/>
      <c r="J393" s="40"/>
      <c r="K393" s="40"/>
      <c r="L393" s="40"/>
      <c r="M393" s="40"/>
      <c r="N393" s="159"/>
      <c r="O393" s="159"/>
      <c r="P393" s="159"/>
      <c r="Q393" s="40"/>
      <c r="R393" s="40"/>
      <c r="S393" s="40"/>
      <c r="T393" s="40"/>
    </row>
    <row r="394" spans="1:20">
      <c r="A394" s="40"/>
      <c r="B394" s="40"/>
      <c r="C394" s="40"/>
      <c r="D394" s="40"/>
      <c r="E394" s="138"/>
      <c r="F394" s="40"/>
      <c r="G394" s="40"/>
      <c r="H394" s="40"/>
      <c r="I394" s="161"/>
      <c r="J394" s="40"/>
      <c r="K394" s="40"/>
      <c r="L394" s="40"/>
      <c r="M394" s="40"/>
      <c r="N394" s="159"/>
      <c r="O394" s="159"/>
      <c r="P394" s="159"/>
      <c r="Q394" s="40"/>
      <c r="R394" s="40"/>
      <c r="S394" s="40"/>
      <c r="T394" s="40"/>
    </row>
    <row r="395" spans="1:20">
      <c r="A395" s="40"/>
      <c r="B395" s="40"/>
      <c r="C395" s="40"/>
      <c r="D395" s="40"/>
      <c r="E395" s="138"/>
      <c r="F395" s="40"/>
      <c r="G395" s="40"/>
      <c r="H395" s="40"/>
      <c r="I395" s="161"/>
      <c r="J395" s="40"/>
      <c r="K395" s="40"/>
      <c r="L395" s="40"/>
      <c r="M395" s="40"/>
      <c r="N395" s="159"/>
      <c r="O395" s="159"/>
      <c r="P395" s="159"/>
      <c r="Q395" s="40"/>
      <c r="R395" s="40"/>
      <c r="S395" s="40"/>
      <c r="T395" s="40"/>
    </row>
    <row r="396" spans="1:20">
      <c r="A396" s="40"/>
      <c r="B396" s="40"/>
      <c r="C396" s="40"/>
      <c r="D396" s="40"/>
      <c r="E396" s="138"/>
      <c r="F396" s="40"/>
      <c r="G396" s="40"/>
      <c r="H396" s="40"/>
      <c r="I396" s="161"/>
      <c r="J396" s="40"/>
      <c r="K396" s="40"/>
      <c r="L396" s="40"/>
      <c r="M396" s="40"/>
      <c r="N396" s="159"/>
      <c r="O396" s="159"/>
      <c r="P396" s="159"/>
      <c r="Q396" s="40"/>
      <c r="R396" s="40"/>
      <c r="S396" s="40"/>
      <c r="T396" s="40"/>
    </row>
    <row r="397" spans="1:20">
      <c r="A397" s="40"/>
      <c r="B397" s="40"/>
      <c r="C397" s="40"/>
      <c r="D397" s="40"/>
      <c r="E397" s="138"/>
      <c r="F397" s="40"/>
      <c r="G397" s="40"/>
      <c r="H397" s="40"/>
      <c r="I397" s="161"/>
      <c r="J397" s="40"/>
      <c r="K397" s="40"/>
      <c r="L397" s="40"/>
      <c r="M397" s="40"/>
      <c r="N397" s="159"/>
      <c r="O397" s="159"/>
      <c r="P397" s="159"/>
      <c r="Q397" s="40"/>
      <c r="R397" s="40"/>
      <c r="S397" s="40"/>
      <c r="T397" s="40"/>
    </row>
    <row r="398" spans="1:20">
      <c r="A398" s="40"/>
      <c r="B398" s="40"/>
      <c r="C398" s="40"/>
      <c r="D398" s="40"/>
      <c r="E398" s="138"/>
      <c r="F398" s="40"/>
      <c r="G398" s="40"/>
      <c r="H398" s="40"/>
      <c r="I398" s="161"/>
      <c r="J398" s="40"/>
      <c r="K398" s="40"/>
      <c r="L398" s="40"/>
      <c r="M398" s="40"/>
      <c r="N398" s="159"/>
      <c r="O398" s="159"/>
      <c r="P398" s="159"/>
      <c r="Q398" s="40"/>
      <c r="R398" s="40"/>
      <c r="S398" s="40"/>
      <c r="T398" s="40"/>
    </row>
    <row r="399" spans="1:20">
      <c r="A399" s="40"/>
      <c r="B399" s="40"/>
      <c r="C399" s="40"/>
      <c r="D399" s="40"/>
      <c r="E399" s="138"/>
      <c r="F399" s="40"/>
      <c r="G399" s="40"/>
      <c r="H399" s="40"/>
      <c r="I399" s="161"/>
      <c r="J399" s="40"/>
      <c r="K399" s="40"/>
      <c r="L399" s="40"/>
      <c r="M399" s="40"/>
      <c r="N399" s="159"/>
      <c r="O399" s="159"/>
      <c r="P399" s="159"/>
      <c r="Q399" s="40"/>
      <c r="R399" s="40"/>
      <c r="S399" s="40"/>
      <c r="T399" s="40"/>
    </row>
    <row r="400" spans="1:20">
      <c r="A400" s="40"/>
      <c r="B400" s="40"/>
      <c r="C400" s="40"/>
      <c r="D400" s="40"/>
      <c r="E400" s="138"/>
      <c r="F400" s="40"/>
      <c r="G400" s="40"/>
      <c r="H400" s="40"/>
      <c r="I400" s="161"/>
      <c r="J400" s="40"/>
      <c r="K400" s="40"/>
      <c r="L400" s="40"/>
      <c r="M400" s="40"/>
      <c r="N400" s="159"/>
      <c r="O400" s="159"/>
      <c r="P400" s="159"/>
      <c r="Q400" s="40"/>
      <c r="R400" s="40"/>
      <c r="S400" s="40"/>
      <c r="T400" s="40"/>
    </row>
    <row r="401" spans="1:20">
      <c r="A401" s="40"/>
      <c r="B401" s="40"/>
      <c r="C401" s="40"/>
      <c r="D401" s="40"/>
      <c r="E401" s="138"/>
      <c r="F401" s="40"/>
      <c r="G401" s="40"/>
      <c r="H401" s="40"/>
      <c r="I401" s="161"/>
      <c r="J401" s="40"/>
      <c r="K401" s="40"/>
      <c r="L401" s="40"/>
      <c r="M401" s="40"/>
      <c r="N401" s="159"/>
      <c r="O401" s="159"/>
      <c r="P401" s="159"/>
      <c r="Q401" s="40"/>
      <c r="R401" s="40"/>
      <c r="S401" s="40"/>
      <c r="T401" s="40"/>
    </row>
    <row r="402" spans="1:20">
      <c r="A402" s="40"/>
      <c r="B402" s="40"/>
      <c r="C402" s="40"/>
      <c r="D402" s="40"/>
      <c r="E402" s="138"/>
      <c r="F402" s="40"/>
      <c r="G402" s="40"/>
      <c r="H402" s="40"/>
      <c r="I402" s="161"/>
      <c r="J402" s="40"/>
      <c r="K402" s="40"/>
      <c r="L402" s="40"/>
      <c r="M402" s="40"/>
      <c r="N402" s="159"/>
      <c r="O402" s="159"/>
      <c r="P402" s="159"/>
      <c r="Q402" s="40"/>
      <c r="R402" s="40"/>
      <c r="S402" s="40"/>
      <c r="T402" s="40"/>
    </row>
    <row r="403" spans="1:20">
      <c r="A403" s="40"/>
      <c r="B403" s="40"/>
      <c r="C403" s="40"/>
      <c r="D403" s="40"/>
      <c r="E403" s="138"/>
      <c r="F403" s="40"/>
      <c r="G403" s="40"/>
      <c r="H403" s="40"/>
      <c r="I403" s="161"/>
      <c r="J403" s="40"/>
      <c r="K403" s="40"/>
      <c r="L403" s="40"/>
      <c r="M403" s="40"/>
      <c r="N403" s="159"/>
      <c r="O403" s="159"/>
      <c r="P403" s="159"/>
      <c r="Q403" s="40"/>
      <c r="R403" s="40"/>
      <c r="S403" s="40"/>
      <c r="T403" s="40"/>
    </row>
    <row r="404" spans="1:20">
      <c r="A404" s="40"/>
      <c r="B404" s="40"/>
      <c r="C404" s="40"/>
      <c r="D404" s="40"/>
      <c r="E404" s="138"/>
      <c r="F404" s="40"/>
      <c r="G404" s="40"/>
      <c r="H404" s="40"/>
      <c r="I404" s="161"/>
      <c r="J404" s="40"/>
      <c r="K404" s="40"/>
      <c r="L404" s="40"/>
      <c r="M404" s="40"/>
      <c r="N404" s="159"/>
      <c r="O404" s="159"/>
      <c r="P404" s="159"/>
      <c r="Q404" s="40"/>
      <c r="R404" s="40"/>
      <c r="S404" s="40"/>
      <c r="T404" s="40"/>
    </row>
    <row r="405" spans="1:20">
      <c r="A405" s="40"/>
      <c r="B405" s="40"/>
      <c r="C405" s="40"/>
      <c r="D405" s="40"/>
      <c r="E405" s="138"/>
      <c r="F405" s="40"/>
      <c r="G405" s="40"/>
      <c r="H405" s="40"/>
      <c r="I405" s="161"/>
      <c r="J405" s="40"/>
      <c r="K405" s="40"/>
      <c r="L405" s="40"/>
      <c r="M405" s="40"/>
      <c r="N405" s="159"/>
      <c r="O405" s="159"/>
      <c r="P405" s="159"/>
      <c r="Q405" s="40"/>
      <c r="R405" s="40"/>
      <c r="S405" s="40"/>
      <c r="T405" s="40"/>
    </row>
    <row r="406" spans="1:20">
      <c r="A406" s="40"/>
      <c r="B406" s="40"/>
      <c r="C406" s="40"/>
      <c r="D406" s="40"/>
      <c r="E406" s="138"/>
      <c r="F406" s="40"/>
      <c r="G406" s="40"/>
      <c r="H406" s="40"/>
      <c r="I406" s="161"/>
      <c r="J406" s="40"/>
      <c r="K406" s="40"/>
      <c r="L406" s="40"/>
      <c r="M406" s="40"/>
      <c r="N406" s="159"/>
      <c r="O406" s="159"/>
      <c r="P406" s="159"/>
      <c r="Q406" s="40"/>
      <c r="R406" s="40"/>
      <c r="S406" s="40"/>
      <c r="T406" s="40"/>
    </row>
    <row r="407" spans="1:20">
      <c r="A407" s="40"/>
      <c r="B407" s="40"/>
      <c r="C407" s="40"/>
      <c r="D407" s="40"/>
      <c r="E407" s="138"/>
      <c r="F407" s="40"/>
      <c r="G407" s="40"/>
      <c r="H407" s="40"/>
      <c r="I407" s="161"/>
      <c r="J407" s="40"/>
      <c r="K407" s="40"/>
      <c r="L407" s="40"/>
      <c r="M407" s="40"/>
      <c r="N407" s="159"/>
      <c r="O407" s="159"/>
      <c r="P407" s="159"/>
      <c r="Q407" s="40"/>
      <c r="R407" s="40"/>
      <c r="S407" s="40"/>
      <c r="T407" s="40"/>
    </row>
    <row r="408" spans="1:20">
      <c r="A408" s="40"/>
      <c r="B408" s="40"/>
      <c r="C408" s="40"/>
      <c r="D408" s="40"/>
      <c r="E408" s="138"/>
      <c r="F408" s="40"/>
      <c r="G408" s="40"/>
      <c r="H408" s="40"/>
      <c r="I408" s="161"/>
      <c r="J408" s="40"/>
      <c r="K408" s="40"/>
      <c r="L408" s="40"/>
      <c r="M408" s="40"/>
      <c r="N408" s="159"/>
      <c r="O408" s="159"/>
      <c r="P408" s="159"/>
      <c r="Q408" s="40"/>
      <c r="R408" s="40"/>
      <c r="S408" s="40"/>
      <c r="T408" s="40"/>
    </row>
    <row r="409" spans="1:20">
      <c r="A409" s="40"/>
      <c r="B409" s="40"/>
      <c r="C409" s="40"/>
      <c r="D409" s="40"/>
      <c r="E409" s="138"/>
      <c r="F409" s="40"/>
      <c r="G409" s="40"/>
      <c r="H409" s="40"/>
      <c r="I409" s="161"/>
      <c r="J409" s="40"/>
      <c r="K409" s="40"/>
      <c r="L409" s="40"/>
      <c r="M409" s="40"/>
      <c r="N409" s="159"/>
      <c r="O409" s="159"/>
      <c r="P409" s="159"/>
      <c r="Q409" s="40"/>
      <c r="R409" s="40"/>
      <c r="S409" s="40"/>
      <c r="T409" s="40"/>
    </row>
    <row r="410" spans="1:20">
      <c r="A410" s="40"/>
      <c r="B410" s="40"/>
      <c r="C410" s="40"/>
      <c r="D410" s="40"/>
      <c r="E410" s="138"/>
      <c r="F410" s="40"/>
      <c r="G410" s="40"/>
      <c r="H410" s="40"/>
      <c r="I410" s="161"/>
      <c r="J410" s="40"/>
      <c r="K410" s="40"/>
      <c r="L410" s="40"/>
      <c r="M410" s="40"/>
      <c r="N410" s="159"/>
      <c r="O410" s="159"/>
      <c r="P410" s="159"/>
      <c r="Q410" s="40"/>
      <c r="R410" s="40"/>
      <c r="S410" s="40"/>
      <c r="T410" s="40"/>
    </row>
    <row r="411" spans="1:20">
      <c r="A411" s="40"/>
      <c r="B411" s="40"/>
      <c r="C411" s="40"/>
      <c r="D411" s="40"/>
      <c r="E411" s="138"/>
      <c r="F411" s="40"/>
      <c r="G411" s="40"/>
      <c r="H411" s="40"/>
      <c r="I411" s="161"/>
      <c r="J411" s="40"/>
      <c r="K411" s="40"/>
      <c r="L411" s="40"/>
      <c r="M411" s="40"/>
      <c r="N411" s="159"/>
      <c r="O411" s="159"/>
      <c r="P411" s="159"/>
      <c r="Q411" s="40"/>
      <c r="R411" s="40"/>
      <c r="S411" s="40"/>
      <c r="T411" s="40"/>
    </row>
    <row r="412" spans="1:20">
      <c r="A412" s="40"/>
      <c r="B412" s="40"/>
      <c r="C412" s="40"/>
      <c r="D412" s="40"/>
      <c r="E412" s="138"/>
      <c r="F412" s="40"/>
      <c r="G412" s="40"/>
      <c r="H412" s="40"/>
      <c r="I412" s="161"/>
      <c r="J412" s="40"/>
      <c r="K412" s="40"/>
      <c r="L412" s="40"/>
      <c r="M412" s="40"/>
      <c r="N412" s="159"/>
      <c r="O412" s="159"/>
      <c r="P412" s="159"/>
      <c r="Q412" s="40"/>
      <c r="R412" s="40"/>
      <c r="S412" s="40"/>
      <c r="T412" s="40"/>
    </row>
    <row r="413" spans="1:20">
      <c r="A413" s="40"/>
      <c r="B413" s="40"/>
      <c r="C413" s="40"/>
      <c r="D413" s="40"/>
      <c r="E413" s="138"/>
      <c r="F413" s="40"/>
      <c r="G413" s="40"/>
      <c r="H413" s="40"/>
      <c r="I413" s="161"/>
      <c r="J413" s="40"/>
      <c r="K413" s="40"/>
      <c r="L413" s="40"/>
      <c r="M413" s="40"/>
      <c r="N413" s="159"/>
      <c r="O413" s="159"/>
      <c r="P413" s="159"/>
      <c r="Q413" s="40"/>
      <c r="R413" s="40"/>
      <c r="S413" s="40"/>
      <c r="T413" s="40"/>
    </row>
    <row r="414" spans="1:20">
      <c r="A414" s="40"/>
      <c r="B414" s="40"/>
      <c r="C414" s="40"/>
      <c r="D414" s="40"/>
      <c r="E414" s="138"/>
      <c r="F414" s="40"/>
      <c r="G414" s="40"/>
      <c r="H414" s="40"/>
      <c r="I414" s="161"/>
      <c r="J414" s="40"/>
      <c r="K414" s="40"/>
      <c r="L414" s="40"/>
      <c r="M414" s="40"/>
      <c r="N414" s="159"/>
      <c r="O414" s="159"/>
      <c r="P414" s="159"/>
      <c r="Q414" s="40"/>
      <c r="R414" s="40"/>
      <c r="S414" s="40"/>
      <c r="T414" s="40"/>
    </row>
    <row r="415" spans="1:20">
      <c r="A415" s="40"/>
      <c r="B415" s="40"/>
      <c r="C415" s="40"/>
      <c r="D415" s="40"/>
      <c r="E415" s="138"/>
      <c r="F415" s="40"/>
      <c r="G415" s="40"/>
      <c r="H415" s="40"/>
      <c r="I415" s="161"/>
      <c r="J415" s="40"/>
      <c r="K415" s="40"/>
      <c r="L415" s="40"/>
      <c r="M415" s="40"/>
      <c r="N415" s="159"/>
      <c r="O415" s="159"/>
      <c r="P415" s="159"/>
      <c r="Q415" s="40"/>
      <c r="R415" s="40"/>
      <c r="S415" s="40"/>
      <c r="T415" s="40"/>
    </row>
    <row r="416" spans="1:20">
      <c r="A416" s="40"/>
      <c r="B416" s="40"/>
      <c r="C416" s="40"/>
      <c r="D416" s="40"/>
      <c r="E416" s="138"/>
      <c r="F416" s="40"/>
      <c r="G416" s="40"/>
      <c r="H416" s="40"/>
      <c r="I416" s="161"/>
      <c r="J416" s="40"/>
      <c r="K416" s="40"/>
      <c r="L416" s="40"/>
      <c r="M416" s="40"/>
      <c r="N416" s="159"/>
      <c r="O416" s="159"/>
      <c r="P416" s="159"/>
      <c r="Q416" s="40"/>
      <c r="R416" s="40"/>
      <c r="S416" s="40"/>
      <c r="T416" s="40"/>
    </row>
    <row r="417" spans="1:20">
      <c r="A417" s="40"/>
      <c r="B417" s="40"/>
      <c r="C417" s="40"/>
      <c r="D417" s="40"/>
      <c r="E417" s="138"/>
      <c r="F417" s="40"/>
      <c r="G417" s="40"/>
      <c r="H417" s="40"/>
      <c r="I417" s="161"/>
      <c r="J417" s="40"/>
      <c r="K417" s="40"/>
      <c r="L417" s="40"/>
      <c r="M417" s="40"/>
      <c r="N417" s="159"/>
      <c r="O417" s="159"/>
      <c r="P417" s="159"/>
      <c r="Q417" s="40"/>
      <c r="R417" s="40"/>
      <c r="S417" s="40"/>
      <c r="T417" s="40"/>
    </row>
    <row r="418" spans="1:20">
      <c r="A418" s="40"/>
      <c r="B418" s="40"/>
      <c r="C418" s="40"/>
      <c r="D418" s="40"/>
      <c r="E418" s="138"/>
      <c r="F418" s="40"/>
      <c r="G418" s="40"/>
      <c r="H418" s="40"/>
      <c r="I418" s="161"/>
      <c r="J418" s="40"/>
      <c r="K418" s="40"/>
      <c r="L418" s="40"/>
      <c r="M418" s="40"/>
      <c r="N418" s="159"/>
      <c r="O418" s="159"/>
      <c r="P418" s="159"/>
      <c r="Q418" s="40"/>
      <c r="R418" s="40"/>
      <c r="S418" s="40"/>
      <c r="T418" s="40"/>
    </row>
    <row r="419" spans="1:20">
      <c r="A419" s="40"/>
      <c r="B419" s="40"/>
      <c r="C419" s="40"/>
      <c r="D419" s="40"/>
      <c r="E419" s="138"/>
      <c r="F419" s="40"/>
      <c r="G419" s="40"/>
      <c r="H419" s="40"/>
      <c r="I419" s="161"/>
      <c r="J419" s="40"/>
      <c r="K419" s="40"/>
      <c r="L419" s="40"/>
      <c r="M419" s="40"/>
      <c r="N419" s="159"/>
      <c r="O419" s="159"/>
      <c r="P419" s="159"/>
      <c r="Q419" s="40"/>
      <c r="R419" s="40"/>
      <c r="S419" s="40"/>
      <c r="T419" s="40"/>
    </row>
    <row r="420" spans="1:20">
      <c r="A420" s="40"/>
      <c r="B420" s="40"/>
      <c r="C420" s="40"/>
      <c r="D420" s="40"/>
      <c r="E420" s="138"/>
      <c r="F420" s="40"/>
      <c r="G420" s="40"/>
      <c r="H420" s="40"/>
      <c r="I420" s="161"/>
      <c r="J420" s="40"/>
      <c r="K420" s="40"/>
      <c r="L420" s="40"/>
      <c r="M420" s="40"/>
      <c r="N420" s="159"/>
      <c r="O420" s="159"/>
      <c r="P420" s="159"/>
      <c r="Q420" s="40"/>
      <c r="R420" s="40"/>
      <c r="S420" s="40"/>
      <c r="T420" s="40"/>
    </row>
    <row r="421" spans="1:20">
      <c r="A421" s="40"/>
      <c r="B421" s="40"/>
      <c r="C421" s="40"/>
      <c r="D421" s="40"/>
      <c r="E421" s="138"/>
      <c r="F421" s="40"/>
      <c r="G421" s="40"/>
      <c r="H421" s="40"/>
      <c r="I421" s="161"/>
      <c r="J421" s="40"/>
      <c r="K421" s="40"/>
      <c r="L421" s="40"/>
      <c r="M421" s="40"/>
      <c r="N421" s="159"/>
      <c r="O421" s="159"/>
      <c r="P421" s="159"/>
      <c r="Q421" s="40"/>
      <c r="R421" s="40"/>
      <c r="S421" s="40"/>
      <c r="T421" s="40"/>
    </row>
    <row r="422" spans="1:20">
      <c r="A422" s="40"/>
      <c r="B422" s="40"/>
      <c r="C422" s="40"/>
      <c r="D422" s="40"/>
      <c r="E422" s="138"/>
      <c r="F422" s="40"/>
      <c r="G422" s="40"/>
      <c r="H422" s="40"/>
      <c r="I422" s="161"/>
      <c r="J422" s="40"/>
      <c r="K422" s="40"/>
      <c r="L422" s="40"/>
      <c r="M422" s="40"/>
      <c r="N422" s="159"/>
      <c r="O422" s="159"/>
      <c r="P422" s="159"/>
      <c r="Q422" s="40"/>
      <c r="R422" s="40"/>
      <c r="S422" s="40"/>
      <c r="T422" s="40"/>
    </row>
    <row r="423" spans="1:20">
      <c r="A423" s="40"/>
      <c r="B423" s="40"/>
      <c r="C423" s="40"/>
      <c r="D423" s="40"/>
      <c r="E423" s="138"/>
      <c r="F423" s="40"/>
      <c r="G423" s="40"/>
      <c r="H423" s="40"/>
      <c r="I423" s="161"/>
      <c r="J423" s="40"/>
      <c r="K423" s="40"/>
      <c r="L423" s="40"/>
      <c r="M423" s="40"/>
      <c r="N423" s="159"/>
      <c r="O423" s="159"/>
      <c r="P423" s="159"/>
      <c r="Q423" s="40"/>
      <c r="R423" s="40"/>
      <c r="S423" s="40"/>
      <c r="T423" s="40"/>
    </row>
    <row r="424" spans="1:20">
      <c r="A424" s="40"/>
      <c r="B424" s="40"/>
      <c r="C424" s="40"/>
      <c r="D424" s="40"/>
      <c r="E424" s="138"/>
      <c r="F424" s="40"/>
      <c r="G424" s="40"/>
      <c r="H424" s="40"/>
      <c r="I424" s="161"/>
      <c r="J424" s="40"/>
      <c r="K424" s="40"/>
      <c r="L424" s="40"/>
      <c r="M424" s="40"/>
      <c r="N424" s="159"/>
      <c r="O424" s="159"/>
      <c r="P424" s="159"/>
      <c r="Q424" s="40"/>
      <c r="R424" s="40"/>
      <c r="S424" s="40"/>
      <c r="T424" s="40"/>
    </row>
    <row r="425" spans="1:20">
      <c r="A425" s="40"/>
      <c r="B425" s="40"/>
      <c r="C425" s="40"/>
      <c r="D425" s="40"/>
      <c r="E425" s="138"/>
      <c r="F425" s="40"/>
      <c r="G425" s="40"/>
      <c r="H425" s="40"/>
      <c r="I425" s="161"/>
      <c r="J425" s="40"/>
      <c r="K425" s="40"/>
      <c r="L425" s="40"/>
      <c r="M425" s="40"/>
      <c r="N425" s="159"/>
      <c r="O425" s="159"/>
      <c r="P425" s="159"/>
      <c r="Q425" s="40"/>
      <c r="R425" s="40"/>
      <c r="S425" s="40"/>
      <c r="T425" s="40"/>
    </row>
    <row r="426" spans="1:20">
      <c r="A426" s="40"/>
      <c r="B426" s="40"/>
      <c r="C426" s="40"/>
      <c r="D426" s="40"/>
      <c r="E426" s="138"/>
      <c r="F426" s="40"/>
      <c r="G426" s="40"/>
      <c r="H426" s="40"/>
      <c r="I426" s="161"/>
      <c r="J426" s="40"/>
      <c r="K426" s="40"/>
      <c r="L426" s="40"/>
      <c r="M426" s="40"/>
      <c r="N426" s="159"/>
      <c r="O426" s="159"/>
      <c r="P426" s="159"/>
      <c r="Q426" s="40"/>
      <c r="R426" s="40"/>
      <c r="S426" s="40"/>
      <c r="T426" s="40"/>
    </row>
    <row r="427" spans="1:20">
      <c r="A427" s="40"/>
      <c r="B427" s="40"/>
      <c r="C427" s="40"/>
      <c r="D427" s="40"/>
      <c r="E427" s="138"/>
      <c r="F427" s="40"/>
      <c r="G427" s="40"/>
      <c r="H427" s="40"/>
      <c r="I427" s="161"/>
      <c r="J427" s="40"/>
      <c r="K427" s="40"/>
      <c r="L427" s="40"/>
      <c r="M427" s="40"/>
      <c r="N427" s="159"/>
      <c r="O427" s="159"/>
      <c r="P427" s="159"/>
      <c r="Q427" s="40"/>
      <c r="R427" s="40"/>
      <c r="S427" s="40"/>
      <c r="T427" s="40"/>
    </row>
    <row r="428" spans="1:20">
      <c r="A428" s="40"/>
      <c r="B428" s="40"/>
      <c r="C428" s="40"/>
      <c r="D428" s="40"/>
      <c r="E428" s="138"/>
      <c r="F428" s="40"/>
      <c r="G428" s="40"/>
      <c r="H428" s="40"/>
      <c r="I428" s="161"/>
      <c r="J428" s="40"/>
      <c r="K428" s="40"/>
      <c r="L428" s="40"/>
      <c r="M428" s="40"/>
      <c r="N428" s="159"/>
      <c r="O428" s="159"/>
      <c r="P428" s="159"/>
      <c r="Q428" s="40"/>
      <c r="R428" s="40"/>
      <c r="S428" s="40"/>
      <c r="T428" s="40"/>
    </row>
    <row r="429" spans="1:20">
      <c r="A429" s="40"/>
      <c r="B429" s="40"/>
      <c r="C429" s="40"/>
      <c r="D429" s="40"/>
      <c r="E429" s="138"/>
      <c r="F429" s="40"/>
      <c r="G429" s="40"/>
      <c r="H429" s="40"/>
      <c r="I429" s="161"/>
      <c r="J429" s="40"/>
      <c r="K429" s="40"/>
      <c r="L429" s="40"/>
      <c r="M429" s="40"/>
      <c r="N429" s="159"/>
      <c r="O429" s="159"/>
      <c r="P429" s="159"/>
      <c r="Q429" s="40"/>
      <c r="R429" s="40"/>
      <c r="S429" s="40"/>
      <c r="T429" s="40"/>
    </row>
    <row r="430" spans="1:20">
      <c r="A430" s="40"/>
      <c r="B430" s="40"/>
      <c r="C430" s="40"/>
      <c r="D430" s="40"/>
      <c r="E430" s="138"/>
      <c r="F430" s="40"/>
      <c r="G430" s="40"/>
      <c r="H430" s="40"/>
      <c r="I430" s="161"/>
      <c r="J430" s="40"/>
      <c r="K430" s="40"/>
      <c r="L430" s="40"/>
      <c r="M430" s="40"/>
      <c r="N430" s="159"/>
      <c r="O430" s="159"/>
      <c r="P430" s="159"/>
      <c r="Q430" s="40"/>
      <c r="R430" s="40"/>
      <c r="S430" s="40"/>
      <c r="T430" s="40"/>
    </row>
    <row r="431" spans="1:20">
      <c r="A431" s="40"/>
      <c r="B431" s="40"/>
      <c r="C431" s="40"/>
      <c r="D431" s="40"/>
      <c r="E431" s="138"/>
      <c r="F431" s="40"/>
      <c r="G431" s="40"/>
      <c r="H431" s="40"/>
      <c r="I431" s="161"/>
      <c r="J431" s="40"/>
      <c r="K431" s="40"/>
      <c r="L431" s="40"/>
      <c r="M431" s="40"/>
      <c r="N431" s="159"/>
      <c r="O431" s="159"/>
      <c r="P431" s="159"/>
      <c r="Q431" s="40"/>
      <c r="R431" s="40"/>
      <c r="S431" s="40"/>
      <c r="T431" s="40"/>
    </row>
    <row r="432" spans="1:20">
      <c r="A432" s="40"/>
      <c r="B432" s="40"/>
      <c r="C432" s="40"/>
      <c r="D432" s="40"/>
      <c r="E432" s="138"/>
      <c r="F432" s="40"/>
      <c r="G432" s="40"/>
      <c r="H432" s="40"/>
      <c r="I432" s="161"/>
      <c r="J432" s="40"/>
      <c r="K432" s="40"/>
      <c r="L432" s="40"/>
      <c r="M432" s="40"/>
      <c r="N432" s="159"/>
      <c r="O432" s="159"/>
      <c r="P432" s="159"/>
      <c r="Q432" s="40"/>
      <c r="R432" s="40"/>
      <c r="S432" s="40"/>
      <c r="T432" s="40"/>
    </row>
    <row r="433" spans="1:20">
      <c r="A433" s="40"/>
      <c r="B433" s="40"/>
      <c r="C433" s="40"/>
      <c r="D433" s="40"/>
      <c r="E433" s="138"/>
      <c r="F433" s="40"/>
      <c r="G433" s="40"/>
      <c r="H433" s="40"/>
      <c r="I433" s="161"/>
      <c r="J433" s="40"/>
      <c r="K433" s="40"/>
      <c r="L433" s="40"/>
      <c r="M433" s="40"/>
      <c r="N433" s="159"/>
      <c r="O433" s="159"/>
      <c r="P433" s="159"/>
      <c r="Q433" s="40"/>
      <c r="R433" s="40"/>
      <c r="S433" s="40"/>
      <c r="T433" s="40"/>
    </row>
    <row r="434" spans="1:20">
      <c r="A434" s="40"/>
      <c r="B434" s="40"/>
      <c r="C434" s="40"/>
      <c r="D434" s="40"/>
      <c r="E434" s="138"/>
      <c r="F434" s="40"/>
      <c r="G434" s="40"/>
      <c r="H434" s="40"/>
      <c r="I434" s="161"/>
      <c r="J434" s="40"/>
      <c r="K434" s="40"/>
      <c r="L434" s="40"/>
      <c r="M434" s="40"/>
      <c r="N434" s="159"/>
      <c r="O434" s="159"/>
      <c r="P434" s="159"/>
      <c r="Q434" s="40"/>
      <c r="R434" s="40"/>
      <c r="S434" s="40"/>
      <c r="T434" s="40"/>
    </row>
    <row r="435" spans="1:20">
      <c r="A435" s="40"/>
      <c r="B435" s="40"/>
      <c r="C435" s="40"/>
      <c r="D435" s="40"/>
      <c r="E435" s="138"/>
      <c r="F435" s="40"/>
      <c r="G435" s="40"/>
      <c r="H435" s="40"/>
      <c r="I435" s="161"/>
      <c r="J435" s="40"/>
      <c r="K435" s="40"/>
      <c r="L435" s="40"/>
      <c r="M435" s="40"/>
      <c r="N435" s="159"/>
      <c r="O435" s="159"/>
      <c r="P435" s="159"/>
      <c r="Q435" s="40"/>
      <c r="R435" s="40"/>
      <c r="S435" s="40"/>
      <c r="T435" s="40"/>
    </row>
    <row r="436" spans="1:20">
      <c r="A436" s="40"/>
      <c r="B436" s="40"/>
      <c r="C436" s="40"/>
      <c r="D436" s="40"/>
      <c r="E436" s="138"/>
      <c r="F436" s="40"/>
      <c r="G436" s="40"/>
      <c r="H436" s="40"/>
      <c r="I436" s="161"/>
      <c r="J436" s="40"/>
      <c r="K436" s="40"/>
      <c r="L436" s="40"/>
      <c r="M436" s="40"/>
      <c r="N436" s="159"/>
      <c r="O436" s="159"/>
      <c r="P436" s="159"/>
      <c r="Q436" s="40"/>
      <c r="R436" s="40"/>
      <c r="S436" s="40"/>
      <c r="T436" s="40"/>
    </row>
    <row r="437" spans="1:20">
      <c r="A437" s="40"/>
      <c r="B437" s="40"/>
      <c r="C437" s="40"/>
      <c r="D437" s="40"/>
      <c r="E437" s="138"/>
      <c r="F437" s="40"/>
      <c r="G437" s="40"/>
      <c r="H437" s="40"/>
      <c r="I437" s="161"/>
      <c r="J437" s="40"/>
      <c r="K437" s="40"/>
      <c r="L437" s="40"/>
      <c r="M437" s="40"/>
      <c r="N437" s="159"/>
      <c r="O437" s="159"/>
      <c r="P437" s="159"/>
      <c r="Q437" s="40"/>
      <c r="R437" s="40"/>
      <c r="S437" s="40"/>
      <c r="T437" s="40"/>
    </row>
    <row r="438" spans="1:20">
      <c r="A438" s="40"/>
      <c r="B438" s="40"/>
      <c r="C438" s="40"/>
      <c r="D438" s="40"/>
      <c r="E438" s="138"/>
      <c r="F438" s="40"/>
      <c r="G438" s="40"/>
      <c r="H438" s="40"/>
      <c r="I438" s="161"/>
      <c r="J438" s="40"/>
      <c r="K438" s="40"/>
      <c r="L438" s="40"/>
      <c r="M438" s="40"/>
      <c r="N438" s="159"/>
      <c r="O438" s="159"/>
      <c r="P438" s="159"/>
      <c r="Q438" s="40"/>
      <c r="R438" s="40"/>
      <c r="S438" s="40"/>
      <c r="T438" s="40"/>
    </row>
    <row r="439" spans="1:20">
      <c r="A439" s="40"/>
      <c r="B439" s="40"/>
      <c r="C439" s="40"/>
      <c r="D439" s="40"/>
      <c r="E439" s="138"/>
      <c r="F439" s="40"/>
      <c r="G439" s="40"/>
      <c r="H439" s="40"/>
      <c r="I439" s="161"/>
      <c r="J439" s="40"/>
      <c r="K439" s="40"/>
      <c r="L439" s="40"/>
      <c r="M439" s="40"/>
      <c r="N439" s="159"/>
      <c r="O439" s="159"/>
      <c r="P439" s="159"/>
      <c r="Q439" s="40"/>
      <c r="R439" s="40"/>
      <c r="S439" s="40"/>
      <c r="T439" s="40"/>
    </row>
    <row r="440" spans="1:20">
      <c r="A440" s="40"/>
      <c r="B440" s="40"/>
      <c r="C440" s="40"/>
      <c r="D440" s="40"/>
      <c r="E440" s="138"/>
      <c r="F440" s="40"/>
      <c r="G440" s="40"/>
      <c r="H440" s="40"/>
      <c r="I440" s="161"/>
      <c r="J440" s="40"/>
      <c r="K440" s="40"/>
      <c r="L440" s="40"/>
      <c r="M440" s="40"/>
      <c r="N440" s="159"/>
      <c r="O440" s="159"/>
      <c r="P440" s="159"/>
      <c r="Q440" s="40"/>
      <c r="R440" s="40"/>
      <c r="S440" s="40"/>
      <c r="T440" s="40"/>
    </row>
    <row r="441" spans="1:20">
      <c r="A441" s="40"/>
      <c r="B441" s="40"/>
      <c r="C441" s="40"/>
      <c r="D441" s="40"/>
      <c r="E441" s="138"/>
      <c r="F441" s="40"/>
      <c r="G441" s="40"/>
      <c r="H441" s="40"/>
      <c r="I441" s="161"/>
      <c r="J441" s="40"/>
      <c r="K441" s="40"/>
      <c r="L441" s="40"/>
      <c r="M441" s="40"/>
      <c r="N441" s="159"/>
      <c r="O441" s="159"/>
      <c r="P441" s="159"/>
      <c r="Q441" s="40"/>
      <c r="R441" s="40"/>
      <c r="S441" s="40"/>
      <c r="T441" s="40"/>
    </row>
    <row r="442" spans="1:20">
      <c r="A442" s="40"/>
      <c r="B442" s="40"/>
      <c r="C442" s="40"/>
      <c r="D442" s="40"/>
      <c r="E442" s="138"/>
      <c r="F442" s="40"/>
      <c r="G442" s="40"/>
      <c r="H442" s="40"/>
      <c r="I442" s="161"/>
      <c r="J442" s="40"/>
      <c r="K442" s="40"/>
      <c r="L442" s="40"/>
      <c r="M442" s="40"/>
      <c r="N442" s="159"/>
      <c r="O442" s="159"/>
      <c r="P442" s="159"/>
      <c r="Q442" s="40"/>
      <c r="R442" s="40"/>
      <c r="S442" s="40"/>
      <c r="T442" s="40"/>
    </row>
    <row r="443" spans="1:20">
      <c r="A443" s="40"/>
      <c r="B443" s="40"/>
      <c r="C443" s="40"/>
      <c r="D443" s="40"/>
      <c r="E443" s="138"/>
      <c r="F443" s="40"/>
      <c r="G443" s="40"/>
      <c r="H443" s="40"/>
      <c r="I443" s="161"/>
      <c r="J443" s="40"/>
      <c r="K443" s="40"/>
      <c r="L443" s="40"/>
      <c r="M443" s="40"/>
      <c r="N443" s="159"/>
      <c r="O443" s="159"/>
      <c r="P443" s="159"/>
      <c r="Q443" s="40"/>
      <c r="R443" s="40"/>
      <c r="S443" s="40"/>
      <c r="T443" s="40"/>
    </row>
    <row r="444" spans="1:20">
      <c r="A444" s="40"/>
      <c r="B444" s="40"/>
      <c r="C444" s="40"/>
      <c r="D444" s="40"/>
      <c r="E444" s="138"/>
      <c r="F444" s="40"/>
      <c r="G444" s="40"/>
      <c r="H444" s="40"/>
      <c r="I444" s="161"/>
      <c r="J444" s="40"/>
      <c r="K444" s="40"/>
      <c r="L444" s="40"/>
      <c r="M444" s="40"/>
      <c r="N444" s="159"/>
      <c r="O444" s="159"/>
      <c r="P444" s="159"/>
      <c r="Q444" s="40"/>
      <c r="R444" s="40"/>
      <c r="S444" s="40"/>
      <c r="T444" s="40"/>
    </row>
    <row r="445" spans="1:20">
      <c r="A445" s="40"/>
      <c r="B445" s="40"/>
      <c r="C445" s="40"/>
      <c r="D445" s="40"/>
      <c r="E445" s="138"/>
      <c r="F445" s="40"/>
      <c r="G445" s="40"/>
      <c r="H445" s="40"/>
      <c r="I445" s="161"/>
      <c r="J445" s="40"/>
      <c r="K445" s="40"/>
      <c r="L445" s="40"/>
      <c r="M445" s="40"/>
      <c r="N445" s="159"/>
      <c r="O445" s="159"/>
      <c r="P445" s="159"/>
      <c r="Q445" s="40"/>
      <c r="R445" s="40"/>
      <c r="S445" s="40"/>
      <c r="T445" s="40"/>
    </row>
    <row r="446" spans="1:20">
      <c r="A446" s="40"/>
      <c r="B446" s="40"/>
      <c r="C446" s="40"/>
      <c r="D446" s="40"/>
      <c r="E446" s="138"/>
      <c r="F446" s="40"/>
      <c r="G446" s="40"/>
      <c r="H446" s="40"/>
      <c r="I446" s="161"/>
      <c r="J446" s="40"/>
      <c r="K446" s="40"/>
      <c r="L446" s="40"/>
      <c r="M446" s="40"/>
      <c r="N446" s="159"/>
      <c r="O446" s="159"/>
      <c r="P446" s="159"/>
      <c r="Q446" s="40"/>
      <c r="R446" s="40"/>
      <c r="S446" s="40"/>
      <c r="T446" s="40"/>
    </row>
    <row r="447" spans="1:20">
      <c r="A447" s="40"/>
      <c r="B447" s="40"/>
      <c r="C447" s="40"/>
      <c r="D447" s="40"/>
      <c r="E447" s="138"/>
      <c r="F447" s="40"/>
      <c r="G447" s="40"/>
      <c r="H447" s="40"/>
      <c r="I447" s="161"/>
      <c r="J447" s="40"/>
      <c r="K447" s="40"/>
      <c r="L447" s="40"/>
      <c r="M447" s="40"/>
      <c r="N447" s="159"/>
      <c r="O447" s="159"/>
      <c r="P447" s="159"/>
      <c r="Q447" s="40"/>
      <c r="R447" s="40"/>
      <c r="S447" s="40"/>
      <c r="T447" s="40"/>
    </row>
    <row r="448" spans="1:20">
      <c r="A448" s="40"/>
      <c r="B448" s="40"/>
      <c r="C448" s="40"/>
      <c r="D448" s="40"/>
      <c r="E448" s="138"/>
      <c r="F448" s="40"/>
      <c r="G448" s="40"/>
      <c r="H448" s="40"/>
      <c r="I448" s="161"/>
      <c r="J448" s="40"/>
      <c r="K448" s="40"/>
      <c r="L448" s="40"/>
      <c r="M448" s="40"/>
      <c r="N448" s="159"/>
      <c r="O448" s="159"/>
      <c r="P448" s="159"/>
      <c r="Q448" s="40"/>
      <c r="R448" s="40"/>
      <c r="S448" s="40"/>
      <c r="T448" s="40"/>
    </row>
    <row r="449" spans="1:20">
      <c r="A449" s="40"/>
      <c r="B449" s="40"/>
      <c r="C449" s="40"/>
      <c r="D449" s="40"/>
      <c r="E449" s="138"/>
      <c r="F449" s="40"/>
      <c r="G449" s="40"/>
      <c r="H449" s="40"/>
      <c r="I449" s="161"/>
      <c r="J449" s="40"/>
      <c r="K449" s="40"/>
      <c r="L449" s="40"/>
      <c r="M449" s="40"/>
      <c r="N449" s="159"/>
      <c r="O449" s="159"/>
      <c r="P449" s="159"/>
      <c r="Q449" s="40"/>
      <c r="R449" s="40"/>
      <c r="S449" s="40"/>
      <c r="T449" s="40"/>
    </row>
    <row r="450" spans="1:20">
      <c r="A450" s="40"/>
      <c r="B450" s="40"/>
      <c r="C450" s="40"/>
      <c r="D450" s="40"/>
      <c r="E450" s="138"/>
      <c r="F450" s="40"/>
      <c r="G450" s="40"/>
      <c r="H450" s="40"/>
      <c r="I450" s="161"/>
      <c r="J450" s="40"/>
      <c r="K450" s="40"/>
      <c r="L450" s="40"/>
      <c r="M450" s="40"/>
      <c r="N450" s="159"/>
      <c r="O450" s="159"/>
      <c r="P450" s="159"/>
      <c r="Q450" s="40"/>
      <c r="R450" s="40"/>
      <c r="S450" s="40"/>
      <c r="T450" s="40"/>
    </row>
    <row r="451" spans="1:20">
      <c r="A451" s="40"/>
      <c r="B451" s="40"/>
      <c r="C451" s="40"/>
      <c r="D451" s="40"/>
      <c r="E451" s="138"/>
      <c r="F451" s="40"/>
      <c r="G451" s="40"/>
      <c r="H451" s="40"/>
      <c r="I451" s="161"/>
      <c r="J451" s="40"/>
      <c r="K451" s="40"/>
      <c r="L451" s="40"/>
      <c r="M451" s="40"/>
      <c r="N451" s="159"/>
      <c r="O451" s="159"/>
      <c r="P451" s="159"/>
      <c r="Q451" s="40"/>
      <c r="R451" s="40"/>
      <c r="S451" s="40"/>
      <c r="T451" s="40"/>
    </row>
    <row r="452" spans="1:20">
      <c r="A452" s="40"/>
      <c r="B452" s="40"/>
      <c r="C452" s="40"/>
      <c r="D452" s="40"/>
      <c r="E452" s="138"/>
      <c r="F452" s="40"/>
      <c r="G452" s="40"/>
      <c r="H452" s="40"/>
      <c r="I452" s="161"/>
      <c r="J452" s="40"/>
      <c r="K452" s="40"/>
      <c r="L452" s="40"/>
      <c r="M452" s="40"/>
      <c r="N452" s="159"/>
      <c r="O452" s="159"/>
      <c r="P452" s="159"/>
      <c r="Q452" s="40"/>
      <c r="R452" s="40"/>
      <c r="S452" s="40"/>
      <c r="T452" s="40"/>
    </row>
    <row r="453" spans="1:20">
      <c r="A453" s="40"/>
      <c r="B453" s="40"/>
      <c r="C453" s="40"/>
      <c r="D453" s="40"/>
      <c r="E453" s="138"/>
      <c r="F453" s="40"/>
      <c r="G453" s="40"/>
      <c r="H453" s="40"/>
      <c r="I453" s="161"/>
      <c r="J453" s="40"/>
      <c r="K453" s="40"/>
      <c r="L453" s="40"/>
      <c r="M453" s="40"/>
      <c r="N453" s="159"/>
      <c r="O453" s="159"/>
      <c r="P453" s="159"/>
      <c r="Q453" s="40"/>
      <c r="R453" s="40"/>
      <c r="S453" s="40"/>
      <c r="T453" s="40"/>
    </row>
    <row r="454" spans="1:20">
      <c r="A454" s="40"/>
      <c r="B454" s="40"/>
      <c r="C454" s="40"/>
      <c r="D454" s="40"/>
      <c r="E454" s="138"/>
      <c r="F454" s="40"/>
      <c r="G454" s="40"/>
      <c r="H454" s="40"/>
      <c r="I454" s="161"/>
      <c r="J454" s="40"/>
      <c r="K454" s="40"/>
      <c r="L454" s="40"/>
      <c r="M454" s="40"/>
      <c r="N454" s="159"/>
      <c r="O454" s="159"/>
      <c r="P454" s="159"/>
      <c r="Q454" s="40"/>
      <c r="R454" s="40"/>
      <c r="S454" s="40"/>
      <c r="T454" s="40"/>
    </row>
    <row r="455" spans="1:20">
      <c r="A455" s="40"/>
      <c r="B455" s="40"/>
      <c r="C455" s="40"/>
      <c r="D455" s="40"/>
      <c r="E455" s="138"/>
      <c r="F455" s="40"/>
      <c r="G455" s="40"/>
      <c r="H455" s="40"/>
      <c r="I455" s="161"/>
      <c r="J455" s="40"/>
      <c r="K455" s="40"/>
      <c r="L455" s="40"/>
      <c r="M455" s="40"/>
      <c r="N455" s="159"/>
      <c r="O455" s="159"/>
      <c r="P455" s="159"/>
      <c r="Q455" s="40"/>
      <c r="R455" s="40"/>
      <c r="S455" s="40"/>
      <c r="T455" s="40"/>
    </row>
    <row r="456" spans="1:20">
      <c r="A456" s="40"/>
      <c r="B456" s="40"/>
      <c r="C456" s="40"/>
      <c r="D456" s="40"/>
      <c r="E456" s="138"/>
      <c r="F456" s="40"/>
      <c r="G456" s="40"/>
      <c r="H456" s="40"/>
      <c r="I456" s="161"/>
      <c r="J456" s="40"/>
      <c r="K456" s="40"/>
      <c r="L456" s="40"/>
      <c r="M456" s="40"/>
      <c r="N456" s="159"/>
      <c r="O456" s="159"/>
      <c r="P456" s="159"/>
      <c r="Q456" s="40"/>
      <c r="R456" s="40"/>
      <c r="S456" s="40"/>
      <c r="T456" s="40"/>
    </row>
    <row r="457" spans="1:20">
      <c r="A457" s="40"/>
      <c r="B457" s="40"/>
      <c r="C457" s="40"/>
      <c r="D457" s="40"/>
      <c r="E457" s="138"/>
      <c r="F457" s="40"/>
      <c r="G457" s="40"/>
      <c r="H457" s="40"/>
      <c r="I457" s="161"/>
      <c r="J457" s="40"/>
      <c r="K457" s="40"/>
      <c r="L457" s="40"/>
      <c r="M457" s="40"/>
      <c r="N457" s="159"/>
      <c r="O457" s="159"/>
      <c r="P457" s="159"/>
      <c r="Q457" s="40"/>
      <c r="R457" s="40"/>
      <c r="S457" s="40"/>
      <c r="T457" s="40"/>
    </row>
    <row r="458" spans="1:20">
      <c r="A458" s="40"/>
      <c r="B458" s="40"/>
      <c r="C458" s="40"/>
      <c r="D458" s="40"/>
      <c r="E458" s="138"/>
      <c r="F458" s="40"/>
      <c r="G458" s="40"/>
      <c r="H458" s="40"/>
      <c r="I458" s="161"/>
      <c r="J458" s="40"/>
      <c r="K458" s="40"/>
      <c r="L458" s="40"/>
      <c r="M458" s="40"/>
      <c r="N458" s="159"/>
      <c r="O458" s="159"/>
      <c r="P458" s="159"/>
      <c r="Q458" s="40"/>
      <c r="R458" s="40"/>
      <c r="S458" s="40"/>
      <c r="T458" s="40"/>
    </row>
    <row r="459" spans="1:20">
      <c r="A459" s="40"/>
      <c r="B459" s="40"/>
      <c r="C459" s="40"/>
      <c r="D459" s="40"/>
      <c r="E459" s="138"/>
      <c r="F459" s="40"/>
      <c r="G459" s="40"/>
      <c r="H459" s="40"/>
      <c r="I459" s="161"/>
      <c r="J459" s="40"/>
      <c r="K459" s="40"/>
      <c r="L459" s="40"/>
      <c r="M459" s="40"/>
      <c r="N459" s="159"/>
      <c r="O459" s="159"/>
      <c r="P459" s="159"/>
      <c r="Q459" s="40"/>
      <c r="R459" s="40"/>
      <c r="S459" s="40"/>
      <c r="T459" s="40"/>
    </row>
    <row r="460" spans="1:20">
      <c r="A460" s="40"/>
      <c r="B460" s="40"/>
      <c r="C460" s="40"/>
      <c r="D460" s="40"/>
      <c r="E460" s="138"/>
      <c r="F460" s="40"/>
      <c r="G460" s="40"/>
      <c r="H460" s="40"/>
      <c r="I460" s="161"/>
      <c r="J460" s="40"/>
      <c r="K460" s="40"/>
      <c r="L460" s="40"/>
      <c r="M460" s="40"/>
      <c r="N460" s="159"/>
      <c r="O460" s="159"/>
      <c r="P460" s="159"/>
      <c r="Q460" s="40"/>
      <c r="R460" s="40"/>
      <c r="S460" s="40"/>
      <c r="T460" s="40"/>
    </row>
    <row r="461" spans="1:20">
      <c r="A461" s="40"/>
      <c r="B461" s="40"/>
      <c r="C461" s="40"/>
      <c r="D461" s="40"/>
      <c r="E461" s="138"/>
      <c r="F461" s="40"/>
      <c r="G461" s="40"/>
      <c r="H461" s="40"/>
      <c r="I461" s="161"/>
      <c r="J461" s="40"/>
      <c r="K461" s="40"/>
      <c r="L461" s="40"/>
      <c r="M461" s="40"/>
      <c r="N461" s="159"/>
      <c r="O461" s="159"/>
      <c r="P461" s="159"/>
      <c r="Q461" s="40"/>
      <c r="R461" s="40"/>
      <c r="S461" s="40"/>
      <c r="T461" s="40"/>
    </row>
    <row r="462" spans="1:20">
      <c r="A462" s="40"/>
      <c r="B462" s="40"/>
      <c r="C462" s="40"/>
      <c r="D462" s="40"/>
      <c r="E462" s="138"/>
      <c r="F462" s="40"/>
      <c r="G462" s="40"/>
      <c r="H462" s="40"/>
      <c r="I462" s="161"/>
      <c r="J462" s="40"/>
      <c r="K462" s="40"/>
      <c r="L462" s="40"/>
      <c r="M462" s="40"/>
      <c r="N462" s="159"/>
      <c r="O462" s="159"/>
      <c r="P462" s="159"/>
      <c r="Q462" s="40"/>
      <c r="R462" s="40"/>
      <c r="S462" s="40"/>
      <c r="T462" s="40"/>
    </row>
    <row r="463" spans="1:20">
      <c r="A463" s="40"/>
      <c r="B463" s="40"/>
      <c r="C463" s="40"/>
      <c r="D463" s="40"/>
      <c r="E463" s="138"/>
      <c r="F463" s="40"/>
      <c r="G463" s="40"/>
      <c r="H463" s="40"/>
      <c r="I463" s="161"/>
      <c r="J463" s="40"/>
      <c r="K463" s="40"/>
      <c r="L463" s="40"/>
      <c r="M463" s="40"/>
      <c r="N463" s="159"/>
      <c r="O463" s="159"/>
      <c r="P463" s="159"/>
      <c r="Q463" s="40"/>
      <c r="R463" s="40"/>
      <c r="S463" s="40"/>
      <c r="T463" s="40"/>
    </row>
    <row r="464" spans="1:20">
      <c r="A464" s="40"/>
      <c r="B464" s="40"/>
      <c r="C464" s="40"/>
      <c r="D464" s="40"/>
      <c r="E464" s="138"/>
      <c r="F464" s="40"/>
      <c r="G464" s="40"/>
      <c r="H464" s="40"/>
      <c r="I464" s="161"/>
      <c r="J464" s="40"/>
      <c r="K464" s="40"/>
      <c r="L464" s="40"/>
      <c r="M464" s="40"/>
      <c r="N464" s="159"/>
      <c r="O464" s="159"/>
      <c r="P464" s="159"/>
      <c r="Q464" s="40"/>
      <c r="R464" s="40"/>
      <c r="S464" s="40"/>
      <c r="T464" s="40"/>
    </row>
    <row r="465" spans="1:20">
      <c r="A465" s="40"/>
      <c r="B465" s="40"/>
      <c r="C465" s="40"/>
      <c r="D465" s="40"/>
      <c r="E465" s="138"/>
      <c r="F465" s="40"/>
      <c r="G465" s="40"/>
      <c r="H465" s="40"/>
      <c r="I465" s="161"/>
      <c r="J465" s="40"/>
      <c r="K465" s="40"/>
      <c r="L465" s="40"/>
      <c r="M465" s="40"/>
      <c r="N465" s="159"/>
      <c r="O465" s="159"/>
      <c r="P465" s="159"/>
      <c r="Q465" s="40"/>
      <c r="R465" s="40"/>
      <c r="S465" s="40"/>
      <c r="T465" s="40"/>
    </row>
    <row r="466" spans="1:20">
      <c r="A466" s="40"/>
      <c r="B466" s="40"/>
      <c r="C466" s="40"/>
      <c r="D466" s="40"/>
      <c r="E466" s="138"/>
      <c r="F466" s="40"/>
      <c r="G466" s="40"/>
      <c r="H466" s="40"/>
      <c r="I466" s="161"/>
      <c r="J466" s="40"/>
      <c r="K466" s="40"/>
      <c r="L466" s="40"/>
      <c r="M466" s="40"/>
      <c r="N466" s="159"/>
      <c r="O466" s="159"/>
      <c r="P466" s="159"/>
      <c r="Q466" s="40"/>
      <c r="R466" s="40"/>
      <c r="S466" s="40"/>
      <c r="T466" s="40"/>
    </row>
    <row r="467" spans="1:20">
      <c r="A467" s="40"/>
      <c r="B467" s="40"/>
      <c r="C467" s="40"/>
      <c r="D467" s="40"/>
      <c r="E467" s="138"/>
      <c r="F467" s="40"/>
      <c r="G467" s="40"/>
      <c r="H467" s="40"/>
      <c r="I467" s="161"/>
      <c r="J467" s="40"/>
      <c r="K467" s="40"/>
      <c r="L467" s="40"/>
      <c r="M467" s="40"/>
      <c r="N467" s="159"/>
      <c r="O467" s="159"/>
      <c r="P467" s="159"/>
      <c r="Q467" s="40"/>
      <c r="R467" s="40"/>
      <c r="S467" s="40"/>
      <c r="T467" s="40"/>
    </row>
    <row r="468" spans="1:20">
      <c r="A468" s="40"/>
      <c r="B468" s="40"/>
      <c r="C468" s="40"/>
      <c r="D468" s="40"/>
      <c r="E468" s="138"/>
      <c r="F468" s="40"/>
      <c r="G468" s="40"/>
      <c r="H468" s="40"/>
      <c r="I468" s="161"/>
      <c r="J468" s="40"/>
      <c r="K468" s="40"/>
      <c r="L468" s="40"/>
      <c r="M468" s="40"/>
      <c r="N468" s="159"/>
      <c r="O468" s="159"/>
      <c r="P468" s="159"/>
      <c r="Q468" s="40"/>
      <c r="R468" s="40"/>
      <c r="S468" s="40"/>
      <c r="T468" s="40"/>
    </row>
    <row r="469" spans="1:20">
      <c r="A469" s="40"/>
      <c r="B469" s="40"/>
      <c r="C469" s="40"/>
      <c r="D469" s="40"/>
      <c r="E469" s="138"/>
      <c r="F469" s="40"/>
      <c r="G469" s="40"/>
      <c r="H469" s="40"/>
      <c r="I469" s="161"/>
      <c r="J469" s="40"/>
      <c r="K469" s="40"/>
      <c r="L469" s="40"/>
      <c r="M469" s="40"/>
      <c r="N469" s="159"/>
      <c r="O469" s="159"/>
      <c r="P469" s="159"/>
      <c r="Q469" s="40"/>
      <c r="R469" s="40"/>
      <c r="S469" s="40"/>
      <c r="T469" s="40"/>
    </row>
    <row r="470" spans="1:20">
      <c r="A470" s="40"/>
      <c r="B470" s="40"/>
      <c r="C470" s="40"/>
      <c r="D470" s="40"/>
      <c r="E470" s="138"/>
      <c r="F470" s="40"/>
      <c r="G470" s="40"/>
      <c r="H470" s="40"/>
      <c r="I470" s="161"/>
      <c r="J470" s="40"/>
      <c r="K470" s="40"/>
      <c r="L470" s="40"/>
      <c r="M470" s="40"/>
      <c r="N470" s="159"/>
      <c r="O470" s="159"/>
      <c r="P470" s="159"/>
      <c r="Q470" s="40"/>
      <c r="R470" s="40"/>
      <c r="S470" s="40"/>
      <c r="T470" s="40"/>
    </row>
    <row r="471" spans="1:20">
      <c r="A471" s="40"/>
      <c r="B471" s="40"/>
      <c r="C471" s="40"/>
      <c r="D471" s="40"/>
      <c r="E471" s="138"/>
      <c r="F471" s="40"/>
      <c r="G471" s="40"/>
      <c r="H471" s="40"/>
      <c r="I471" s="161"/>
      <c r="J471" s="40"/>
      <c r="K471" s="40"/>
      <c r="L471" s="40"/>
      <c r="M471" s="40"/>
      <c r="N471" s="159"/>
      <c r="O471" s="159"/>
      <c r="P471" s="159"/>
      <c r="Q471" s="40"/>
      <c r="R471" s="40"/>
      <c r="S471" s="40"/>
      <c r="T471" s="40"/>
    </row>
    <row r="472" spans="1:20">
      <c r="A472" s="40"/>
      <c r="B472" s="40"/>
      <c r="C472" s="40"/>
      <c r="D472" s="40"/>
      <c r="E472" s="138"/>
      <c r="F472" s="40"/>
      <c r="G472" s="40"/>
      <c r="H472" s="40"/>
      <c r="I472" s="161"/>
      <c r="J472" s="40"/>
      <c r="K472" s="40"/>
      <c r="L472" s="40"/>
      <c r="M472" s="40"/>
      <c r="N472" s="159"/>
      <c r="O472" s="159"/>
      <c r="P472" s="159"/>
      <c r="Q472" s="40"/>
      <c r="R472" s="40"/>
      <c r="S472" s="40"/>
      <c r="T472" s="40"/>
    </row>
    <row r="473" spans="1:20">
      <c r="A473" s="40"/>
      <c r="B473" s="40"/>
      <c r="C473" s="40"/>
      <c r="D473" s="40"/>
      <c r="E473" s="138"/>
      <c r="F473" s="40"/>
      <c r="G473" s="40"/>
      <c r="H473" s="40"/>
      <c r="I473" s="161"/>
      <c r="J473" s="40"/>
      <c r="K473" s="40"/>
      <c r="L473" s="40"/>
      <c r="M473" s="40"/>
      <c r="N473" s="159"/>
      <c r="O473" s="159"/>
      <c r="P473" s="159"/>
      <c r="Q473" s="40"/>
      <c r="R473" s="40"/>
      <c r="S473" s="40"/>
      <c r="T473" s="40"/>
    </row>
    <row r="474" spans="1:20">
      <c r="A474" s="40"/>
      <c r="B474" s="40"/>
      <c r="C474" s="40"/>
      <c r="D474" s="40"/>
      <c r="E474" s="138"/>
      <c r="F474" s="40"/>
      <c r="G474" s="40"/>
      <c r="H474" s="40"/>
      <c r="I474" s="161"/>
      <c r="J474" s="40"/>
      <c r="K474" s="40"/>
      <c r="L474" s="40"/>
      <c r="M474" s="40"/>
      <c r="N474" s="159"/>
      <c r="O474" s="159"/>
      <c r="P474" s="159"/>
      <c r="Q474" s="40"/>
      <c r="R474" s="40"/>
      <c r="S474" s="40"/>
      <c r="T474" s="40"/>
    </row>
    <row r="475" spans="1:20">
      <c r="A475" s="40"/>
      <c r="B475" s="40"/>
      <c r="C475" s="40"/>
      <c r="D475" s="40"/>
      <c r="E475" s="138"/>
      <c r="F475" s="40"/>
      <c r="G475" s="40"/>
      <c r="H475" s="40"/>
      <c r="I475" s="161"/>
      <c r="J475" s="40"/>
      <c r="K475" s="40"/>
      <c r="L475" s="40"/>
      <c r="M475" s="40"/>
      <c r="N475" s="159"/>
      <c r="O475" s="159"/>
      <c r="P475" s="159"/>
      <c r="Q475" s="40"/>
      <c r="R475" s="40"/>
      <c r="S475" s="40"/>
      <c r="T475" s="40"/>
    </row>
    <row r="476" spans="1:20">
      <c r="A476" s="40"/>
      <c r="B476" s="40"/>
      <c r="C476" s="40"/>
      <c r="D476" s="40"/>
      <c r="E476" s="138"/>
      <c r="F476" s="40"/>
      <c r="G476" s="40"/>
      <c r="H476" s="40"/>
      <c r="I476" s="161"/>
      <c r="J476" s="40"/>
      <c r="K476" s="40"/>
      <c r="L476" s="40"/>
      <c r="M476" s="40"/>
      <c r="N476" s="159"/>
      <c r="O476" s="159"/>
      <c r="P476" s="159"/>
      <c r="Q476" s="40"/>
      <c r="R476" s="40"/>
      <c r="S476" s="40"/>
      <c r="T476" s="40"/>
    </row>
    <row r="477" spans="1:20">
      <c r="A477" s="40"/>
      <c r="B477" s="40"/>
      <c r="C477" s="40"/>
      <c r="D477" s="40"/>
      <c r="E477" s="138"/>
      <c r="F477" s="40"/>
      <c r="G477" s="40"/>
      <c r="H477" s="40"/>
      <c r="I477" s="161"/>
      <c r="J477" s="40"/>
      <c r="K477" s="40"/>
      <c r="L477" s="40"/>
      <c r="M477" s="40"/>
      <c r="N477" s="159"/>
      <c r="O477" s="159"/>
      <c r="P477" s="159"/>
      <c r="Q477" s="40"/>
      <c r="R477" s="40"/>
      <c r="S477" s="40"/>
      <c r="T477" s="40"/>
    </row>
    <row r="478" spans="1:20">
      <c r="A478" s="40"/>
      <c r="B478" s="40"/>
      <c r="C478" s="40"/>
      <c r="D478" s="40"/>
      <c r="E478" s="138"/>
      <c r="F478" s="40"/>
      <c r="G478" s="40"/>
      <c r="H478" s="40"/>
      <c r="I478" s="161"/>
      <c r="J478" s="40"/>
      <c r="K478" s="40"/>
      <c r="L478" s="40"/>
      <c r="M478" s="40"/>
      <c r="N478" s="159"/>
      <c r="O478" s="159"/>
      <c r="P478" s="159"/>
      <c r="Q478" s="40"/>
      <c r="R478" s="40"/>
      <c r="S478" s="40"/>
      <c r="T478" s="40"/>
    </row>
    <row r="479" spans="1:20">
      <c r="A479" s="40"/>
      <c r="B479" s="40"/>
      <c r="C479" s="40"/>
      <c r="D479" s="40"/>
      <c r="E479" s="138"/>
      <c r="F479" s="40"/>
      <c r="G479" s="40"/>
      <c r="H479" s="40"/>
      <c r="I479" s="161"/>
      <c r="J479" s="40"/>
      <c r="K479" s="40"/>
      <c r="L479" s="40"/>
      <c r="M479" s="40"/>
      <c r="N479" s="159"/>
      <c r="O479" s="159"/>
      <c r="P479" s="159"/>
      <c r="Q479" s="40"/>
      <c r="R479" s="40"/>
      <c r="S479" s="40"/>
      <c r="T479" s="40"/>
    </row>
    <row r="480" spans="1:20">
      <c r="A480" s="40"/>
      <c r="B480" s="40"/>
      <c r="C480" s="40"/>
      <c r="D480" s="40"/>
      <c r="E480" s="138"/>
      <c r="F480" s="40"/>
      <c r="G480" s="40"/>
      <c r="H480" s="40"/>
      <c r="I480" s="161"/>
      <c r="J480" s="40"/>
      <c r="K480" s="40"/>
      <c r="L480" s="40"/>
      <c r="M480" s="40"/>
      <c r="N480" s="159"/>
      <c r="O480" s="159"/>
      <c r="P480" s="159"/>
      <c r="Q480" s="40"/>
      <c r="R480" s="40"/>
      <c r="S480" s="40"/>
      <c r="T480" s="40"/>
    </row>
    <row r="481" spans="1:20">
      <c r="A481" s="40"/>
      <c r="B481" s="40"/>
      <c r="C481" s="40"/>
      <c r="D481" s="40"/>
      <c r="E481" s="138"/>
      <c r="F481" s="40"/>
      <c r="G481" s="40"/>
      <c r="H481" s="40"/>
      <c r="I481" s="161"/>
      <c r="J481" s="40"/>
      <c r="K481" s="40"/>
      <c r="L481" s="40"/>
      <c r="M481" s="40"/>
      <c r="N481" s="159"/>
      <c r="O481" s="159"/>
      <c r="P481" s="159"/>
      <c r="Q481" s="40"/>
      <c r="R481" s="40"/>
      <c r="S481" s="40"/>
      <c r="T481" s="40"/>
    </row>
    <row r="482" spans="1:20">
      <c r="A482" s="40"/>
      <c r="B482" s="40"/>
      <c r="C482" s="40"/>
      <c r="D482" s="40"/>
      <c r="E482" s="138"/>
      <c r="F482" s="40"/>
      <c r="G482" s="40"/>
      <c r="H482" s="40"/>
      <c r="I482" s="161"/>
      <c r="J482" s="40"/>
      <c r="K482" s="40"/>
      <c r="L482" s="40"/>
      <c r="M482" s="40"/>
      <c r="N482" s="159"/>
      <c r="O482" s="159"/>
      <c r="P482" s="159"/>
      <c r="Q482" s="40"/>
      <c r="R482" s="40"/>
      <c r="S482" s="40"/>
      <c r="T482" s="40"/>
    </row>
    <row r="483" spans="1:20">
      <c r="A483" s="40"/>
      <c r="B483" s="40"/>
      <c r="C483" s="40"/>
      <c r="D483" s="40"/>
      <c r="E483" s="138"/>
      <c r="F483" s="40"/>
      <c r="G483" s="40"/>
      <c r="H483" s="40"/>
      <c r="I483" s="161"/>
      <c r="J483" s="40"/>
      <c r="K483" s="40"/>
      <c r="L483" s="40"/>
      <c r="M483" s="40"/>
      <c r="N483" s="159"/>
      <c r="O483" s="159"/>
      <c r="P483" s="159"/>
      <c r="Q483" s="40"/>
      <c r="R483" s="40"/>
      <c r="S483" s="40"/>
      <c r="T483" s="40"/>
    </row>
    <row r="484" spans="1:20">
      <c r="A484" s="40"/>
      <c r="B484" s="40"/>
      <c r="C484" s="40"/>
      <c r="D484" s="40"/>
      <c r="E484" s="138"/>
      <c r="F484" s="40"/>
      <c r="G484" s="40"/>
      <c r="H484" s="40"/>
      <c r="I484" s="161"/>
      <c r="J484" s="40"/>
      <c r="K484" s="40"/>
      <c r="L484" s="40"/>
      <c r="M484" s="40"/>
      <c r="N484" s="159"/>
      <c r="O484" s="159"/>
      <c r="P484" s="159"/>
      <c r="Q484" s="40"/>
      <c r="R484" s="40"/>
      <c r="S484" s="40"/>
      <c r="T484" s="40"/>
    </row>
    <row r="485" spans="1:20">
      <c r="A485" s="40"/>
      <c r="B485" s="40"/>
      <c r="C485" s="40"/>
      <c r="D485" s="40"/>
      <c r="E485" s="138"/>
      <c r="F485" s="40"/>
      <c r="G485" s="40"/>
      <c r="H485" s="40"/>
      <c r="I485" s="161"/>
      <c r="J485" s="40"/>
      <c r="K485" s="40"/>
      <c r="L485" s="40"/>
      <c r="M485" s="40"/>
      <c r="N485" s="159"/>
      <c r="O485" s="159"/>
      <c r="P485" s="159"/>
      <c r="Q485" s="40"/>
      <c r="R485" s="40"/>
      <c r="S485" s="40"/>
      <c r="T485" s="40"/>
    </row>
    <row r="486" spans="1:20">
      <c r="A486" s="40"/>
      <c r="B486" s="40"/>
      <c r="C486" s="40"/>
      <c r="D486" s="40"/>
      <c r="E486" s="138"/>
      <c r="F486" s="40"/>
      <c r="G486" s="40"/>
      <c r="H486" s="40"/>
      <c r="I486" s="161"/>
      <c r="J486" s="40"/>
      <c r="K486" s="40"/>
      <c r="L486" s="40"/>
      <c r="M486" s="40"/>
      <c r="N486" s="159"/>
      <c r="O486" s="159"/>
      <c r="P486" s="159"/>
      <c r="Q486" s="40"/>
      <c r="R486" s="40"/>
      <c r="S486" s="40"/>
      <c r="T486" s="40"/>
    </row>
    <row r="487" spans="1:20">
      <c r="A487" s="40"/>
      <c r="B487" s="40"/>
      <c r="C487" s="40"/>
      <c r="D487" s="40"/>
      <c r="E487" s="138"/>
      <c r="F487" s="40"/>
      <c r="G487" s="40"/>
      <c r="H487" s="40"/>
      <c r="I487" s="161"/>
      <c r="J487" s="40"/>
      <c r="K487" s="40"/>
      <c r="L487" s="40"/>
      <c r="M487" s="40"/>
      <c r="N487" s="159"/>
      <c r="O487" s="159"/>
      <c r="P487" s="159"/>
      <c r="Q487" s="40"/>
      <c r="R487" s="40"/>
      <c r="S487" s="40"/>
      <c r="T487" s="40"/>
    </row>
    <row r="488" spans="1:20">
      <c r="A488" s="40"/>
      <c r="B488" s="40"/>
      <c r="C488" s="40"/>
      <c r="D488" s="40"/>
      <c r="E488" s="138"/>
      <c r="F488" s="40"/>
      <c r="G488" s="40"/>
      <c r="H488" s="40"/>
      <c r="I488" s="161"/>
      <c r="J488" s="40"/>
      <c r="K488" s="40"/>
      <c r="L488" s="40"/>
      <c r="M488" s="40"/>
      <c r="N488" s="159"/>
      <c r="O488" s="159"/>
      <c r="P488" s="159"/>
      <c r="Q488" s="40"/>
      <c r="R488" s="40"/>
      <c r="S488" s="40"/>
      <c r="T488" s="40"/>
    </row>
    <row r="489" spans="1:20">
      <c r="A489" s="40"/>
      <c r="B489" s="40"/>
      <c r="C489" s="40"/>
      <c r="D489" s="40"/>
      <c r="E489" s="138"/>
      <c r="F489" s="40"/>
      <c r="G489" s="40"/>
      <c r="H489" s="40"/>
      <c r="I489" s="161"/>
      <c r="J489" s="40"/>
      <c r="K489" s="40"/>
      <c r="L489" s="40"/>
      <c r="M489" s="40"/>
      <c r="N489" s="159"/>
      <c r="O489" s="159"/>
      <c r="P489" s="159"/>
      <c r="Q489" s="40"/>
      <c r="R489" s="40"/>
      <c r="S489" s="40"/>
      <c r="T489" s="40"/>
    </row>
    <row r="490" spans="1:20">
      <c r="A490" s="40"/>
      <c r="B490" s="40"/>
      <c r="C490" s="40"/>
      <c r="D490" s="40"/>
      <c r="E490" s="138"/>
      <c r="F490" s="40"/>
      <c r="G490" s="40"/>
      <c r="H490" s="40"/>
      <c r="I490" s="161"/>
      <c r="J490" s="40"/>
      <c r="K490" s="40"/>
      <c r="L490" s="40"/>
      <c r="M490" s="40"/>
      <c r="N490" s="159"/>
      <c r="O490" s="159"/>
      <c r="P490" s="159"/>
      <c r="Q490" s="40"/>
      <c r="R490" s="40"/>
      <c r="S490" s="40"/>
      <c r="T490" s="40"/>
    </row>
    <row r="491" spans="1:20">
      <c r="A491" s="40"/>
      <c r="B491" s="40"/>
      <c r="C491" s="40"/>
      <c r="D491" s="40"/>
      <c r="E491" s="138"/>
      <c r="F491" s="40"/>
      <c r="G491" s="40"/>
      <c r="H491" s="40"/>
      <c r="I491" s="161"/>
      <c r="J491" s="40"/>
      <c r="K491" s="40"/>
      <c r="L491" s="40"/>
      <c r="M491" s="40"/>
      <c r="N491" s="159"/>
      <c r="O491" s="159"/>
      <c r="P491" s="159"/>
      <c r="Q491" s="40"/>
      <c r="R491" s="40"/>
      <c r="S491" s="40"/>
      <c r="T491" s="40"/>
    </row>
    <row r="492" spans="1:20">
      <c r="A492" s="40"/>
      <c r="B492" s="40"/>
      <c r="C492" s="40"/>
      <c r="D492" s="40"/>
      <c r="E492" s="138"/>
      <c r="F492" s="40"/>
      <c r="G492" s="40"/>
      <c r="H492" s="40"/>
      <c r="I492" s="161"/>
      <c r="J492" s="40"/>
      <c r="K492" s="40"/>
      <c r="L492" s="40"/>
      <c r="M492" s="40"/>
      <c r="N492" s="159"/>
      <c r="O492" s="159"/>
      <c r="P492" s="159"/>
      <c r="Q492" s="40"/>
      <c r="R492" s="40"/>
      <c r="S492" s="40"/>
      <c r="T492" s="40"/>
    </row>
    <row r="493" spans="1:20">
      <c r="A493" s="40"/>
      <c r="B493" s="40"/>
      <c r="C493" s="40"/>
      <c r="D493" s="40"/>
      <c r="E493" s="138"/>
      <c r="F493" s="40"/>
      <c r="G493" s="40"/>
      <c r="H493" s="40"/>
      <c r="I493" s="161"/>
      <c r="J493" s="40"/>
      <c r="K493" s="40"/>
      <c r="L493" s="40"/>
      <c r="M493" s="40"/>
      <c r="N493" s="159"/>
      <c r="O493" s="159"/>
      <c r="P493" s="159"/>
      <c r="Q493" s="40"/>
      <c r="R493" s="40"/>
      <c r="S493" s="40"/>
      <c r="T493" s="40"/>
    </row>
    <row r="494" spans="1:20">
      <c r="A494" s="40"/>
      <c r="B494" s="40"/>
      <c r="C494" s="40"/>
      <c r="D494" s="40"/>
      <c r="E494" s="138"/>
      <c r="F494" s="40"/>
      <c r="G494" s="40"/>
      <c r="H494" s="40"/>
      <c r="I494" s="161"/>
      <c r="J494" s="40"/>
      <c r="K494" s="40"/>
      <c r="L494" s="40"/>
      <c r="M494" s="40"/>
      <c r="N494" s="159"/>
      <c r="O494" s="159"/>
      <c r="P494" s="159"/>
      <c r="Q494" s="40"/>
      <c r="R494" s="40"/>
      <c r="S494" s="40"/>
      <c r="T494" s="40"/>
    </row>
    <row r="495" spans="1:20">
      <c r="A495" s="40"/>
      <c r="B495" s="40"/>
      <c r="C495" s="40"/>
      <c r="D495" s="40"/>
      <c r="E495" s="138"/>
      <c r="F495" s="40"/>
      <c r="G495" s="40"/>
      <c r="H495" s="40"/>
      <c r="I495" s="161"/>
      <c r="J495" s="40"/>
      <c r="K495" s="40"/>
      <c r="L495" s="40"/>
      <c r="M495" s="40"/>
      <c r="N495" s="159"/>
      <c r="O495" s="159"/>
      <c r="P495" s="159"/>
      <c r="Q495" s="40"/>
      <c r="R495" s="40"/>
      <c r="S495" s="40"/>
      <c r="T495" s="40"/>
    </row>
    <row r="496" spans="1:20">
      <c r="A496" s="40"/>
      <c r="B496" s="40"/>
      <c r="C496" s="40"/>
      <c r="D496" s="40"/>
      <c r="E496" s="138"/>
      <c r="F496" s="40"/>
      <c r="G496" s="40"/>
      <c r="H496" s="40"/>
      <c r="I496" s="161"/>
      <c r="J496" s="40"/>
      <c r="K496" s="40"/>
      <c r="L496" s="40"/>
      <c r="M496" s="40"/>
      <c r="N496" s="159"/>
      <c r="O496" s="159"/>
      <c r="P496" s="159"/>
      <c r="Q496" s="40"/>
      <c r="R496" s="40"/>
      <c r="S496" s="40"/>
      <c r="T496" s="40"/>
    </row>
    <row r="497" spans="1:20">
      <c r="A497" s="40"/>
      <c r="B497" s="40"/>
      <c r="C497" s="40"/>
      <c r="D497" s="40"/>
      <c r="E497" s="138"/>
      <c r="F497" s="40"/>
      <c r="G497" s="40"/>
      <c r="H497" s="40"/>
      <c r="I497" s="161"/>
      <c r="J497" s="40"/>
      <c r="K497" s="40"/>
      <c r="L497" s="40"/>
      <c r="M497" s="40"/>
      <c r="N497" s="159"/>
      <c r="O497" s="159"/>
      <c r="P497" s="159"/>
      <c r="Q497" s="40"/>
      <c r="R497" s="40"/>
      <c r="S497" s="40"/>
      <c r="T497" s="40"/>
    </row>
    <row r="498" spans="1:20">
      <c r="A498" s="40"/>
      <c r="B498" s="40"/>
      <c r="C498" s="40"/>
      <c r="D498" s="40"/>
      <c r="E498" s="138"/>
      <c r="F498" s="40"/>
      <c r="G498" s="40"/>
      <c r="H498" s="40"/>
      <c r="I498" s="161"/>
      <c r="J498" s="40"/>
      <c r="K498" s="40"/>
      <c r="L498" s="40"/>
      <c r="M498" s="40"/>
      <c r="N498" s="159"/>
      <c r="O498" s="159"/>
      <c r="P498" s="159"/>
      <c r="Q498" s="40"/>
      <c r="R498" s="40"/>
      <c r="S498" s="40"/>
      <c r="T498" s="40"/>
    </row>
    <row r="499" spans="1:20">
      <c r="A499" s="40"/>
      <c r="B499" s="40"/>
      <c r="C499" s="40"/>
      <c r="D499" s="40"/>
      <c r="E499" s="138"/>
      <c r="F499" s="40"/>
      <c r="G499" s="40"/>
      <c r="H499" s="40"/>
      <c r="I499" s="161"/>
      <c r="J499" s="40"/>
      <c r="K499" s="40"/>
      <c r="L499" s="40"/>
      <c r="M499" s="40"/>
      <c r="N499" s="159"/>
      <c r="O499" s="159"/>
      <c r="P499" s="159"/>
      <c r="Q499" s="40"/>
      <c r="R499" s="40"/>
      <c r="S499" s="40"/>
      <c r="T499" s="40"/>
    </row>
    <row r="500" spans="1:20">
      <c r="A500" s="40"/>
      <c r="B500" s="40"/>
      <c r="C500" s="40"/>
      <c r="D500" s="40"/>
      <c r="E500" s="138"/>
      <c r="F500" s="40"/>
      <c r="G500" s="40"/>
      <c r="H500" s="40"/>
      <c r="I500" s="161"/>
      <c r="J500" s="40"/>
      <c r="K500" s="40"/>
      <c r="L500" s="40"/>
      <c r="M500" s="40"/>
      <c r="N500" s="159"/>
      <c r="O500" s="159"/>
      <c r="P500" s="159"/>
      <c r="Q500" s="40"/>
      <c r="R500" s="40"/>
      <c r="S500" s="40"/>
      <c r="T500" s="40"/>
    </row>
    <row r="501" spans="1:20">
      <c r="A501" s="40"/>
      <c r="B501" s="40"/>
      <c r="C501" s="40"/>
      <c r="D501" s="40"/>
      <c r="E501" s="138"/>
      <c r="F501" s="40"/>
      <c r="G501" s="40"/>
      <c r="H501" s="40"/>
      <c r="I501" s="161"/>
      <c r="J501" s="40"/>
      <c r="K501" s="40"/>
      <c r="L501" s="40"/>
      <c r="M501" s="40"/>
      <c r="N501" s="159"/>
      <c r="O501" s="159"/>
      <c r="P501" s="159"/>
      <c r="Q501" s="40"/>
      <c r="R501" s="40"/>
      <c r="S501" s="40"/>
      <c r="T501" s="40"/>
    </row>
    <row r="502" spans="1:20">
      <c r="A502" s="40"/>
      <c r="B502" s="40"/>
      <c r="C502" s="40"/>
      <c r="D502" s="40"/>
      <c r="E502" s="138"/>
      <c r="F502" s="40"/>
      <c r="G502" s="40"/>
      <c r="H502" s="40"/>
      <c r="I502" s="161"/>
      <c r="J502" s="40"/>
      <c r="K502" s="40"/>
      <c r="L502" s="40"/>
      <c r="M502" s="40"/>
      <c r="N502" s="159"/>
      <c r="O502" s="159"/>
      <c r="P502" s="159"/>
      <c r="Q502" s="40"/>
      <c r="R502" s="40"/>
      <c r="S502" s="40"/>
      <c r="T502" s="40"/>
    </row>
    <row r="503" spans="1:20">
      <c r="A503" s="40"/>
      <c r="B503" s="40"/>
      <c r="C503" s="40"/>
      <c r="D503" s="40"/>
      <c r="E503" s="138"/>
      <c r="F503" s="40"/>
      <c r="G503" s="40"/>
      <c r="H503" s="40"/>
      <c r="I503" s="161"/>
      <c r="J503" s="40"/>
      <c r="K503" s="40"/>
      <c r="L503" s="40"/>
      <c r="M503" s="40"/>
      <c r="N503" s="159"/>
      <c r="O503" s="159"/>
      <c r="P503" s="159"/>
      <c r="Q503" s="40"/>
      <c r="R503" s="40"/>
      <c r="S503" s="40"/>
      <c r="T503" s="40"/>
    </row>
    <row r="504" spans="1:20">
      <c r="A504" s="40"/>
      <c r="B504" s="40"/>
      <c r="C504" s="40"/>
      <c r="D504" s="40"/>
      <c r="E504" s="138"/>
      <c r="F504" s="40"/>
      <c r="G504" s="40"/>
      <c r="H504" s="40"/>
      <c r="I504" s="161"/>
      <c r="J504" s="40"/>
      <c r="K504" s="40"/>
      <c r="L504" s="40"/>
      <c r="M504" s="40"/>
      <c r="N504" s="159"/>
      <c r="O504" s="159"/>
      <c r="P504" s="159"/>
      <c r="Q504" s="40"/>
      <c r="R504" s="40"/>
      <c r="S504" s="40"/>
      <c r="T504" s="40"/>
    </row>
    <row r="505" spans="1:20">
      <c r="A505" s="40"/>
      <c r="B505" s="40"/>
      <c r="C505" s="40"/>
      <c r="D505" s="40"/>
      <c r="E505" s="138"/>
      <c r="F505" s="40"/>
      <c r="G505" s="40"/>
      <c r="H505" s="40"/>
      <c r="I505" s="161"/>
      <c r="J505" s="40"/>
      <c r="K505" s="40"/>
      <c r="L505" s="40"/>
      <c r="M505" s="40"/>
      <c r="N505" s="159"/>
      <c r="O505" s="159"/>
      <c r="P505" s="159"/>
      <c r="Q505" s="40"/>
      <c r="R505" s="40"/>
      <c r="S505" s="40"/>
      <c r="T505" s="40"/>
    </row>
    <row r="506" spans="1:20">
      <c r="A506" s="40"/>
      <c r="B506" s="40"/>
      <c r="C506" s="40"/>
      <c r="D506" s="40"/>
      <c r="E506" s="138"/>
      <c r="F506" s="40"/>
      <c r="G506" s="40"/>
      <c r="H506" s="40"/>
      <c r="I506" s="161"/>
      <c r="J506" s="40"/>
      <c r="K506" s="40"/>
      <c r="L506" s="40"/>
      <c r="M506" s="40"/>
      <c r="N506" s="159"/>
      <c r="O506" s="159"/>
      <c r="P506" s="159"/>
      <c r="Q506" s="40"/>
      <c r="R506" s="40"/>
      <c r="S506" s="40"/>
      <c r="T506" s="40"/>
    </row>
    <row r="507" spans="1:20">
      <c r="A507" s="40"/>
      <c r="B507" s="40"/>
      <c r="C507" s="40"/>
      <c r="D507" s="40"/>
      <c r="E507" s="138"/>
      <c r="F507" s="40"/>
      <c r="G507" s="40"/>
      <c r="H507" s="40"/>
      <c r="I507" s="161"/>
      <c r="J507" s="40"/>
      <c r="K507" s="40"/>
      <c r="L507" s="40"/>
      <c r="M507" s="40"/>
      <c r="N507" s="159"/>
      <c r="O507" s="159"/>
      <c r="P507" s="159"/>
      <c r="Q507" s="40"/>
      <c r="R507" s="40"/>
      <c r="S507" s="40"/>
      <c r="T507" s="40"/>
    </row>
    <row r="508" spans="1:20">
      <c r="A508" s="40"/>
      <c r="B508" s="40"/>
      <c r="C508" s="40"/>
      <c r="D508" s="40"/>
      <c r="E508" s="138"/>
      <c r="F508" s="40"/>
      <c r="G508" s="40"/>
      <c r="H508" s="40"/>
      <c r="I508" s="161"/>
      <c r="J508" s="40"/>
      <c r="K508" s="40"/>
      <c r="L508" s="40"/>
      <c r="M508" s="40"/>
      <c r="N508" s="159"/>
      <c r="O508" s="159"/>
      <c r="P508" s="159"/>
      <c r="Q508" s="40"/>
      <c r="R508" s="40"/>
      <c r="S508" s="40"/>
      <c r="T508" s="40"/>
    </row>
    <row r="509" spans="1:20">
      <c r="A509" s="40"/>
      <c r="B509" s="40"/>
      <c r="C509" s="40"/>
      <c r="D509" s="40"/>
      <c r="E509" s="138"/>
      <c r="F509" s="40"/>
      <c r="G509" s="40"/>
      <c r="H509" s="40"/>
      <c r="I509" s="161"/>
      <c r="J509" s="40"/>
      <c r="K509" s="40"/>
      <c r="L509" s="40"/>
      <c r="M509" s="40"/>
      <c r="N509" s="159"/>
      <c r="O509" s="159"/>
      <c r="P509" s="159"/>
      <c r="Q509" s="40"/>
      <c r="R509" s="40"/>
      <c r="S509" s="40"/>
      <c r="T509" s="40"/>
    </row>
    <row r="510" spans="1:20">
      <c r="A510" s="40"/>
      <c r="B510" s="40"/>
      <c r="C510" s="40"/>
      <c r="D510" s="40"/>
      <c r="E510" s="138"/>
      <c r="F510" s="40"/>
      <c r="G510" s="40"/>
      <c r="H510" s="40"/>
      <c r="I510" s="161"/>
      <c r="J510" s="40"/>
      <c r="K510" s="40"/>
      <c r="L510" s="40"/>
      <c r="M510" s="40"/>
      <c r="N510" s="159"/>
      <c r="O510" s="159"/>
      <c r="P510" s="159"/>
      <c r="Q510" s="40"/>
      <c r="R510" s="40"/>
      <c r="S510" s="40"/>
      <c r="T510" s="40"/>
    </row>
    <row r="511" spans="1:20">
      <c r="A511" s="40"/>
      <c r="B511" s="40"/>
      <c r="C511" s="40"/>
      <c r="D511" s="40"/>
      <c r="E511" s="138"/>
      <c r="F511" s="40"/>
      <c r="G511" s="40"/>
      <c r="H511" s="40"/>
      <c r="I511" s="161"/>
      <c r="J511" s="40"/>
      <c r="K511" s="40"/>
      <c r="L511" s="40"/>
      <c r="M511" s="40"/>
      <c r="N511" s="159"/>
      <c r="O511" s="159"/>
      <c r="P511" s="159"/>
      <c r="Q511" s="40"/>
      <c r="R511" s="40"/>
      <c r="S511" s="40"/>
      <c r="T511" s="40"/>
    </row>
    <row r="512" spans="1:20">
      <c r="A512" s="40"/>
      <c r="B512" s="40"/>
      <c r="C512" s="40"/>
      <c r="D512" s="40"/>
      <c r="E512" s="138"/>
      <c r="F512" s="40"/>
      <c r="G512" s="40"/>
      <c r="H512" s="40"/>
      <c r="I512" s="161"/>
      <c r="J512" s="40"/>
      <c r="K512" s="40"/>
      <c r="L512" s="40"/>
      <c r="M512" s="40"/>
      <c r="N512" s="159"/>
      <c r="O512" s="159"/>
      <c r="P512" s="159"/>
      <c r="Q512" s="40"/>
      <c r="R512" s="40"/>
      <c r="S512" s="40"/>
      <c r="T512" s="40"/>
    </row>
    <row r="513" spans="1:20">
      <c r="A513" s="40"/>
      <c r="B513" s="40"/>
      <c r="C513" s="40"/>
      <c r="D513" s="40"/>
      <c r="E513" s="138"/>
      <c r="F513" s="40"/>
      <c r="G513" s="40"/>
      <c r="H513" s="40"/>
      <c r="I513" s="161"/>
      <c r="J513" s="40"/>
      <c r="K513" s="40"/>
      <c r="L513" s="40"/>
      <c r="M513" s="40"/>
      <c r="N513" s="159"/>
      <c r="O513" s="159"/>
      <c r="P513" s="159"/>
      <c r="Q513" s="40"/>
      <c r="R513" s="40"/>
      <c r="S513" s="40"/>
      <c r="T513" s="40"/>
    </row>
    <row r="514" spans="1:20">
      <c r="A514" s="40"/>
      <c r="B514" s="40"/>
      <c r="C514" s="40"/>
      <c r="D514" s="40"/>
      <c r="E514" s="138"/>
      <c r="F514" s="40"/>
      <c r="G514" s="40"/>
      <c r="H514" s="40"/>
      <c r="I514" s="161"/>
      <c r="J514" s="40"/>
      <c r="K514" s="40"/>
      <c r="L514" s="40"/>
      <c r="M514" s="40"/>
      <c r="N514" s="159"/>
      <c r="O514" s="159"/>
      <c r="P514" s="159"/>
      <c r="Q514" s="40"/>
      <c r="R514" s="40"/>
      <c r="S514" s="40"/>
      <c r="T514" s="40"/>
    </row>
    <row r="515" spans="1:20">
      <c r="A515" s="40"/>
      <c r="B515" s="40"/>
      <c r="C515" s="40"/>
      <c r="D515" s="40"/>
      <c r="E515" s="138"/>
      <c r="F515" s="40"/>
      <c r="G515" s="40"/>
      <c r="H515" s="40"/>
      <c r="I515" s="161"/>
      <c r="J515" s="40"/>
      <c r="K515" s="40"/>
      <c r="L515" s="40"/>
      <c r="M515" s="40"/>
      <c r="N515" s="159"/>
      <c r="O515" s="159"/>
      <c r="P515" s="159"/>
      <c r="Q515" s="40"/>
      <c r="R515" s="40"/>
      <c r="S515" s="40"/>
      <c r="T515" s="40"/>
    </row>
    <row r="516" spans="1:20">
      <c r="A516" s="40"/>
      <c r="B516" s="40"/>
      <c r="C516" s="40"/>
      <c r="D516" s="40"/>
      <c r="E516" s="138"/>
      <c r="F516" s="40"/>
      <c r="G516" s="40"/>
      <c r="H516" s="40"/>
      <c r="I516" s="161"/>
      <c r="J516" s="40"/>
      <c r="K516" s="40"/>
      <c r="L516" s="40"/>
      <c r="M516" s="40"/>
      <c r="N516" s="159"/>
      <c r="O516" s="159"/>
      <c r="P516" s="159"/>
      <c r="Q516" s="40"/>
      <c r="R516" s="40"/>
      <c r="S516" s="40"/>
      <c r="T516" s="40"/>
    </row>
    <row r="517" spans="1:20">
      <c r="A517" s="40"/>
      <c r="B517" s="40"/>
      <c r="C517" s="40"/>
      <c r="D517" s="40"/>
      <c r="E517" s="138"/>
      <c r="F517" s="40"/>
      <c r="G517" s="40"/>
      <c r="H517" s="40"/>
      <c r="I517" s="161"/>
      <c r="J517" s="40"/>
      <c r="K517" s="40"/>
      <c r="L517" s="40"/>
      <c r="M517" s="40"/>
      <c r="N517" s="159"/>
      <c r="O517" s="159"/>
      <c r="P517" s="159"/>
      <c r="Q517" s="40"/>
      <c r="R517" s="40"/>
      <c r="S517" s="40"/>
      <c r="T517" s="40"/>
    </row>
    <row r="518" spans="1:20">
      <c r="A518" s="40"/>
      <c r="B518" s="40"/>
      <c r="C518" s="40"/>
      <c r="D518" s="40"/>
      <c r="E518" s="138"/>
      <c r="F518" s="40"/>
      <c r="G518" s="40"/>
      <c r="H518" s="40"/>
      <c r="I518" s="161"/>
      <c r="J518" s="40"/>
      <c r="K518" s="40"/>
      <c r="L518" s="40"/>
      <c r="M518" s="40"/>
      <c r="N518" s="159"/>
      <c r="O518" s="159"/>
      <c r="P518" s="159"/>
      <c r="Q518" s="40"/>
      <c r="R518" s="40"/>
      <c r="S518" s="40"/>
      <c r="T518" s="40"/>
    </row>
    <row r="519" spans="1:20">
      <c r="A519" s="40"/>
      <c r="B519" s="40"/>
      <c r="C519" s="40"/>
      <c r="D519" s="40"/>
      <c r="E519" s="138"/>
      <c r="F519" s="40"/>
      <c r="G519" s="40"/>
      <c r="H519" s="40"/>
      <c r="I519" s="161"/>
      <c r="J519" s="40"/>
      <c r="K519" s="40"/>
      <c r="L519" s="40"/>
      <c r="M519" s="40"/>
      <c r="N519" s="159"/>
      <c r="O519" s="159"/>
      <c r="P519" s="159"/>
      <c r="Q519" s="40"/>
      <c r="R519" s="40"/>
      <c r="S519" s="40"/>
      <c r="T519" s="40"/>
    </row>
    <row r="520" spans="1:20">
      <c r="A520" s="40"/>
      <c r="B520" s="40"/>
      <c r="C520" s="40"/>
      <c r="D520" s="40"/>
      <c r="E520" s="138"/>
      <c r="F520" s="40"/>
      <c r="G520" s="40"/>
      <c r="H520" s="40"/>
      <c r="I520" s="161"/>
      <c r="J520" s="40"/>
      <c r="K520" s="40"/>
      <c r="L520" s="40"/>
      <c r="M520" s="40"/>
      <c r="N520" s="159"/>
      <c r="O520" s="159"/>
      <c r="P520" s="159"/>
      <c r="Q520" s="40"/>
      <c r="R520" s="40"/>
      <c r="S520" s="40"/>
      <c r="T520" s="40"/>
    </row>
    <row r="521" spans="1:20">
      <c r="A521" s="40"/>
      <c r="B521" s="40"/>
      <c r="C521" s="40"/>
      <c r="D521" s="40"/>
      <c r="E521" s="138"/>
      <c r="F521" s="40"/>
      <c r="G521" s="40"/>
      <c r="H521" s="40"/>
      <c r="I521" s="161"/>
      <c r="J521" s="40"/>
      <c r="K521" s="40"/>
      <c r="L521" s="40"/>
      <c r="M521" s="40"/>
      <c r="N521" s="159"/>
      <c r="O521" s="159"/>
      <c r="P521" s="159"/>
      <c r="Q521" s="40"/>
      <c r="R521" s="40"/>
      <c r="S521" s="40"/>
      <c r="T521" s="40"/>
    </row>
    <row r="522" spans="1:20">
      <c r="A522" s="40"/>
      <c r="B522" s="40"/>
      <c r="C522" s="40"/>
      <c r="D522" s="40"/>
      <c r="E522" s="138"/>
      <c r="F522" s="40"/>
      <c r="G522" s="40"/>
      <c r="H522" s="40"/>
      <c r="I522" s="161"/>
      <c r="J522" s="40"/>
      <c r="K522" s="40"/>
      <c r="L522" s="40"/>
      <c r="M522" s="40"/>
      <c r="N522" s="159"/>
      <c r="O522" s="159"/>
      <c r="P522" s="159"/>
      <c r="Q522" s="40"/>
      <c r="R522" s="40"/>
      <c r="S522" s="40"/>
      <c r="T522" s="40"/>
    </row>
    <row r="523" spans="1:20">
      <c r="A523" s="40"/>
      <c r="B523" s="40"/>
      <c r="C523" s="40"/>
      <c r="D523" s="40"/>
      <c r="E523" s="138"/>
      <c r="F523" s="40"/>
      <c r="G523" s="40"/>
      <c r="H523" s="40"/>
      <c r="I523" s="161"/>
      <c r="J523" s="40"/>
      <c r="K523" s="40"/>
      <c r="L523" s="40"/>
      <c r="M523" s="40"/>
      <c r="N523" s="159"/>
      <c r="O523" s="159"/>
      <c r="P523" s="159"/>
      <c r="Q523" s="40"/>
      <c r="R523" s="40"/>
      <c r="S523" s="40"/>
      <c r="T523" s="40"/>
    </row>
    <row r="524" spans="1:20">
      <c r="A524" s="40"/>
      <c r="B524" s="40"/>
      <c r="C524" s="40"/>
      <c r="D524" s="40"/>
      <c r="E524" s="138"/>
      <c r="F524" s="40"/>
      <c r="G524" s="40"/>
      <c r="H524" s="40"/>
      <c r="I524" s="161"/>
      <c r="J524" s="40"/>
      <c r="K524" s="40"/>
      <c r="L524" s="40"/>
      <c r="M524" s="40"/>
      <c r="N524" s="159"/>
      <c r="O524" s="159"/>
      <c r="P524" s="159"/>
      <c r="Q524" s="40"/>
      <c r="R524" s="40"/>
      <c r="S524" s="40"/>
      <c r="T524" s="40"/>
    </row>
    <row r="525" spans="1:20">
      <c r="A525" s="40"/>
      <c r="B525" s="40"/>
      <c r="C525" s="40"/>
      <c r="D525" s="40"/>
      <c r="E525" s="138"/>
      <c r="F525" s="40"/>
      <c r="G525" s="40"/>
      <c r="H525" s="40"/>
      <c r="I525" s="161"/>
      <c r="J525" s="40"/>
      <c r="K525" s="40"/>
      <c r="L525" s="40"/>
      <c r="M525" s="40"/>
      <c r="N525" s="159"/>
      <c r="O525" s="159"/>
      <c r="P525" s="159"/>
      <c r="Q525" s="40"/>
      <c r="R525" s="40"/>
      <c r="S525" s="40"/>
      <c r="T525" s="40"/>
    </row>
    <row r="526" spans="1:20">
      <c r="A526" s="40"/>
      <c r="B526" s="40"/>
      <c r="C526" s="40"/>
      <c r="D526" s="40"/>
      <c r="E526" s="138"/>
      <c r="F526" s="40"/>
      <c r="G526" s="40"/>
      <c r="H526" s="40"/>
      <c r="I526" s="161"/>
      <c r="J526" s="40"/>
      <c r="K526" s="40"/>
      <c r="L526" s="40"/>
      <c r="M526" s="40"/>
      <c r="N526" s="159"/>
      <c r="O526" s="159"/>
      <c r="P526" s="159"/>
      <c r="Q526" s="40"/>
      <c r="R526" s="40"/>
      <c r="S526" s="40"/>
      <c r="T526" s="40"/>
    </row>
    <row r="527" spans="1:20">
      <c r="A527" s="40"/>
      <c r="B527" s="40"/>
      <c r="C527" s="40"/>
      <c r="D527" s="40"/>
      <c r="E527" s="138"/>
      <c r="F527" s="40"/>
      <c r="G527" s="40"/>
      <c r="H527" s="40"/>
      <c r="I527" s="161"/>
      <c r="J527" s="40"/>
      <c r="K527" s="40"/>
      <c r="L527" s="40"/>
      <c r="M527" s="40"/>
      <c r="N527" s="159"/>
      <c r="O527" s="159"/>
      <c r="P527" s="159"/>
      <c r="Q527" s="40"/>
      <c r="R527" s="40"/>
      <c r="S527" s="40"/>
      <c r="T527" s="40"/>
    </row>
    <row r="528" spans="1:20">
      <c r="A528" s="40"/>
      <c r="B528" s="40"/>
      <c r="C528" s="40"/>
      <c r="D528" s="40"/>
      <c r="E528" s="138"/>
      <c r="F528" s="40"/>
      <c r="G528" s="40"/>
      <c r="H528" s="40"/>
      <c r="I528" s="161"/>
      <c r="J528" s="40"/>
      <c r="K528" s="40"/>
      <c r="L528" s="40"/>
      <c r="M528" s="40"/>
      <c r="N528" s="159"/>
      <c r="O528" s="159"/>
      <c r="P528" s="159"/>
      <c r="Q528" s="40"/>
      <c r="R528" s="40"/>
      <c r="S528" s="40"/>
      <c r="T528" s="40"/>
    </row>
    <row r="529" spans="1:20">
      <c r="A529" s="40"/>
      <c r="B529" s="40"/>
      <c r="C529" s="40"/>
      <c r="D529" s="40"/>
      <c r="E529" s="138"/>
      <c r="F529" s="40"/>
      <c r="G529" s="40"/>
      <c r="H529" s="40"/>
      <c r="I529" s="161"/>
      <c r="J529" s="40"/>
      <c r="K529" s="40"/>
      <c r="L529" s="40"/>
      <c r="M529" s="40"/>
      <c r="N529" s="159"/>
      <c r="O529" s="159"/>
      <c r="P529" s="159"/>
      <c r="Q529" s="40"/>
      <c r="R529" s="40"/>
      <c r="S529" s="40"/>
      <c r="T529" s="40"/>
    </row>
    <row r="530" spans="1:20">
      <c r="A530" s="40"/>
      <c r="B530" s="40"/>
      <c r="C530" s="40"/>
      <c r="D530" s="40"/>
      <c r="E530" s="138"/>
      <c r="F530" s="40"/>
      <c r="G530" s="40"/>
      <c r="H530" s="40"/>
      <c r="I530" s="161"/>
      <c r="J530" s="40"/>
      <c r="K530" s="40"/>
      <c r="L530" s="40"/>
      <c r="M530" s="40"/>
      <c r="N530" s="159"/>
      <c r="O530" s="159"/>
      <c r="P530" s="159"/>
      <c r="Q530" s="40"/>
      <c r="R530" s="40"/>
      <c r="S530" s="40"/>
      <c r="T530" s="40"/>
    </row>
    <row r="531" spans="1:20">
      <c r="A531" s="40"/>
      <c r="B531" s="40"/>
      <c r="C531" s="40"/>
      <c r="D531" s="40"/>
      <c r="E531" s="138"/>
      <c r="F531" s="40"/>
      <c r="G531" s="40"/>
      <c r="H531" s="40"/>
      <c r="I531" s="161"/>
      <c r="J531" s="40"/>
      <c r="K531" s="40"/>
      <c r="L531" s="40"/>
      <c r="M531" s="40"/>
      <c r="N531" s="159"/>
      <c r="O531" s="159"/>
      <c r="P531" s="159"/>
      <c r="Q531" s="40"/>
      <c r="R531" s="40"/>
      <c r="S531" s="40"/>
      <c r="T531" s="40"/>
    </row>
    <row r="532" spans="1:20">
      <c r="A532" s="40"/>
      <c r="B532" s="40"/>
      <c r="C532" s="40"/>
      <c r="D532" s="40"/>
      <c r="E532" s="138"/>
      <c r="F532" s="40"/>
      <c r="G532" s="40"/>
      <c r="H532" s="40"/>
      <c r="I532" s="161"/>
      <c r="J532" s="40"/>
      <c r="K532" s="40"/>
      <c r="L532" s="40"/>
      <c r="M532" s="40"/>
      <c r="N532" s="159"/>
      <c r="O532" s="159"/>
      <c r="P532" s="159"/>
      <c r="Q532" s="40"/>
      <c r="R532" s="40"/>
      <c r="S532" s="40"/>
      <c r="T532" s="40"/>
    </row>
    <row r="533" spans="1:20">
      <c r="A533" s="40"/>
      <c r="B533" s="40"/>
      <c r="C533" s="40"/>
      <c r="D533" s="40"/>
      <c r="E533" s="138"/>
      <c r="F533" s="40"/>
      <c r="G533" s="40"/>
      <c r="H533" s="40"/>
      <c r="I533" s="161"/>
      <c r="J533" s="40"/>
      <c r="K533" s="40"/>
      <c r="L533" s="40"/>
      <c r="M533" s="40"/>
      <c r="N533" s="159"/>
      <c r="O533" s="159"/>
      <c r="P533" s="159"/>
      <c r="Q533" s="40"/>
      <c r="R533" s="40"/>
      <c r="S533" s="40"/>
      <c r="T533" s="40"/>
    </row>
    <row r="534" spans="1:20">
      <c r="A534" s="40"/>
      <c r="B534" s="40"/>
      <c r="C534" s="40"/>
      <c r="D534" s="40"/>
      <c r="E534" s="138"/>
      <c r="F534" s="40"/>
      <c r="G534" s="40"/>
      <c r="H534" s="40"/>
      <c r="I534" s="161"/>
      <c r="J534" s="40"/>
      <c r="K534" s="40"/>
      <c r="L534" s="40"/>
      <c r="M534" s="40"/>
      <c r="N534" s="159"/>
      <c r="O534" s="159"/>
      <c r="P534" s="159"/>
      <c r="Q534" s="40"/>
      <c r="R534" s="40"/>
      <c r="S534" s="40"/>
      <c r="T534" s="40"/>
    </row>
    <row r="535" spans="1:20">
      <c r="A535" s="40"/>
      <c r="B535" s="40"/>
      <c r="C535" s="40"/>
      <c r="D535" s="40"/>
      <c r="E535" s="138"/>
      <c r="F535" s="40"/>
      <c r="G535" s="40"/>
      <c r="H535" s="40"/>
      <c r="I535" s="161"/>
      <c r="J535" s="40"/>
      <c r="K535" s="40"/>
      <c r="L535" s="40"/>
      <c r="M535" s="40"/>
      <c r="N535" s="159"/>
      <c r="O535" s="159"/>
      <c r="P535" s="159"/>
      <c r="Q535" s="40"/>
      <c r="R535" s="40"/>
      <c r="S535" s="40"/>
      <c r="T535" s="40"/>
    </row>
    <row r="536" spans="1:20">
      <c r="A536" s="40"/>
      <c r="B536" s="40"/>
      <c r="C536" s="40"/>
      <c r="D536" s="40"/>
      <c r="E536" s="138"/>
      <c r="F536" s="40"/>
      <c r="G536" s="40"/>
      <c r="H536" s="40"/>
      <c r="I536" s="161"/>
      <c r="J536" s="40"/>
      <c r="K536" s="40"/>
      <c r="L536" s="40"/>
      <c r="M536" s="40"/>
      <c r="N536" s="159"/>
      <c r="O536" s="159"/>
      <c r="P536" s="159"/>
      <c r="Q536" s="40"/>
      <c r="R536" s="40"/>
      <c r="S536" s="40"/>
      <c r="T536" s="40"/>
    </row>
    <row r="537" spans="1:20">
      <c r="A537" s="40"/>
      <c r="B537" s="40"/>
      <c r="C537" s="40"/>
      <c r="D537" s="40"/>
      <c r="E537" s="138"/>
      <c r="F537" s="40"/>
      <c r="G537" s="40"/>
      <c r="H537" s="40"/>
      <c r="I537" s="161"/>
      <c r="J537" s="40"/>
      <c r="K537" s="40"/>
      <c r="L537" s="40"/>
      <c r="M537" s="40"/>
      <c r="N537" s="159"/>
      <c r="O537" s="159"/>
      <c r="P537" s="159"/>
      <c r="Q537" s="40"/>
      <c r="R537" s="40"/>
      <c r="S537" s="40"/>
      <c r="T537" s="40"/>
    </row>
    <row r="538" spans="1:20">
      <c r="A538" s="40"/>
      <c r="B538" s="40"/>
      <c r="C538" s="40"/>
      <c r="D538" s="40"/>
      <c r="E538" s="138"/>
      <c r="F538" s="40"/>
      <c r="G538" s="40"/>
      <c r="H538" s="40"/>
      <c r="I538" s="161"/>
      <c r="J538" s="40"/>
      <c r="K538" s="40"/>
      <c r="L538" s="40"/>
      <c r="M538" s="40"/>
      <c r="N538" s="159"/>
      <c r="O538" s="159"/>
      <c r="P538" s="159"/>
      <c r="Q538" s="40"/>
      <c r="R538" s="40"/>
      <c r="S538" s="40"/>
      <c r="T538" s="40"/>
    </row>
    <row r="539" spans="1:20">
      <c r="A539" s="40"/>
      <c r="B539" s="40"/>
      <c r="C539" s="40"/>
      <c r="D539" s="40"/>
      <c r="E539" s="138"/>
      <c r="F539" s="40"/>
      <c r="G539" s="40"/>
      <c r="H539" s="40"/>
      <c r="I539" s="161"/>
      <c r="J539" s="40"/>
      <c r="K539" s="40"/>
      <c r="L539" s="40"/>
      <c r="M539" s="40"/>
      <c r="N539" s="159"/>
      <c r="O539" s="159"/>
      <c r="P539" s="159"/>
      <c r="Q539" s="40"/>
      <c r="R539" s="40"/>
      <c r="S539" s="40"/>
      <c r="T539" s="40"/>
    </row>
    <row r="540" spans="1:20">
      <c r="A540" s="40"/>
      <c r="B540" s="40"/>
      <c r="C540" s="40"/>
      <c r="D540" s="40"/>
      <c r="E540" s="138"/>
      <c r="F540" s="40"/>
      <c r="G540" s="40"/>
      <c r="H540" s="40"/>
      <c r="I540" s="161"/>
      <c r="J540" s="40"/>
      <c r="K540" s="40"/>
      <c r="L540" s="40"/>
      <c r="M540" s="40"/>
      <c r="N540" s="159"/>
      <c r="O540" s="159"/>
      <c r="P540" s="159"/>
      <c r="Q540" s="40"/>
      <c r="R540" s="40"/>
      <c r="S540" s="40"/>
      <c r="T540" s="40"/>
    </row>
    <row r="541" spans="1:20">
      <c r="A541" s="40"/>
      <c r="B541" s="40"/>
      <c r="C541" s="40"/>
      <c r="D541" s="40"/>
      <c r="E541" s="138"/>
      <c r="F541" s="40"/>
      <c r="G541" s="40"/>
      <c r="H541" s="40"/>
      <c r="I541" s="161"/>
      <c r="J541" s="40"/>
      <c r="K541" s="40"/>
      <c r="L541" s="40"/>
      <c r="M541" s="40"/>
      <c r="N541" s="159"/>
      <c r="O541" s="159"/>
      <c r="P541" s="159"/>
      <c r="Q541" s="40"/>
      <c r="R541" s="40"/>
      <c r="S541" s="40"/>
      <c r="T541" s="40"/>
    </row>
    <row r="542" spans="1:20">
      <c r="A542" s="40"/>
      <c r="B542" s="40"/>
      <c r="C542" s="40"/>
      <c r="D542" s="40"/>
      <c r="E542" s="138"/>
      <c r="F542" s="40"/>
      <c r="G542" s="40"/>
      <c r="H542" s="40"/>
      <c r="I542" s="161"/>
      <c r="J542" s="40"/>
      <c r="K542" s="40"/>
      <c r="L542" s="40"/>
      <c r="M542" s="40"/>
      <c r="N542" s="159"/>
      <c r="O542" s="159"/>
      <c r="P542" s="159"/>
      <c r="Q542" s="40"/>
      <c r="R542" s="40"/>
      <c r="S542" s="40"/>
      <c r="T542" s="40"/>
    </row>
    <row r="543" spans="1:20">
      <c r="A543" s="40"/>
      <c r="B543" s="40"/>
      <c r="C543" s="40"/>
      <c r="D543" s="40"/>
      <c r="E543" s="138"/>
      <c r="F543" s="40"/>
      <c r="G543" s="40"/>
      <c r="H543" s="40"/>
      <c r="I543" s="161"/>
      <c r="J543" s="40"/>
      <c r="K543" s="40"/>
      <c r="L543" s="40"/>
      <c r="M543" s="40"/>
      <c r="N543" s="159"/>
      <c r="O543" s="159"/>
      <c r="P543" s="159"/>
      <c r="Q543" s="40"/>
      <c r="R543" s="40"/>
      <c r="S543" s="40"/>
      <c r="T543" s="40"/>
    </row>
    <row r="544" spans="1:20">
      <c r="A544" s="40"/>
      <c r="B544" s="40"/>
      <c r="C544" s="40"/>
      <c r="D544" s="40"/>
      <c r="E544" s="138"/>
      <c r="F544" s="40"/>
      <c r="G544" s="40"/>
      <c r="H544" s="40"/>
      <c r="I544" s="161"/>
      <c r="J544" s="40"/>
      <c r="K544" s="40"/>
      <c r="L544" s="40"/>
      <c r="M544" s="40"/>
      <c r="N544" s="159"/>
      <c r="O544" s="159"/>
      <c r="P544" s="159"/>
      <c r="Q544" s="40"/>
      <c r="R544" s="40"/>
      <c r="S544" s="40"/>
      <c r="T544" s="40"/>
    </row>
    <row r="545" spans="1:20">
      <c r="A545" s="40"/>
      <c r="B545" s="40"/>
      <c r="C545" s="40"/>
      <c r="D545" s="40"/>
      <c r="E545" s="138"/>
      <c r="F545" s="40"/>
      <c r="G545" s="40"/>
      <c r="H545" s="40"/>
      <c r="I545" s="161"/>
      <c r="J545" s="40"/>
      <c r="K545" s="40"/>
      <c r="L545" s="40"/>
      <c r="M545" s="40"/>
      <c r="N545" s="159"/>
      <c r="O545" s="159"/>
      <c r="P545" s="159"/>
      <c r="Q545" s="40"/>
      <c r="R545" s="40"/>
      <c r="S545" s="40"/>
      <c r="T545" s="40"/>
    </row>
    <row r="546" spans="1:20">
      <c r="A546" s="40"/>
      <c r="B546" s="40"/>
      <c r="C546" s="40"/>
      <c r="D546" s="40"/>
      <c r="E546" s="138"/>
      <c r="F546" s="40"/>
      <c r="G546" s="40"/>
      <c r="H546" s="40"/>
      <c r="I546" s="161"/>
      <c r="J546" s="40"/>
      <c r="K546" s="40"/>
      <c r="L546" s="40"/>
      <c r="M546" s="40"/>
      <c r="N546" s="159"/>
      <c r="O546" s="159"/>
      <c r="P546" s="159"/>
      <c r="Q546" s="40"/>
      <c r="R546" s="40"/>
      <c r="S546" s="40"/>
      <c r="T546" s="40"/>
    </row>
    <row r="547" spans="1:20">
      <c r="A547" s="40"/>
      <c r="B547" s="40"/>
      <c r="C547" s="40"/>
      <c r="D547" s="40"/>
      <c r="E547" s="138"/>
      <c r="F547" s="40"/>
      <c r="G547" s="40"/>
      <c r="H547" s="40"/>
      <c r="I547" s="161"/>
      <c r="J547" s="40"/>
      <c r="K547" s="40"/>
      <c r="L547" s="40"/>
      <c r="M547" s="40"/>
      <c r="N547" s="159"/>
      <c r="O547" s="159"/>
      <c r="P547" s="159"/>
      <c r="Q547" s="40"/>
      <c r="R547" s="40"/>
      <c r="S547" s="40"/>
      <c r="T547" s="40"/>
    </row>
    <row r="548" spans="1:20">
      <c r="A548" s="40"/>
      <c r="B548" s="40"/>
      <c r="C548" s="40"/>
      <c r="D548" s="40"/>
      <c r="E548" s="138"/>
      <c r="F548" s="40"/>
      <c r="G548" s="40"/>
      <c r="H548" s="40"/>
      <c r="I548" s="161"/>
      <c r="J548" s="40"/>
      <c r="K548" s="40"/>
      <c r="L548" s="40"/>
      <c r="M548" s="40"/>
      <c r="N548" s="159"/>
      <c r="O548" s="159"/>
      <c r="P548" s="159"/>
      <c r="Q548" s="40"/>
      <c r="R548" s="40"/>
      <c r="S548" s="40"/>
      <c r="T548" s="40"/>
    </row>
    <row r="549" spans="1:20">
      <c r="A549" s="40"/>
      <c r="B549" s="40"/>
      <c r="C549" s="40"/>
      <c r="D549" s="40"/>
      <c r="E549" s="138"/>
      <c r="F549" s="40"/>
      <c r="G549" s="40"/>
      <c r="H549" s="40"/>
      <c r="I549" s="161"/>
      <c r="J549" s="40"/>
      <c r="K549" s="40"/>
      <c r="L549" s="40"/>
      <c r="M549" s="40"/>
      <c r="N549" s="159"/>
      <c r="O549" s="159"/>
      <c r="P549" s="159"/>
      <c r="Q549" s="40"/>
      <c r="R549" s="40"/>
      <c r="S549" s="40"/>
      <c r="T549" s="40"/>
    </row>
    <row r="550" spans="1:20">
      <c r="A550" s="40"/>
      <c r="B550" s="40"/>
      <c r="C550" s="40"/>
      <c r="D550" s="40"/>
      <c r="E550" s="138"/>
      <c r="F550" s="40"/>
      <c r="G550" s="40"/>
      <c r="H550" s="40"/>
      <c r="I550" s="161"/>
      <c r="J550" s="40"/>
      <c r="K550" s="40"/>
      <c r="L550" s="40"/>
      <c r="M550" s="40"/>
      <c r="N550" s="159"/>
      <c r="O550" s="159"/>
      <c r="P550" s="159"/>
      <c r="Q550" s="40"/>
      <c r="R550" s="40"/>
      <c r="S550" s="40"/>
      <c r="T550" s="40"/>
    </row>
    <row r="551" spans="1:20">
      <c r="A551" s="40"/>
      <c r="B551" s="40"/>
      <c r="C551" s="40"/>
      <c r="D551" s="40"/>
      <c r="E551" s="138"/>
      <c r="F551" s="40"/>
      <c r="G551" s="40"/>
      <c r="H551" s="40"/>
      <c r="I551" s="161"/>
      <c r="J551" s="40"/>
      <c r="K551" s="40"/>
      <c r="L551" s="40"/>
      <c r="M551" s="40"/>
      <c r="N551" s="159"/>
      <c r="O551" s="159"/>
      <c r="P551" s="159"/>
      <c r="Q551" s="40"/>
      <c r="R551" s="40"/>
      <c r="S551" s="40"/>
      <c r="T551" s="40"/>
    </row>
    <row r="552" spans="1:20">
      <c r="A552" s="40"/>
      <c r="B552" s="40"/>
      <c r="C552" s="40"/>
      <c r="D552" s="40"/>
      <c r="E552" s="138"/>
      <c r="F552" s="40"/>
      <c r="G552" s="40"/>
      <c r="H552" s="40"/>
      <c r="I552" s="161"/>
      <c r="J552" s="40"/>
      <c r="K552" s="40"/>
      <c r="L552" s="40"/>
      <c r="M552" s="40"/>
      <c r="N552" s="159"/>
      <c r="O552" s="159"/>
      <c r="P552" s="159"/>
      <c r="Q552" s="40"/>
      <c r="R552" s="40"/>
      <c r="S552" s="40"/>
      <c r="T552" s="40"/>
    </row>
    <row r="553" spans="1:20">
      <c r="A553" s="40"/>
      <c r="B553" s="40"/>
      <c r="C553" s="40"/>
      <c r="D553" s="40"/>
      <c r="E553" s="138"/>
      <c r="F553" s="40"/>
      <c r="G553" s="40"/>
      <c r="H553" s="40"/>
      <c r="I553" s="161"/>
      <c r="J553" s="40"/>
      <c r="K553" s="40"/>
      <c r="L553" s="40"/>
      <c r="M553" s="40"/>
      <c r="N553" s="159"/>
      <c r="O553" s="159"/>
      <c r="P553" s="159"/>
      <c r="Q553" s="40"/>
      <c r="R553" s="40"/>
      <c r="S553" s="40"/>
      <c r="T553" s="40"/>
    </row>
    <row r="554" spans="1:20">
      <c r="A554" s="40"/>
      <c r="B554" s="40"/>
      <c r="C554" s="40"/>
      <c r="D554" s="40"/>
      <c r="E554" s="138"/>
      <c r="F554" s="40"/>
      <c r="G554" s="40"/>
      <c r="H554" s="40"/>
      <c r="I554" s="161"/>
      <c r="J554" s="40"/>
      <c r="K554" s="40"/>
      <c r="L554" s="40"/>
      <c r="M554" s="40"/>
      <c r="N554" s="159"/>
      <c r="O554" s="159"/>
      <c r="P554" s="159"/>
      <c r="Q554" s="40"/>
      <c r="R554" s="40"/>
      <c r="S554" s="40"/>
      <c r="T554" s="40"/>
    </row>
    <row r="555" spans="1:20">
      <c r="A555" s="40"/>
      <c r="B555" s="40"/>
      <c r="C555" s="40"/>
      <c r="D555" s="40"/>
      <c r="E555" s="138"/>
      <c r="F555" s="40"/>
      <c r="G555" s="40"/>
      <c r="H555" s="40"/>
      <c r="I555" s="161"/>
      <c r="J555" s="40"/>
      <c r="K555" s="40"/>
      <c r="L555" s="40"/>
      <c r="M555" s="40"/>
      <c r="N555" s="159"/>
      <c r="O555" s="159"/>
      <c r="P555" s="159"/>
      <c r="Q555" s="40"/>
      <c r="R555" s="40"/>
      <c r="S555" s="40"/>
      <c r="T555" s="40"/>
    </row>
    <row r="556" spans="1:20">
      <c r="A556" s="40"/>
      <c r="B556" s="40"/>
      <c r="C556" s="40"/>
      <c r="D556" s="40"/>
      <c r="E556" s="138"/>
      <c r="F556" s="40"/>
      <c r="G556" s="40"/>
      <c r="H556" s="40"/>
      <c r="I556" s="161"/>
      <c r="J556" s="40"/>
      <c r="K556" s="40"/>
      <c r="L556" s="40"/>
      <c r="M556" s="40"/>
      <c r="N556" s="159"/>
      <c r="O556" s="159"/>
      <c r="P556" s="159"/>
      <c r="Q556" s="40"/>
      <c r="R556" s="40"/>
      <c r="S556" s="40"/>
      <c r="T556" s="40"/>
    </row>
    <row r="557" spans="1:20">
      <c r="A557" s="40"/>
      <c r="B557" s="40"/>
      <c r="C557" s="40"/>
      <c r="D557" s="40"/>
      <c r="E557" s="138"/>
      <c r="F557" s="40"/>
      <c r="G557" s="40"/>
      <c r="H557" s="40"/>
      <c r="I557" s="161"/>
      <c r="J557" s="40"/>
      <c r="K557" s="40"/>
      <c r="L557" s="40"/>
      <c r="M557" s="40"/>
      <c r="N557" s="159"/>
      <c r="O557" s="159"/>
      <c r="P557" s="159"/>
      <c r="Q557" s="40"/>
      <c r="R557" s="40"/>
      <c r="S557" s="40"/>
      <c r="T557" s="40"/>
    </row>
    <row r="558" spans="1:20">
      <c r="A558" s="40"/>
      <c r="B558" s="40"/>
      <c r="C558" s="40"/>
      <c r="D558" s="40"/>
      <c r="E558" s="138"/>
      <c r="F558" s="40"/>
      <c r="G558" s="40"/>
      <c r="H558" s="40"/>
      <c r="I558" s="161"/>
      <c r="J558" s="40"/>
      <c r="K558" s="40"/>
      <c r="L558" s="40"/>
      <c r="M558" s="40"/>
      <c r="N558" s="159"/>
      <c r="O558" s="159"/>
      <c r="P558" s="159"/>
      <c r="Q558" s="40"/>
      <c r="R558" s="40"/>
      <c r="S558" s="40"/>
      <c r="T558" s="40"/>
    </row>
    <row r="559" spans="1:20">
      <c r="A559" s="40"/>
      <c r="B559" s="40"/>
      <c r="C559" s="40"/>
      <c r="D559" s="40"/>
      <c r="E559" s="138"/>
      <c r="F559" s="40"/>
      <c r="G559" s="40"/>
      <c r="H559" s="40"/>
      <c r="I559" s="161"/>
      <c r="J559" s="40"/>
      <c r="K559" s="40"/>
      <c r="L559" s="40"/>
      <c r="M559" s="40"/>
      <c r="N559" s="159"/>
      <c r="O559" s="159"/>
      <c r="P559" s="159"/>
      <c r="Q559" s="40"/>
      <c r="R559" s="40"/>
      <c r="S559" s="40"/>
      <c r="T559" s="40"/>
    </row>
    <row r="560" spans="1:20">
      <c r="A560" s="40"/>
      <c r="B560" s="40"/>
      <c r="C560" s="40"/>
      <c r="D560" s="40"/>
      <c r="E560" s="138"/>
      <c r="F560" s="40"/>
      <c r="G560" s="40"/>
      <c r="H560" s="40"/>
      <c r="I560" s="161"/>
      <c r="J560" s="40"/>
      <c r="K560" s="40"/>
      <c r="L560" s="40"/>
      <c r="M560" s="40"/>
      <c r="N560" s="159"/>
      <c r="O560" s="159"/>
      <c r="P560" s="159"/>
      <c r="Q560" s="40"/>
      <c r="R560" s="40"/>
      <c r="S560" s="40"/>
      <c r="T560" s="40"/>
    </row>
    <row r="561" spans="1:20">
      <c r="A561" s="40"/>
      <c r="B561" s="40"/>
      <c r="C561" s="40"/>
      <c r="D561" s="40"/>
      <c r="E561" s="138"/>
      <c r="F561" s="40"/>
      <c r="G561" s="40"/>
      <c r="H561" s="40"/>
      <c r="I561" s="161"/>
      <c r="J561" s="40"/>
      <c r="K561" s="40"/>
      <c r="L561" s="40"/>
      <c r="M561" s="40"/>
      <c r="N561" s="159"/>
      <c r="O561" s="159"/>
      <c r="P561" s="159"/>
      <c r="Q561" s="40"/>
      <c r="R561" s="40"/>
      <c r="S561" s="40"/>
      <c r="T561" s="40"/>
    </row>
    <row r="562" spans="1:20">
      <c r="A562" s="40"/>
      <c r="B562" s="40"/>
      <c r="C562" s="40"/>
      <c r="D562" s="40"/>
      <c r="E562" s="138"/>
      <c r="F562" s="40"/>
      <c r="G562" s="40"/>
      <c r="H562" s="40"/>
      <c r="I562" s="161"/>
      <c r="J562" s="40"/>
      <c r="K562" s="40"/>
      <c r="L562" s="40"/>
      <c r="M562" s="40"/>
      <c r="N562" s="159"/>
      <c r="O562" s="159"/>
      <c r="P562" s="159"/>
      <c r="Q562" s="40"/>
      <c r="R562" s="40"/>
      <c r="S562" s="40"/>
      <c r="T562" s="40"/>
    </row>
    <row r="563" spans="1:20">
      <c r="A563" s="40"/>
      <c r="B563" s="40"/>
      <c r="C563" s="40"/>
      <c r="D563" s="40"/>
      <c r="E563" s="138"/>
      <c r="F563" s="40"/>
      <c r="G563" s="40"/>
      <c r="H563" s="40"/>
      <c r="I563" s="161"/>
      <c r="J563" s="40"/>
      <c r="K563" s="40"/>
      <c r="L563" s="40"/>
      <c r="M563" s="40"/>
      <c r="N563" s="159"/>
      <c r="O563" s="159"/>
      <c r="P563" s="159"/>
      <c r="Q563" s="40"/>
      <c r="R563" s="40"/>
      <c r="S563" s="40"/>
      <c r="T563" s="40"/>
    </row>
    <row r="564" spans="1:20">
      <c r="A564" s="40"/>
      <c r="B564" s="40"/>
      <c r="C564" s="40"/>
      <c r="D564" s="40"/>
      <c r="E564" s="138"/>
      <c r="F564" s="40"/>
      <c r="G564" s="40"/>
      <c r="H564" s="40"/>
      <c r="I564" s="161"/>
      <c r="J564" s="40"/>
      <c r="K564" s="40"/>
      <c r="L564" s="40"/>
      <c r="M564" s="40"/>
      <c r="N564" s="159"/>
      <c r="O564" s="159"/>
      <c r="P564" s="159"/>
      <c r="Q564" s="40"/>
      <c r="R564" s="40"/>
      <c r="S564" s="40"/>
      <c r="T564" s="40"/>
    </row>
    <row r="565" spans="1:20">
      <c r="A565" s="40"/>
      <c r="B565" s="40"/>
      <c r="C565" s="40"/>
      <c r="D565" s="40"/>
      <c r="E565" s="138"/>
      <c r="F565" s="40"/>
      <c r="G565" s="40"/>
      <c r="H565" s="40"/>
      <c r="I565" s="161"/>
      <c r="J565" s="40"/>
      <c r="K565" s="40"/>
      <c r="L565" s="40"/>
      <c r="M565" s="40"/>
      <c r="N565" s="159"/>
      <c r="O565" s="159"/>
      <c r="P565" s="159"/>
      <c r="Q565" s="40"/>
      <c r="R565" s="40"/>
      <c r="S565" s="40"/>
      <c r="T565" s="40"/>
    </row>
    <row r="566" spans="1:20">
      <c r="A566" s="40"/>
      <c r="B566" s="40"/>
      <c r="C566" s="40"/>
      <c r="D566" s="40"/>
      <c r="E566" s="138"/>
      <c r="F566" s="40"/>
      <c r="G566" s="40"/>
      <c r="H566" s="40"/>
      <c r="I566" s="161"/>
      <c r="J566" s="40"/>
      <c r="K566" s="40"/>
      <c r="L566" s="40"/>
      <c r="M566" s="40"/>
      <c r="N566" s="159"/>
      <c r="O566" s="159"/>
      <c r="P566" s="159"/>
      <c r="Q566" s="40"/>
      <c r="R566" s="40"/>
      <c r="S566" s="40"/>
      <c r="T566" s="40"/>
    </row>
    <row r="567" spans="1:20">
      <c r="A567" s="40"/>
      <c r="B567" s="40"/>
      <c r="C567" s="40"/>
      <c r="D567" s="40"/>
      <c r="E567" s="138"/>
      <c r="F567" s="40"/>
      <c r="G567" s="40"/>
      <c r="H567" s="40"/>
      <c r="I567" s="161"/>
      <c r="J567" s="40"/>
      <c r="K567" s="40"/>
      <c r="L567" s="40"/>
      <c r="M567" s="40"/>
      <c r="N567" s="159"/>
      <c r="O567" s="159"/>
      <c r="P567" s="159"/>
      <c r="Q567" s="40"/>
      <c r="R567" s="40"/>
      <c r="S567" s="40"/>
      <c r="T567" s="40"/>
    </row>
    <row r="568" spans="1:20">
      <c r="A568" s="40"/>
      <c r="B568" s="40"/>
      <c r="C568" s="40"/>
      <c r="D568" s="40"/>
      <c r="E568" s="138"/>
      <c r="F568" s="40"/>
      <c r="G568" s="40"/>
      <c r="H568" s="40"/>
      <c r="I568" s="161"/>
      <c r="J568" s="40"/>
      <c r="K568" s="40"/>
      <c r="L568" s="40"/>
      <c r="M568" s="40"/>
      <c r="N568" s="159"/>
      <c r="O568" s="159"/>
      <c r="P568" s="159"/>
      <c r="Q568" s="40"/>
      <c r="R568" s="40"/>
      <c r="S568" s="40"/>
      <c r="T568" s="40"/>
    </row>
    <row r="569" spans="1:20">
      <c r="A569" s="40"/>
      <c r="B569" s="40"/>
      <c r="C569" s="40"/>
      <c r="D569" s="40"/>
      <c r="E569" s="138"/>
      <c r="F569" s="40"/>
      <c r="G569" s="40"/>
      <c r="H569" s="40"/>
      <c r="I569" s="161"/>
      <c r="J569" s="40"/>
      <c r="K569" s="40"/>
      <c r="L569" s="40"/>
      <c r="M569" s="40"/>
      <c r="N569" s="159"/>
      <c r="O569" s="159"/>
      <c r="P569" s="159"/>
      <c r="Q569" s="40"/>
      <c r="R569" s="40"/>
      <c r="S569" s="40"/>
      <c r="T569" s="40"/>
    </row>
    <row r="570" spans="1:20">
      <c r="A570" s="40"/>
      <c r="B570" s="40"/>
      <c r="C570" s="40"/>
      <c r="D570" s="40"/>
      <c r="E570" s="138"/>
      <c r="F570" s="40"/>
      <c r="G570" s="40"/>
      <c r="H570" s="40"/>
      <c r="I570" s="161"/>
      <c r="J570" s="40"/>
      <c r="K570" s="40"/>
      <c r="L570" s="40"/>
      <c r="M570" s="40"/>
      <c r="N570" s="159"/>
      <c r="O570" s="159"/>
      <c r="P570" s="159"/>
      <c r="Q570" s="40"/>
      <c r="R570" s="40"/>
      <c r="S570" s="40"/>
      <c r="T570" s="40"/>
    </row>
    <row r="571" spans="1:20">
      <c r="A571" s="40"/>
      <c r="B571" s="40"/>
      <c r="C571" s="40"/>
      <c r="D571" s="40"/>
      <c r="E571" s="138"/>
      <c r="F571" s="40"/>
      <c r="G571" s="40"/>
      <c r="H571" s="40"/>
      <c r="I571" s="161"/>
      <c r="J571" s="40"/>
      <c r="K571" s="40"/>
      <c r="L571" s="40"/>
      <c r="M571" s="40"/>
      <c r="N571" s="159"/>
      <c r="O571" s="159"/>
      <c r="P571" s="159"/>
      <c r="Q571" s="40"/>
      <c r="R571" s="40"/>
      <c r="S571" s="40"/>
      <c r="T571" s="40"/>
    </row>
    <row r="572" spans="1:20">
      <c r="A572" s="40"/>
      <c r="B572" s="40"/>
      <c r="C572" s="40"/>
      <c r="D572" s="40"/>
      <c r="E572" s="138"/>
      <c r="F572" s="40"/>
      <c r="G572" s="40"/>
      <c r="H572" s="40"/>
      <c r="I572" s="161"/>
      <c r="J572" s="40"/>
      <c r="K572" s="40"/>
      <c r="L572" s="40"/>
      <c r="M572" s="40"/>
      <c r="N572" s="159"/>
      <c r="O572" s="159"/>
      <c r="P572" s="159"/>
      <c r="Q572" s="40"/>
      <c r="R572" s="40"/>
      <c r="S572" s="40"/>
      <c r="T572" s="40"/>
    </row>
    <row r="573" spans="1:20">
      <c r="A573" s="40"/>
      <c r="B573" s="40"/>
      <c r="C573" s="40"/>
      <c r="D573" s="40"/>
      <c r="E573" s="138"/>
      <c r="F573" s="40"/>
      <c r="G573" s="40"/>
      <c r="H573" s="40"/>
      <c r="I573" s="161"/>
      <c r="J573" s="40"/>
      <c r="K573" s="40"/>
      <c r="L573" s="40"/>
      <c r="M573" s="40"/>
      <c r="N573" s="159"/>
      <c r="O573" s="159"/>
      <c r="P573" s="159"/>
      <c r="Q573" s="40"/>
      <c r="R573" s="40"/>
      <c r="S573" s="40"/>
      <c r="T573" s="40"/>
    </row>
    <row r="574" spans="1:20">
      <c r="A574" s="40"/>
      <c r="B574" s="40"/>
      <c r="C574" s="40"/>
      <c r="D574" s="40"/>
      <c r="E574" s="138"/>
      <c r="F574" s="40"/>
      <c r="G574" s="40"/>
      <c r="H574" s="40"/>
      <c r="I574" s="161"/>
      <c r="J574" s="40"/>
      <c r="K574" s="40"/>
      <c r="L574" s="40"/>
      <c r="M574" s="40"/>
      <c r="N574" s="159"/>
      <c r="O574" s="159"/>
      <c r="P574" s="159"/>
      <c r="Q574" s="40"/>
      <c r="R574" s="40"/>
      <c r="S574" s="40"/>
      <c r="T574" s="40"/>
    </row>
    <row r="575" spans="1:20">
      <c r="A575" s="40"/>
      <c r="B575" s="40"/>
      <c r="C575" s="40"/>
      <c r="D575" s="40"/>
      <c r="E575" s="138"/>
      <c r="F575" s="40"/>
      <c r="G575" s="40"/>
      <c r="H575" s="40"/>
      <c r="I575" s="161"/>
      <c r="J575" s="40"/>
      <c r="K575" s="40"/>
      <c r="L575" s="40"/>
      <c r="M575" s="40"/>
      <c r="N575" s="159"/>
      <c r="O575" s="159"/>
      <c r="P575" s="159"/>
      <c r="Q575" s="40"/>
      <c r="R575" s="40"/>
      <c r="S575" s="40"/>
      <c r="T575" s="40"/>
    </row>
    <row r="576" spans="1:20">
      <c r="A576" s="40"/>
      <c r="B576" s="40"/>
      <c r="C576" s="40"/>
      <c r="D576" s="40"/>
      <c r="E576" s="138"/>
      <c r="F576" s="40"/>
      <c r="G576" s="40"/>
      <c r="H576" s="40"/>
      <c r="I576" s="161"/>
      <c r="J576" s="40"/>
      <c r="K576" s="40"/>
      <c r="L576" s="40"/>
      <c r="M576" s="40"/>
      <c r="N576" s="159"/>
      <c r="O576" s="159"/>
      <c r="P576" s="159"/>
      <c r="Q576" s="40"/>
      <c r="R576" s="40"/>
      <c r="S576" s="40"/>
      <c r="T576" s="40"/>
    </row>
    <row r="577" spans="1:20">
      <c r="A577" s="40"/>
      <c r="B577" s="40"/>
      <c r="C577" s="40"/>
      <c r="D577" s="40"/>
      <c r="E577" s="138"/>
      <c r="F577" s="40"/>
      <c r="G577" s="40"/>
      <c r="H577" s="40"/>
      <c r="I577" s="161"/>
      <c r="J577" s="40"/>
      <c r="K577" s="40"/>
      <c r="L577" s="40"/>
      <c r="M577" s="40"/>
      <c r="N577" s="159"/>
      <c r="O577" s="159"/>
      <c r="P577" s="159"/>
      <c r="Q577" s="40"/>
      <c r="R577" s="40"/>
      <c r="S577" s="40"/>
      <c r="T577" s="40"/>
    </row>
    <row r="578" spans="1:20">
      <c r="A578" s="40"/>
      <c r="B578" s="40"/>
      <c r="C578" s="40"/>
      <c r="D578" s="40"/>
      <c r="E578" s="138"/>
      <c r="F578" s="40"/>
      <c r="G578" s="40"/>
      <c r="H578" s="40"/>
      <c r="I578" s="161"/>
      <c r="J578" s="40"/>
      <c r="K578" s="40"/>
      <c r="L578" s="40"/>
      <c r="M578" s="40"/>
      <c r="N578" s="159"/>
      <c r="O578" s="159"/>
      <c r="P578" s="159"/>
      <c r="Q578" s="40"/>
      <c r="R578" s="40"/>
      <c r="S578" s="40"/>
      <c r="T578" s="40"/>
    </row>
    <row r="579" spans="1:20">
      <c r="A579" s="40"/>
      <c r="B579" s="40"/>
      <c r="C579" s="40"/>
      <c r="D579" s="40"/>
      <c r="E579" s="138"/>
      <c r="F579" s="40"/>
      <c r="G579" s="40"/>
      <c r="H579" s="40"/>
      <c r="I579" s="161"/>
      <c r="J579" s="40"/>
      <c r="K579" s="40"/>
      <c r="L579" s="40"/>
      <c r="M579" s="40"/>
      <c r="N579" s="159"/>
      <c r="O579" s="159"/>
      <c r="P579" s="159"/>
      <c r="Q579" s="40"/>
      <c r="R579" s="40"/>
      <c r="S579" s="40"/>
      <c r="T579" s="40"/>
    </row>
    <row r="580" spans="1:20">
      <c r="A580" s="40"/>
      <c r="B580" s="40"/>
      <c r="C580" s="40"/>
      <c r="D580" s="40"/>
      <c r="E580" s="138"/>
      <c r="F580" s="40"/>
      <c r="G580" s="40"/>
      <c r="H580" s="40"/>
      <c r="I580" s="161"/>
      <c r="J580" s="40"/>
      <c r="K580" s="40"/>
      <c r="L580" s="40"/>
      <c r="M580" s="40"/>
      <c r="N580" s="159"/>
      <c r="O580" s="159"/>
      <c r="P580" s="159"/>
      <c r="Q580" s="40"/>
      <c r="R580" s="40"/>
      <c r="S580" s="40"/>
      <c r="T580" s="40"/>
    </row>
    <row r="581" spans="1:20">
      <c r="A581" s="40"/>
      <c r="B581" s="40"/>
      <c r="C581" s="40"/>
      <c r="D581" s="40"/>
      <c r="E581" s="138"/>
      <c r="F581" s="40"/>
      <c r="G581" s="40"/>
      <c r="H581" s="40"/>
      <c r="I581" s="161"/>
      <c r="J581" s="40"/>
      <c r="K581" s="40"/>
      <c r="L581" s="40"/>
      <c r="M581" s="40"/>
      <c r="N581" s="159"/>
      <c r="O581" s="159"/>
      <c r="P581" s="159"/>
      <c r="Q581" s="40"/>
      <c r="R581" s="40"/>
      <c r="S581" s="40"/>
      <c r="T581" s="40"/>
    </row>
    <row r="582" spans="1:20">
      <c r="A582" s="40"/>
      <c r="B582" s="40"/>
      <c r="C582" s="40"/>
      <c r="D582" s="40"/>
      <c r="E582" s="138"/>
      <c r="F582" s="40"/>
      <c r="G582" s="40"/>
      <c r="H582" s="40"/>
      <c r="I582" s="161"/>
      <c r="J582" s="40"/>
      <c r="K582" s="40"/>
      <c r="L582" s="40"/>
      <c r="M582" s="40"/>
      <c r="N582" s="159"/>
      <c r="O582" s="159"/>
      <c r="P582" s="159"/>
      <c r="Q582" s="40"/>
      <c r="R582" s="40"/>
      <c r="S582" s="40"/>
      <c r="T582" s="40"/>
    </row>
    <row r="583" spans="1:20">
      <c r="A583" s="40"/>
      <c r="B583" s="40"/>
      <c r="C583" s="40"/>
      <c r="D583" s="40"/>
      <c r="E583" s="138"/>
      <c r="F583" s="40"/>
      <c r="G583" s="40"/>
      <c r="H583" s="40"/>
      <c r="I583" s="161"/>
      <c r="J583" s="40"/>
      <c r="K583" s="40"/>
      <c r="L583" s="40"/>
      <c r="M583" s="40"/>
      <c r="N583" s="159"/>
      <c r="O583" s="159"/>
      <c r="P583" s="159"/>
      <c r="Q583" s="40"/>
      <c r="R583" s="40"/>
      <c r="S583" s="40"/>
      <c r="T583" s="40"/>
    </row>
    <row r="584" spans="1:20">
      <c r="A584" s="40"/>
      <c r="B584" s="40"/>
      <c r="C584" s="40"/>
      <c r="D584" s="40"/>
      <c r="E584" s="138"/>
      <c r="F584" s="40"/>
      <c r="G584" s="40"/>
      <c r="H584" s="40"/>
      <c r="I584" s="161"/>
      <c r="J584" s="40"/>
      <c r="K584" s="40"/>
      <c r="L584" s="40"/>
      <c r="M584" s="40"/>
      <c r="N584" s="159"/>
      <c r="O584" s="159"/>
      <c r="P584" s="159"/>
      <c r="Q584" s="40"/>
      <c r="R584" s="40"/>
      <c r="S584" s="40"/>
      <c r="T584" s="40"/>
    </row>
    <row r="585" spans="1:20">
      <c r="A585" s="40"/>
      <c r="B585" s="40"/>
      <c r="C585" s="40"/>
      <c r="D585" s="40"/>
      <c r="E585" s="138"/>
      <c r="F585" s="40"/>
      <c r="G585" s="40"/>
      <c r="H585" s="40"/>
      <c r="I585" s="161"/>
      <c r="J585" s="40"/>
      <c r="K585" s="40"/>
      <c r="L585" s="40"/>
      <c r="M585" s="40"/>
      <c r="N585" s="159"/>
      <c r="O585" s="159"/>
      <c r="P585" s="159"/>
      <c r="Q585" s="40"/>
      <c r="R585" s="40"/>
      <c r="S585" s="40"/>
      <c r="T585" s="40"/>
    </row>
    <row r="586" spans="1:20">
      <c r="A586" s="40"/>
      <c r="B586" s="40"/>
      <c r="C586" s="40"/>
      <c r="D586" s="40"/>
      <c r="E586" s="138"/>
      <c r="F586" s="40"/>
      <c r="G586" s="40"/>
      <c r="H586" s="40"/>
      <c r="I586" s="161"/>
      <c r="J586" s="40"/>
      <c r="K586" s="40"/>
      <c r="L586" s="40"/>
      <c r="M586" s="40"/>
      <c r="N586" s="159"/>
      <c r="O586" s="159"/>
      <c r="P586" s="159"/>
      <c r="Q586" s="40"/>
      <c r="R586" s="40"/>
      <c r="S586" s="40"/>
      <c r="T586" s="40"/>
    </row>
    <row r="587" spans="1:20">
      <c r="A587" s="40"/>
      <c r="B587" s="40"/>
      <c r="C587" s="40"/>
      <c r="D587" s="40"/>
      <c r="E587" s="138"/>
      <c r="F587" s="40"/>
      <c r="G587" s="40"/>
      <c r="H587" s="40"/>
      <c r="I587" s="161"/>
      <c r="J587" s="40"/>
      <c r="K587" s="40"/>
      <c r="L587" s="40"/>
      <c r="M587" s="40"/>
      <c r="N587" s="159"/>
      <c r="O587" s="159"/>
      <c r="P587" s="159"/>
      <c r="Q587" s="40"/>
      <c r="R587" s="40"/>
      <c r="S587" s="40"/>
      <c r="T587" s="40"/>
    </row>
    <row r="588" spans="1:20">
      <c r="A588" s="40"/>
      <c r="B588" s="40"/>
      <c r="C588" s="40"/>
      <c r="D588" s="40"/>
      <c r="E588" s="138"/>
      <c r="F588" s="40"/>
      <c r="G588" s="40"/>
      <c r="H588" s="40"/>
      <c r="I588" s="161"/>
      <c r="J588" s="40"/>
      <c r="K588" s="40"/>
      <c r="L588" s="40"/>
      <c r="M588" s="40"/>
      <c r="N588" s="159"/>
      <c r="O588" s="159"/>
      <c r="P588" s="159"/>
      <c r="Q588" s="40"/>
      <c r="R588" s="40"/>
      <c r="S588" s="40"/>
      <c r="T588" s="40"/>
    </row>
    <row r="589" spans="1:20">
      <c r="A589" s="40"/>
      <c r="B589" s="40"/>
      <c r="C589" s="40"/>
      <c r="D589" s="40"/>
      <c r="E589" s="138"/>
      <c r="F589" s="40"/>
      <c r="G589" s="40"/>
      <c r="H589" s="40"/>
      <c r="I589" s="161"/>
      <c r="J589" s="40"/>
      <c r="K589" s="40"/>
      <c r="L589" s="40"/>
      <c r="M589" s="40"/>
      <c r="N589" s="159"/>
      <c r="O589" s="159"/>
      <c r="P589" s="159"/>
      <c r="Q589" s="40"/>
      <c r="R589" s="40"/>
      <c r="S589" s="40"/>
      <c r="T589" s="40"/>
    </row>
    <row r="590" spans="1:20">
      <c r="A590" s="40"/>
      <c r="B590" s="40"/>
      <c r="C590" s="40"/>
      <c r="D590" s="40"/>
      <c r="E590" s="138"/>
      <c r="F590" s="40"/>
      <c r="G590" s="40"/>
      <c r="H590" s="40"/>
      <c r="I590" s="161"/>
      <c r="J590" s="40"/>
      <c r="K590" s="40"/>
      <c r="L590" s="40"/>
      <c r="M590" s="40"/>
      <c r="N590" s="159"/>
      <c r="O590" s="159"/>
      <c r="P590" s="159"/>
      <c r="Q590" s="40"/>
      <c r="R590" s="40"/>
      <c r="S590" s="40"/>
      <c r="T590" s="40"/>
    </row>
    <row r="591" spans="1:20">
      <c r="A591" s="40"/>
      <c r="B591" s="40"/>
      <c r="C591" s="40"/>
      <c r="D591" s="40"/>
      <c r="E591" s="138"/>
      <c r="F591" s="40"/>
      <c r="G591" s="40"/>
      <c r="H591" s="40"/>
      <c r="I591" s="161"/>
      <c r="J591" s="40"/>
      <c r="K591" s="40"/>
      <c r="L591" s="40"/>
      <c r="M591" s="40"/>
      <c r="N591" s="159"/>
      <c r="O591" s="159"/>
      <c r="P591" s="159"/>
      <c r="Q591" s="40"/>
      <c r="R591" s="40"/>
      <c r="S591" s="40"/>
      <c r="T591" s="40"/>
    </row>
    <row r="592" spans="1:20">
      <c r="A592" s="40"/>
      <c r="B592" s="40"/>
      <c r="C592" s="40"/>
      <c r="D592" s="40"/>
      <c r="E592" s="138"/>
      <c r="F592" s="40"/>
      <c r="G592" s="40"/>
      <c r="H592" s="40"/>
      <c r="I592" s="161"/>
      <c r="J592" s="40"/>
      <c r="K592" s="40"/>
      <c r="L592" s="40"/>
      <c r="M592" s="40"/>
      <c r="N592" s="159"/>
      <c r="O592" s="159"/>
      <c r="P592" s="159"/>
      <c r="Q592" s="40"/>
      <c r="R592" s="40"/>
      <c r="S592" s="40"/>
      <c r="T592" s="40"/>
    </row>
    <row r="593" spans="1:20">
      <c r="A593" s="40"/>
      <c r="B593" s="40"/>
      <c r="C593" s="40"/>
      <c r="D593" s="40"/>
      <c r="E593" s="138"/>
      <c r="F593" s="40"/>
      <c r="G593" s="40"/>
      <c r="H593" s="40"/>
      <c r="I593" s="161"/>
      <c r="J593" s="40"/>
      <c r="K593" s="40"/>
      <c r="L593" s="40"/>
      <c r="M593" s="40"/>
      <c r="N593" s="159"/>
      <c r="O593" s="159"/>
      <c r="P593" s="159"/>
      <c r="Q593" s="40"/>
      <c r="R593" s="40"/>
      <c r="S593" s="40"/>
      <c r="T593" s="40"/>
    </row>
    <row r="594" spans="1:20">
      <c r="A594" s="40"/>
      <c r="B594" s="40"/>
      <c r="C594" s="40"/>
      <c r="D594" s="40"/>
      <c r="E594" s="138"/>
      <c r="F594" s="40"/>
      <c r="G594" s="40"/>
      <c r="H594" s="40"/>
      <c r="I594" s="161"/>
      <c r="J594" s="40"/>
      <c r="K594" s="40"/>
      <c r="L594" s="40"/>
      <c r="M594" s="40"/>
      <c r="N594" s="159"/>
      <c r="O594" s="159"/>
      <c r="P594" s="159"/>
      <c r="Q594" s="40"/>
      <c r="R594" s="40"/>
      <c r="S594" s="40"/>
      <c r="T594" s="40"/>
    </row>
    <row r="595" spans="1:20">
      <c r="A595" s="40"/>
      <c r="B595" s="40"/>
      <c r="C595" s="40"/>
      <c r="D595" s="40"/>
      <c r="E595" s="138"/>
      <c r="F595" s="40"/>
      <c r="G595" s="40"/>
      <c r="H595" s="40"/>
      <c r="I595" s="161"/>
      <c r="J595" s="40"/>
      <c r="K595" s="40"/>
      <c r="L595" s="40"/>
      <c r="M595" s="40"/>
      <c r="N595" s="159"/>
      <c r="O595" s="159"/>
      <c r="P595" s="159"/>
      <c r="Q595" s="40"/>
      <c r="R595" s="40"/>
      <c r="S595" s="40"/>
      <c r="T595" s="40"/>
    </row>
    <row r="596" spans="1:20">
      <c r="A596" s="40"/>
      <c r="B596" s="40"/>
      <c r="C596" s="40"/>
      <c r="D596" s="40"/>
      <c r="E596" s="138"/>
      <c r="F596" s="40"/>
      <c r="G596" s="40"/>
      <c r="H596" s="40"/>
      <c r="I596" s="161"/>
      <c r="J596" s="40"/>
      <c r="K596" s="40"/>
      <c r="L596" s="40"/>
      <c r="M596" s="40"/>
      <c r="N596" s="159"/>
      <c r="O596" s="159"/>
      <c r="P596" s="159"/>
      <c r="Q596" s="40"/>
      <c r="R596" s="40"/>
      <c r="S596" s="40"/>
      <c r="T596" s="40"/>
    </row>
    <row r="597" spans="1:20">
      <c r="A597" s="40"/>
      <c r="B597" s="40"/>
      <c r="C597" s="40"/>
      <c r="D597" s="40"/>
      <c r="E597" s="138"/>
      <c r="F597" s="40"/>
      <c r="G597" s="40"/>
      <c r="H597" s="40"/>
      <c r="I597" s="161"/>
      <c r="J597" s="40"/>
      <c r="K597" s="40"/>
      <c r="L597" s="40"/>
      <c r="M597" s="40"/>
      <c r="N597" s="159"/>
      <c r="O597" s="159"/>
      <c r="P597" s="159"/>
      <c r="Q597" s="40"/>
      <c r="R597" s="40"/>
      <c r="S597" s="40"/>
      <c r="T597" s="40"/>
    </row>
    <row r="598" spans="1:20">
      <c r="A598" s="40"/>
      <c r="B598" s="40"/>
      <c r="C598" s="40"/>
      <c r="D598" s="40"/>
      <c r="E598" s="138"/>
      <c r="F598" s="40"/>
      <c r="G598" s="40"/>
      <c r="H598" s="40"/>
      <c r="I598" s="161"/>
      <c r="J598" s="40"/>
      <c r="K598" s="40"/>
      <c r="L598" s="40"/>
      <c r="M598" s="40"/>
      <c r="N598" s="159"/>
      <c r="O598" s="159"/>
      <c r="P598" s="159"/>
      <c r="Q598" s="40"/>
      <c r="R598" s="40"/>
      <c r="S598" s="40"/>
      <c r="T598" s="40"/>
    </row>
    <row r="599" spans="1:20">
      <c r="A599" s="40"/>
      <c r="B599" s="40"/>
      <c r="C599" s="40"/>
      <c r="D599" s="40"/>
      <c r="E599" s="138"/>
      <c r="F599" s="40"/>
      <c r="G599" s="40"/>
      <c r="H599" s="40"/>
      <c r="I599" s="161"/>
      <c r="J599" s="40"/>
      <c r="K599" s="40"/>
      <c r="L599" s="40"/>
      <c r="M599" s="40"/>
      <c r="N599" s="159"/>
      <c r="O599" s="159"/>
      <c r="P599" s="159"/>
      <c r="Q599" s="40"/>
      <c r="R599" s="40"/>
      <c r="S599" s="40"/>
      <c r="T599" s="40"/>
    </row>
    <row r="600" spans="1:20">
      <c r="A600" s="40"/>
      <c r="B600" s="40"/>
      <c r="C600" s="40"/>
      <c r="D600" s="40"/>
      <c r="E600" s="138"/>
      <c r="F600" s="40"/>
      <c r="G600" s="40"/>
      <c r="H600" s="40"/>
      <c r="I600" s="161"/>
      <c r="J600" s="40"/>
      <c r="K600" s="40"/>
      <c r="L600" s="40"/>
      <c r="M600" s="40"/>
      <c r="N600" s="159"/>
      <c r="O600" s="159"/>
      <c r="P600" s="159"/>
      <c r="Q600" s="40"/>
      <c r="R600" s="40"/>
      <c r="S600" s="40"/>
      <c r="T600" s="40"/>
    </row>
    <row r="601" spans="1:20">
      <c r="A601" s="40"/>
      <c r="B601" s="40"/>
      <c r="C601" s="40"/>
      <c r="D601" s="40"/>
      <c r="E601" s="138"/>
      <c r="F601" s="40"/>
      <c r="G601" s="40"/>
      <c r="H601" s="40"/>
      <c r="I601" s="161"/>
      <c r="J601" s="40"/>
      <c r="K601" s="40"/>
      <c r="L601" s="40"/>
      <c r="M601" s="40"/>
      <c r="N601" s="159"/>
      <c r="O601" s="159"/>
      <c r="P601" s="159"/>
      <c r="Q601" s="40"/>
      <c r="R601" s="40"/>
      <c r="S601" s="40"/>
      <c r="T601" s="40"/>
    </row>
    <row r="602" spans="1:20">
      <c r="A602" s="40"/>
      <c r="B602" s="40"/>
      <c r="C602" s="40"/>
      <c r="D602" s="40"/>
      <c r="E602" s="138"/>
      <c r="F602" s="40"/>
      <c r="G602" s="40"/>
      <c r="H602" s="40"/>
      <c r="I602" s="161"/>
      <c r="J602" s="40"/>
      <c r="K602" s="40"/>
      <c r="L602" s="40"/>
      <c r="M602" s="40"/>
      <c r="N602" s="159"/>
      <c r="O602" s="159"/>
      <c r="P602" s="159"/>
      <c r="Q602" s="40"/>
      <c r="R602" s="40"/>
      <c r="S602" s="40"/>
      <c r="T602" s="40"/>
    </row>
    <row r="603" spans="1:20">
      <c r="A603" s="40"/>
      <c r="B603" s="40"/>
      <c r="C603" s="40"/>
      <c r="D603" s="40"/>
      <c r="E603" s="138"/>
      <c r="F603" s="40"/>
      <c r="G603" s="40"/>
      <c r="H603" s="40"/>
      <c r="I603" s="161"/>
      <c r="J603" s="40"/>
      <c r="K603" s="40"/>
      <c r="L603" s="40"/>
      <c r="M603" s="40"/>
      <c r="N603" s="159"/>
      <c r="O603" s="159"/>
      <c r="P603" s="159"/>
      <c r="Q603" s="40"/>
      <c r="R603" s="40"/>
      <c r="S603" s="40"/>
      <c r="T603" s="40"/>
    </row>
    <row r="604" spans="1:20">
      <c r="A604" s="40"/>
      <c r="B604" s="40"/>
      <c r="C604" s="40"/>
      <c r="D604" s="40"/>
      <c r="E604" s="138"/>
      <c r="F604" s="40"/>
      <c r="G604" s="40"/>
      <c r="H604" s="40"/>
      <c r="I604" s="161"/>
      <c r="J604" s="40"/>
      <c r="K604" s="40"/>
      <c r="L604" s="40"/>
      <c r="M604" s="40"/>
      <c r="N604" s="159"/>
      <c r="O604" s="159"/>
      <c r="P604" s="159"/>
      <c r="Q604" s="40"/>
      <c r="R604" s="40"/>
      <c r="S604" s="40"/>
      <c r="T604" s="40"/>
    </row>
    <row r="605" spans="1:20">
      <c r="A605" s="40"/>
      <c r="B605" s="40"/>
      <c r="C605" s="40"/>
      <c r="D605" s="40"/>
      <c r="E605" s="138"/>
      <c r="F605" s="40"/>
      <c r="G605" s="40"/>
      <c r="H605" s="40"/>
      <c r="I605" s="161"/>
      <c r="J605" s="40"/>
      <c r="K605" s="40"/>
      <c r="L605" s="40"/>
      <c r="M605" s="40"/>
      <c r="N605" s="159"/>
      <c r="O605" s="159"/>
      <c r="P605" s="159"/>
      <c r="Q605" s="40"/>
      <c r="R605" s="40"/>
      <c r="S605" s="40"/>
      <c r="T605" s="40"/>
    </row>
    <row r="606" spans="1:20">
      <c r="A606" s="40"/>
      <c r="B606" s="40"/>
      <c r="C606" s="40"/>
      <c r="D606" s="40"/>
      <c r="E606" s="138"/>
      <c r="F606" s="40"/>
      <c r="G606" s="40"/>
      <c r="H606" s="40"/>
      <c r="I606" s="161"/>
      <c r="J606" s="40"/>
      <c r="K606" s="40"/>
      <c r="L606" s="40"/>
      <c r="M606" s="40"/>
      <c r="N606" s="159"/>
      <c r="O606" s="159"/>
      <c r="P606" s="159"/>
      <c r="Q606" s="40"/>
      <c r="R606" s="40"/>
      <c r="S606" s="40"/>
      <c r="T606" s="40"/>
    </row>
    <row r="607" spans="1:20">
      <c r="A607" s="40"/>
      <c r="B607" s="40"/>
      <c r="C607" s="40"/>
      <c r="D607" s="40"/>
      <c r="E607" s="138"/>
      <c r="F607" s="40"/>
      <c r="G607" s="40"/>
      <c r="H607" s="40"/>
      <c r="I607" s="161"/>
      <c r="J607" s="40"/>
      <c r="K607" s="40"/>
      <c r="L607" s="40"/>
      <c r="M607" s="40"/>
      <c r="N607" s="159"/>
      <c r="O607" s="159"/>
      <c r="P607" s="159"/>
      <c r="Q607" s="40"/>
      <c r="R607" s="40"/>
      <c r="S607" s="40"/>
      <c r="T607" s="40"/>
    </row>
    <row r="608" spans="1:20">
      <c r="A608" s="40"/>
      <c r="B608" s="40"/>
      <c r="C608" s="40"/>
      <c r="D608" s="40"/>
      <c r="E608" s="138"/>
      <c r="F608" s="40"/>
      <c r="G608" s="40"/>
      <c r="H608" s="40"/>
      <c r="I608" s="161"/>
      <c r="J608" s="40"/>
      <c r="K608" s="40"/>
      <c r="L608" s="40"/>
      <c r="M608" s="40"/>
      <c r="N608" s="159"/>
      <c r="O608" s="159"/>
      <c r="P608" s="159"/>
      <c r="Q608" s="40"/>
      <c r="R608" s="40"/>
      <c r="S608" s="40"/>
      <c r="T608" s="40"/>
    </row>
    <row r="609" spans="1:20">
      <c r="A609" s="40"/>
      <c r="B609" s="40"/>
      <c r="C609" s="40"/>
      <c r="D609" s="40"/>
      <c r="E609" s="138"/>
      <c r="F609" s="40"/>
      <c r="G609" s="40"/>
      <c r="H609" s="40"/>
      <c r="I609" s="161"/>
      <c r="J609" s="40"/>
      <c r="K609" s="40"/>
      <c r="L609" s="40"/>
      <c r="M609" s="40"/>
      <c r="N609" s="159"/>
      <c r="O609" s="159"/>
      <c r="P609" s="159"/>
      <c r="Q609" s="40"/>
      <c r="R609" s="40"/>
      <c r="S609" s="40"/>
      <c r="T609" s="40"/>
    </row>
    <row r="610" spans="1:20">
      <c r="A610" s="40"/>
      <c r="B610" s="40"/>
      <c r="C610" s="40"/>
      <c r="D610" s="40"/>
      <c r="E610" s="138"/>
      <c r="F610" s="40"/>
      <c r="G610" s="40"/>
      <c r="H610" s="40"/>
      <c r="I610" s="161"/>
      <c r="J610" s="40"/>
      <c r="K610" s="40"/>
      <c r="L610" s="40"/>
      <c r="M610" s="40"/>
      <c r="N610" s="159"/>
      <c r="O610" s="159"/>
      <c r="P610" s="159"/>
      <c r="Q610" s="40"/>
      <c r="R610" s="40"/>
      <c r="S610" s="40"/>
      <c r="T610" s="40"/>
    </row>
    <row r="611" spans="1:20">
      <c r="A611" s="40"/>
      <c r="B611" s="40"/>
      <c r="C611" s="40"/>
      <c r="D611" s="40"/>
      <c r="E611" s="138"/>
      <c r="F611" s="40"/>
      <c r="G611" s="40"/>
      <c r="H611" s="40"/>
      <c r="I611" s="161"/>
      <c r="J611" s="40"/>
      <c r="K611" s="40"/>
      <c r="L611" s="40"/>
      <c r="M611" s="40"/>
      <c r="N611" s="159"/>
      <c r="O611" s="159"/>
      <c r="P611" s="159"/>
      <c r="Q611" s="40"/>
      <c r="R611" s="40"/>
      <c r="S611" s="40"/>
      <c r="T611" s="40"/>
    </row>
    <row r="612" spans="1:20">
      <c r="A612" s="40"/>
      <c r="B612" s="40"/>
      <c r="C612" s="40"/>
      <c r="D612" s="40"/>
      <c r="E612" s="138"/>
      <c r="F612" s="40"/>
      <c r="G612" s="40"/>
      <c r="H612" s="40"/>
      <c r="I612" s="161"/>
      <c r="J612" s="40"/>
      <c r="K612" s="40"/>
      <c r="L612" s="40"/>
      <c r="M612" s="40"/>
      <c r="N612" s="159"/>
      <c r="O612" s="159"/>
      <c r="P612" s="159"/>
      <c r="Q612" s="40"/>
      <c r="R612" s="40"/>
      <c r="S612" s="40"/>
      <c r="T612" s="40"/>
    </row>
    <row r="613" spans="1:20">
      <c r="A613" s="40"/>
      <c r="B613" s="40"/>
      <c r="C613" s="40"/>
      <c r="D613" s="40"/>
      <c r="E613" s="138"/>
      <c r="F613" s="40"/>
      <c r="G613" s="40"/>
      <c r="H613" s="40"/>
      <c r="I613" s="161"/>
      <c r="J613" s="40"/>
      <c r="K613" s="40"/>
      <c r="L613" s="40"/>
      <c r="M613" s="40"/>
      <c r="N613" s="159"/>
      <c r="O613" s="159"/>
      <c r="P613" s="159"/>
      <c r="Q613" s="40"/>
      <c r="R613" s="40"/>
      <c r="S613" s="40"/>
      <c r="T613" s="40"/>
    </row>
    <row r="614" spans="1:20">
      <c r="A614" s="40"/>
      <c r="B614" s="40"/>
      <c r="C614" s="40"/>
      <c r="D614" s="40"/>
      <c r="E614" s="138"/>
      <c r="F614" s="40"/>
      <c r="G614" s="40"/>
      <c r="H614" s="40"/>
      <c r="I614" s="161"/>
      <c r="J614" s="40"/>
      <c r="K614" s="40"/>
      <c r="L614" s="40"/>
      <c r="M614" s="40"/>
      <c r="N614" s="159"/>
      <c r="O614" s="159"/>
      <c r="P614" s="159"/>
      <c r="Q614" s="40"/>
      <c r="R614" s="40"/>
      <c r="S614" s="40"/>
      <c r="T614" s="40"/>
    </row>
    <row r="615" spans="1:20">
      <c r="A615" s="40"/>
      <c r="B615" s="40"/>
      <c r="C615" s="40"/>
      <c r="D615" s="40"/>
      <c r="E615" s="138"/>
      <c r="F615" s="40"/>
      <c r="G615" s="40"/>
      <c r="H615" s="40"/>
      <c r="I615" s="161"/>
      <c r="J615" s="40"/>
      <c r="K615" s="40"/>
      <c r="L615" s="40"/>
      <c r="M615" s="40"/>
      <c r="N615" s="159"/>
      <c r="O615" s="159"/>
      <c r="P615" s="159"/>
      <c r="Q615" s="40"/>
      <c r="R615" s="40"/>
      <c r="S615" s="40"/>
      <c r="T615" s="40"/>
    </row>
    <row r="616" spans="1:20">
      <c r="A616" s="40"/>
      <c r="B616" s="40"/>
      <c r="C616" s="40"/>
      <c r="D616" s="40"/>
      <c r="E616" s="138"/>
      <c r="F616" s="40"/>
      <c r="G616" s="40"/>
      <c r="H616" s="40"/>
      <c r="I616" s="161"/>
      <c r="J616" s="40"/>
      <c r="K616" s="40"/>
      <c r="L616" s="40"/>
      <c r="M616" s="40"/>
      <c r="N616" s="159"/>
      <c r="O616" s="159"/>
      <c r="P616" s="159"/>
      <c r="Q616" s="40"/>
      <c r="R616" s="40"/>
      <c r="S616" s="40"/>
      <c r="T616" s="40"/>
    </row>
    <row r="617" spans="1:20">
      <c r="A617" s="40"/>
      <c r="B617" s="40"/>
      <c r="C617" s="40"/>
      <c r="D617" s="40"/>
      <c r="E617" s="138"/>
      <c r="F617" s="40"/>
      <c r="G617" s="40"/>
      <c r="H617" s="40"/>
      <c r="I617" s="161"/>
      <c r="J617" s="40"/>
      <c r="K617" s="40"/>
      <c r="L617" s="40"/>
      <c r="M617" s="40"/>
      <c r="N617" s="159"/>
      <c r="O617" s="159"/>
      <c r="P617" s="159"/>
      <c r="Q617" s="40"/>
      <c r="R617" s="40"/>
      <c r="S617" s="40"/>
      <c r="T617" s="40"/>
    </row>
    <row r="618" spans="1:20">
      <c r="A618" s="40"/>
      <c r="B618" s="40"/>
      <c r="C618" s="40"/>
      <c r="D618" s="40"/>
      <c r="E618" s="138"/>
      <c r="F618" s="40"/>
      <c r="G618" s="40"/>
      <c r="H618" s="40"/>
      <c r="I618" s="161"/>
      <c r="J618" s="40"/>
      <c r="K618" s="40"/>
      <c r="L618" s="40"/>
      <c r="M618" s="40"/>
      <c r="N618" s="159"/>
      <c r="O618" s="159"/>
      <c r="P618" s="159"/>
      <c r="Q618" s="40"/>
      <c r="R618" s="40"/>
      <c r="S618" s="40"/>
      <c r="T618" s="40"/>
    </row>
    <row r="619" spans="1:20">
      <c r="A619" s="40"/>
      <c r="B619" s="40"/>
      <c r="C619" s="40"/>
      <c r="D619" s="40"/>
      <c r="E619" s="138"/>
      <c r="F619" s="40"/>
      <c r="G619" s="40"/>
      <c r="H619" s="40"/>
      <c r="I619" s="161"/>
      <c r="J619" s="40"/>
      <c r="K619" s="40"/>
      <c r="L619" s="40"/>
      <c r="M619" s="40"/>
      <c r="N619" s="159"/>
      <c r="O619" s="159"/>
      <c r="P619" s="159"/>
      <c r="Q619" s="40"/>
      <c r="R619" s="40"/>
      <c r="S619" s="40"/>
      <c r="T619" s="40"/>
    </row>
    <row r="620" spans="1:20">
      <c r="A620" s="40"/>
      <c r="B620" s="40"/>
      <c r="C620" s="40"/>
      <c r="D620" s="40"/>
      <c r="E620" s="138"/>
      <c r="F620" s="40"/>
      <c r="G620" s="40"/>
      <c r="H620" s="40"/>
      <c r="I620" s="161"/>
      <c r="J620" s="40"/>
      <c r="K620" s="40"/>
      <c r="L620" s="40"/>
      <c r="M620" s="40"/>
      <c r="N620" s="159"/>
      <c r="O620" s="159"/>
      <c r="P620" s="159"/>
      <c r="Q620" s="40"/>
      <c r="R620" s="40"/>
      <c r="S620" s="40"/>
      <c r="T620" s="40"/>
    </row>
    <row r="621" spans="1:20">
      <c r="A621" s="40"/>
      <c r="B621" s="40"/>
      <c r="C621" s="40"/>
      <c r="D621" s="40"/>
      <c r="E621" s="138"/>
      <c r="F621" s="40"/>
      <c r="G621" s="40"/>
      <c r="H621" s="40"/>
      <c r="I621" s="161"/>
      <c r="J621" s="40"/>
      <c r="K621" s="40"/>
      <c r="L621" s="40"/>
      <c r="M621" s="40"/>
      <c r="N621" s="159"/>
      <c r="O621" s="159"/>
      <c r="P621" s="159"/>
      <c r="Q621" s="40"/>
      <c r="R621" s="40"/>
      <c r="S621" s="40"/>
      <c r="T621" s="40"/>
    </row>
    <row r="622" spans="1:20">
      <c r="A622" s="40"/>
      <c r="B622" s="40"/>
      <c r="C622" s="40"/>
      <c r="D622" s="40"/>
      <c r="E622" s="138"/>
      <c r="F622" s="40"/>
      <c r="G622" s="40"/>
      <c r="H622" s="40"/>
      <c r="I622" s="161"/>
      <c r="J622" s="40"/>
      <c r="K622" s="40"/>
      <c r="L622" s="40"/>
      <c r="M622" s="40"/>
      <c r="N622" s="159"/>
      <c r="O622" s="159"/>
      <c r="P622" s="159"/>
      <c r="Q622" s="40"/>
      <c r="R622" s="40"/>
      <c r="S622" s="40"/>
      <c r="T622" s="40"/>
    </row>
    <row r="623" spans="1:20">
      <c r="A623" s="40"/>
      <c r="B623" s="40"/>
      <c r="C623" s="40"/>
      <c r="D623" s="40"/>
      <c r="E623" s="138"/>
      <c r="F623" s="40"/>
      <c r="G623" s="40"/>
      <c r="H623" s="40"/>
      <c r="I623" s="161"/>
      <c r="J623" s="40"/>
      <c r="K623" s="40"/>
      <c r="L623" s="40"/>
      <c r="M623" s="40"/>
      <c r="N623" s="159"/>
      <c r="O623" s="159"/>
      <c r="P623" s="159"/>
      <c r="Q623" s="40"/>
      <c r="R623" s="40"/>
      <c r="S623" s="40"/>
      <c r="T623" s="40"/>
    </row>
    <row r="624" spans="1:20">
      <c r="A624" s="40"/>
      <c r="B624" s="40"/>
      <c r="C624" s="40"/>
      <c r="D624" s="40"/>
      <c r="E624" s="138"/>
      <c r="F624" s="40"/>
      <c r="G624" s="40"/>
      <c r="H624" s="40"/>
      <c r="I624" s="161"/>
      <c r="J624" s="40"/>
      <c r="K624" s="40"/>
      <c r="L624" s="40"/>
      <c r="M624" s="40"/>
      <c r="N624" s="159"/>
      <c r="O624" s="159"/>
      <c r="P624" s="159"/>
      <c r="Q624" s="40"/>
      <c r="R624" s="40"/>
      <c r="S624" s="40"/>
      <c r="T624" s="40"/>
    </row>
    <row r="625" spans="1:20">
      <c r="A625" s="40"/>
      <c r="B625" s="40"/>
      <c r="C625" s="40"/>
      <c r="D625" s="40"/>
      <c r="E625" s="138"/>
      <c r="F625" s="40"/>
      <c r="G625" s="40"/>
      <c r="H625" s="40"/>
      <c r="I625" s="161"/>
      <c r="J625" s="40"/>
      <c r="K625" s="40"/>
      <c r="L625" s="40"/>
      <c r="M625" s="40"/>
      <c r="N625" s="159"/>
      <c r="O625" s="159"/>
      <c r="P625" s="159"/>
      <c r="Q625" s="40"/>
      <c r="R625" s="40"/>
      <c r="S625" s="40"/>
      <c r="T625" s="40"/>
    </row>
    <row r="626" spans="1:20">
      <c r="A626" s="40"/>
      <c r="B626" s="40"/>
      <c r="C626" s="40"/>
      <c r="D626" s="40"/>
      <c r="E626" s="138"/>
      <c r="F626" s="40"/>
      <c r="G626" s="40"/>
      <c r="H626" s="40"/>
      <c r="I626" s="161"/>
      <c r="J626" s="40"/>
      <c r="K626" s="40"/>
      <c r="L626" s="40"/>
      <c r="M626" s="40"/>
      <c r="N626" s="159"/>
      <c r="O626" s="159"/>
      <c r="P626" s="159"/>
      <c r="Q626" s="40"/>
      <c r="R626" s="40"/>
      <c r="S626" s="40"/>
      <c r="T626" s="40"/>
    </row>
    <row r="627" spans="1:20">
      <c r="A627" s="40"/>
      <c r="B627" s="40"/>
      <c r="C627" s="40"/>
      <c r="D627" s="40"/>
      <c r="E627" s="138"/>
      <c r="F627" s="40"/>
      <c r="G627" s="40"/>
      <c r="H627" s="40"/>
      <c r="I627" s="161"/>
      <c r="J627" s="40"/>
      <c r="K627" s="40"/>
      <c r="L627" s="40"/>
      <c r="M627" s="40"/>
      <c r="N627" s="159"/>
      <c r="O627" s="159"/>
      <c r="P627" s="159"/>
      <c r="Q627" s="40"/>
      <c r="R627" s="40"/>
      <c r="S627" s="40"/>
      <c r="T627" s="40"/>
    </row>
    <row r="628" spans="1:20">
      <c r="A628" s="40"/>
      <c r="B628" s="40"/>
      <c r="C628" s="40"/>
      <c r="D628" s="40"/>
      <c r="E628" s="138"/>
      <c r="F628" s="40"/>
      <c r="G628" s="40"/>
      <c r="H628" s="40"/>
      <c r="I628" s="161"/>
      <c r="J628" s="40"/>
      <c r="K628" s="40"/>
      <c r="L628" s="40"/>
      <c r="M628" s="40"/>
      <c r="N628" s="159"/>
      <c r="O628" s="159"/>
      <c r="P628" s="159"/>
      <c r="Q628" s="40"/>
      <c r="R628" s="40"/>
      <c r="S628" s="40"/>
      <c r="T628" s="40"/>
    </row>
    <row r="629" spans="1:20">
      <c r="A629" s="40"/>
      <c r="B629" s="40"/>
      <c r="C629" s="40"/>
      <c r="D629" s="40"/>
      <c r="E629" s="138"/>
      <c r="F629" s="40"/>
      <c r="G629" s="40"/>
      <c r="H629" s="40"/>
      <c r="I629" s="161"/>
      <c r="J629" s="40"/>
      <c r="K629" s="40"/>
      <c r="L629" s="40"/>
      <c r="M629" s="40"/>
      <c r="N629" s="159"/>
      <c r="O629" s="159"/>
      <c r="P629" s="159"/>
      <c r="Q629" s="40"/>
      <c r="R629" s="40"/>
      <c r="S629" s="40"/>
      <c r="T629" s="40"/>
    </row>
    <row r="630" spans="1:20">
      <c r="A630" s="40"/>
      <c r="B630" s="40"/>
      <c r="C630" s="40"/>
      <c r="D630" s="40"/>
      <c r="E630" s="138"/>
      <c r="F630" s="40"/>
      <c r="G630" s="40"/>
      <c r="H630" s="40"/>
      <c r="I630" s="161"/>
      <c r="J630" s="40"/>
      <c r="K630" s="40"/>
      <c r="L630" s="40"/>
      <c r="M630" s="40"/>
      <c r="N630" s="159"/>
      <c r="O630" s="159"/>
      <c r="P630" s="159"/>
      <c r="Q630" s="40"/>
      <c r="R630" s="40"/>
      <c r="S630" s="40"/>
      <c r="T630" s="40"/>
    </row>
    <row r="631" spans="1:20">
      <c r="A631" s="40"/>
      <c r="B631" s="40"/>
      <c r="C631" s="40"/>
      <c r="D631" s="40"/>
      <c r="E631" s="138"/>
      <c r="F631" s="40"/>
      <c r="G631" s="40"/>
      <c r="H631" s="40"/>
      <c r="I631" s="161"/>
      <c r="J631" s="40"/>
      <c r="K631" s="40"/>
      <c r="L631" s="40"/>
      <c r="M631" s="40"/>
      <c r="N631" s="159"/>
      <c r="O631" s="159"/>
      <c r="P631" s="159"/>
      <c r="Q631" s="40"/>
      <c r="R631" s="40"/>
      <c r="S631" s="40"/>
      <c r="T631" s="40"/>
    </row>
    <row r="632" spans="1:20">
      <c r="A632" s="40"/>
      <c r="B632" s="40"/>
      <c r="C632" s="40"/>
      <c r="D632" s="40"/>
      <c r="E632" s="138"/>
      <c r="F632" s="40"/>
      <c r="G632" s="40"/>
      <c r="H632" s="40"/>
      <c r="I632" s="161"/>
      <c r="J632" s="40"/>
      <c r="K632" s="40"/>
      <c r="L632" s="40"/>
      <c r="M632" s="40"/>
      <c r="N632" s="159"/>
      <c r="O632" s="159"/>
      <c r="P632" s="159"/>
      <c r="Q632" s="40"/>
      <c r="R632" s="40"/>
      <c r="S632" s="40"/>
      <c r="T632" s="40"/>
    </row>
    <row r="633" spans="1:20">
      <c r="A633" s="40"/>
      <c r="B633" s="40"/>
      <c r="C633" s="40"/>
      <c r="D633" s="40"/>
      <c r="E633" s="138"/>
      <c r="F633" s="40"/>
      <c r="G633" s="40"/>
      <c r="H633" s="40"/>
      <c r="I633" s="161"/>
      <c r="J633" s="40"/>
      <c r="K633" s="40"/>
      <c r="L633" s="40"/>
      <c r="M633" s="40"/>
      <c r="N633" s="159"/>
      <c r="O633" s="159"/>
      <c r="P633" s="159"/>
      <c r="Q633" s="40"/>
      <c r="R633" s="40"/>
      <c r="S633" s="40"/>
      <c r="T633" s="40"/>
    </row>
    <row r="634" spans="1:20">
      <c r="A634" s="40"/>
      <c r="B634" s="40"/>
      <c r="C634" s="40"/>
      <c r="D634" s="40"/>
      <c r="E634" s="138"/>
      <c r="F634" s="40"/>
      <c r="G634" s="40"/>
      <c r="H634" s="40"/>
      <c r="I634" s="161"/>
      <c r="J634" s="40"/>
      <c r="K634" s="40"/>
      <c r="L634" s="40"/>
      <c r="M634" s="40"/>
      <c r="N634" s="159"/>
      <c r="O634" s="159"/>
      <c r="P634" s="159"/>
      <c r="Q634" s="40"/>
      <c r="R634" s="40"/>
      <c r="S634" s="40"/>
      <c r="T634" s="40"/>
    </row>
    <row r="635" spans="1:20">
      <c r="A635" s="40"/>
      <c r="B635" s="40"/>
      <c r="C635" s="40"/>
      <c r="D635" s="40"/>
      <c r="E635" s="138"/>
      <c r="F635" s="40"/>
      <c r="G635" s="40"/>
      <c r="H635" s="40"/>
      <c r="I635" s="161"/>
      <c r="J635" s="40"/>
      <c r="K635" s="40"/>
      <c r="L635" s="40"/>
      <c r="M635" s="40"/>
      <c r="N635" s="159"/>
      <c r="O635" s="159"/>
      <c r="P635" s="159"/>
      <c r="Q635" s="40"/>
      <c r="R635" s="40"/>
      <c r="S635" s="40"/>
      <c r="T635" s="40"/>
    </row>
    <row r="636" spans="1:20">
      <c r="A636" s="40"/>
      <c r="B636" s="40"/>
      <c r="C636" s="40"/>
      <c r="D636" s="40"/>
      <c r="E636" s="138"/>
      <c r="F636" s="40"/>
      <c r="G636" s="40"/>
      <c r="H636" s="40"/>
      <c r="I636" s="161"/>
      <c r="J636" s="40"/>
      <c r="K636" s="40"/>
      <c r="L636" s="40"/>
      <c r="M636" s="40"/>
      <c r="N636" s="159"/>
      <c r="O636" s="159"/>
      <c r="P636" s="159"/>
      <c r="Q636" s="40"/>
      <c r="R636" s="40"/>
      <c r="S636" s="40"/>
      <c r="T636" s="40"/>
    </row>
    <row r="637" spans="1:20">
      <c r="A637" s="40"/>
      <c r="B637" s="40"/>
      <c r="C637" s="40"/>
      <c r="D637" s="40"/>
      <c r="E637" s="138"/>
      <c r="F637" s="40"/>
      <c r="G637" s="40"/>
      <c r="H637" s="40"/>
      <c r="I637" s="161"/>
      <c r="J637" s="40"/>
      <c r="K637" s="40"/>
      <c r="L637" s="40"/>
      <c r="M637" s="40"/>
      <c r="N637" s="159"/>
      <c r="O637" s="159"/>
      <c r="P637" s="159"/>
      <c r="Q637" s="40"/>
      <c r="R637" s="40"/>
      <c r="S637" s="40"/>
      <c r="T637" s="40"/>
    </row>
    <row r="638" spans="1:20">
      <c r="A638" s="40"/>
      <c r="B638" s="40"/>
      <c r="C638" s="40"/>
      <c r="D638" s="40"/>
      <c r="E638" s="138"/>
      <c r="F638" s="40"/>
      <c r="G638" s="40"/>
      <c r="H638" s="40"/>
      <c r="I638" s="161"/>
      <c r="J638" s="40"/>
      <c r="K638" s="40"/>
      <c r="L638" s="40"/>
      <c r="M638" s="40"/>
      <c r="N638" s="159"/>
      <c r="O638" s="159"/>
      <c r="P638" s="159"/>
      <c r="Q638" s="40"/>
      <c r="R638" s="40"/>
      <c r="S638" s="40"/>
      <c r="T638" s="40"/>
    </row>
    <row r="639" spans="1:20">
      <c r="A639" s="40"/>
      <c r="B639" s="40"/>
      <c r="C639" s="40"/>
      <c r="D639" s="40"/>
      <c r="E639" s="138"/>
      <c r="F639" s="40"/>
      <c r="G639" s="40"/>
      <c r="H639" s="40"/>
      <c r="I639" s="161"/>
      <c r="J639" s="40"/>
      <c r="K639" s="40"/>
      <c r="L639" s="40"/>
      <c r="M639" s="40"/>
      <c r="N639" s="159"/>
      <c r="O639" s="159"/>
      <c r="P639" s="159"/>
      <c r="Q639" s="40"/>
      <c r="R639" s="40"/>
      <c r="S639" s="40"/>
      <c r="T639" s="40"/>
    </row>
    <row r="640" spans="1:20">
      <c r="A640" s="40"/>
      <c r="B640" s="40"/>
      <c r="C640" s="40"/>
      <c r="D640" s="40"/>
      <c r="E640" s="138"/>
      <c r="F640" s="40"/>
      <c r="G640" s="40"/>
      <c r="H640" s="40"/>
      <c r="I640" s="161"/>
      <c r="J640" s="40"/>
      <c r="K640" s="40"/>
      <c r="L640" s="40"/>
      <c r="M640" s="40"/>
      <c r="N640" s="159"/>
      <c r="O640" s="159"/>
      <c r="P640" s="159"/>
      <c r="Q640" s="40"/>
      <c r="R640" s="40"/>
      <c r="S640" s="40"/>
      <c r="T640" s="40"/>
    </row>
    <row r="641" spans="1:20">
      <c r="A641" s="40"/>
      <c r="B641" s="40"/>
      <c r="C641" s="40"/>
      <c r="D641" s="40"/>
      <c r="E641" s="138"/>
      <c r="F641" s="40"/>
      <c r="G641" s="40"/>
      <c r="H641" s="40"/>
      <c r="I641" s="161"/>
      <c r="J641" s="40"/>
      <c r="K641" s="40"/>
      <c r="L641" s="40"/>
      <c r="M641" s="40"/>
      <c r="N641" s="159"/>
      <c r="O641" s="159"/>
      <c r="P641" s="159"/>
      <c r="Q641" s="40"/>
      <c r="R641" s="40"/>
      <c r="S641" s="40"/>
      <c r="T641" s="40"/>
    </row>
    <row r="642" spans="1:20">
      <c r="A642" s="40"/>
      <c r="B642" s="40"/>
      <c r="C642" s="40"/>
      <c r="D642" s="40"/>
      <c r="E642" s="138"/>
      <c r="F642" s="40"/>
      <c r="G642" s="40"/>
      <c r="H642" s="40"/>
      <c r="I642" s="161"/>
      <c r="J642" s="40"/>
      <c r="K642" s="40"/>
      <c r="L642" s="40"/>
      <c r="M642" s="40"/>
      <c r="N642" s="159"/>
      <c r="O642" s="159"/>
      <c r="P642" s="159"/>
      <c r="Q642" s="40"/>
      <c r="R642" s="40"/>
      <c r="S642" s="40"/>
      <c r="T642" s="40"/>
    </row>
    <row r="643" spans="1:20">
      <c r="A643" s="40"/>
      <c r="B643" s="40"/>
      <c r="C643" s="40"/>
      <c r="D643" s="40"/>
      <c r="E643" s="138"/>
      <c r="F643" s="40"/>
      <c r="G643" s="40"/>
      <c r="H643" s="40"/>
      <c r="I643" s="161"/>
      <c r="J643" s="40"/>
      <c r="K643" s="40"/>
      <c r="L643" s="40"/>
      <c r="M643" s="40"/>
      <c r="N643" s="159"/>
      <c r="O643" s="159"/>
      <c r="P643" s="159"/>
      <c r="Q643" s="40"/>
      <c r="R643" s="40"/>
      <c r="S643" s="40"/>
      <c r="T643" s="40"/>
    </row>
    <row r="644" spans="1:20">
      <c r="A644" s="40"/>
      <c r="B644" s="40"/>
      <c r="C644" s="40"/>
      <c r="D644" s="40"/>
      <c r="E644" s="138"/>
      <c r="F644" s="40"/>
      <c r="G644" s="40"/>
      <c r="H644" s="40"/>
      <c r="I644" s="161"/>
      <c r="J644" s="40"/>
      <c r="K644" s="40"/>
      <c r="L644" s="40"/>
      <c r="M644" s="40"/>
      <c r="N644" s="159"/>
      <c r="O644" s="159"/>
      <c r="P644" s="159"/>
      <c r="Q644" s="40"/>
      <c r="R644" s="40"/>
      <c r="S644" s="40"/>
      <c r="T644" s="40"/>
    </row>
    <row r="645" spans="1:20">
      <c r="A645" s="40"/>
      <c r="B645" s="40"/>
      <c r="C645" s="40"/>
      <c r="D645" s="40"/>
      <c r="E645" s="138"/>
      <c r="F645" s="40"/>
      <c r="G645" s="40"/>
      <c r="H645" s="40"/>
      <c r="I645" s="161"/>
      <c r="J645" s="40"/>
      <c r="K645" s="40"/>
      <c r="L645" s="40"/>
      <c r="M645" s="40"/>
      <c r="N645" s="159"/>
      <c r="O645" s="159"/>
      <c r="P645" s="159"/>
      <c r="Q645" s="40"/>
      <c r="R645" s="40"/>
      <c r="S645" s="40"/>
      <c r="T645" s="40"/>
    </row>
    <row r="646" spans="1:20">
      <c r="A646" s="40"/>
      <c r="B646" s="40"/>
      <c r="C646" s="40"/>
      <c r="D646" s="40"/>
      <c r="E646" s="138"/>
      <c r="F646" s="40"/>
      <c r="G646" s="40"/>
      <c r="H646" s="40"/>
      <c r="I646" s="161"/>
      <c r="J646" s="40"/>
      <c r="K646" s="40"/>
      <c r="L646" s="40"/>
      <c r="M646" s="40"/>
      <c r="N646" s="159"/>
      <c r="O646" s="159"/>
      <c r="P646" s="159"/>
      <c r="Q646" s="40"/>
      <c r="R646" s="40"/>
      <c r="S646" s="40"/>
      <c r="T646" s="40"/>
    </row>
    <row r="647" spans="1:20">
      <c r="A647" s="40"/>
      <c r="B647" s="40"/>
      <c r="C647" s="40"/>
      <c r="D647" s="40"/>
      <c r="E647" s="138"/>
      <c r="F647" s="40"/>
      <c r="G647" s="40"/>
      <c r="H647" s="40"/>
      <c r="I647" s="161"/>
      <c r="J647" s="40"/>
      <c r="K647" s="40"/>
      <c r="L647" s="40"/>
      <c r="M647" s="40"/>
      <c r="N647" s="159"/>
      <c r="O647" s="159"/>
      <c r="P647" s="159"/>
      <c r="Q647" s="40"/>
      <c r="R647" s="40"/>
      <c r="S647" s="40"/>
      <c r="T647" s="40"/>
    </row>
    <row r="648" spans="1:20">
      <c r="A648" s="40"/>
      <c r="B648" s="40"/>
      <c r="C648" s="40"/>
      <c r="D648" s="40"/>
      <c r="E648" s="138"/>
      <c r="F648" s="40"/>
      <c r="G648" s="40"/>
      <c r="H648" s="40"/>
      <c r="I648" s="161"/>
      <c r="J648" s="40"/>
      <c r="K648" s="40"/>
      <c r="L648" s="40"/>
      <c r="M648" s="40"/>
      <c r="N648" s="159"/>
      <c r="O648" s="159"/>
      <c r="P648" s="159"/>
      <c r="Q648" s="40"/>
      <c r="R648" s="40"/>
      <c r="S648" s="40"/>
      <c r="T648" s="40"/>
    </row>
    <row r="649" spans="1:20">
      <c r="A649" s="40"/>
      <c r="B649" s="40"/>
      <c r="C649" s="40"/>
      <c r="D649" s="40"/>
      <c r="E649" s="138"/>
      <c r="F649" s="40"/>
      <c r="G649" s="40"/>
      <c r="H649" s="40"/>
      <c r="I649" s="161"/>
      <c r="J649" s="40"/>
      <c r="K649" s="40"/>
      <c r="L649" s="40"/>
      <c r="M649" s="40"/>
      <c r="N649" s="159"/>
      <c r="O649" s="159"/>
      <c r="P649" s="159"/>
      <c r="Q649" s="40"/>
      <c r="R649" s="40"/>
      <c r="S649" s="40"/>
      <c r="T649" s="40"/>
    </row>
    <row r="650" spans="1:20">
      <c r="A650" s="40"/>
      <c r="B650" s="40"/>
      <c r="C650" s="40"/>
      <c r="D650" s="40"/>
      <c r="E650" s="138"/>
      <c r="F650" s="40"/>
      <c r="G650" s="40"/>
      <c r="H650" s="40"/>
      <c r="I650" s="161"/>
      <c r="J650" s="40"/>
      <c r="K650" s="40"/>
      <c r="L650" s="40"/>
      <c r="M650" s="40"/>
      <c r="N650" s="159"/>
      <c r="O650" s="159"/>
      <c r="P650" s="159"/>
      <c r="Q650" s="40"/>
      <c r="R650" s="40"/>
      <c r="S650" s="40"/>
      <c r="T650" s="40"/>
    </row>
    <row r="651" spans="1:20">
      <c r="A651" s="40"/>
      <c r="B651" s="40"/>
      <c r="C651" s="40"/>
      <c r="D651" s="40"/>
      <c r="E651" s="138"/>
      <c r="F651" s="40"/>
      <c r="G651" s="40"/>
      <c r="H651" s="40"/>
      <c r="I651" s="161"/>
      <c r="J651" s="40"/>
      <c r="K651" s="40"/>
      <c r="L651" s="40"/>
      <c r="M651" s="40"/>
      <c r="N651" s="159"/>
      <c r="O651" s="159"/>
      <c r="P651" s="159"/>
      <c r="Q651" s="40"/>
      <c r="R651" s="40"/>
      <c r="S651" s="40"/>
      <c r="T651" s="40"/>
    </row>
    <row r="652" spans="1:20">
      <c r="A652" s="40"/>
      <c r="B652" s="40"/>
      <c r="C652" s="40"/>
      <c r="D652" s="40"/>
      <c r="E652" s="138"/>
      <c r="F652" s="40"/>
      <c r="G652" s="40"/>
      <c r="H652" s="40"/>
      <c r="I652" s="161"/>
      <c r="J652" s="40"/>
      <c r="K652" s="40"/>
      <c r="L652" s="40"/>
      <c r="M652" s="40"/>
      <c r="N652" s="159"/>
      <c r="O652" s="159"/>
      <c r="P652" s="159"/>
      <c r="Q652" s="40"/>
      <c r="R652" s="40"/>
      <c r="S652" s="40"/>
      <c r="T652" s="40"/>
    </row>
    <row r="653" spans="1:20">
      <c r="A653" s="40"/>
      <c r="B653" s="40"/>
      <c r="C653" s="40"/>
      <c r="D653" s="40"/>
      <c r="E653" s="138"/>
      <c r="F653" s="40"/>
      <c r="G653" s="40"/>
      <c r="H653" s="40"/>
      <c r="I653" s="161"/>
      <c r="J653" s="40"/>
      <c r="K653" s="40"/>
      <c r="L653" s="40"/>
      <c r="M653" s="40"/>
      <c r="N653" s="159"/>
      <c r="O653" s="159"/>
      <c r="P653" s="159"/>
      <c r="Q653" s="40"/>
      <c r="R653" s="40"/>
      <c r="S653" s="40"/>
      <c r="T653" s="40"/>
    </row>
    <row r="654" spans="1:20">
      <c r="A654" s="40"/>
      <c r="B654" s="40"/>
      <c r="C654" s="40"/>
      <c r="D654" s="40"/>
      <c r="E654" s="138"/>
      <c r="F654" s="40"/>
      <c r="G654" s="40"/>
      <c r="H654" s="40"/>
      <c r="I654" s="161"/>
      <c r="J654" s="40"/>
      <c r="K654" s="40"/>
      <c r="L654" s="40"/>
      <c r="M654" s="40"/>
      <c r="N654" s="159"/>
      <c r="O654" s="159"/>
      <c r="P654" s="159"/>
      <c r="Q654" s="40"/>
      <c r="R654" s="40"/>
      <c r="S654" s="40"/>
      <c r="T654" s="40"/>
    </row>
    <row r="655" spans="1:20">
      <c r="A655" s="40"/>
      <c r="B655" s="40"/>
      <c r="C655" s="40"/>
      <c r="D655" s="40"/>
      <c r="E655" s="138"/>
      <c r="F655" s="40"/>
      <c r="G655" s="40"/>
      <c r="H655" s="40"/>
      <c r="I655" s="161"/>
      <c r="J655" s="40"/>
      <c r="K655" s="40"/>
      <c r="L655" s="40"/>
      <c r="M655" s="40"/>
      <c r="N655" s="159"/>
      <c r="O655" s="159"/>
      <c r="P655" s="159"/>
      <c r="Q655" s="40"/>
      <c r="R655" s="40"/>
      <c r="S655" s="40"/>
      <c r="T655" s="40"/>
    </row>
    <row r="656" spans="1:20">
      <c r="A656" s="40"/>
      <c r="B656" s="40"/>
      <c r="C656" s="40"/>
      <c r="D656" s="40"/>
      <c r="E656" s="138"/>
      <c r="F656" s="40"/>
      <c r="G656" s="40"/>
      <c r="H656" s="40"/>
      <c r="I656" s="161"/>
      <c r="J656" s="40"/>
      <c r="K656" s="40"/>
      <c r="L656" s="40"/>
      <c r="M656" s="40"/>
      <c r="N656" s="159"/>
      <c r="O656" s="159"/>
      <c r="P656" s="159"/>
      <c r="Q656" s="40"/>
      <c r="R656" s="40"/>
      <c r="S656" s="40"/>
      <c r="T656" s="40"/>
    </row>
    <row r="657" spans="1:20">
      <c r="A657" s="40"/>
      <c r="B657" s="40"/>
      <c r="C657" s="40"/>
      <c r="D657" s="40"/>
      <c r="E657" s="138"/>
      <c r="F657" s="40"/>
      <c r="G657" s="40"/>
      <c r="H657" s="40"/>
      <c r="I657" s="161"/>
      <c r="J657" s="40"/>
      <c r="K657" s="40"/>
      <c r="L657" s="40"/>
      <c r="M657" s="40"/>
      <c r="N657" s="159"/>
      <c r="O657" s="159"/>
      <c r="P657" s="159"/>
      <c r="Q657" s="40"/>
      <c r="R657" s="40"/>
      <c r="S657" s="40"/>
      <c r="T657" s="40"/>
    </row>
    <row r="658" spans="1:20">
      <c r="A658" s="40"/>
      <c r="B658" s="40"/>
      <c r="C658" s="40"/>
      <c r="D658" s="40"/>
      <c r="E658" s="138"/>
      <c r="F658" s="40"/>
      <c r="G658" s="40"/>
      <c r="H658" s="40"/>
      <c r="I658" s="161"/>
      <c r="J658" s="40"/>
      <c r="K658" s="40"/>
      <c r="L658" s="40"/>
      <c r="M658" s="40"/>
      <c r="N658" s="159"/>
      <c r="O658" s="159"/>
      <c r="P658" s="159"/>
      <c r="Q658" s="40"/>
      <c r="R658" s="40"/>
      <c r="S658" s="40"/>
      <c r="T658" s="40"/>
    </row>
    <row r="659" spans="1:20">
      <c r="A659" s="40"/>
      <c r="B659" s="40"/>
      <c r="C659" s="40"/>
      <c r="D659" s="40"/>
      <c r="E659" s="138"/>
      <c r="F659" s="40"/>
      <c r="G659" s="40"/>
      <c r="H659" s="40"/>
      <c r="I659" s="161"/>
      <c r="J659" s="40"/>
      <c r="K659" s="40"/>
      <c r="L659" s="40"/>
      <c r="M659" s="40"/>
      <c r="N659" s="159"/>
      <c r="O659" s="159"/>
      <c r="P659" s="159"/>
      <c r="Q659" s="40"/>
      <c r="R659" s="40"/>
      <c r="S659" s="40"/>
      <c r="T659" s="40"/>
    </row>
    <row r="660" spans="1:20">
      <c r="A660" s="40"/>
      <c r="B660" s="40"/>
      <c r="C660" s="40"/>
      <c r="D660" s="40"/>
      <c r="E660" s="138"/>
      <c r="F660" s="40"/>
      <c r="G660" s="40"/>
      <c r="H660" s="40"/>
      <c r="I660" s="161"/>
      <c r="J660" s="40"/>
      <c r="K660" s="40"/>
      <c r="L660" s="40"/>
      <c r="M660" s="40"/>
      <c r="N660" s="159"/>
      <c r="O660" s="159"/>
      <c r="P660" s="159"/>
      <c r="Q660" s="40"/>
      <c r="R660" s="40"/>
      <c r="S660" s="40"/>
      <c r="T660" s="40"/>
    </row>
    <row r="661" spans="1:20">
      <c r="A661" s="40"/>
      <c r="B661" s="40"/>
      <c r="C661" s="40"/>
      <c r="D661" s="40"/>
      <c r="E661" s="138"/>
      <c r="F661" s="40"/>
      <c r="G661" s="40"/>
      <c r="H661" s="40"/>
      <c r="I661" s="161"/>
      <c r="J661" s="40"/>
      <c r="K661" s="40"/>
      <c r="L661" s="40"/>
      <c r="M661" s="40"/>
      <c r="N661" s="159"/>
      <c r="O661" s="159"/>
      <c r="P661" s="159"/>
      <c r="Q661" s="40"/>
      <c r="R661" s="40"/>
      <c r="S661" s="40"/>
      <c r="T661" s="40"/>
    </row>
    <row r="662" spans="1:20">
      <c r="A662" s="40"/>
      <c r="B662" s="40"/>
      <c r="C662" s="40"/>
      <c r="D662" s="40"/>
      <c r="E662" s="138"/>
      <c r="F662" s="40"/>
      <c r="G662" s="40"/>
      <c r="H662" s="40"/>
      <c r="I662" s="161"/>
      <c r="J662" s="40"/>
      <c r="K662" s="40"/>
      <c r="L662" s="40"/>
      <c r="M662" s="40"/>
      <c r="N662" s="159"/>
      <c r="O662" s="159"/>
      <c r="P662" s="159"/>
      <c r="Q662" s="40"/>
      <c r="R662" s="40"/>
      <c r="S662" s="40"/>
      <c r="T662" s="40"/>
    </row>
    <row r="663" spans="1:20">
      <c r="A663" s="40"/>
      <c r="B663" s="40"/>
      <c r="C663" s="40"/>
      <c r="D663" s="40"/>
      <c r="E663" s="138"/>
      <c r="F663" s="40"/>
      <c r="G663" s="40"/>
      <c r="H663" s="40"/>
      <c r="I663" s="161"/>
      <c r="J663" s="40"/>
      <c r="K663" s="40"/>
      <c r="L663" s="40"/>
      <c r="M663" s="40"/>
      <c r="N663" s="159"/>
      <c r="O663" s="159"/>
      <c r="P663" s="159"/>
      <c r="Q663" s="40"/>
      <c r="R663" s="40"/>
      <c r="S663" s="40"/>
      <c r="T663" s="40"/>
    </row>
    <row r="664" spans="1:20">
      <c r="A664" s="40"/>
      <c r="B664" s="40"/>
      <c r="C664" s="40"/>
      <c r="D664" s="40"/>
      <c r="E664" s="138"/>
      <c r="F664" s="40"/>
      <c r="G664" s="40"/>
      <c r="H664" s="40"/>
      <c r="I664" s="161"/>
      <c r="J664" s="40"/>
      <c r="K664" s="40"/>
      <c r="L664" s="40"/>
      <c r="M664" s="40"/>
      <c r="N664" s="159"/>
      <c r="O664" s="159"/>
      <c r="P664" s="159"/>
      <c r="Q664" s="40"/>
      <c r="R664" s="40"/>
      <c r="S664" s="40"/>
      <c r="T664" s="40"/>
    </row>
    <row r="665" spans="1:20">
      <c r="A665" s="40"/>
      <c r="B665" s="40"/>
      <c r="C665" s="40"/>
      <c r="D665" s="40"/>
      <c r="E665" s="138"/>
      <c r="F665" s="40"/>
      <c r="G665" s="40"/>
      <c r="H665" s="40"/>
      <c r="I665" s="161"/>
      <c r="J665" s="40"/>
      <c r="K665" s="40"/>
      <c r="L665" s="40"/>
      <c r="M665" s="40"/>
      <c r="N665" s="159"/>
      <c r="O665" s="159"/>
      <c r="P665" s="159"/>
      <c r="Q665" s="40"/>
      <c r="R665" s="40"/>
      <c r="S665" s="40"/>
      <c r="T665" s="40"/>
    </row>
    <row r="666" spans="1:20">
      <c r="A666" s="40"/>
      <c r="B666" s="40"/>
      <c r="C666" s="40"/>
      <c r="D666" s="40"/>
      <c r="E666" s="138"/>
      <c r="F666" s="40"/>
      <c r="G666" s="40"/>
      <c r="H666" s="40"/>
      <c r="I666" s="161"/>
      <c r="J666" s="40"/>
      <c r="K666" s="40"/>
      <c r="L666" s="40"/>
      <c r="M666" s="40"/>
      <c r="N666" s="159"/>
      <c r="O666" s="159"/>
      <c r="P666" s="159"/>
      <c r="Q666" s="40"/>
      <c r="R666" s="40"/>
      <c r="S666" s="40"/>
      <c r="T666" s="40"/>
    </row>
    <row r="667" spans="1:20">
      <c r="A667" s="40"/>
      <c r="B667" s="40"/>
      <c r="C667" s="40"/>
      <c r="D667" s="40"/>
      <c r="E667" s="138"/>
      <c r="F667" s="40"/>
      <c r="G667" s="40"/>
      <c r="H667" s="40"/>
      <c r="I667" s="161"/>
      <c r="J667" s="40"/>
      <c r="K667" s="40"/>
      <c r="L667" s="40"/>
      <c r="M667" s="40"/>
      <c r="N667" s="159"/>
      <c r="O667" s="159"/>
      <c r="P667" s="159"/>
      <c r="Q667" s="40"/>
      <c r="R667" s="40"/>
      <c r="S667" s="40"/>
      <c r="T667" s="40"/>
    </row>
    <row r="668" spans="1:20">
      <c r="A668" s="40"/>
      <c r="B668" s="40"/>
      <c r="C668" s="40"/>
      <c r="D668" s="40"/>
      <c r="E668" s="138"/>
      <c r="F668" s="40"/>
      <c r="G668" s="40"/>
      <c r="H668" s="40"/>
      <c r="I668" s="161"/>
      <c r="J668" s="40"/>
      <c r="K668" s="40"/>
      <c r="L668" s="40"/>
      <c r="M668" s="40"/>
      <c r="N668" s="159"/>
      <c r="O668" s="159"/>
      <c r="P668" s="159"/>
      <c r="Q668" s="40"/>
      <c r="R668" s="40"/>
      <c r="S668" s="40"/>
      <c r="T668" s="40"/>
    </row>
    <row r="669" spans="1:20">
      <c r="A669" s="40"/>
      <c r="B669" s="40"/>
      <c r="C669" s="40"/>
      <c r="D669" s="40"/>
      <c r="E669" s="138"/>
      <c r="F669" s="40"/>
      <c r="G669" s="40"/>
      <c r="H669" s="40"/>
      <c r="I669" s="161"/>
      <c r="J669" s="40"/>
      <c r="K669" s="40"/>
      <c r="L669" s="40"/>
      <c r="M669" s="40"/>
      <c r="N669" s="159"/>
      <c r="O669" s="159"/>
      <c r="P669" s="159"/>
      <c r="Q669" s="40"/>
      <c r="R669" s="40"/>
      <c r="S669" s="40"/>
      <c r="T669" s="40"/>
    </row>
    <row r="670" spans="1:20">
      <c r="A670" s="40"/>
      <c r="B670" s="40"/>
      <c r="C670" s="40"/>
      <c r="D670" s="40"/>
      <c r="E670" s="138"/>
      <c r="F670" s="40"/>
      <c r="G670" s="40"/>
      <c r="H670" s="40"/>
      <c r="I670" s="161"/>
      <c r="J670" s="40"/>
      <c r="K670" s="40"/>
      <c r="L670" s="40"/>
      <c r="M670" s="40"/>
      <c r="N670" s="159"/>
      <c r="O670" s="159"/>
      <c r="P670" s="159"/>
      <c r="Q670" s="40"/>
      <c r="R670" s="40"/>
      <c r="S670" s="40"/>
      <c r="T670" s="40"/>
    </row>
    <row r="671" spans="1:20">
      <c r="A671" s="40"/>
      <c r="B671" s="40"/>
      <c r="C671" s="40"/>
      <c r="D671" s="40"/>
      <c r="E671" s="138"/>
      <c r="F671" s="40"/>
      <c r="G671" s="40"/>
      <c r="H671" s="40"/>
      <c r="I671" s="161"/>
      <c r="J671" s="40"/>
      <c r="K671" s="40"/>
      <c r="L671" s="40"/>
      <c r="M671" s="40"/>
      <c r="N671" s="159"/>
      <c r="O671" s="159"/>
      <c r="P671" s="159"/>
      <c r="Q671" s="40"/>
      <c r="R671" s="40"/>
      <c r="S671" s="40"/>
      <c r="T671" s="40"/>
    </row>
    <row r="672" spans="1:20">
      <c r="A672" s="40"/>
      <c r="B672" s="40"/>
      <c r="C672" s="40"/>
      <c r="D672" s="40"/>
      <c r="E672" s="138"/>
      <c r="F672" s="40"/>
      <c r="G672" s="40"/>
      <c r="H672" s="40"/>
      <c r="I672" s="161"/>
      <c r="J672" s="40"/>
      <c r="K672" s="40"/>
      <c r="L672" s="40"/>
      <c r="M672" s="40"/>
      <c r="N672" s="159"/>
      <c r="O672" s="159"/>
      <c r="P672" s="159"/>
      <c r="Q672" s="40"/>
      <c r="R672" s="40"/>
      <c r="S672" s="40"/>
      <c r="T672" s="40"/>
    </row>
    <row r="673" spans="1:20">
      <c r="A673" s="40"/>
      <c r="B673" s="40"/>
      <c r="C673" s="40"/>
      <c r="D673" s="40"/>
      <c r="E673" s="138"/>
      <c r="F673" s="40"/>
      <c r="G673" s="40"/>
      <c r="H673" s="40"/>
      <c r="I673" s="161"/>
      <c r="J673" s="40"/>
      <c r="K673" s="40"/>
      <c r="L673" s="40"/>
      <c r="M673" s="40"/>
      <c r="N673" s="159"/>
      <c r="O673" s="159"/>
      <c r="P673" s="159"/>
      <c r="Q673" s="40"/>
      <c r="R673" s="40"/>
      <c r="S673" s="40"/>
      <c r="T673" s="40"/>
    </row>
    <row r="674" spans="1:20">
      <c r="A674" s="40"/>
      <c r="B674" s="40"/>
      <c r="C674" s="40"/>
      <c r="D674" s="40"/>
      <c r="E674" s="138"/>
      <c r="F674" s="40"/>
      <c r="G674" s="40"/>
      <c r="H674" s="40"/>
      <c r="I674" s="161"/>
      <c r="J674" s="40"/>
      <c r="K674" s="40"/>
      <c r="L674" s="40"/>
      <c r="M674" s="40"/>
      <c r="N674" s="159"/>
      <c r="O674" s="159"/>
      <c r="P674" s="159"/>
      <c r="Q674" s="40"/>
      <c r="R674" s="40"/>
      <c r="S674" s="40"/>
      <c r="T674" s="40"/>
    </row>
    <row r="675" spans="1:20">
      <c r="A675" s="40"/>
      <c r="B675" s="40"/>
      <c r="C675" s="40"/>
      <c r="D675" s="40"/>
      <c r="E675" s="138"/>
      <c r="F675" s="40"/>
      <c r="G675" s="40"/>
      <c r="H675" s="40"/>
      <c r="I675" s="161"/>
      <c r="J675" s="40"/>
      <c r="K675" s="40"/>
      <c r="L675" s="40"/>
      <c r="M675" s="40"/>
      <c r="N675" s="159"/>
      <c r="O675" s="159"/>
      <c r="P675" s="159"/>
      <c r="Q675" s="40"/>
      <c r="R675" s="40"/>
      <c r="S675" s="40"/>
      <c r="T675" s="40"/>
    </row>
    <row r="676" spans="1:20">
      <c r="A676" s="40"/>
      <c r="B676" s="40"/>
      <c r="C676" s="40"/>
      <c r="D676" s="40"/>
      <c r="E676" s="138"/>
      <c r="F676" s="40"/>
      <c r="G676" s="40"/>
      <c r="H676" s="40"/>
      <c r="I676" s="161"/>
      <c r="J676" s="40"/>
      <c r="K676" s="40"/>
      <c r="L676" s="40"/>
      <c r="M676" s="40"/>
      <c r="N676" s="159"/>
      <c r="O676" s="159"/>
      <c r="P676" s="159"/>
      <c r="Q676" s="40"/>
      <c r="R676" s="40"/>
      <c r="S676" s="40"/>
      <c r="T676" s="40"/>
    </row>
    <row r="677" spans="1:20">
      <c r="A677" s="40"/>
      <c r="B677" s="40"/>
      <c r="C677" s="40"/>
      <c r="D677" s="40"/>
      <c r="E677" s="138"/>
      <c r="F677" s="40"/>
      <c r="G677" s="40"/>
      <c r="H677" s="40"/>
      <c r="I677" s="161"/>
      <c r="J677" s="40"/>
      <c r="K677" s="40"/>
      <c r="L677" s="40"/>
      <c r="M677" s="40"/>
      <c r="N677" s="159"/>
      <c r="O677" s="159"/>
      <c r="P677" s="159"/>
      <c r="Q677" s="40"/>
      <c r="R677" s="40"/>
      <c r="S677" s="40"/>
      <c r="T677" s="40"/>
    </row>
    <row r="678" spans="1:20">
      <c r="A678" s="40"/>
      <c r="B678" s="40"/>
      <c r="C678" s="40"/>
      <c r="D678" s="40"/>
      <c r="E678" s="138"/>
      <c r="F678" s="40"/>
      <c r="G678" s="40"/>
      <c r="H678" s="40"/>
      <c r="I678" s="161"/>
      <c r="J678" s="40"/>
      <c r="K678" s="40"/>
      <c r="L678" s="40"/>
      <c r="M678" s="40"/>
      <c r="N678" s="159"/>
      <c r="O678" s="159"/>
      <c r="P678" s="159"/>
      <c r="Q678" s="40"/>
      <c r="R678" s="40"/>
      <c r="S678" s="40"/>
      <c r="T678" s="40"/>
    </row>
    <row r="679" spans="1:20">
      <c r="A679" s="40"/>
      <c r="B679" s="40"/>
      <c r="C679" s="40"/>
      <c r="D679" s="40"/>
      <c r="E679" s="138"/>
      <c r="F679" s="40"/>
      <c r="G679" s="40"/>
      <c r="H679" s="40"/>
      <c r="I679" s="161"/>
      <c r="J679" s="40"/>
      <c r="K679" s="40"/>
      <c r="L679" s="40"/>
      <c r="M679" s="40"/>
      <c r="N679" s="159"/>
      <c r="O679" s="159"/>
      <c r="P679" s="159"/>
      <c r="Q679" s="40"/>
      <c r="R679" s="40"/>
      <c r="S679" s="40"/>
      <c r="T679" s="40"/>
    </row>
    <row r="680" spans="1:20">
      <c r="A680" s="40"/>
      <c r="B680" s="40"/>
      <c r="C680" s="40"/>
      <c r="D680" s="40"/>
      <c r="E680" s="138"/>
      <c r="F680" s="40"/>
      <c r="G680" s="40"/>
      <c r="H680" s="40"/>
      <c r="I680" s="161"/>
      <c r="J680" s="40"/>
      <c r="K680" s="40"/>
      <c r="L680" s="40"/>
      <c r="M680" s="40"/>
      <c r="N680" s="159"/>
      <c r="O680" s="159"/>
      <c r="P680" s="159"/>
      <c r="Q680" s="40"/>
      <c r="R680" s="40"/>
      <c r="S680" s="40"/>
      <c r="T680" s="40"/>
    </row>
    <row r="681" spans="1:20">
      <c r="A681" s="40"/>
      <c r="B681" s="40"/>
      <c r="C681" s="40"/>
      <c r="D681" s="40"/>
      <c r="E681" s="138"/>
      <c r="F681" s="40"/>
      <c r="G681" s="40"/>
      <c r="H681" s="40"/>
      <c r="I681" s="161"/>
      <c r="J681" s="40"/>
      <c r="K681" s="40"/>
      <c r="L681" s="40"/>
      <c r="M681" s="40"/>
      <c r="N681" s="159"/>
      <c r="O681" s="159"/>
      <c r="P681" s="159"/>
      <c r="Q681" s="40"/>
      <c r="R681" s="40"/>
      <c r="S681" s="40"/>
      <c r="T681" s="40"/>
    </row>
    <row r="682" spans="1:20">
      <c r="A682" s="40"/>
      <c r="B682" s="40"/>
      <c r="C682" s="40"/>
      <c r="D682" s="40"/>
      <c r="E682" s="138"/>
      <c r="F682" s="40"/>
      <c r="G682" s="40"/>
      <c r="H682" s="40"/>
      <c r="I682" s="161"/>
      <c r="J682" s="40"/>
      <c r="K682" s="40"/>
      <c r="L682" s="40"/>
      <c r="M682" s="40"/>
      <c r="N682" s="159"/>
      <c r="O682" s="159"/>
      <c r="P682" s="159"/>
      <c r="Q682" s="40"/>
      <c r="R682" s="40"/>
      <c r="S682" s="40"/>
      <c r="T682" s="40"/>
    </row>
    <row r="683" spans="1:20">
      <c r="A683" s="40"/>
      <c r="B683" s="40"/>
      <c r="C683" s="40"/>
      <c r="D683" s="40"/>
      <c r="E683" s="138"/>
      <c r="F683" s="40"/>
      <c r="G683" s="40"/>
      <c r="H683" s="40"/>
      <c r="I683" s="161"/>
      <c r="J683" s="40"/>
      <c r="K683" s="40"/>
      <c r="L683" s="40"/>
      <c r="M683" s="40"/>
      <c r="N683" s="159"/>
      <c r="O683" s="159"/>
      <c r="P683" s="159"/>
      <c r="Q683" s="40"/>
      <c r="R683" s="40"/>
      <c r="S683" s="40"/>
      <c r="T683" s="40"/>
    </row>
    <row r="684" spans="1:20">
      <c r="A684" s="40"/>
      <c r="B684" s="40"/>
      <c r="C684" s="40"/>
      <c r="D684" s="40"/>
      <c r="E684" s="138"/>
      <c r="F684" s="40"/>
      <c r="G684" s="40"/>
      <c r="H684" s="40"/>
      <c r="I684" s="161"/>
      <c r="J684" s="40"/>
      <c r="K684" s="40"/>
      <c r="L684" s="40"/>
      <c r="M684" s="40"/>
      <c r="N684" s="159"/>
      <c r="O684" s="159"/>
      <c r="P684" s="159"/>
      <c r="Q684" s="40"/>
      <c r="R684" s="40"/>
      <c r="S684" s="40"/>
      <c r="T684" s="40"/>
    </row>
    <row r="685" spans="1:20">
      <c r="A685" s="40"/>
      <c r="B685" s="40"/>
      <c r="C685" s="40"/>
      <c r="D685" s="40"/>
      <c r="E685" s="138"/>
      <c r="F685" s="40"/>
      <c r="G685" s="40"/>
      <c r="H685" s="40"/>
      <c r="I685" s="161"/>
      <c r="J685" s="40"/>
      <c r="K685" s="40"/>
      <c r="L685" s="40"/>
      <c r="M685" s="40"/>
      <c r="N685" s="159"/>
      <c r="O685" s="159"/>
      <c r="P685" s="159"/>
      <c r="Q685" s="40"/>
      <c r="R685" s="40"/>
      <c r="S685" s="40"/>
      <c r="T685" s="40"/>
    </row>
    <row r="686" spans="1:20">
      <c r="A686" s="40"/>
      <c r="B686" s="40"/>
      <c r="C686" s="40"/>
      <c r="D686" s="40"/>
      <c r="E686" s="138"/>
      <c r="F686" s="40"/>
      <c r="G686" s="40"/>
      <c r="H686" s="40"/>
      <c r="I686" s="161"/>
      <c r="J686" s="40"/>
      <c r="K686" s="40"/>
      <c r="L686" s="40"/>
      <c r="M686" s="40"/>
      <c r="N686" s="159"/>
      <c r="O686" s="159"/>
      <c r="P686" s="159"/>
      <c r="Q686" s="40"/>
      <c r="R686" s="40"/>
      <c r="S686" s="40"/>
      <c r="T686" s="40"/>
    </row>
    <row r="687" spans="1:20">
      <c r="A687" s="40"/>
      <c r="B687" s="40"/>
      <c r="C687" s="40"/>
      <c r="D687" s="40"/>
      <c r="E687" s="138"/>
      <c r="F687" s="40"/>
      <c r="G687" s="40"/>
      <c r="H687" s="40"/>
      <c r="I687" s="161"/>
      <c r="J687" s="40"/>
      <c r="K687" s="40"/>
      <c r="L687" s="40"/>
      <c r="M687" s="40"/>
      <c r="N687" s="159"/>
      <c r="O687" s="159"/>
      <c r="P687" s="159"/>
      <c r="Q687" s="40"/>
      <c r="R687" s="40"/>
      <c r="S687" s="40"/>
      <c r="T687" s="40"/>
    </row>
    <row r="688" spans="1:20">
      <c r="A688" s="40"/>
      <c r="B688" s="40"/>
      <c r="C688" s="40"/>
      <c r="D688" s="40"/>
      <c r="E688" s="138"/>
      <c r="F688" s="40"/>
      <c r="G688" s="40"/>
      <c r="H688" s="40"/>
      <c r="I688" s="161"/>
      <c r="J688" s="40"/>
      <c r="K688" s="40"/>
      <c r="L688" s="40"/>
      <c r="M688" s="40"/>
      <c r="N688" s="159"/>
      <c r="O688" s="159"/>
      <c r="P688" s="159"/>
      <c r="Q688" s="40"/>
      <c r="R688" s="40"/>
      <c r="S688" s="40"/>
      <c r="T688" s="40"/>
    </row>
    <row r="689" spans="1:20">
      <c r="A689" s="40"/>
      <c r="B689" s="40"/>
      <c r="C689" s="40"/>
      <c r="D689" s="40"/>
      <c r="E689" s="138"/>
      <c r="F689" s="40"/>
      <c r="G689" s="40"/>
      <c r="H689" s="40"/>
      <c r="I689" s="161"/>
      <c r="J689" s="40"/>
      <c r="K689" s="40"/>
      <c r="L689" s="40"/>
      <c r="M689" s="40"/>
      <c r="N689" s="159"/>
      <c r="O689" s="159"/>
      <c r="P689" s="159"/>
      <c r="Q689" s="40"/>
      <c r="R689" s="40"/>
      <c r="S689" s="40"/>
      <c r="T689" s="40"/>
    </row>
    <row r="690" spans="1:20">
      <c r="A690" s="40"/>
      <c r="B690" s="40"/>
      <c r="C690" s="40"/>
      <c r="D690" s="40"/>
      <c r="E690" s="138"/>
      <c r="F690" s="40"/>
      <c r="G690" s="40"/>
      <c r="H690" s="40"/>
      <c r="I690" s="161"/>
      <c r="J690" s="40"/>
      <c r="K690" s="40"/>
      <c r="L690" s="40"/>
      <c r="M690" s="40"/>
      <c r="N690" s="159"/>
      <c r="O690" s="159"/>
      <c r="P690" s="159"/>
      <c r="Q690" s="40"/>
      <c r="R690" s="40"/>
      <c r="S690" s="40"/>
      <c r="T690" s="40"/>
    </row>
    <row r="691" spans="1:20">
      <c r="A691" s="40"/>
      <c r="B691" s="40"/>
      <c r="C691" s="40"/>
      <c r="D691" s="40"/>
      <c r="E691" s="138"/>
      <c r="F691" s="40"/>
      <c r="G691" s="40"/>
      <c r="H691" s="40"/>
      <c r="I691" s="161"/>
      <c r="J691" s="40"/>
      <c r="K691" s="40"/>
      <c r="L691" s="40"/>
      <c r="M691" s="40"/>
      <c r="N691" s="159"/>
      <c r="O691" s="159"/>
      <c r="P691" s="159"/>
      <c r="Q691" s="40"/>
      <c r="R691" s="40"/>
      <c r="S691" s="40"/>
      <c r="T691" s="40"/>
    </row>
    <row r="692" spans="1:20">
      <c r="A692" s="40"/>
      <c r="B692" s="40"/>
      <c r="C692" s="40"/>
      <c r="D692" s="40"/>
      <c r="E692" s="138"/>
      <c r="F692" s="40"/>
      <c r="G692" s="40"/>
      <c r="H692" s="40"/>
      <c r="I692" s="161"/>
      <c r="J692" s="40"/>
      <c r="K692" s="40"/>
      <c r="L692" s="40"/>
      <c r="M692" s="40"/>
      <c r="N692" s="159"/>
      <c r="O692" s="159"/>
      <c r="P692" s="159"/>
      <c r="Q692" s="40"/>
      <c r="R692" s="40"/>
      <c r="S692" s="40"/>
      <c r="T692" s="40"/>
    </row>
    <row r="693" spans="1:20">
      <c r="A693" s="40"/>
      <c r="B693" s="40"/>
      <c r="C693" s="40"/>
      <c r="D693" s="40"/>
      <c r="E693" s="138"/>
      <c r="F693" s="40"/>
      <c r="G693" s="40"/>
      <c r="H693" s="40"/>
      <c r="I693" s="161"/>
      <c r="J693" s="40"/>
      <c r="K693" s="40"/>
      <c r="L693" s="40"/>
      <c r="M693" s="40"/>
      <c r="N693" s="159"/>
      <c r="O693" s="159"/>
      <c r="P693" s="159"/>
      <c r="Q693" s="40"/>
      <c r="R693" s="40"/>
      <c r="S693" s="40"/>
      <c r="T693" s="40"/>
    </row>
    <row r="694" spans="1:20">
      <c r="A694" s="40"/>
      <c r="B694" s="40"/>
      <c r="C694" s="40"/>
      <c r="D694" s="40"/>
      <c r="E694" s="138"/>
      <c r="F694" s="40"/>
      <c r="G694" s="40"/>
      <c r="H694" s="40"/>
      <c r="I694" s="161"/>
      <c r="J694" s="40"/>
      <c r="K694" s="40"/>
      <c r="L694" s="40"/>
      <c r="M694" s="40"/>
      <c r="N694" s="159"/>
      <c r="O694" s="159"/>
      <c r="P694" s="159"/>
      <c r="Q694" s="40"/>
      <c r="R694" s="40"/>
      <c r="S694" s="40"/>
      <c r="T694" s="40"/>
    </row>
    <row r="695" spans="1:20">
      <c r="A695" s="40"/>
      <c r="B695" s="40"/>
      <c r="C695" s="40"/>
      <c r="D695" s="40"/>
      <c r="E695" s="138"/>
      <c r="F695" s="40"/>
      <c r="G695" s="40"/>
      <c r="H695" s="40"/>
      <c r="I695" s="161"/>
      <c r="J695" s="40"/>
      <c r="K695" s="40"/>
      <c r="L695" s="40"/>
      <c r="M695" s="40"/>
      <c r="N695" s="159"/>
      <c r="O695" s="159"/>
      <c r="P695" s="159"/>
      <c r="Q695" s="40"/>
      <c r="R695" s="40"/>
      <c r="S695" s="40"/>
      <c r="T695" s="40"/>
    </row>
    <row r="696" spans="1:20">
      <c r="A696" s="40"/>
      <c r="B696" s="40"/>
      <c r="C696" s="40"/>
      <c r="D696" s="40"/>
      <c r="E696" s="138"/>
      <c r="F696" s="40"/>
      <c r="G696" s="40"/>
      <c r="H696" s="40"/>
      <c r="I696" s="161"/>
      <c r="J696" s="40"/>
      <c r="K696" s="40"/>
      <c r="L696" s="40"/>
      <c r="M696" s="40"/>
      <c r="N696" s="159"/>
      <c r="O696" s="159"/>
      <c r="P696" s="159"/>
      <c r="Q696" s="40"/>
      <c r="R696" s="40"/>
      <c r="S696" s="40"/>
      <c r="T696" s="40"/>
    </row>
    <row r="697" spans="1:20">
      <c r="A697" s="40"/>
      <c r="B697" s="40"/>
      <c r="C697" s="40"/>
      <c r="D697" s="40"/>
      <c r="E697" s="138"/>
      <c r="F697" s="40"/>
      <c r="G697" s="40"/>
      <c r="H697" s="40"/>
      <c r="I697" s="161"/>
      <c r="J697" s="40"/>
      <c r="K697" s="40"/>
      <c r="L697" s="40"/>
      <c r="M697" s="40"/>
      <c r="N697" s="159"/>
      <c r="O697" s="159"/>
      <c r="P697" s="159"/>
      <c r="Q697" s="40"/>
      <c r="R697" s="40"/>
      <c r="S697" s="40"/>
      <c r="T697" s="40"/>
    </row>
    <row r="698" spans="1:20">
      <c r="A698" s="40"/>
      <c r="B698" s="40"/>
      <c r="C698" s="40"/>
      <c r="D698" s="40"/>
      <c r="E698" s="138"/>
      <c r="F698" s="40"/>
      <c r="G698" s="40"/>
      <c r="H698" s="40"/>
      <c r="I698" s="161"/>
      <c r="J698" s="40"/>
      <c r="K698" s="40"/>
      <c r="L698" s="40"/>
      <c r="M698" s="40"/>
      <c r="N698" s="159"/>
      <c r="O698" s="159"/>
      <c r="P698" s="159"/>
      <c r="Q698" s="40"/>
      <c r="R698" s="40"/>
      <c r="S698" s="40"/>
      <c r="T698" s="40"/>
    </row>
    <row r="699" spans="1:20">
      <c r="A699" s="40"/>
      <c r="B699" s="40"/>
      <c r="C699" s="40"/>
      <c r="D699" s="40"/>
      <c r="E699" s="138"/>
      <c r="F699" s="40"/>
      <c r="G699" s="40"/>
      <c r="H699" s="40"/>
      <c r="I699" s="161"/>
      <c r="J699" s="40"/>
      <c r="K699" s="40"/>
      <c r="L699" s="40"/>
      <c r="M699" s="40"/>
      <c r="N699" s="159"/>
      <c r="O699" s="159"/>
      <c r="P699" s="159"/>
      <c r="Q699" s="40"/>
      <c r="R699" s="40"/>
      <c r="S699" s="40"/>
      <c r="T699" s="40"/>
    </row>
    <row r="700" spans="1:20">
      <c r="A700" s="40"/>
      <c r="B700" s="40"/>
      <c r="C700" s="40"/>
      <c r="D700" s="40"/>
      <c r="E700" s="138"/>
      <c r="F700" s="40"/>
      <c r="G700" s="40"/>
      <c r="H700" s="40"/>
      <c r="I700" s="161"/>
      <c r="J700" s="40"/>
      <c r="K700" s="40"/>
      <c r="L700" s="40"/>
      <c r="M700" s="40"/>
      <c r="N700" s="159"/>
      <c r="O700" s="159"/>
      <c r="P700" s="159"/>
      <c r="Q700" s="40"/>
      <c r="R700" s="40"/>
      <c r="S700" s="40"/>
      <c r="T700" s="40"/>
    </row>
    <row r="701" spans="1:20">
      <c r="A701" s="40"/>
      <c r="B701" s="40"/>
      <c r="C701" s="40"/>
      <c r="D701" s="40"/>
      <c r="E701" s="138"/>
      <c r="F701" s="40"/>
      <c r="G701" s="40"/>
      <c r="H701" s="40"/>
      <c r="I701" s="161"/>
      <c r="J701" s="40"/>
      <c r="K701" s="40"/>
      <c r="L701" s="40"/>
      <c r="M701" s="40"/>
      <c r="N701" s="159"/>
      <c r="O701" s="159"/>
      <c r="P701" s="159"/>
      <c r="Q701" s="40"/>
      <c r="R701" s="40"/>
      <c r="S701" s="40"/>
      <c r="T701" s="40"/>
    </row>
    <row r="702" spans="1:20">
      <c r="A702" s="40"/>
      <c r="B702" s="40"/>
      <c r="C702" s="40"/>
      <c r="D702" s="40"/>
      <c r="E702" s="138"/>
      <c r="F702" s="40"/>
      <c r="G702" s="40"/>
      <c r="H702" s="40"/>
      <c r="I702" s="161"/>
      <c r="J702" s="40"/>
      <c r="K702" s="40"/>
      <c r="L702" s="40"/>
      <c r="M702" s="40"/>
      <c r="N702" s="159"/>
      <c r="O702" s="159"/>
      <c r="P702" s="159"/>
      <c r="Q702" s="40"/>
      <c r="R702" s="40"/>
      <c r="S702" s="40"/>
      <c r="T702" s="40"/>
    </row>
    <row r="703" spans="1:20">
      <c r="A703" s="40"/>
      <c r="B703" s="40"/>
      <c r="C703" s="40"/>
      <c r="D703" s="40"/>
      <c r="E703" s="138"/>
      <c r="F703" s="40"/>
      <c r="G703" s="40"/>
      <c r="H703" s="40"/>
      <c r="I703" s="161"/>
      <c r="J703" s="40"/>
      <c r="K703" s="40"/>
      <c r="L703" s="40"/>
      <c r="M703" s="40"/>
      <c r="N703" s="159"/>
      <c r="O703" s="159"/>
      <c r="P703" s="159"/>
      <c r="Q703" s="40"/>
      <c r="R703" s="40"/>
      <c r="S703" s="40"/>
      <c r="T703" s="40"/>
    </row>
    <row r="704" spans="1:20">
      <c r="A704" s="40"/>
      <c r="B704" s="40"/>
      <c r="C704" s="40"/>
      <c r="D704" s="40"/>
      <c r="E704" s="138"/>
      <c r="F704" s="40"/>
      <c r="G704" s="40"/>
      <c r="H704" s="40"/>
      <c r="I704" s="161"/>
      <c r="J704" s="40"/>
      <c r="K704" s="40"/>
      <c r="L704" s="40"/>
      <c r="M704" s="40"/>
      <c r="N704" s="159"/>
      <c r="O704" s="159"/>
      <c r="P704" s="159"/>
      <c r="Q704" s="40"/>
      <c r="R704" s="40"/>
      <c r="S704" s="40"/>
      <c r="T704" s="40"/>
    </row>
    <row r="705" spans="1:20">
      <c r="A705" s="40"/>
      <c r="B705" s="40"/>
      <c r="C705" s="40"/>
      <c r="D705" s="40"/>
      <c r="E705" s="138"/>
      <c r="F705" s="40"/>
      <c r="G705" s="40"/>
      <c r="H705" s="40"/>
      <c r="I705" s="161"/>
      <c r="J705" s="40"/>
      <c r="K705" s="40"/>
      <c r="L705" s="40"/>
      <c r="M705" s="40"/>
      <c r="N705" s="159"/>
      <c r="O705" s="159"/>
      <c r="P705" s="159"/>
      <c r="Q705" s="40"/>
      <c r="R705" s="40"/>
      <c r="S705" s="40"/>
      <c r="T705" s="40"/>
    </row>
    <row r="706" spans="1:20">
      <c r="A706" s="40"/>
      <c r="B706" s="40"/>
      <c r="C706" s="40"/>
      <c r="D706" s="40"/>
      <c r="E706" s="138"/>
      <c r="F706" s="40"/>
      <c r="G706" s="40"/>
      <c r="H706" s="40"/>
      <c r="I706" s="161"/>
      <c r="J706" s="40"/>
      <c r="K706" s="40"/>
      <c r="L706" s="40"/>
      <c r="M706" s="40"/>
      <c r="N706" s="159"/>
      <c r="O706" s="159"/>
      <c r="P706" s="159"/>
      <c r="Q706" s="40"/>
      <c r="R706" s="40"/>
      <c r="S706" s="40"/>
      <c r="T706" s="40"/>
    </row>
    <row r="707" spans="1:20">
      <c r="A707" s="40"/>
      <c r="B707" s="40"/>
      <c r="C707" s="40"/>
      <c r="D707" s="40"/>
      <c r="E707" s="138"/>
      <c r="F707" s="40"/>
      <c r="G707" s="40"/>
      <c r="H707" s="40"/>
      <c r="I707" s="161"/>
      <c r="J707" s="40"/>
      <c r="K707" s="40"/>
      <c r="L707" s="40"/>
      <c r="M707" s="40"/>
      <c r="N707" s="159"/>
      <c r="O707" s="159"/>
      <c r="P707" s="159"/>
      <c r="Q707" s="40"/>
      <c r="R707" s="40"/>
      <c r="S707" s="40"/>
      <c r="T707" s="40"/>
    </row>
    <row r="708" spans="1:20">
      <c r="A708" s="40"/>
      <c r="B708" s="40"/>
      <c r="C708" s="40"/>
      <c r="D708" s="40"/>
      <c r="E708" s="138"/>
      <c r="F708" s="40"/>
      <c r="G708" s="40"/>
      <c r="H708" s="40"/>
      <c r="I708" s="161"/>
      <c r="J708" s="40"/>
      <c r="K708" s="40"/>
      <c r="L708" s="40"/>
      <c r="M708" s="40"/>
      <c r="N708" s="159"/>
      <c r="O708" s="159"/>
      <c r="P708" s="159"/>
      <c r="Q708" s="40"/>
      <c r="R708" s="40"/>
      <c r="S708" s="40"/>
      <c r="T708" s="40"/>
    </row>
    <row r="709" spans="1:20">
      <c r="A709" s="40"/>
      <c r="B709" s="40"/>
      <c r="C709" s="40"/>
      <c r="D709" s="40"/>
      <c r="E709" s="138"/>
      <c r="F709" s="40"/>
      <c r="G709" s="40"/>
      <c r="H709" s="40"/>
      <c r="I709" s="161"/>
      <c r="J709" s="40"/>
      <c r="K709" s="40"/>
      <c r="L709" s="40"/>
      <c r="M709" s="40"/>
      <c r="N709" s="159"/>
      <c r="O709" s="159"/>
      <c r="P709" s="159"/>
      <c r="Q709" s="40"/>
      <c r="R709" s="40"/>
      <c r="S709" s="40"/>
      <c r="T709" s="40"/>
    </row>
    <row r="710" spans="1:20">
      <c r="A710" s="40"/>
      <c r="B710" s="40"/>
      <c r="C710" s="40"/>
      <c r="D710" s="40"/>
      <c r="E710" s="138"/>
      <c r="F710" s="40"/>
      <c r="G710" s="40"/>
      <c r="H710" s="40"/>
      <c r="I710" s="161"/>
      <c r="J710" s="40"/>
      <c r="K710" s="40"/>
      <c r="L710" s="40"/>
      <c r="M710" s="40"/>
      <c r="N710" s="159"/>
      <c r="O710" s="159"/>
      <c r="P710" s="159"/>
      <c r="Q710" s="40"/>
      <c r="R710" s="40"/>
      <c r="S710" s="40"/>
      <c r="T710" s="40"/>
    </row>
    <row r="711" spans="1:20">
      <c r="A711" s="40"/>
      <c r="B711" s="40"/>
      <c r="C711" s="40"/>
      <c r="D711" s="40"/>
      <c r="E711" s="138"/>
      <c r="F711" s="40"/>
      <c r="G711" s="40"/>
      <c r="H711" s="40"/>
      <c r="I711" s="161"/>
      <c r="J711" s="40"/>
      <c r="K711" s="40"/>
      <c r="L711" s="40"/>
      <c r="M711" s="40"/>
      <c r="N711" s="159"/>
      <c r="O711" s="159"/>
      <c r="P711" s="159"/>
      <c r="Q711" s="40"/>
      <c r="R711" s="40"/>
      <c r="S711" s="40"/>
      <c r="T711" s="40"/>
    </row>
    <row r="712" spans="1:20">
      <c r="A712" s="40"/>
      <c r="B712" s="40"/>
      <c r="C712" s="40"/>
      <c r="D712" s="40"/>
      <c r="E712" s="138"/>
      <c r="F712" s="40"/>
      <c r="G712" s="40"/>
      <c r="H712" s="40"/>
      <c r="I712" s="161"/>
      <c r="J712" s="40"/>
      <c r="K712" s="40"/>
      <c r="L712" s="40"/>
      <c r="M712" s="40"/>
      <c r="N712" s="159"/>
      <c r="O712" s="159"/>
      <c r="P712" s="159"/>
      <c r="Q712" s="40"/>
      <c r="R712" s="40"/>
      <c r="S712" s="40"/>
      <c r="T712" s="40"/>
    </row>
    <row r="713" spans="1:20">
      <c r="A713" s="40"/>
      <c r="B713" s="40"/>
      <c r="C713" s="40"/>
      <c r="D713" s="40"/>
      <c r="E713" s="138"/>
      <c r="F713" s="40"/>
      <c r="G713" s="40"/>
      <c r="H713" s="40"/>
      <c r="I713" s="161"/>
      <c r="J713" s="40"/>
      <c r="K713" s="40"/>
      <c r="L713" s="40"/>
      <c r="M713" s="40"/>
      <c r="N713" s="159"/>
      <c r="O713" s="159"/>
      <c r="P713" s="159"/>
      <c r="Q713" s="40"/>
      <c r="R713" s="40"/>
      <c r="S713" s="40"/>
      <c r="T713" s="40"/>
    </row>
    <row r="714" spans="1:20">
      <c r="A714" s="40"/>
      <c r="B714" s="40"/>
      <c r="C714" s="40"/>
      <c r="D714" s="40"/>
      <c r="E714" s="138"/>
      <c r="F714" s="40"/>
      <c r="G714" s="40"/>
      <c r="H714" s="40"/>
      <c r="I714" s="161"/>
      <c r="J714" s="40"/>
      <c r="K714" s="40"/>
      <c r="L714" s="40"/>
      <c r="M714" s="40"/>
      <c r="N714" s="159"/>
      <c r="O714" s="159"/>
      <c r="P714" s="159"/>
      <c r="Q714" s="40"/>
      <c r="R714" s="40"/>
      <c r="S714" s="40"/>
      <c r="T714" s="40"/>
    </row>
    <row r="715" spans="1:20">
      <c r="A715" s="40"/>
      <c r="B715" s="40"/>
      <c r="C715" s="40"/>
      <c r="D715" s="40"/>
      <c r="E715" s="138"/>
      <c r="F715" s="40"/>
      <c r="G715" s="40"/>
      <c r="H715" s="40"/>
      <c r="I715" s="161"/>
      <c r="J715" s="40"/>
      <c r="K715" s="40"/>
      <c r="L715" s="40"/>
      <c r="M715" s="40"/>
      <c r="N715" s="159"/>
      <c r="O715" s="159"/>
      <c r="P715" s="159"/>
      <c r="Q715" s="40"/>
      <c r="R715" s="40"/>
      <c r="S715" s="40"/>
      <c r="T715" s="40"/>
    </row>
    <row r="716" spans="1:20">
      <c r="A716" s="40"/>
      <c r="B716" s="40"/>
      <c r="C716" s="40"/>
      <c r="D716" s="40"/>
      <c r="E716" s="138"/>
      <c r="F716" s="40"/>
      <c r="G716" s="40"/>
      <c r="H716" s="40"/>
      <c r="I716" s="161"/>
      <c r="J716" s="40"/>
      <c r="K716" s="40"/>
      <c r="L716" s="40"/>
      <c r="M716" s="40"/>
      <c r="N716" s="159"/>
      <c r="O716" s="159"/>
      <c r="P716" s="159"/>
      <c r="Q716" s="40"/>
      <c r="R716" s="40"/>
      <c r="S716" s="40"/>
      <c r="T716" s="40"/>
    </row>
    <row r="717" spans="1:20">
      <c r="A717" s="40"/>
      <c r="B717" s="40"/>
      <c r="C717" s="40"/>
      <c r="D717" s="40"/>
      <c r="E717" s="138"/>
      <c r="F717" s="40"/>
      <c r="G717" s="40"/>
      <c r="H717" s="40"/>
      <c r="I717" s="161"/>
      <c r="J717" s="40"/>
      <c r="K717" s="40"/>
      <c r="L717" s="40"/>
      <c r="M717" s="40"/>
      <c r="N717" s="159"/>
      <c r="O717" s="159"/>
      <c r="P717" s="159"/>
      <c r="Q717" s="40"/>
      <c r="R717" s="40"/>
      <c r="S717" s="40"/>
      <c r="T717" s="40"/>
    </row>
    <row r="718" spans="1:20">
      <c r="A718" s="40"/>
      <c r="B718" s="40"/>
      <c r="C718" s="40"/>
      <c r="D718" s="40"/>
      <c r="E718" s="138"/>
      <c r="F718" s="40"/>
      <c r="G718" s="40"/>
      <c r="H718" s="40"/>
      <c r="I718" s="161"/>
      <c r="J718" s="40"/>
      <c r="K718" s="40"/>
      <c r="L718" s="40"/>
      <c r="M718" s="40"/>
      <c r="N718" s="159"/>
      <c r="O718" s="159"/>
      <c r="P718" s="159"/>
      <c r="Q718" s="40"/>
      <c r="R718" s="40"/>
      <c r="S718" s="40"/>
      <c r="T718" s="40"/>
    </row>
    <row r="719" spans="1:20">
      <c r="A719" s="40"/>
      <c r="B719" s="40"/>
      <c r="C719" s="40"/>
      <c r="D719" s="40"/>
      <c r="E719" s="138"/>
      <c r="F719" s="40"/>
      <c r="G719" s="40"/>
      <c r="H719" s="40"/>
      <c r="I719" s="161"/>
      <c r="J719" s="40"/>
      <c r="K719" s="40"/>
      <c r="L719" s="40"/>
      <c r="M719" s="40"/>
      <c r="N719" s="159"/>
      <c r="O719" s="159"/>
      <c r="P719" s="159"/>
      <c r="Q719" s="40"/>
      <c r="R719" s="40"/>
      <c r="S719" s="40"/>
      <c r="T719" s="40"/>
    </row>
    <row r="720" spans="1:20">
      <c r="A720" s="40"/>
      <c r="B720" s="40"/>
      <c r="C720" s="40"/>
      <c r="D720" s="40"/>
      <c r="E720" s="138"/>
      <c r="F720" s="40"/>
      <c r="G720" s="40"/>
      <c r="H720" s="40"/>
      <c r="I720" s="161"/>
      <c r="J720" s="40"/>
      <c r="K720" s="40"/>
      <c r="L720" s="40"/>
      <c r="M720" s="40"/>
      <c r="N720" s="159"/>
      <c r="O720" s="159"/>
      <c r="P720" s="159"/>
      <c r="Q720" s="40"/>
      <c r="R720" s="40"/>
      <c r="S720" s="40"/>
      <c r="T720" s="40"/>
    </row>
    <row r="721" spans="1:20">
      <c r="A721" s="40"/>
      <c r="B721" s="40"/>
      <c r="C721" s="40"/>
      <c r="D721" s="40"/>
      <c r="E721" s="138"/>
      <c r="F721" s="40"/>
      <c r="G721" s="40"/>
      <c r="H721" s="40"/>
      <c r="I721" s="161"/>
      <c r="J721" s="40"/>
      <c r="K721" s="40"/>
      <c r="L721" s="40"/>
      <c r="M721" s="40"/>
      <c r="N721" s="159"/>
      <c r="O721" s="159"/>
      <c r="P721" s="159"/>
      <c r="Q721" s="40"/>
      <c r="R721" s="40"/>
      <c r="S721" s="40"/>
      <c r="T721" s="40"/>
    </row>
    <row r="722" spans="1:20">
      <c r="A722" s="40"/>
      <c r="B722" s="40"/>
      <c r="C722" s="40"/>
      <c r="D722" s="40"/>
      <c r="E722" s="138"/>
      <c r="F722" s="40"/>
      <c r="G722" s="40"/>
      <c r="H722" s="40"/>
      <c r="I722" s="161"/>
      <c r="J722" s="40"/>
      <c r="K722" s="40"/>
      <c r="L722" s="40"/>
      <c r="M722" s="40"/>
      <c r="N722" s="159"/>
      <c r="O722" s="159"/>
      <c r="P722" s="159"/>
      <c r="Q722" s="40"/>
      <c r="R722" s="40"/>
      <c r="S722" s="40"/>
      <c r="T722" s="40"/>
    </row>
    <row r="723" spans="1:20">
      <c r="A723" s="40"/>
      <c r="B723" s="40"/>
      <c r="C723" s="40"/>
      <c r="D723" s="40"/>
      <c r="E723" s="138"/>
      <c r="F723" s="40"/>
      <c r="G723" s="40"/>
      <c r="H723" s="40"/>
      <c r="I723" s="161"/>
      <c r="J723" s="40"/>
      <c r="K723" s="40"/>
      <c r="L723" s="40"/>
      <c r="M723" s="40"/>
      <c r="N723" s="159"/>
      <c r="O723" s="159"/>
      <c r="P723" s="159"/>
      <c r="Q723" s="40"/>
      <c r="R723" s="40"/>
      <c r="S723" s="40"/>
      <c r="T723" s="40"/>
    </row>
    <row r="724" spans="1:20">
      <c r="A724" s="40"/>
      <c r="B724" s="40"/>
      <c r="C724" s="40"/>
      <c r="D724" s="40"/>
      <c r="E724" s="138"/>
      <c r="F724" s="40"/>
      <c r="G724" s="40"/>
      <c r="H724" s="40"/>
      <c r="I724" s="161"/>
      <c r="J724" s="40"/>
      <c r="K724" s="40"/>
      <c r="L724" s="40"/>
      <c r="M724" s="40"/>
      <c r="N724" s="159"/>
      <c r="O724" s="159"/>
      <c r="P724" s="159"/>
      <c r="Q724" s="40"/>
      <c r="R724" s="40"/>
      <c r="S724" s="40"/>
      <c r="T724" s="40"/>
    </row>
    <row r="725" spans="1:20">
      <c r="A725" s="40"/>
      <c r="B725" s="40"/>
      <c r="C725" s="40"/>
      <c r="D725" s="40"/>
      <c r="E725" s="138"/>
      <c r="F725" s="40"/>
      <c r="G725" s="40"/>
      <c r="H725" s="40"/>
      <c r="I725" s="161"/>
      <c r="J725" s="40"/>
      <c r="K725" s="40"/>
      <c r="L725" s="40"/>
      <c r="M725" s="40"/>
      <c r="N725" s="159"/>
      <c r="O725" s="159"/>
      <c r="P725" s="159"/>
      <c r="Q725" s="40"/>
      <c r="R725" s="40"/>
      <c r="S725" s="40"/>
      <c r="T725" s="40"/>
    </row>
    <row r="726" spans="1:20">
      <c r="A726" s="40"/>
      <c r="B726" s="40"/>
      <c r="C726" s="40"/>
      <c r="D726" s="40"/>
      <c r="E726" s="138"/>
      <c r="F726" s="40"/>
      <c r="G726" s="40"/>
      <c r="H726" s="40"/>
      <c r="I726" s="161"/>
      <c r="J726" s="40"/>
      <c r="K726" s="40"/>
      <c r="L726" s="40"/>
      <c r="M726" s="40"/>
      <c r="N726" s="159"/>
      <c r="O726" s="159"/>
      <c r="P726" s="159"/>
      <c r="Q726" s="40"/>
      <c r="R726" s="40"/>
      <c r="S726" s="40"/>
      <c r="T726" s="40"/>
    </row>
    <row r="727" spans="1:20">
      <c r="A727" s="40"/>
      <c r="B727" s="40"/>
      <c r="C727" s="40"/>
      <c r="D727" s="40"/>
      <c r="E727" s="138"/>
      <c r="F727" s="40"/>
      <c r="G727" s="40"/>
      <c r="H727" s="40"/>
      <c r="I727" s="161"/>
      <c r="J727" s="40"/>
      <c r="K727" s="40"/>
      <c r="L727" s="40"/>
      <c r="M727" s="40"/>
      <c r="N727" s="159"/>
      <c r="O727" s="159"/>
      <c r="P727" s="159"/>
      <c r="Q727" s="40"/>
      <c r="R727" s="40"/>
      <c r="S727" s="40"/>
      <c r="T727" s="40"/>
    </row>
    <row r="728" spans="1:20">
      <c r="A728" s="40"/>
      <c r="B728" s="40"/>
      <c r="C728" s="40"/>
      <c r="D728" s="40"/>
      <c r="E728" s="138"/>
      <c r="F728" s="40"/>
      <c r="G728" s="40"/>
      <c r="H728" s="40"/>
      <c r="I728" s="161"/>
      <c r="J728" s="40"/>
      <c r="K728" s="40"/>
      <c r="L728" s="40"/>
      <c r="M728" s="40"/>
      <c r="N728" s="159"/>
      <c r="O728" s="159"/>
      <c r="P728" s="159"/>
      <c r="Q728" s="40"/>
      <c r="R728" s="40"/>
      <c r="S728" s="40"/>
      <c r="T728" s="40"/>
    </row>
    <row r="729" spans="1:20">
      <c r="A729" s="40"/>
      <c r="B729" s="40"/>
      <c r="C729" s="40"/>
      <c r="D729" s="40"/>
      <c r="E729" s="138"/>
      <c r="F729" s="40"/>
      <c r="G729" s="40"/>
      <c r="H729" s="40"/>
      <c r="I729" s="161"/>
      <c r="J729" s="40"/>
      <c r="K729" s="40"/>
      <c r="L729" s="40"/>
      <c r="M729" s="40"/>
      <c r="N729" s="159"/>
      <c r="O729" s="159"/>
      <c r="P729" s="159"/>
      <c r="Q729" s="40"/>
      <c r="R729" s="40"/>
      <c r="S729" s="40"/>
      <c r="T729" s="40"/>
    </row>
    <row r="730" spans="1:20">
      <c r="A730" s="40"/>
      <c r="B730" s="40"/>
      <c r="C730" s="40"/>
      <c r="D730" s="40"/>
      <c r="E730" s="138"/>
      <c r="F730" s="40"/>
      <c r="G730" s="40"/>
      <c r="H730" s="40"/>
      <c r="I730" s="161"/>
      <c r="J730" s="40"/>
      <c r="K730" s="40"/>
      <c r="L730" s="40"/>
      <c r="M730" s="40"/>
      <c r="N730" s="159"/>
      <c r="O730" s="159"/>
      <c r="P730" s="159"/>
      <c r="Q730" s="40"/>
      <c r="R730" s="40"/>
      <c r="S730" s="40"/>
      <c r="T730" s="40"/>
    </row>
    <row r="731" spans="1:20">
      <c r="A731" s="40"/>
      <c r="B731" s="40"/>
      <c r="C731" s="40"/>
      <c r="D731" s="40"/>
      <c r="E731" s="138"/>
      <c r="F731" s="40"/>
      <c r="G731" s="40"/>
      <c r="H731" s="40"/>
      <c r="I731" s="161"/>
      <c r="J731" s="40"/>
      <c r="K731" s="40"/>
      <c r="L731" s="40"/>
      <c r="M731" s="40"/>
      <c r="N731" s="159"/>
      <c r="O731" s="159"/>
      <c r="P731" s="159"/>
      <c r="Q731" s="40"/>
      <c r="R731" s="40"/>
      <c r="S731" s="40"/>
      <c r="T731" s="40"/>
    </row>
    <row r="732" spans="1:20">
      <c r="A732" s="40"/>
      <c r="B732" s="40"/>
      <c r="C732" s="40"/>
      <c r="D732" s="40"/>
      <c r="E732" s="138"/>
      <c r="F732" s="40"/>
      <c r="G732" s="40"/>
      <c r="H732" s="40"/>
      <c r="I732" s="161"/>
      <c r="J732" s="40"/>
      <c r="K732" s="40"/>
      <c r="L732" s="40"/>
      <c r="M732" s="40"/>
      <c r="N732" s="159"/>
      <c r="O732" s="159"/>
      <c r="P732" s="159"/>
      <c r="Q732" s="40"/>
      <c r="R732" s="40"/>
      <c r="S732" s="40"/>
      <c r="T732" s="40"/>
    </row>
    <row r="733" spans="1:20">
      <c r="A733" s="40"/>
      <c r="B733" s="40"/>
      <c r="C733" s="40"/>
      <c r="D733" s="40"/>
      <c r="E733" s="138"/>
      <c r="F733" s="40"/>
      <c r="G733" s="40"/>
      <c r="H733" s="40"/>
      <c r="I733" s="161"/>
      <c r="J733" s="40"/>
      <c r="K733" s="40"/>
      <c r="L733" s="40"/>
      <c r="M733" s="40"/>
      <c r="N733" s="159"/>
      <c r="O733" s="159"/>
      <c r="P733" s="159"/>
      <c r="Q733" s="40"/>
      <c r="R733" s="40"/>
      <c r="S733" s="40"/>
      <c r="T733" s="40"/>
    </row>
    <row r="734" spans="1:20">
      <c r="A734" s="40"/>
      <c r="B734" s="40"/>
      <c r="C734" s="40"/>
      <c r="D734" s="40"/>
      <c r="E734" s="138"/>
      <c r="F734" s="40"/>
      <c r="G734" s="40"/>
      <c r="H734" s="40"/>
      <c r="I734" s="161"/>
      <c r="J734" s="40"/>
      <c r="K734" s="40"/>
      <c r="L734" s="40"/>
      <c r="M734" s="40"/>
      <c r="N734" s="159"/>
      <c r="O734" s="159"/>
      <c r="P734" s="159"/>
      <c r="Q734" s="40"/>
      <c r="R734" s="40"/>
      <c r="S734" s="40"/>
      <c r="T734" s="40"/>
    </row>
    <row r="735" spans="1:20">
      <c r="A735" s="40"/>
      <c r="B735" s="40"/>
      <c r="C735" s="40"/>
      <c r="D735" s="40"/>
      <c r="E735" s="138"/>
      <c r="F735" s="40"/>
      <c r="G735" s="40"/>
      <c r="H735" s="40"/>
      <c r="I735" s="161"/>
      <c r="J735" s="40"/>
      <c r="K735" s="40"/>
      <c r="L735" s="40"/>
      <c r="M735" s="40"/>
      <c r="N735" s="159"/>
      <c r="O735" s="159"/>
      <c r="P735" s="159"/>
      <c r="Q735" s="40"/>
      <c r="R735" s="40"/>
      <c r="S735" s="40"/>
      <c r="T735" s="40"/>
    </row>
    <row r="736" spans="1:20">
      <c r="A736" s="40"/>
      <c r="B736" s="40"/>
      <c r="C736" s="40"/>
      <c r="D736" s="40"/>
      <c r="E736" s="138"/>
      <c r="F736" s="40"/>
      <c r="G736" s="40"/>
      <c r="H736" s="40"/>
      <c r="I736" s="161"/>
      <c r="J736" s="40"/>
      <c r="K736" s="40"/>
      <c r="L736" s="40"/>
      <c r="M736" s="40"/>
      <c r="N736" s="159"/>
      <c r="O736" s="159"/>
      <c r="P736" s="159"/>
      <c r="Q736" s="40"/>
      <c r="R736" s="40"/>
      <c r="S736" s="40"/>
      <c r="T736" s="40"/>
    </row>
    <row r="737" spans="1:20">
      <c r="A737" s="40"/>
      <c r="B737" s="40"/>
      <c r="C737" s="40"/>
      <c r="D737" s="40"/>
      <c r="E737" s="138"/>
      <c r="F737" s="40"/>
      <c r="G737" s="40"/>
      <c r="H737" s="40"/>
      <c r="I737" s="161"/>
      <c r="J737" s="40"/>
      <c r="K737" s="40"/>
      <c r="L737" s="40"/>
      <c r="M737" s="40"/>
      <c r="N737" s="159"/>
      <c r="O737" s="159"/>
      <c r="P737" s="159"/>
      <c r="Q737" s="40"/>
      <c r="R737" s="40"/>
      <c r="S737" s="40"/>
      <c r="T737" s="40"/>
    </row>
    <row r="738" spans="1:20">
      <c r="A738" s="40"/>
      <c r="B738" s="40"/>
      <c r="C738" s="40"/>
      <c r="D738" s="40"/>
      <c r="E738" s="138"/>
      <c r="F738" s="40"/>
      <c r="G738" s="40"/>
      <c r="H738" s="40"/>
      <c r="I738" s="161"/>
      <c r="J738" s="40"/>
      <c r="K738" s="40"/>
      <c r="L738" s="40"/>
      <c r="M738" s="40"/>
      <c r="N738" s="159"/>
      <c r="O738" s="159"/>
      <c r="P738" s="159"/>
      <c r="Q738" s="40"/>
      <c r="R738" s="40"/>
      <c r="S738" s="40"/>
      <c r="T738" s="40"/>
    </row>
    <row r="739" spans="1:20">
      <c r="A739" s="40"/>
      <c r="B739" s="40"/>
      <c r="C739" s="40"/>
      <c r="D739" s="40"/>
      <c r="E739" s="138"/>
      <c r="F739" s="40"/>
      <c r="G739" s="40"/>
      <c r="H739" s="40"/>
      <c r="I739" s="161"/>
      <c r="J739" s="40"/>
      <c r="K739" s="40"/>
      <c r="L739" s="40"/>
      <c r="M739" s="40"/>
      <c r="N739" s="159"/>
      <c r="O739" s="159"/>
      <c r="P739" s="159"/>
      <c r="Q739" s="40"/>
      <c r="R739" s="40"/>
      <c r="S739" s="40"/>
      <c r="T739" s="40"/>
    </row>
    <row r="740" spans="1:20">
      <c r="A740" s="40"/>
      <c r="B740" s="40"/>
      <c r="C740" s="40"/>
      <c r="D740" s="40"/>
      <c r="E740" s="138"/>
      <c r="F740" s="40"/>
      <c r="G740" s="40"/>
      <c r="H740" s="40"/>
      <c r="I740" s="161"/>
      <c r="J740" s="40"/>
      <c r="K740" s="40"/>
      <c r="L740" s="40"/>
      <c r="M740" s="40"/>
      <c r="N740" s="159"/>
      <c r="O740" s="159"/>
      <c r="P740" s="159"/>
      <c r="Q740" s="40"/>
      <c r="R740" s="40"/>
      <c r="S740" s="40"/>
      <c r="T740" s="40"/>
    </row>
    <row r="741" spans="1:20">
      <c r="A741" s="40"/>
      <c r="B741" s="40"/>
      <c r="C741" s="40"/>
      <c r="D741" s="40"/>
      <c r="E741" s="138"/>
      <c r="F741" s="40"/>
      <c r="G741" s="40"/>
      <c r="H741" s="40"/>
      <c r="I741" s="161"/>
      <c r="J741" s="40"/>
      <c r="K741" s="40"/>
      <c r="L741" s="40"/>
      <c r="M741" s="40"/>
      <c r="N741" s="159"/>
      <c r="O741" s="159"/>
      <c r="P741" s="159"/>
      <c r="Q741" s="40"/>
      <c r="R741" s="40"/>
      <c r="S741" s="40"/>
      <c r="T741" s="40"/>
    </row>
    <row r="742" spans="1:20">
      <c r="A742" s="40"/>
      <c r="B742" s="40"/>
      <c r="C742" s="40"/>
      <c r="D742" s="40"/>
      <c r="E742" s="138"/>
      <c r="F742" s="40"/>
      <c r="G742" s="40"/>
      <c r="H742" s="40"/>
      <c r="I742" s="161"/>
      <c r="J742" s="40"/>
      <c r="K742" s="40"/>
      <c r="L742" s="40"/>
      <c r="M742" s="40"/>
      <c r="N742" s="159"/>
      <c r="O742" s="159"/>
      <c r="P742" s="159"/>
      <c r="Q742" s="40"/>
      <c r="R742" s="40"/>
      <c r="S742" s="40"/>
      <c r="T742" s="40"/>
    </row>
    <row r="743" spans="1:20">
      <c r="A743" s="40"/>
      <c r="B743" s="40"/>
      <c r="C743" s="40"/>
      <c r="D743" s="40"/>
      <c r="E743" s="138"/>
      <c r="F743" s="40"/>
      <c r="G743" s="40"/>
      <c r="H743" s="40"/>
      <c r="I743" s="161"/>
      <c r="J743" s="40"/>
      <c r="K743" s="40"/>
      <c r="L743" s="40"/>
      <c r="M743" s="40"/>
      <c r="N743" s="159"/>
      <c r="O743" s="159"/>
      <c r="P743" s="159"/>
      <c r="Q743" s="40"/>
      <c r="R743" s="40"/>
      <c r="S743" s="40"/>
      <c r="T743" s="40"/>
    </row>
    <row r="744" spans="1:20">
      <c r="A744" s="40"/>
      <c r="B744" s="40"/>
      <c r="C744" s="40"/>
      <c r="D744" s="40"/>
      <c r="E744" s="138"/>
      <c r="F744" s="40"/>
      <c r="G744" s="40"/>
      <c r="H744" s="40"/>
      <c r="I744" s="161"/>
      <c r="J744" s="40"/>
      <c r="K744" s="40"/>
      <c r="L744" s="40"/>
      <c r="M744" s="40"/>
      <c r="N744" s="159"/>
      <c r="O744" s="159"/>
      <c r="P744" s="159"/>
      <c r="Q744" s="40"/>
      <c r="R744" s="40"/>
      <c r="S744" s="40"/>
      <c r="T744" s="40"/>
    </row>
    <row r="745" spans="1:20">
      <c r="A745" s="40"/>
      <c r="B745" s="40"/>
      <c r="C745" s="40"/>
      <c r="D745" s="40"/>
      <c r="E745" s="138"/>
      <c r="F745" s="40"/>
      <c r="G745" s="40"/>
      <c r="H745" s="40"/>
      <c r="I745" s="161"/>
      <c r="J745" s="40"/>
      <c r="K745" s="40"/>
      <c r="L745" s="40"/>
      <c r="M745" s="40"/>
      <c r="N745" s="159"/>
      <c r="O745" s="159"/>
      <c r="P745" s="159"/>
      <c r="Q745" s="40"/>
      <c r="R745" s="40"/>
      <c r="S745" s="40"/>
      <c r="T745" s="40"/>
    </row>
    <row r="746" spans="1:20">
      <c r="A746" s="40"/>
      <c r="B746" s="40"/>
      <c r="C746" s="40"/>
      <c r="D746" s="40"/>
      <c r="E746" s="138"/>
      <c r="F746" s="40"/>
      <c r="G746" s="40"/>
      <c r="H746" s="40"/>
      <c r="I746" s="161"/>
      <c r="J746" s="40"/>
      <c r="K746" s="40"/>
      <c r="L746" s="40"/>
      <c r="M746" s="40"/>
      <c r="N746" s="159"/>
      <c r="O746" s="159"/>
      <c r="P746" s="159"/>
      <c r="Q746" s="40"/>
      <c r="R746" s="40"/>
      <c r="S746" s="40"/>
      <c r="T746" s="40"/>
    </row>
    <row r="747" spans="1:20">
      <c r="A747" s="40"/>
      <c r="B747" s="40"/>
      <c r="C747" s="40"/>
      <c r="D747" s="40"/>
      <c r="E747" s="138"/>
      <c r="F747" s="40"/>
      <c r="G747" s="40"/>
      <c r="H747" s="40"/>
      <c r="I747" s="161"/>
      <c r="J747" s="40"/>
      <c r="K747" s="40"/>
      <c r="L747" s="40"/>
      <c r="M747" s="40"/>
      <c r="N747" s="159"/>
      <c r="O747" s="159"/>
      <c r="P747" s="159"/>
      <c r="Q747" s="40"/>
      <c r="R747" s="40"/>
      <c r="S747" s="40"/>
      <c r="T747" s="40"/>
    </row>
    <row r="748" spans="1:20">
      <c r="A748" s="40"/>
      <c r="B748" s="40"/>
      <c r="C748" s="40"/>
      <c r="D748" s="40"/>
      <c r="E748" s="138"/>
      <c r="F748" s="40"/>
      <c r="G748" s="40"/>
      <c r="H748" s="40"/>
      <c r="I748" s="161"/>
      <c r="J748" s="40"/>
      <c r="K748" s="40"/>
      <c r="L748" s="40"/>
      <c r="M748" s="40"/>
      <c r="N748" s="159"/>
      <c r="O748" s="159"/>
      <c r="P748" s="159"/>
      <c r="Q748" s="40"/>
      <c r="R748" s="40"/>
      <c r="S748" s="40"/>
      <c r="T748" s="40"/>
    </row>
    <row r="749" spans="1:20">
      <c r="A749" s="40"/>
      <c r="B749" s="40"/>
      <c r="C749" s="40"/>
      <c r="D749" s="40"/>
      <c r="E749" s="138"/>
      <c r="F749" s="40"/>
      <c r="G749" s="40"/>
      <c r="H749" s="40"/>
      <c r="I749" s="161"/>
      <c r="J749" s="40"/>
      <c r="K749" s="40"/>
      <c r="L749" s="40"/>
      <c r="M749" s="40"/>
      <c r="N749" s="159"/>
      <c r="O749" s="159"/>
      <c r="P749" s="159"/>
      <c r="Q749" s="40"/>
      <c r="R749" s="40"/>
      <c r="S749" s="40"/>
      <c r="T749" s="40"/>
    </row>
    <row r="750" spans="1:20">
      <c r="A750" s="40"/>
      <c r="B750" s="40"/>
      <c r="C750" s="40"/>
      <c r="D750" s="40"/>
      <c r="E750" s="138"/>
      <c r="F750" s="40"/>
      <c r="G750" s="40"/>
      <c r="H750" s="40"/>
      <c r="I750" s="161"/>
      <c r="J750" s="40"/>
      <c r="K750" s="40"/>
      <c r="L750" s="40"/>
      <c r="M750" s="40"/>
      <c r="N750" s="159"/>
      <c r="O750" s="159"/>
      <c r="P750" s="159"/>
      <c r="Q750" s="40"/>
      <c r="R750" s="40"/>
      <c r="S750" s="40"/>
      <c r="T750" s="40"/>
    </row>
    <row r="751" spans="1:20">
      <c r="A751" s="40"/>
      <c r="B751" s="40"/>
      <c r="C751" s="40"/>
      <c r="D751" s="40"/>
      <c r="E751" s="138"/>
      <c r="F751" s="40"/>
      <c r="G751" s="40"/>
      <c r="H751" s="40"/>
      <c r="I751" s="161"/>
      <c r="J751" s="40"/>
      <c r="K751" s="40"/>
      <c r="L751" s="40"/>
      <c r="M751" s="40"/>
      <c r="N751" s="159"/>
      <c r="O751" s="159"/>
      <c r="P751" s="159"/>
      <c r="Q751" s="40"/>
      <c r="R751" s="40"/>
      <c r="S751" s="40"/>
      <c r="T751" s="40"/>
    </row>
    <row r="752" spans="1:20">
      <c r="A752" s="40"/>
      <c r="B752" s="40"/>
      <c r="C752" s="40"/>
      <c r="D752" s="40"/>
      <c r="E752" s="138"/>
      <c r="F752" s="40"/>
      <c r="G752" s="40"/>
      <c r="H752" s="40"/>
      <c r="I752" s="161"/>
      <c r="J752" s="40"/>
      <c r="K752" s="40"/>
      <c r="L752" s="40"/>
      <c r="M752" s="40"/>
      <c r="N752" s="159"/>
      <c r="O752" s="159"/>
      <c r="P752" s="159"/>
      <c r="Q752" s="40"/>
      <c r="R752" s="40"/>
      <c r="S752" s="40"/>
      <c r="T752" s="40"/>
    </row>
    <row r="753" spans="1:20">
      <c r="A753" s="40"/>
      <c r="B753" s="40"/>
      <c r="C753" s="40"/>
      <c r="D753" s="40"/>
      <c r="E753" s="138"/>
      <c r="F753" s="40"/>
      <c r="G753" s="40"/>
      <c r="H753" s="40"/>
      <c r="I753" s="161"/>
      <c r="J753" s="40"/>
      <c r="K753" s="40"/>
      <c r="L753" s="40"/>
      <c r="M753" s="40"/>
      <c r="N753" s="159"/>
      <c r="O753" s="159"/>
      <c r="P753" s="159"/>
      <c r="Q753" s="40"/>
      <c r="R753" s="40"/>
      <c r="S753" s="40"/>
      <c r="T753" s="40"/>
    </row>
    <row r="754" spans="1:20">
      <c r="A754" s="40"/>
      <c r="B754" s="40"/>
      <c r="C754" s="40"/>
      <c r="D754" s="40"/>
      <c r="E754" s="138"/>
      <c r="F754" s="40"/>
      <c r="G754" s="40"/>
      <c r="H754" s="40"/>
      <c r="I754" s="161"/>
      <c r="J754" s="40"/>
      <c r="K754" s="40"/>
      <c r="L754" s="40"/>
      <c r="M754" s="40"/>
      <c r="N754" s="159"/>
      <c r="O754" s="159"/>
      <c r="P754" s="159"/>
      <c r="Q754" s="40"/>
      <c r="R754" s="40"/>
      <c r="S754" s="40"/>
      <c r="T754" s="40"/>
    </row>
    <row r="755" spans="1:20">
      <c r="A755" s="40"/>
      <c r="B755" s="40"/>
      <c r="C755" s="40"/>
      <c r="D755" s="40"/>
      <c r="E755" s="138"/>
      <c r="F755" s="40"/>
      <c r="G755" s="40"/>
      <c r="H755" s="40"/>
      <c r="I755" s="161"/>
      <c r="J755" s="40"/>
      <c r="K755" s="40"/>
      <c r="L755" s="40"/>
      <c r="M755" s="40"/>
      <c r="N755" s="159"/>
      <c r="O755" s="159"/>
      <c r="P755" s="159"/>
      <c r="Q755" s="40"/>
      <c r="R755" s="40"/>
      <c r="S755" s="40"/>
      <c r="T755" s="40"/>
    </row>
    <row r="756" spans="1:20">
      <c r="A756" s="40"/>
      <c r="B756" s="40"/>
      <c r="C756" s="40"/>
      <c r="D756" s="40"/>
      <c r="E756" s="138"/>
      <c r="F756" s="40"/>
      <c r="G756" s="40"/>
      <c r="H756" s="40"/>
      <c r="I756" s="161"/>
      <c r="J756" s="40"/>
      <c r="K756" s="40"/>
      <c r="L756" s="40"/>
      <c r="M756" s="40"/>
      <c r="N756" s="159"/>
      <c r="O756" s="159"/>
      <c r="P756" s="159"/>
      <c r="Q756" s="40"/>
      <c r="R756" s="40"/>
      <c r="S756" s="40"/>
      <c r="T756" s="40"/>
    </row>
    <row r="757" spans="1:20">
      <c r="A757" s="40"/>
      <c r="B757" s="40"/>
      <c r="C757" s="40"/>
      <c r="D757" s="40"/>
      <c r="E757" s="138"/>
      <c r="F757" s="40"/>
      <c r="G757" s="40"/>
      <c r="H757" s="40"/>
      <c r="I757" s="161"/>
      <c r="J757" s="40"/>
      <c r="K757" s="40"/>
      <c r="L757" s="40"/>
      <c r="M757" s="40"/>
      <c r="N757" s="159"/>
      <c r="O757" s="159"/>
      <c r="P757" s="159"/>
      <c r="Q757" s="40"/>
      <c r="R757" s="40"/>
      <c r="S757" s="40"/>
      <c r="T757" s="40"/>
    </row>
    <row r="758" spans="1:20">
      <c r="A758" s="40"/>
      <c r="B758" s="40"/>
      <c r="C758" s="40"/>
      <c r="D758" s="40"/>
      <c r="E758" s="138"/>
      <c r="F758" s="40"/>
      <c r="G758" s="40"/>
      <c r="H758" s="40"/>
      <c r="I758" s="161"/>
      <c r="J758" s="40"/>
      <c r="K758" s="40"/>
      <c r="L758" s="40"/>
      <c r="M758" s="40"/>
      <c r="N758" s="159"/>
      <c r="O758" s="159"/>
      <c r="P758" s="159"/>
      <c r="Q758" s="40"/>
      <c r="R758" s="40"/>
      <c r="S758" s="40"/>
      <c r="T758" s="40"/>
    </row>
    <row r="759" spans="1:20">
      <c r="A759" s="40"/>
      <c r="B759" s="40"/>
      <c r="C759" s="40"/>
      <c r="D759" s="40"/>
      <c r="E759" s="138"/>
      <c r="F759" s="40"/>
      <c r="G759" s="40"/>
      <c r="H759" s="40"/>
      <c r="I759" s="161"/>
      <c r="J759" s="40"/>
      <c r="K759" s="40"/>
      <c r="L759" s="40"/>
      <c r="M759" s="40"/>
      <c r="N759" s="159"/>
      <c r="O759" s="159"/>
      <c r="P759" s="159"/>
      <c r="Q759" s="40"/>
      <c r="R759" s="40"/>
      <c r="S759" s="40"/>
      <c r="T759" s="40"/>
    </row>
    <row r="760" spans="1:20">
      <c r="A760" s="40"/>
      <c r="B760" s="40"/>
      <c r="C760" s="40"/>
      <c r="D760" s="40"/>
      <c r="E760" s="138"/>
      <c r="F760" s="40"/>
      <c r="G760" s="40"/>
      <c r="H760" s="40"/>
      <c r="I760" s="161"/>
      <c r="J760" s="40"/>
      <c r="K760" s="40"/>
      <c r="L760" s="40"/>
      <c r="M760" s="40"/>
      <c r="N760" s="159"/>
      <c r="O760" s="159"/>
      <c r="P760" s="159"/>
      <c r="Q760" s="40"/>
      <c r="R760" s="40"/>
      <c r="S760" s="40"/>
      <c r="T760" s="40"/>
    </row>
    <row r="761" spans="1:20">
      <c r="A761" s="40"/>
      <c r="B761" s="40"/>
      <c r="C761" s="40"/>
      <c r="D761" s="40"/>
      <c r="E761" s="138"/>
      <c r="F761" s="40"/>
      <c r="G761" s="40"/>
      <c r="H761" s="40"/>
      <c r="I761" s="161"/>
      <c r="J761" s="40"/>
      <c r="K761" s="40"/>
      <c r="L761" s="40"/>
      <c r="M761" s="40"/>
      <c r="N761" s="159"/>
      <c r="O761" s="159"/>
      <c r="P761" s="159"/>
      <c r="Q761" s="40"/>
      <c r="R761" s="40"/>
      <c r="S761" s="40"/>
      <c r="T761" s="40"/>
    </row>
    <row r="762" spans="1:20">
      <c r="A762" s="40"/>
      <c r="B762" s="40"/>
      <c r="C762" s="40"/>
      <c r="D762" s="40"/>
      <c r="E762" s="138"/>
      <c r="F762" s="40"/>
      <c r="G762" s="40"/>
      <c r="H762" s="40"/>
      <c r="I762" s="161"/>
      <c r="J762" s="40"/>
      <c r="K762" s="40"/>
      <c r="L762" s="40"/>
      <c r="M762" s="40"/>
      <c r="N762" s="159"/>
      <c r="O762" s="159"/>
      <c r="P762" s="159"/>
      <c r="Q762" s="40"/>
      <c r="R762" s="40"/>
      <c r="S762" s="40"/>
      <c r="T762" s="40"/>
    </row>
    <row r="763" spans="1:20">
      <c r="A763" s="40"/>
      <c r="B763" s="40"/>
      <c r="C763" s="40"/>
      <c r="D763" s="40"/>
      <c r="E763" s="138"/>
      <c r="F763" s="40"/>
      <c r="G763" s="40"/>
      <c r="H763" s="40"/>
      <c r="I763" s="161"/>
      <c r="J763" s="40"/>
      <c r="K763" s="40"/>
      <c r="L763" s="40"/>
      <c r="M763" s="40"/>
      <c r="N763" s="159"/>
      <c r="O763" s="159"/>
      <c r="P763" s="159"/>
      <c r="Q763" s="40"/>
      <c r="R763" s="40"/>
      <c r="S763" s="40"/>
      <c r="T763" s="40"/>
    </row>
    <row r="764" spans="1:20">
      <c r="A764" s="40"/>
      <c r="B764" s="40"/>
      <c r="C764" s="40"/>
      <c r="D764" s="40"/>
      <c r="E764" s="138"/>
      <c r="F764" s="40"/>
      <c r="G764" s="40"/>
      <c r="H764" s="40"/>
      <c r="I764" s="161"/>
      <c r="J764" s="40"/>
      <c r="K764" s="40"/>
      <c r="L764" s="40"/>
      <c r="M764" s="40"/>
      <c r="N764" s="159"/>
      <c r="O764" s="159"/>
      <c r="P764" s="159"/>
      <c r="Q764" s="40"/>
      <c r="R764" s="40"/>
      <c r="S764" s="40"/>
      <c r="T764" s="40"/>
    </row>
    <row r="765" spans="1:20">
      <c r="A765" s="40"/>
      <c r="B765" s="40"/>
      <c r="C765" s="40"/>
      <c r="D765" s="40"/>
      <c r="E765" s="138"/>
      <c r="F765" s="40"/>
      <c r="G765" s="40"/>
      <c r="H765" s="40"/>
      <c r="I765" s="161"/>
      <c r="J765" s="40"/>
      <c r="K765" s="40"/>
      <c r="L765" s="40"/>
      <c r="M765" s="40"/>
      <c r="N765" s="159"/>
      <c r="O765" s="159"/>
      <c r="P765" s="159"/>
      <c r="Q765" s="40"/>
      <c r="R765" s="40"/>
      <c r="S765" s="40"/>
      <c r="T765" s="40"/>
    </row>
    <row r="766" spans="1:20">
      <c r="A766" s="40"/>
      <c r="B766" s="40"/>
      <c r="C766" s="40"/>
      <c r="D766" s="40"/>
      <c r="E766" s="138"/>
      <c r="F766" s="40"/>
      <c r="G766" s="40"/>
      <c r="H766" s="40"/>
      <c r="I766" s="161"/>
      <c r="J766" s="40"/>
      <c r="K766" s="40"/>
      <c r="L766" s="40"/>
      <c r="M766" s="40"/>
      <c r="N766" s="159"/>
      <c r="O766" s="159"/>
      <c r="P766" s="159"/>
      <c r="Q766" s="40"/>
      <c r="R766" s="40"/>
      <c r="S766" s="40"/>
      <c r="T766" s="40"/>
    </row>
    <row r="767" spans="1:20">
      <c r="A767" s="40"/>
      <c r="B767" s="40"/>
      <c r="C767" s="40"/>
      <c r="D767" s="40"/>
      <c r="E767" s="138"/>
      <c r="F767" s="40"/>
      <c r="G767" s="40"/>
      <c r="H767" s="40"/>
      <c r="I767" s="161"/>
      <c r="J767" s="40"/>
      <c r="K767" s="40"/>
      <c r="L767" s="40"/>
      <c r="M767" s="40"/>
      <c r="N767" s="159"/>
      <c r="O767" s="159"/>
      <c r="P767" s="159"/>
      <c r="Q767" s="40"/>
      <c r="R767" s="40"/>
      <c r="S767" s="40"/>
      <c r="T767" s="40"/>
    </row>
    <row r="768" spans="1:20">
      <c r="A768" s="40"/>
      <c r="B768" s="40"/>
      <c r="C768" s="40"/>
      <c r="D768" s="40"/>
      <c r="E768" s="138"/>
      <c r="F768" s="40"/>
      <c r="G768" s="40"/>
      <c r="H768" s="40"/>
      <c r="I768" s="161"/>
      <c r="J768" s="40"/>
      <c r="K768" s="40"/>
      <c r="L768" s="40"/>
      <c r="M768" s="40"/>
      <c r="N768" s="159"/>
      <c r="O768" s="159"/>
      <c r="P768" s="159"/>
      <c r="Q768" s="40"/>
      <c r="R768" s="40"/>
      <c r="S768" s="40"/>
      <c r="T768" s="40"/>
    </row>
    <row r="769" spans="1:20">
      <c r="A769" s="40"/>
      <c r="B769" s="40"/>
      <c r="C769" s="40"/>
      <c r="D769" s="40"/>
      <c r="E769" s="138"/>
      <c r="F769" s="40"/>
      <c r="G769" s="40"/>
      <c r="H769" s="40"/>
      <c r="I769" s="161"/>
      <c r="J769" s="40"/>
      <c r="K769" s="40"/>
      <c r="L769" s="40"/>
      <c r="M769" s="40"/>
      <c r="N769" s="159"/>
      <c r="O769" s="159"/>
      <c r="P769" s="159"/>
      <c r="Q769" s="40"/>
      <c r="R769" s="40"/>
      <c r="S769" s="40"/>
      <c r="T769" s="40"/>
    </row>
    <row r="770" spans="1:20">
      <c r="A770" s="40"/>
      <c r="B770" s="40"/>
      <c r="C770" s="40"/>
      <c r="D770" s="40"/>
      <c r="E770" s="138"/>
      <c r="F770" s="40"/>
      <c r="G770" s="40"/>
      <c r="H770" s="40"/>
      <c r="I770" s="161"/>
      <c r="J770" s="40"/>
      <c r="K770" s="40"/>
      <c r="L770" s="40"/>
      <c r="M770" s="40"/>
      <c r="N770" s="159"/>
      <c r="O770" s="159"/>
      <c r="P770" s="159"/>
      <c r="Q770" s="40"/>
      <c r="R770" s="40"/>
      <c r="S770" s="40"/>
      <c r="T770" s="40"/>
    </row>
    <row r="771" spans="1:20">
      <c r="A771" s="40"/>
      <c r="B771" s="40"/>
      <c r="C771" s="40"/>
      <c r="D771" s="40"/>
      <c r="E771" s="138"/>
      <c r="F771" s="40"/>
      <c r="G771" s="40"/>
      <c r="H771" s="40"/>
      <c r="I771" s="161"/>
      <c r="J771" s="40"/>
      <c r="K771" s="40"/>
      <c r="L771" s="40"/>
      <c r="M771" s="40"/>
      <c r="N771" s="159"/>
      <c r="O771" s="159"/>
      <c r="P771" s="159"/>
      <c r="Q771" s="40"/>
      <c r="R771" s="40"/>
      <c r="S771" s="40"/>
      <c r="T771" s="40"/>
    </row>
    <row r="772" spans="1:20">
      <c r="A772" s="40"/>
      <c r="B772" s="40"/>
      <c r="C772" s="40"/>
      <c r="D772" s="40"/>
      <c r="E772" s="138"/>
      <c r="F772" s="40"/>
      <c r="G772" s="40"/>
      <c r="H772" s="40"/>
      <c r="I772" s="161"/>
      <c r="J772" s="40"/>
      <c r="K772" s="40"/>
      <c r="L772" s="40"/>
      <c r="M772" s="40"/>
      <c r="N772" s="159"/>
      <c r="O772" s="159"/>
      <c r="P772" s="159"/>
      <c r="Q772" s="40"/>
      <c r="R772" s="40"/>
      <c r="S772" s="40"/>
      <c r="T772" s="40"/>
    </row>
    <row r="773" spans="1:20">
      <c r="A773" s="40"/>
      <c r="B773" s="40"/>
      <c r="C773" s="40"/>
      <c r="D773" s="40"/>
      <c r="E773" s="138"/>
      <c r="F773" s="40"/>
      <c r="G773" s="40"/>
      <c r="H773" s="40"/>
      <c r="I773" s="161"/>
      <c r="J773" s="40"/>
      <c r="K773" s="40"/>
      <c r="L773" s="40"/>
      <c r="M773" s="40"/>
      <c r="N773" s="159"/>
      <c r="O773" s="159"/>
      <c r="P773" s="159"/>
      <c r="Q773" s="40"/>
      <c r="R773" s="40"/>
      <c r="S773" s="40"/>
      <c r="T773" s="40"/>
    </row>
    <row r="774" spans="1:20">
      <c r="A774" s="40"/>
      <c r="B774" s="40"/>
      <c r="C774" s="40"/>
      <c r="D774" s="40"/>
      <c r="E774" s="138"/>
      <c r="F774" s="40"/>
      <c r="G774" s="40"/>
      <c r="H774" s="40"/>
      <c r="I774" s="161"/>
      <c r="J774" s="40"/>
      <c r="K774" s="40"/>
      <c r="L774" s="40"/>
      <c r="M774" s="40"/>
      <c r="N774" s="159"/>
      <c r="O774" s="159"/>
      <c r="P774" s="159"/>
      <c r="Q774" s="40"/>
      <c r="R774" s="40"/>
      <c r="S774" s="40"/>
      <c r="T774" s="40"/>
    </row>
    <row r="775" spans="1:20">
      <c r="A775" s="40"/>
      <c r="B775" s="40"/>
      <c r="C775" s="40"/>
      <c r="D775" s="40"/>
      <c r="E775" s="138"/>
      <c r="F775" s="40"/>
      <c r="G775" s="40"/>
      <c r="H775" s="40"/>
      <c r="I775" s="161"/>
      <c r="J775" s="40"/>
      <c r="K775" s="40"/>
      <c r="L775" s="40"/>
      <c r="M775" s="40"/>
      <c r="N775" s="159"/>
      <c r="O775" s="159"/>
      <c r="P775" s="159"/>
      <c r="Q775" s="40"/>
      <c r="R775" s="40"/>
      <c r="S775" s="40"/>
      <c r="T775" s="40"/>
    </row>
    <row r="776" spans="1:20">
      <c r="A776" s="40"/>
      <c r="B776" s="40"/>
      <c r="C776" s="40"/>
      <c r="D776" s="40"/>
      <c r="E776" s="138"/>
      <c r="F776" s="40"/>
      <c r="G776" s="40"/>
      <c r="H776" s="40"/>
      <c r="I776" s="161"/>
      <c r="J776" s="40"/>
      <c r="K776" s="40"/>
      <c r="L776" s="40"/>
      <c r="M776" s="40"/>
      <c r="N776" s="159"/>
      <c r="O776" s="159"/>
      <c r="P776" s="159"/>
      <c r="Q776" s="40"/>
      <c r="R776" s="40"/>
      <c r="S776" s="40"/>
      <c r="T776" s="40"/>
    </row>
    <row r="777" spans="1:20">
      <c r="A777" s="40"/>
      <c r="B777" s="40"/>
      <c r="C777" s="40"/>
      <c r="D777" s="40"/>
      <c r="E777" s="138"/>
      <c r="F777" s="40"/>
      <c r="G777" s="40"/>
      <c r="H777" s="40"/>
      <c r="I777" s="161"/>
      <c r="J777" s="40"/>
      <c r="K777" s="40"/>
      <c r="L777" s="40"/>
      <c r="M777" s="40"/>
      <c r="N777" s="159"/>
      <c r="O777" s="159"/>
      <c r="P777" s="159"/>
      <c r="Q777" s="40"/>
      <c r="R777" s="40"/>
      <c r="S777" s="40"/>
      <c r="T777" s="40"/>
    </row>
    <row r="778" spans="1:20">
      <c r="A778" s="40"/>
      <c r="B778" s="40"/>
      <c r="C778" s="40"/>
      <c r="D778" s="40"/>
      <c r="E778" s="138"/>
      <c r="F778" s="40"/>
      <c r="G778" s="40"/>
      <c r="H778" s="40"/>
      <c r="I778" s="161"/>
      <c r="J778" s="40"/>
      <c r="K778" s="40"/>
      <c r="L778" s="40"/>
      <c r="M778" s="40"/>
      <c r="N778" s="159"/>
      <c r="O778" s="159"/>
      <c r="P778" s="159"/>
      <c r="Q778" s="40"/>
      <c r="R778" s="40"/>
      <c r="S778" s="40"/>
      <c r="T778" s="40"/>
    </row>
    <row r="779" spans="1:20">
      <c r="A779" s="40"/>
      <c r="B779" s="40"/>
      <c r="C779" s="40"/>
      <c r="D779" s="40"/>
      <c r="E779" s="138"/>
      <c r="F779" s="40"/>
      <c r="G779" s="40"/>
      <c r="H779" s="40"/>
      <c r="I779" s="161"/>
      <c r="J779" s="40"/>
      <c r="K779" s="40"/>
      <c r="L779" s="40"/>
      <c r="M779" s="40"/>
      <c r="N779" s="159"/>
      <c r="O779" s="159"/>
      <c r="P779" s="159"/>
      <c r="Q779" s="40"/>
      <c r="R779" s="40"/>
      <c r="S779" s="40"/>
      <c r="T779" s="40"/>
    </row>
    <row r="780" spans="1:20">
      <c r="A780" s="40"/>
      <c r="B780" s="40"/>
      <c r="C780" s="40"/>
      <c r="D780" s="40"/>
      <c r="E780" s="138"/>
      <c r="F780" s="40"/>
      <c r="G780" s="40"/>
      <c r="H780" s="40"/>
      <c r="I780" s="161"/>
      <c r="J780" s="40"/>
      <c r="K780" s="40"/>
      <c r="L780" s="40"/>
      <c r="M780" s="40"/>
      <c r="N780" s="159"/>
      <c r="O780" s="159"/>
      <c r="P780" s="159"/>
      <c r="Q780" s="40"/>
      <c r="R780" s="40"/>
      <c r="S780" s="40"/>
      <c r="T780" s="40"/>
    </row>
    <row r="781" spans="1:20">
      <c r="A781" s="40"/>
      <c r="B781" s="40"/>
      <c r="C781" s="40"/>
      <c r="D781" s="40"/>
      <c r="E781" s="138"/>
      <c r="F781" s="40"/>
      <c r="G781" s="40"/>
      <c r="H781" s="40"/>
      <c r="I781" s="161"/>
      <c r="J781" s="40"/>
      <c r="K781" s="40"/>
      <c r="L781" s="40"/>
      <c r="M781" s="40"/>
      <c r="N781" s="159"/>
      <c r="O781" s="159"/>
      <c r="P781" s="159"/>
      <c r="Q781" s="40"/>
      <c r="R781" s="40"/>
      <c r="S781" s="40"/>
      <c r="T781" s="40"/>
    </row>
    <row r="782" spans="1:20">
      <c r="A782" s="40"/>
      <c r="B782" s="40"/>
      <c r="C782" s="40"/>
      <c r="D782" s="40"/>
      <c r="E782" s="138"/>
      <c r="F782" s="40"/>
      <c r="G782" s="40"/>
      <c r="H782" s="40"/>
      <c r="I782" s="161"/>
      <c r="J782" s="40"/>
      <c r="K782" s="40"/>
      <c r="L782" s="40"/>
      <c r="M782" s="40"/>
      <c r="N782" s="159"/>
      <c r="O782" s="159"/>
      <c r="P782" s="159"/>
      <c r="Q782" s="40"/>
      <c r="R782" s="40"/>
      <c r="S782" s="40"/>
      <c r="T782" s="40"/>
    </row>
    <row r="783" spans="1:20">
      <c r="A783" s="40"/>
      <c r="B783" s="40"/>
      <c r="C783" s="40"/>
      <c r="D783" s="40"/>
      <c r="E783" s="138"/>
      <c r="F783" s="40"/>
      <c r="G783" s="40"/>
      <c r="H783" s="40"/>
      <c r="I783" s="161"/>
      <c r="J783" s="40"/>
      <c r="K783" s="40"/>
      <c r="L783" s="40"/>
      <c r="M783" s="40"/>
      <c r="N783" s="159"/>
      <c r="O783" s="159"/>
      <c r="P783" s="159"/>
      <c r="Q783" s="40"/>
      <c r="R783" s="40"/>
      <c r="S783" s="40"/>
      <c r="T783" s="40"/>
    </row>
    <row r="784" spans="1:20">
      <c r="A784" s="40"/>
      <c r="B784" s="40"/>
      <c r="C784" s="40"/>
      <c r="D784" s="40"/>
      <c r="E784" s="138"/>
      <c r="F784" s="40"/>
      <c r="G784" s="40"/>
      <c r="H784" s="40"/>
      <c r="I784" s="161"/>
      <c r="J784" s="40"/>
      <c r="K784" s="40"/>
      <c r="L784" s="40"/>
      <c r="M784" s="40"/>
      <c r="N784" s="159"/>
      <c r="O784" s="159"/>
      <c r="P784" s="159"/>
      <c r="Q784" s="40"/>
      <c r="R784" s="40"/>
      <c r="S784" s="40"/>
      <c r="T784" s="40"/>
    </row>
    <row r="785" spans="1:20">
      <c r="A785" s="40"/>
      <c r="B785" s="40"/>
      <c r="C785" s="40"/>
      <c r="D785" s="40"/>
      <c r="E785" s="138"/>
      <c r="F785" s="40"/>
      <c r="G785" s="40"/>
      <c r="H785" s="40"/>
      <c r="I785" s="161"/>
      <c r="J785" s="40"/>
      <c r="K785" s="40"/>
      <c r="L785" s="40"/>
      <c r="M785" s="40"/>
      <c r="N785" s="159"/>
      <c r="O785" s="159"/>
      <c r="P785" s="159"/>
      <c r="Q785" s="40"/>
      <c r="R785" s="40"/>
      <c r="S785" s="40"/>
      <c r="T785" s="40"/>
    </row>
    <row r="786" spans="1:20">
      <c r="A786" s="40"/>
      <c r="B786" s="40"/>
      <c r="C786" s="40"/>
      <c r="D786" s="40"/>
      <c r="E786" s="138"/>
      <c r="F786" s="40"/>
      <c r="G786" s="40"/>
      <c r="H786" s="40"/>
      <c r="I786" s="161"/>
      <c r="J786" s="40"/>
      <c r="K786" s="40"/>
      <c r="L786" s="40"/>
      <c r="M786" s="40"/>
      <c r="N786" s="159"/>
      <c r="O786" s="159"/>
      <c r="P786" s="159"/>
      <c r="Q786" s="40"/>
      <c r="R786" s="40"/>
      <c r="S786" s="40"/>
      <c r="T786" s="40"/>
    </row>
    <row r="787" spans="1:20">
      <c r="A787" s="40"/>
      <c r="B787" s="40"/>
      <c r="C787" s="40"/>
      <c r="D787" s="40"/>
      <c r="E787" s="138"/>
      <c r="F787" s="40"/>
      <c r="G787" s="40"/>
      <c r="H787" s="40"/>
      <c r="I787" s="161"/>
      <c r="J787" s="40"/>
      <c r="K787" s="40"/>
      <c r="L787" s="40"/>
      <c r="M787" s="40"/>
      <c r="N787" s="159"/>
      <c r="O787" s="159"/>
      <c r="P787" s="159"/>
      <c r="Q787" s="40"/>
      <c r="R787" s="40"/>
      <c r="S787" s="40"/>
      <c r="T787" s="40"/>
    </row>
    <row r="788" spans="1:20">
      <c r="A788" s="40"/>
      <c r="B788" s="40"/>
      <c r="C788" s="40"/>
      <c r="D788" s="40"/>
      <c r="E788" s="138"/>
      <c r="F788" s="40"/>
      <c r="G788" s="40"/>
      <c r="H788" s="40"/>
      <c r="I788" s="161"/>
      <c r="J788" s="40"/>
      <c r="K788" s="40"/>
      <c r="L788" s="40"/>
      <c r="M788" s="40"/>
      <c r="N788" s="159"/>
      <c r="O788" s="159"/>
      <c r="P788" s="159"/>
      <c r="Q788" s="40"/>
      <c r="R788" s="40"/>
      <c r="S788" s="40"/>
      <c r="T788" s="40"/>
    </row>
    <row r="789" spans="1:20">
      <c r="A789" s="40"/>
      <c r="B789" s="40"/>
      <c r="C789" s="40"/>
      <c r="D789" s="40"/>
      <c r="E789" s="138"/>
      <c r="F789" s="40"/>
      <c r="G789" s="40"/>
      <c r="H789" s="40"/>
      <c r="I789" s="161"/>
      <c r="J789" s="40"/>
      <c r="K789" s="40"/>
      <c r="L789" s="40"/>
      <c r="M789" s="40"/>
      <c r="N789" s="159"/>
      <c r="O789" s="159"/>
      <c r="P789" s="159"/>
      <c r="Q789" s="40"/>
      <c r="R789" s="40"/>
      <c r="S789" s="40"/>
      <c r="T789" s="40"/>
    </row>
    <row r="790" spans="1:20">
      <c r="A790" s="40"/>
      <c r="B790" s="40"/>
      <c r="C790" s="40"/>
      <c r="D790" s="40"/>
      <c r="E790" s="138"/>
      <c r="F790" s="40"/>
      <c r="G790" s="40"/>
      <c r="H790" s="40"/>
      <c r="I790" s="161"/>
      <c r="J790" s="40"/>
      <c r="K790" s="40"/>
      <c r="L790" s="40"/>
      <c r="M790" s="40"/>
      <c r="N790" s="159"/>
      <c r="O790" s="159"/>
      <c r="P790" s="159"/>
      <c r="Q790" s="40"/>
      <c r="R790" s="40"/>
      <c r="S790" s="40"/>
      <c r="T790" s="40"/>
    </row>
    <row r="791" spans="1:20">
      <c r="A791" s="40"/>
      <c r="B791" s="40"/>
      <c r="C791" s="40"/>
      <c r="D791" s="40"/>
      <c r="E791" s="138"/>
      <c r="F791" s="40"/>
      <c r="G791" s="40"/>
      <c r="H791" s="40"/>
      <c r="I791" s="161"/>
      <c r="J791" s="40"/>
      <c r="K791" s="40"/>
      <c r="L791" s="40"/>
      <c r="M791" s="40"/>
      <c r="N791" s="159"/>
      <c r="O791" s="159"/>
      <c r="P791" s="159"/>
      <c r="Q791" s="40"/>
      <c r="R791" s="40"/>
      <c r="S791" s="40"/>
      <c r="T791" s="40"/>
    </row>
    <row r="792" spans="1:20">
      <c r="A792" s="40"/>
      <c r="B792" s="40"/>
      <c r="C792" s="40"/>
      <c r="D792" s="40"/>
      <c r="E792" s="138"/>
      <c r="F792" s="40"/>
      <c r="G792" s="40"/>
      <c r="H792" s="40"/>
      <c r="I792" s="161"/>
      <c r="J792" s="40"/>
      <c r="K792" s="40"/>
      <c r="L792" s="40"/>
      <c r="M792" s="40"/>
      <c r="N792" s="159"/>
      <c r="O792" s="159"/>
      <c r="P792" s="159"/>
      <c r="Q792" s="40"/>
      <c r="R792" s="40"/>
      <c r="S792" s="40"/>
      <c r="T792" s="40"/>
    </row>
    <row r="793" spans="1:20">
      <c r="A793" s="40"/>
      <c r="B793" s="40"/>
      <c r="C793" s="40"/>
      <c r="D793" s="40"/>
      <c r="E793" s="138"/>
      <c r="F793" s="40"/>
      <c r="G793" s="40"/>
      <c r="H793" s="40"/>
      <c r="I793" s="161"/>
      <c r="J793" s="40"/>
      <c r="K793" s="40"/>
      <c r="L793" s="40"/>
      <c r="M793" s="40"/>
      <c r="N793" s="159"/>
      <c r="O793" s="159"/>
      <c r="P793" s="159"/>
      <c r="Q793" s="40"/>
      <c r="R793" s="40"/>
      <c r="S793" s="40"/>
      <c r="T793" s="40"/>
    </row>
    <row r="794" spans="1:20">
      <c r="A794" s="40"/>
      <c r="B794" s="40"/>
      <c r="C794" s="40"/>
      <c r="D794" s="40"/>
      <c r="E794" s="138"/>
      <c r="F794" s="40"/>
      <c r="G794" s="40"/>
      <c r="H794" s="40"/>
      <c r="I794" s="161"/>
      <c r="J794" s="40"/>
      <c r="K794" s="40"/>
      <c r="L794" s="40"/>
      <c r="M794" s="40"/>
      <c r="N794" s="159"/>
      <c r="O794" s="159"/>
      <c r="P794" s="159"/>
      <c r="Q794" s="40"/>
      <c r="R794" s="40"/>
      <c r="S794" s="40"/>
      <c r="T794" s="40"/>
    </row>
    <row r="795" spans="1:20">
      <c r="A795" s="40"/>
      <c r="B795" s="40"/>
      <c r="C795" s="40"/>
      <c r="D795" s="40"/>
      <c r="E795" s="138"/>
      <c r="F795" s="40"/>
      <c r="G795" s="40"/>
      <c r="H795" s="40"/>
      <c r="I795" s="161"/>
      <c r="J795" s="40"/>
      <c r="K795" s="40"/>
      <c r="L795" s="40"/>
      <c r="M795" s="40"/>
      <c r="N795" s="159"/>
      <c r="O795" s="159"/>
      <c r="P795" s="159"/>
      <c r="Q795" s="40"/>
      <c r="R795" s="40"/>
      <c r="S795" s="40"/>
      <c r="T795" s="40"/>
    </row>
    <row r="796" spans="1:20">
      <c r="A796" s="40"/>
      <c r="B796" s="40"/>
      <c r="C796" s="40"/>
      <c r="D796" s="40"/>
      <c r="E796" s="138"/>
      <c r="F796" s="40"/>
      <c r="G796" s="40"/>
      <c r="H796" s="40"/>
      <c r="I796" s="161"/>
      <c r="J796" s="40"/>
      <c r="K796" s="40"/>
      <c r="L796" s="40"/>
      <c r="M796" s="40"/>
      <c r="N796" s="159"/>
      <c r="O796" s="159"/>
      <c r="P796" s="159"/>
      <c r="Q796" s="40"/>
      <c r="R796" s="40"/>
      <c r="S796" s="40"/>
      <c r="T796" s="40"/>
    </row>
    <row r="797" spans="1:20">
      <c r="A797" s="40"/>
      <c r="B797" s="40"/>
      <c r="C797" s="40"/>
      <c r="D797" s="40"/>
      <c r="E797" s="138"/>
      <c r="F797" s="40"/>
      <c r="G797" s="40"/>
      <c r="H797" s="40"/>
      <c r="I797" s="161"/>
      <c r="J797" s="40"/>
      <c r="K797" s="40"/>
      <c r="L797" s="40"/>
      <c r="M797" s="40"/>
      <c r="N797" s="159"/>
      <c r="O797" s="159"/>
      <c r="P797" s="159"/>
      <c r="Q797" s="40"/>
      <c r="R797" s="40"/>
      <c r="S797" s="40"/>
      <c r="T797" s="40"/>
    </row>
    <row r="798" spans="1:20">
      <c r="A798" s="40"/>
      <c r="B798" s="40"/>
      <c r="C798" s="40"/>
      <c r="D798" s="40"/>
      <c r="E798" s="138"/>
      <c r="F798" s="40"/>
      <c r="G798" s="40"/>
      <c r="H798" s="40"/>
      <c r="I798" s="161"/>
      <c r="J798" s="40"/>
      <c r="K798" s="40"/>
      <c r="L798" s="40"/>
      <c r="M798" s="40"/>
      <c r="N798" s="159"/>
      <c r="O798" s="159"/>
      <c r="P798" s="159"/>
      <c r="Q798" s="40"/>
      <c r="R798" s="40"/>
      <c r="S798" s="40"/>
      <c r="T798" s="40"/>
    </row>
    <row r="799" spans="1:20">
      <c r="A799" s="40"/>
      <c r="B799" s="40"/>
      <c r="C799" s="40"/>
      <c r="D799" s="40"/>
      <c r="E799" s="138"/>
      <c r="F799" s="40"/>
      <c r="G799" s="40"/>
      <c r="H799" s="40"/>
      <c r="I799" s="161"/>
      <c r="J799" s="40"/>
      <c r="K799" s="40"/>
      <c r="L799" s="40"/>
      <c r="M799" s="40"/>
      <c r="N799" s="159"/>
      <c r="O799" s="159"/>
      <c r="P799" s="159"/>
      <c r="Q799" s="40"/>
      <c r="R799" s="40"/>
      <c r="S799" s="40"/>
      <c r="T799" s="40"/>
    </row>
    <row r="800" spans="1:20">
      <c r="A800" s="40"/>
      <c r="B800" s="40"/>
      <c r="C800" s="40"/>
      <c r="D800" s="40"/>
      <c r="E800" s="138"/>
      <c r="F800" s="40"/>
      <c r="G800" s="40"/>
      <c r="H800" s="40"/>
      <c r="I800" s="161"/>
      <c r="J800" s="40"/>
      <c r="K800" s="40"/>
      <c r="L800" s="40"/>
      <c r="M800" s="40"/>
      <c r="N800" s="159"/>
      <c r="O800" s="159"/>
      <c r="P800" s="159"/>
      <c r="Q800" s="40"/>
      <c r="R800" s="40"/>
      <c r="S800" s="40"/>
      <c r="T800" s="40"/>
    </row>
    <row r="801" spans="1:20">
      <c r="A801" s="40"/>
      <c r="B801" s="40"/>
      <c r="C801" s="40"/>
      <c r="D801" s="40"/>
      <c r="E801" s="138"/>
      <c r="F801" s="40"/>
      <c r="G801" s="40"/>
      <c r="H801" s="40"/>
      <c r="I801" s="161"/>
      <c r="J801" s="40"/>
      <c r="K801" s="40"/>
      <c r="L801" s="40"/>
      <c r="M801" s="40"/>
      <c r="N801" s="159"/>
      <c r="O801" s="159"/>
      <c r="P801" s="159"/>
      <c r="Q801" s="40"/>
      <c r="R801" s="40"/>
      <c r="S801" s="40"/>
      <c r="T801" s="40"/>
    </row>
    <row r="802" spans="1:20">
      <c r="A802" s="40"/>
      <c r="B802" s="40"/>
      <c r="C802" s="40"/>
      <c r="D802" s="40"/>
      <c r="E802" s="138"/>
      <c r="F802" s="40"/>
      <c r="G802" s="40"/>
      <c r="H802" s="40"/>
      <c r="I802" s="161"/>
      <c r="J802" s="40"/>
      <c r="K802" s="40"/>
      <c r="L802" s="40"/>
      <c r="M802" s="40"/>
      <c r="N802" s="159"/>
      <c r="O802" s="159"/>
      <c r="P802" s="159"/>
      <c r="Q802" s="40"/>
      <c r="R802" s="40"/>
      <c r="S802" s="40"/>
      <c r="T802" s="40"/>
    </row>
    <row r="803" spans="1:20">
      <c r="A803" s="40"/>
      <c r="B803" s="40"/>
      <c r="C803" s="40"/>
      <c r="D803" s="40"/>
      <c r="E803" s="138"/>
      <c r="F803" s="40"/>
      <c r="G803" s="40"/>
      <c r="H803" s="40"/>
      <c r="I803" s="161"/>
      <c r="J803" s="40"/>
      <c r="K803" s="40"/>
      <c r="L803" s="40"/>
      <c r="M803" s="40"/>
      <c r="N803" s="159"/>
      <c r="O803" s="159"/>
      <c r="P803" s="159"/>
      <c r="Q803" s="40"/>
      <c r="R803" s="40"/>
      <c r="S803" s="40"/>
      <c r="T803" s="40"/>
    </row>
    <row r="804" spans="1:20">
      <c r="A804" s="40"/>
      <c r="B804" s="40"/>
      <c r="C804" s="40"/>
      <c r="D804" s="40"/>
      <c r="E804" s="138"/>
      <c r="F804" s="40"/>
      <c r="G804" s="40"/>
      <c r="H804" s="40"/>
      <c r="I804" s="161"/>
      <c r="J804" s="40"/>
      <c r="K804" s="40"/>
      <c r="L804" s="40"/>
      <c r="M804" s="40"/>
      <c r="N804" s="159"/>
      <c r="O804" s="159"/>
      <c r="P804" s="159"/>
      <c r="Q804" s="40"/>
      <c r="R804" s="40"/>
      <c r="S804" s="40"/>
      <c r="T804" s="40"/>
    </row>
    <row r="805" spans="1:20">
      <c r="A805" s="40"/>
      <c r="B805" s="40"/>
      <c r="C805" s="40"/>
      <c r="D805" s="40"/>
      <c r="E805" s="138"/>
      <c r="F805" s="40"/>
      <c r="G805" s="40"/>
      <c r="H805" s="40"/>
      <c r="I805" s="161"/>
      <c r="J805" s="40"/>
      <c r="K805" s="40"/>
      <c r="L805" s="40"/>
      <c r="M805" s="40"/>
      <c r="N805" s="159"/>
      <c r="O805" s="159"/>
      <c r="P805" s="159"/>
      <c r="Q805" s="40"/>
      <c r="R805" s="40"/>
      <c r="S805" s="40"/>
      <c r="T805" s="40"/>
    </row>
    <row r="806" spans="1:20">
      <c r="A806" s="40"/>
      <c r="B806" s="40"/>
      <c r="C806" s="40"/>
      <c r="D806" s="40"/>
      <c r="E806" s="138"/>
      <c r="F806" s="40"/>
      <c r="G806" s="40"/>
      <c r="H806" s="40"/>
      <c r="I806" s="161"/>
      <c r="J806" s="40"/>
      <c r="K806" s="40"/>
      <c r="L806" s="40"/>
      <c r="M806" s="40"/>
      <c r="N806" s="159"/>
      <c r="O806" s="159"/>
      <c r="P806" s="159"/>
      <c r="Q806" s="40"/>
      <c r="R806" s="40"/>
      <c r="S806" s="40"/>
      <c r="T806" s="40"/>
    </row>
    <row r="807" spans="1:20">
      <c r="A807" s="40"/>
      <c r="B807" s="40"/>
      <c r="C807" s="40"/>
      <c r="D807" s="40"/>
      <c r="E807" s="138"/>
      <c r="F807" s="40"/>
      <c r="G807" s="40"/>
      <c r="H807" s="40"/>
      <c r="I807" s="161"/>
      <c r="J807" s="40"/>
      <c r="K807" s="40"/>
      <c r="L807" s="40"/>
      <c r="M807" s="40"/>
      <c r="N807" s="159"/>
      <c r="O807" s="159"/>
      <c r="P807" s="159"/>
      <c r="Q807" s="40"/>
      <c r="R807" s="40"/>
      <c r="S807" s="40"/>
      <c r="T807" s="40"/>
    </row>
    <row r="808" spans="1:20">
      <c r="A808" s="40"/>
      <c r="B808" s="40"/>
      <c r="C808" s="40"/>
      <c r="D808" s="40"/>
      <c r="E808" s="138"/>
      <c r="F808" s="40"/>
      <c r="G808" s="40"/>
      <c r="H808" s="40"/>
      <c r="I808" s="161"/>
      <c r="J808" s="40"/>
      <c r="K808" s="40"/>
      <c r="L808" s="40"/>
      <c r="M808" s="40"/>
      <c r="N808" s="159"/>
      <c r="O808" s="159"/>
      <c r="P808" s="159"/>
      <c r="Q808" s="40"/>
      <c r="R808" s="40"/>
      <c r="S808" s="40"/>
      <c r="T808" s="40"/>
    </row>
    <row r="809" spans="1:20">
      <c r="A809" s="40"/>
      <c r="B809" s="40"/>
      <c r="C809" s="40"/>
      <c r="D809" s="40"/>
      <c r="E809" s="138"/>
      <c r="F809" s="40"/>
      <c r="G809" s="40"/>
      <c r="H809" s="40"/>
      <c r="I809" s="161"/>
      <c r="J809" s="40"/>
      <c r="K809" s="40"/>
      <c r="L809" s="40"/>
      <c r="M809" s="40"/>
      <c r="N809" s="159"/>
      <c r="O809" s="159"/>
      <c r="P809" s="159"/>
      <c r="Q809" s="40"/>
      <c r="R809" s="40"/>
      <c r="S809" s="40"/>
      <c r="T809" s="40"/>
    </row>
    <row r="810" spans="1:20">
      <c r="A810" s="40"/>
      <c r="B810" s="40"/>
      <c r="C810" s="40"/>
      <c r="D810" s="40"/>
      <c r="E810" s="138"/>
      <c r="F810" s="40"/>
      <c r="G810" s="40"/>
      <c r="H810" s="40"/>
      <c r="I810" s="161"/>
      <c r="J810" s="40"/>
      <c r="K810" s="40"/>
      <c r="L810" s="40"/>
      <c r="M810" s="40"/>
      <c r="N810" s="159"/>
      <c r="O810" s="159"/>
      <c r="P810" s="159"/>
      <c r="Q810" s="40"/>
      <c r="R810" s="40"/>
      <c r="S810" s="40"/>
      <c r="T810" s="40"/>
    </row>
    <row r="811" spans="1:20">
      <c r="A811" s="40"/>
      <c r="B811" s="40"/>
      <c r="C811" s="40"/>
      <c r="D811" s="40"/>
      <c r="E811" s="138"/>
      <c r="F811" s="40"/>
      <c r="G811" s="40"/>
      <c r="H811" s="40"/>
      <c r="I811" s="161"/>
      <c r="J811" s="40"/>
      <c r="K811" s="40"/>
      <c r="L811" s="40"/>
      <c r="M811" s="40"/>
      <c r="N811" s="159"/>
      <c r="O811" s="159"/>
      <c r="P811" s="159"/>
      <c r="Q811" s="40"/>
      <c r="R811" s="40"/>
      <c r="S811" s="40"/>
      <c r="T811" s="40"/>
    </row>
    <row r="812" spans="1:20">
      <c r="A812" s="40"/>
      <c r="B812" s="40"/>
      <c r="C812" s="40"/>
      <c r="D812" s="40"/>
      <c r="E812" s="138"/>
      <c r="F812" s="40"/>
      <c r="G812" s="40"/>
      <c r="H812" s="40"/>
      <c r="I812" s="161"/>
      <c r="J812" s="40"/>
      <c r="K812" s="40"/>
      <c r="L812" s="40"/>
      <c r="M812" s="40"/>
      <c r="N812" s="159"/>
      <c r="O812" s="159"/>
      <c r="P812" s="159"/>
      <c r="Q812" s="40"/>
      <c r="R812" s="40"/>
      <c r="S812" s="40"/>
      <c r="T812" s="40"/>
    </row>
    <row r="813" spans="1:20">
      <c r="A813" s="40"/>
      <c r="B813" s="40"/>
      <c r="C813" s="40"/>
      <c r="D813" s="40"/>
      <c r="E813" s="138"/>
      <c r="F813" s="40"/>
      <c r="G813" s="40"/>
      <c r="H813" s="40"/>
      <c r="I813" s="161"/>
      <c r="J813" s="40"/>
      <c r="K813" s="40"/>
      <c r="L813" s="40"/>
      <c r="M813" s="40"/>
      <c r="N813" s="159"/>
      <c r="O813" s="159"/>
      <c r="P813" s="159"/>
      <c r="Q813" s="40"/>
      <c r="R813" s="40"/>
      <c r="S813" s="40"/>
      <c r="T813" s="40"/>
    </row>
    <row r="814" spans="1:20">
      <c r="A814" s="40"/>
      <c r="B814" s="40"/>
      <c r="C814" s="40"/>
      <c r="D814" s="40"/>
      <c r="E814" s="138"/>
      <c r="F814" s="40"/>
      <c r="G814" s="40"/>
      <c r="H814" s="40"/>
      <c r="I814" s="161"/>
      <c r="J814" s="40"/>
      <c r="K814" s="40"/>
      <c r="L814" s="40"/>
      <c r="M814" s="40"/>
      <c r="N814" s="159"/>
      <c r="O814" s="159"/>
      <c r="P814" s="159"/>
      <c r="Q814" s="40"/>
      <c r="R814" s="40"/>
      <c r="S814" s="40"/>
      <c r="T814" s="40"/>
    </row>
    <row r="815" spans="1:20">
      <c r="A815" s="40"/>
      <c r="B815" s="40"/>
      <c r="C815" s="40"/>
      <c r="D815" s="40"/>
      <c r="E815" s="138"/>
      <c r="F815" s="40"/>
      <c r="G815" s="40"/>
      <c r="H815" s="40"/>
      <c r="I815" s="161"/>
      <c r="J815" s="40"/>
      <c r="K815" s="40"/>
      <c r="L815" s="40"/>
      <c r="M815" s="40"/>
      <c r="N815" s="159"/>
      <c r="O815" s="159"/>
      <c r="P815" s="159"/>
      <c r="Q815" s="40"/>
      <c r="R815" s="40"/>
      <c r="S815" s="40"/>
      <c r="T815" s="40"/>
    </row>
    <row r="816" spans="1:20">
      <c r="A816" s="40"/>
      <c r="B816" s="40"/>
      <c r="C816" s="40"/>
      <c r="D816" s="40"/>
      <c r="E816" s="138"/>
      <c r="F816" s="40"/>
      <c r="G816" s="40"/>
      <c r="H816" s="40"/>
      <c r="I816" s="161"/>
      <c r="J816" s="40"/>
      <c r="K816" s="40"/>
      <c r="L816" s="40"/>
      <c r="M816" s="40"/>
      <c r="N816" s="159"/>
      <c r="O816" s="159"/>
      <c r="P816" s="159"/>
      <c r="Q816" s="40"/>
      <c r="R816" s="40"/>
      <c r="S816" s="40"/>
      <c r="T816" s="40"/>
    </row>
    <row r="817" spans="1:20">
      <c r="A817" s="40"/>
      <c r="B817" s="40"/>
      <c r="C817" s="40"/>
      <c r="D817" s="40"/>
      <c r="E817" s="138"/>
      <c r="F817" s="40"/>
      <c r="G817" s="40"/>
      <c r="H817" s="40"/>
      <c r="I817" s="161"/>
      <c r="J817" s="40"/>
      <c r="K817" s="40"/>
      <c r="L817" s="40"/>
      <c r="M817" s="40"/>
      <c r="N817" s="159"/>
      <c r="O817" s="159"/>
      <c r="P817" s="159"/>
      <c r="Q817" s="40"/>
      <c r="R817" s="40"/>
      <c r="S817" s="40"/>
      <c r="T817" s="40"/>
    </row>
    <row r="818" spans="1:20">
      <c r="A818" s="40"/>
      <c r="B818" s="40"/>
      <c r="C818" s="40"/>
      <c r="D818" s="40"/>
      <c r="E818" s="138"/>
      <c r="F818" s="40"/>
      <c r="G818" s="40"/>
      <c r="H818" s="40"/>
      <c r="I818" s="161"/>
      <c r="J818" s="40"/>
      <c r="K818" s="40"/>
      <c r="L818" s="40"/>
      <c r="M818" s="40"/>
      <c r="N818" s="159"/>
      <c r="O818" s="159"/>
      <c r="P818" s="159"/>
      <c r="Q818" s="40"/>
      <c r="R818" s="40"/>
      <c r="S818" s="40"/>
      <c r="T818" s="40"/>
    </row>
    <row r="819" spans="1:20">
      <c r="A819" s="40"/>
      <c r="B819" s="40"/>
      <c r="C819" s="40"/>
      <c r="D819" s="40"/>
      <c r="E819" s="138"/>
      <c r="F819" s="40"/>
      <c r="G819" s="40"/>
      <c r="H819" s="40"/>
      <c r="I819" s="161"/>
      <c r="J819" s="40"/>
      <c r="K819" s="40"/>
      <c r="L819" s="40"/>
      <c r="M819" s="40"/>
      <c r="N819" s="159"/>
      <c r="O819" s="159"/>
      <c r="P819" s="159"/>
      <c r="Q819" s="40"/>
      <c r="R819" s="40"/>
      <c r="S819" s="40"/>
      <c r="T819" s="40"/>
    </row>
    <row r="820" spans="1:20">
      <c r="A820" s="40"/>
      <c r="B820" s="40"/>
      <c r="C820" s="40"/>
      <c r="D820" s="40"/>
      <c r="E820" s="138"/>
      <c r="F820" s="40"/>
      <c r="G820" s="40"/>
      <c r="H820" s="40"/>
      <c r="I820" s="161"/>
      <c r="J820" s="40"/>
      <c r="K820" s="40"/>
      <c r="L820" s="40"/>
      <c r="M820" s="40"/>
      <c r="N820" s="159"/>
      <c r="O820" s="159"/>
      <c r="P820" s="159"/>
      <c r="Q820" s="40"/>
      <c r="R820" s="40"/>
      <c r="S820" s="40"/>
      <c r="T820" s="40"/>
    </row>
    <row r="821" spans="1:20">
      <c r="A821" s="40"/>
      <c r="B821" s="40"/>
      <c r="C821" s="40"/>
      <c r="D821" s="40"/>
      <c r="E821" s="138"/>
      <c r="F821" s="40"/>
      <c r="G821" s="40"/>
      <c r="H821" s="40"/>
      <c r="I821" s="161"/>
      <c r="J821" s="40"/>
      <c r="K821" s="40"/>
      <c r="L821" s="40"/>
      <c r="M821" s="40"/>
      <c r="N821" s="159"/>
      <c r="O821" s="159"/>
      <c r="P821" s="159"/>
      <c r="Q821" s="40"/>
      <c r="R821" s="40"/>
      <c r="S821" s="40"/>
      <c r="T821" s="40"/>
    </row>
    <row r="822" spans="1:20">
      <c r="A822" s="40"/>
      <c r="B822" s="40"/>
      <c r="C822" s="40"/>
      <c r="D822" s="40"/>
      <c r="E822" s="138"/>
      <c r="F822" s="40"/>
      <c r="G822" s="40"/>
      <c r="H822" s="40"/>
      <c r="I822" s="161"/>
      <c r="J822" s="40"/>
      <c r="K822" s="40"/>
      <c r="L822" s="40"/>
      <c r="M822" s="40"/>
      <c r="N822" s="159"/>
      <c r="O822" s="159"/>
      <c r="P822" s="159"/>
      <c r="Q822" s="40"/>
      <c r="R822" s="40"/>
      <c r="S822" s="40"/>
      <c r="T822" s="40"/>
    </row>
    <row r="823" spans="1:20">
      <c r="A823" s="40"/>
      <c r="B823" s="40"/>
      <c r="C823" s="40"/>
      <c r="D823" s="40"/>
      <c r="E823" s="138"/>
      <c r="F823" s="40"/>
      <c r="G823" s="40"/>
      <c r="H823" s="40"/>
      <c r="I823" s="161"/>
      <c r="J823" s="40"/>
      <c r="K823" s="40"/>
      <c r="L823" s="40"/>
      <c r="M823" s="40"/>
      <c r="N823" s="159"/>
      <c r="O823" s="159"/>
      <c r="P823" s="159"/>
      <c r="Q823" s="40"/>
      <c r="R823" s="40"/>
      <c r="S823" s="40"/>
      <c r="T823" s="40"/>
    </row>
    <row r="824" spans="1:20">
      <c r="A824" s="40"/>
      <c r="B824" s="40"/>
      <c r="C824" s="40"/>
      <c r="D824" s="40"/>
      <c r="E824" s="138"/>
      <c r="F824" s="40"/>
      <c r="G824" s="40"/>
      <c r="H824" s="40"/>
      <c r="I824" s="161"/>
      <c r="J824" s="40"/>
      <c r="K824" s="40"/>
      <c r="L824" s="40"/>
      <c r="M824" s="40"/>
      <c r="N824" s="159"/>
      <c r="O824" s="159"/>
      <c r="P824" s="159"/>
      <c r="Q824" s="40"/>
      <c r="R824" s="40"/>
      <c r="S824" s="40"/>
      <c r="T824" s="40"/>
    </row>
    <row r="825" spans="1:20">
      <c r="A825" s="40"/>
      <c r="B825" s="40"/>
      <c r="C825" s="40"/>
      <c r="D825" s="40"/>
      <c r="E825" s="138"/>
      <c r="F825" s="40"/>
      <c r="G825" s="40"/>
      <c r="H825" s="40"/>
      <c r="I825" s="161"/>
      <c r="J825" s="40"/>
      <c r="K825" s="40"/>
      <c r="L825" s="40"/>
      <c r="M825" s="40"/>
      <c r="N825" s="159"/>
      <c r="O825" s="159"/>
      <c r="P825" s="159"/>
      <c r="Q825" s="40"/>
      <c r="R825" s="40"/>
      <c r="S825" s="40"/>
      <c r="T825" s="40"/>
    </row>
    <row r="826" spans="1:20">
      <c r="A826" s="40"/>
      <c r="B826" s="40"/>
      <c r="C826" s="40"/>
      <c r="D826" s="40"/>
      <c r="E826" s="138"/>
      <c r="F826" s="40"/>
      <c r="G826" s="40"/>
      <c r="H826" s="40"/>
      <c r="I826" s="161"/>
      <c r="J826" s="40"/>
      <c r="K826" s="40"/>
      <c r="L826" s="40"/>
      <c r="M826" s="40"/>
      <c r="N826" s="159"/>
      <c r="O826" s="159"/>
      <c r="P826" s="159"/>
      <c r="Q826" s="40"/>
      <c r="R826" s="40"/>
      <c r="S826" s="40"/>
      <c r="T826" s="40"/>
    </row>
    <row r="827" spans="1:20">
      <c r="A827" s="40"/>
      <c r="B827" s="40"/>
      <c r="C827" s="40"/>
      <c r="D827" s="40"/>
      <c r="E827" s="138"/>
      <c r="F827" s="40"/>
      <c r="G827" s="40"/>
      <c r="H827" s="40"/>
      <c r="I827" s="161"/>
      <c r="J827" s="40"/>
      <c r="K827" s="40"/>
      <c r="L827" s="40"/>
      <c r="M827" s="40"/>
      <c r="N827" s="159"/>
      <c r="O827" s="159"/>
      <c r="P827" s="159"/>
      <c r="Q827" s="40"/>
      <c r="R827" s="40"/>
      <c r="S827" s="40"/>
      <c r="T827" s="40"/>
    </row>
    <row r="828" spans="1:20">
      <c r="A828" s="40"/>
      <c r="B828" s="40"/>
      <c r="C828" s="40"/>
      <c r="D828" s="40"/>
      <c r="E828" s="138"/>
      <c r="F828" s="40"/>
      <c r="G828" s="40"/>
      <c r="H828" s="40"/>
      <c r="I828" s="161"/>
      <c r="J828" s="40"/>
      <c r="K828" s="40"/>
      <c r="L828" s="40"/>
      <c r="M828" s="40"/>
      <c r="N828" s="159"/>
      <c r="O828" s="159"/>
      <c r="P828" s="159"/>
      <c r="Q828" s="40"/>
      <c r="R828" s="40"/>
      <c r="S828" s="40"/>
      <c r="T828" s="40"/>
    </row>
    <row r="829" spans="1:20">
      <c r="A829" s="40"/>
      <c r="B829" s="40"/>
      <c r="C829" s="40"/>
      <c r="D829" s="40"/>
      <c r="E829" s="138"/>
      <c r="F829" s="40"/>
      <c r="G829" s="40"/>
      <c r="H829" s="40"/>
      <c r="I829" s="161"/>
      <c r="J829" s="40"/>
      <c r="K829" s="40"/>
      <c r="L829" s="40"/>
      <c r="M829" s="40"/>
      <c r="N829" s="159"/>
      <c r="O829" s="159"/>
      <c r="P829" s="159"/>
      <c r="Q829" s="40"/>
      <c r="R829" s="40"/>
      <c r="S829" s="40"/>
      <c r="T829" s="40"/>
    </row>
    <row r="830" spans="1:20">
      <c r="A830" s="40"/>
      <c r="B830" s="40"/>
      <c r="C830" s="40"/>
      <c r="D830" s="40"/>
      <c r="E830" s="138"/>
      <c r="F830" s="40"/>
      <c r="G830" s="40"/>
      <c r="H830" s="40"/>
      <c r="I830" s="161"/>
      <c r="J830" s="40"/>
      <c r="K830" s="40"/>
      <c r="L830" s="40"/>
      <c r="M830" s="40"/>
      <c r="N830" s="159"/>
      <c r="O830" s="159"/>
      <c r="P830" s="159"/>
      <c r="Q830" s="40"/>
      <c r="R830" s="40"/>
      <c r="S830" s="40"/>
      <c r="T830" s="40"/>
    </row>
    <row r="831" spans="1:20">
      <c r="A831" s="40"/>
      <c r="B831" s="40"/>
      <c r="C831" s="40"/>
      <c r="D831" s="40"/>
      <c r="E831" s="138"/>
      <c r="F831" s="40"/>
      <c r="G831" s="40"/>
      <c r="H831" s="40"/>
      <c r="I831" s="161"/>
      <c r="J831" s="40"/>
      <c r="K831" s="40"/>
      <c r="L831" s="40"/>
      <c r="M831" s="40"/>
      <c r="N831" s="159"/>
      <c r="O831" s="159"/>
      <c r="P831" s="159"/>
      <c r="Q831" s="40"/>
      <c r="R831" s="40"/>
      <c r="S831" s="40"/>
      <c r="T831" s="40"/>
    </row>
    <row r="832" spans="1:20">
      <c r="A832" s="40"/>
      <c r="B832" s="40"/>
      <c r="C832" s="40"/>
      <c r="D832" s="40"/>
      <c r="E832" s="138"/>
      <c r="F832" s="40"/>
      <c r="G832" s="40"/>
      <c r="H832" s="40"/>
      <c r="I832" s="161"/>
      <c r="J832" s="40"/>
      <c r="K832" s="40"/>
      <c r="L832" s="40"/>
      <c r="M832" s="40"/>
      <c r="N832" s="159"/>
      <c r="O832" s="159"/>
      <c r="P832" s="159"/>
      <c r="Q832" s="40"/>
      <c r="R832" s="40"/>
      <c r="S832" s="40"/>
      <c r="T832" s="40"/>
    </row>
    <row r="833" spans="1:20">
      <c r="A833" s="40"/>
      <c r="B833" s="40"/>
      <c r="C833" s="40"/>
      <c r="D833" s="40"/>
      <c r="E833" s="138"/>
      <c r="F833" s="40"/>
      <c r="G833" s="40"/>
      <c r="H833" s="40"/>
      <c r="I833" s="161"/>
      <c r="J833" s="40"/>
      <c r="K833" s="40"/>
      <c r="L833" s="40"/>
      <c r="M833" s="40"/>
      <c r="N833" s="159"/>
      <c r="O833" s="159"/>
      <c r="P833" s="159"/>
      <c r="Q833" s="40"/>
      <c r="R833" s="40"/>
      <c r="S833" s="40"/>
      <c r="T833" s="40"/>
    </row>
    <row r="834" spans="1:20">
      <c r="A834" s="40"/>
      <c r="B834" s="40"/>
      <c r="C834" s="40"/>
      <c r="D834" s="40"/>
      <c r="E834" s="138"/>
      <c r="F834" s="40"/>
      <c r="G834" s="40"/>
      <c r="H834" s="40"/>
      <c r="I834" s="161"/>
      <c r="J834" s="40"/>
      <c r="K834" s="40"/>
      <c r="L834" s="40"/>
      <c r="M834" s="40"/>
      <c r="N834" s="159"/>
      <c r="O834" s="159"/>
      <c r="P834" s="159"/>
      <c r="Q834" s="40"/>
      <c r="R834" s="40"/>
      <c r="S834" s="40"/>
      <c r="T834" s="40"/>
    </row>
    <row r="835" spans="1:20">
      <c r="A835" s="40"/>
      <c r="B835" s="40"/>
      <c r="C835" s="40"/>
      <c r="D835" s="40"/>
      <c r="E835" s="138"/>
      <c r="F835" s="40"/>
      <c r="G835" s="40"/>
      <c r="H835" s="40"/>
      <c r="I835" s="161"/>
      <c r="J835" s="40"/>
      <c r="K835" s="40"/>
      <c r="L835" s="40"/>
      <c r="M835" s="40"/>
      <c r="N835" s="159"/>
      <c r="O835" s="159"/>
      <c r="P835" s="159"/>
      <c r="Q835" s="40"/>
      <c r="R835" s="40"/>
      <c r="S835" s="40"/>
      <c r="T835" s="40"/>
    </row>
    <row r="836" spans="1:20">
      <c r="A836" s="40"/>
      <c r="B836" s="40"/>
      <c r="C836" s="40"/>
      <c r="D836" s="40"/>
      <c r="E836" s="138"/>
      <c r="F836" s="40"/>
      <c r="G836" s="40"/>
      <c r="H836" s="40"/>
      <c r="I836" s="161"/>
      <c r="J836" s="40"/>
      <c r="K836" s="40"/>
      <c r="L836" s="40"/>
      <c r="M836" s="40"/>
      <c r="N836" s="159"/>
      <c r="O836" s="159"/>
      <c r="P836" s="159"/>
      <c r="Q836" s="40"/>
      <c r="R836" s="40"/>
      <c r="S836" s="40"/>
      <c r="T836" s="40"/>
    </row>
    <row r="837" spans="1:20">
      <c r="A837" s="40"/>
      <c r="B837" s="40"/>
      <c r="C837" s="40"/>
      <c r="D837" s="40"/>
      <c r="E837" s="138"/>
      <c r="F837" s="40"/>
      <c r="G837" s="40"/>
      <c r="H837" s="40"/>
      <c r="I837" s="161"/>
      <c r="J837" s="40"/>
      <c r="K837" s="40"/>
      <c r="L837" s="40"/>
      <c r="M837" s="40"/>
      <c r="N837" s="159"/>
      <c r="O837" s="159"/>
      <c r="P837" s="159"/>
      <c r="Q837" s="40"/>
      <c r="R837" s="40"/>
      <c r="S837" s="40"/>
      <c r="T837" s="40"/>
    </row>
    <row r="838" spans="1:20">
      <c r="A838" s="40"/>
      <c r="B838" s="40"/>
      <c r="C838" s="40"/>
      <c r="D838" s="40"/>
      <c r="E838" s="138"/>
      <c r="F838" s="40"/>
      <c r="G838" s="40"/>
      <c r="H838" s="40"/>
      <c r="I838" s="161"/>
      <c r="J838" s="40"/>
      <c r="K838" s="40"/>
      <c r="L838" s="40"/>
      <c r="M838" s="40"/>
      <c r="N838" s="159"/>
      <c r="O838" s="159"/>
      <c r="P838" s="159"/>
      <c r="Q838" s="40"/>
      <c r="R838" s="40"/>
      <c r="S838" s="40"/>
      <c r="T838" s="40"/>
    </row>
    <row r="839" spans="1:20">
      <c r="A839" s="40"/>
      <c r="B839" s="40"/>
      <c r="C839" s="40"/>
      <c r="D839" s="40"/>
      <c r="E839" s="138"/>
      <c r="F839" s="40"/>
      <c r="G839" s="40"/>
      <c r="H839" s="40"/>
      <c r="I839" s="161"/>
      <c r="J839" s="40"/>
      <c r="K839" s="40"/>
      <c r="L839" s="40"/>
      <c r="M839" s="40"/>
      <c r="N839" s="159"/>
      <c r="O839" s="159"/>
      <c r="P839" s="159"/>
      <c r="Q839" s="40"/>
      <c r="R839" s="40"/>
      <c r="S839" s="40"/>
      <c r="T839" s="40"/>
    </row>
    <row r="840" spans="1:20">
      <c r="A840" s="40"/>
      <c r="B840" s="40"/>
      <c r="C840" s="40"/>
      <c r="D840" s="40"/>
      <c r="E840" s="138"/>
      <c r="F840" s="40"/>
      <c r="G840" s="40"/>
      <c r="H840" s="40"/>
      <c r="I840" s="161"/>
      <c r="J840" s="40"/>
      <c r="K840" s="40"/>
      <c r="L840" s="40"/>
      <c r="M840" s="40"/>
      <c r="N840" s="159"/>
      <c r="O840" s="159"/>
      <c r="P840" s="159"/>
      <c r="Q840" s="40"/>
      <c r="R840" s="40"/>
      <c r="S840" s="40"/>
      <c r="T840" s="40"/>
    </row>
    <row r="841" spans="1:20">
      <c r="A841" s="40"/>
      <c r="B841" s="40"/>
      <c r="C841" s="40"/>
      <c r="D841" s="40"/>
      <c r="E841" s="138"/>
      <c r="F841" s="40"/>
      <c r="G841" s="40"/>
      <c r="H841" s="40"/>
      <c r="I841" s="161"/>
      <c r="J841" s="40"/>
      <c r="K841" s="40"/>
      <c r="L841" s="40"/>
      <c r="M841" s="40"/>
      <c r="N841" s="159"/>
      <c r="O841" s="159"/>
      <c r="P841" s="159"/>
      <c r="Q841" s="40"/>
      <c r="R841" s="40"/>
      <c r="S841" s="40"/>
      <c r="T841" s="40"/>
    </row>
    <row r="842" spans="1:20">
      <c r="A842" s="40"/>
      <c r="B842" s="40"/>
      <c r="C842" s="40"/>
      <c r="D842" s="40"/>
      <c r="E842" s="138"/>
      <c r="F842" s="40"/>
      <c r="G842" s="40"/>
      <c r="H842" s="40"/>
      <c r="I842" s="161"/>
      <c r="J842" s="40"/>
      <c r="K842" s="40"/>
      <c r="L842" s="40"/>
      <c r="M842" s="40"/>
      <c r="N842" s="159"/>
      <c r="O842" s="159"/>
      <c r="P842" s="159"/>
      <c r="Q842" s="40"/>
      <c r="R842" s="40"/>
      <c r="S842" s="40"/>
      <c r="T842" s="40"/>
    </row>
    <row r="843" spans="1:20">
      <c r="A843" s="40"/>
      <c r="B843" s="40"/>
      <c r="C843" s="40"/>
      <c r="D843" s="40"/>
      <c r="E843" s="138"/>
      <c r="F843" s="40"/>
      <c r="G843" s="40"/>
      <c r="H843" s="40"/>
      <c r="I843" s="161"/>
      <c r="J843" s="40"/>
      <c r="K843" s="40"/>
      <c r="L843" s="40"/>
      <c r="M843" s="40"/>
      <c r="N843" s="159"/>
      <c r="O843" s="159"/>
      <c r="P843" s="159"/>
      <c r="Q843" s="40"/>
      <c r="R843" s="40"/>
      <c r="S843" s="40"/>
      <c r="T843" s="40"/>
    </row>
    <row r="844" spans="1:20">
      <c r="A844" s="40"/>
      <c r="B844" s="40"/>
      <c r="C844" s="40"/>
      <c r="D844" s="40"/>
      <c r="E844" s="138"/>
      <c r="F844" s="40"/>
      <c r="G844" s="40"/>
      <c r="H844" s="40"/>
      <c r="I844" s="161"/>
      <c r="J844" s="40"/>
      <c r="K844" s="40"/>
      <c r="L844" s="40"/>
      <c r="M844" s="40"/>
      <c r="N844" s="159"/>
      <c r="O844" s="159"/>
      <c r="P844" s="159"/>
      <c r="Q844" s="40"/>
      <c r="R844" s="40"/>
      <c r="S844" s="40"/>
      <c r="T844" s="40"/>
    </row>
    <row r="845" spans="1:20">
      <c r="A845" s="40"/>
      <c r="B845" s="40"/>
      <c r="C845" s="40"/>
      <c r="D845" s="40"/>
      <c r="E845" s="138"/>
      <c r="F845" s="40"/>
      <c r="G845" s="40"/>
      <c r="H845" s="40"/>
      <c r="I845" s="161"/>
      <c r="J845" s="40"/>
      <c r="K845" s="40"/>
      <c r="L845" s="40"/>
      <c r="M845" s="40"/>
      <c r="N845" s="159"/>
      <c r="O845" s="159"/>
      <c r="P845" s="159"/>
      <c r="Q845" s="40"/>
      <c r="R845" s="40"/>
      <c r="S845" s="40"/>
      <c r="T845" s="40"/>
    </row>
    <row r="846" spans="1:20">
      <c r="A846" s="40"/>
      <c r="B846" s="40"/>
      <c r="C846" s="40"/>
      <c r="D846" s="40"/>
      <c r="E846" s="138"/>
      <c r="F846" s="40"/>
      <c r="G846" s="40"/>
      <c r="H846" s="40"/>
      <c r="I846" s="161"/>
      <c r="J846" s="40"/>
      <c r="K846" s="40"/>
      <c r="L846" s="40"/>
      <c r="M846" s="40"/>
      <c r="N846" s="159"/>
      <c r="O846" s="159"/>
      <c r="P846" s="159"/>
      <c r="Q846" s="40"/>
      <c r="R846" s="40"/>
      <c r="S846" s="40"/>
      <c r="T846" s="40"/>
    </row>
    <row r="847" spans="1:20">
      <c r="A847" s="40"/>
      <c r="B847" s="40"/>
      <c r="C847" s="40"/>
      <c r="D847" s="40"/>
      <c r="E847" s="138"/>
      <c r="F847" s="40"/>
      <c r="G847" s="40"/>
      <c r="H847" s="40"/>
      <c r="I847" s="161"/>
      <c r="J847" s="40"/>
      <c r="K847" s="40"/>
      <c r="L847" s="40"/>
      <c r="M847" s="40"/>
      <c r="N847" s="159"/>
      <c r="O847" s="159"/>
      <c r="P847" s="159"/>
      <c r="Q847" s="40"/>
      <c r="R847" s="40"/>
      <c r="S847" s="40"/>
      <c r="T847" s="40"/>
    </row>
    <row r="848" spans="1:20">
      <c r="A848" s="40"/>
      <c r="B848" s="40"/>
      <c r="C848" s="40"/>
      <c r="D848" s="40"/>
      <c r="E848" s="138"/>
      <c r="F848" s="40"/>
      <c r="G848" s="40"/>
      <c r="H848" s="40"/>
      <c r="I848" s="161"/>
      <c r="J848" s="40"/>
      <c r="K848" s="40"/>
      <c r="L848" s="40"/>
      <c r="M848" s="40"/>
      <c r="N848" s="159"/>
      <c r="O848" s="159"/>
      <c r="P848" s="159"/>
      <c r="Q848" s="40"/>
      <c r="R848" s="40"/>
      <c r="S848" s="40"/>
      <c r="T848" s="40"/>
    </row>
    <row r="849" spans="1:20">
      <c r="A849" s="40"/>
      <c r="B849" s="40"/>
      <c r="C849" s="40"/>
      <c r="D849" s="40"/>
      <c r="E849" s="138"/>
      <c r="F849" s="40"/>
      <c r="G849" s="40"/>
      <c r="H849" s="40"/>
      <c r="I849" s="161"/>
      <c r="J849" s="40"/>
      <c r="K849" s="40"/>
      <c r="L849" s="40"/>
      <c r="M849" s="40"/>
      <c r="N849" s="159"/>
      <c r="O849" s="159"/>
      <c r="P849" s="159"/>
      <c r="Q849" s="40"/>
      <c r="R849" s="40"/>
      <c r="S849" s="40"/>
      <c r="T849" s="40"/>
    </row>
    <row r="850" spans="1:20">
      <c r="A850" s="40"/>
      <c r="B850" s="40"/>
      <c r="C850" s="40"/>
      <c r="D850" s="40"/>
      <c r="E850" s="138"/>
      <c r="F850" s="40"/>
      <c r="G850" s="40"/>
      <c r="H850" s="40"/>
      <c r="I850" s="161"/>
      <c r="J850" s="40"/>
      <c r="K850" s="40"/>
      <c r="L850" s="40"/>
      <c r="M850" s="40"/>
      <c r="N850" s="159"/>
      <c r="O850" s="159"/>
      <c r="P850" s="159"/>
      <c r="Q850" s="40"/>
      <c r="R850" s="40"/>
      <c r="S850" s="40"/>
      <c r="T850" s="40"/>
    </row>
    <row r="851" spans="1:20">
      <c r="A851" s="40"/>
      <c r="B851" s="40"/>
      <c r="C851" s="40"/>
      <c r="D851" s="40"/>
      <c r="E851" s="138"/>
      <c r="F851" s="40"/>
      <c r="G851" s="40"/>
      <c r="H851" s="40"/>
      <c r="I851" s="161"/>
      <c r="J851" s="40"/>
      <c r="K851" s="40"/>
      <c r="L851" s="40"/>
      <c r="M851" s="40"/>
      <c r="N851" s="159"/>
      <c r="O851" s="159"/>
      <c r="P851" s="159"/>
      <c r="Q851" s="40"/>
      <c r="R851" s="40"/>
      <c r="S851" s="40"/>
      <c r="T851" s="40"/>
    </row>
    <row r="852" spans="1:20">
      <c r="A852" s="40"/>
      <c r="B852" s="40"/>
      <c r="C852" s="40"/>
      <c r="D852" s="40"/>
      <c r="E852" s="138"/>
      <c r="F852" s="40"/>
      <c r="G852" s="40"/>
      <c r="H852" s="40"/>
      <c r="I852" s="161"/>
      <c r="J852" s="40"/>
      <c r="K852" s="40"/>
      <c r="L852" s="40"/>
      <c r="M852" s="40"/>
      <c r="N852" s="159"/>
      <c r="O852" s="159"/>
      <c r="P852" s="159"/>
      <c r="Q852" s="40"/>
      <c r="R852" s="40"/>
      <c r="S852" s="40"/>
      <c r="T852" s="40"/>
    </row>
    <row r="853" spans="1:20">
      <c r="A853" s="40"/>
      <c r="B853" s="40"/>
      <c r="C853" s="40"/>
      <c r="D853" s="40"/>
      <c r="E853" s="138"/>
      <c r="F853" s="40"/>
      <c r="G853" s="40"/>
      <c r="H853" s="40"/>
      <c r="I853" s="161"/>
      <c r="J853" s="40"/>
      <c r="K853" s="40"/>
      <c r="L853" s="40"/>
      <c r="M853" s="40"/>
      <c r="N853" s="159"/>
      <c r="O853" s="159"/>
      <c r="P853" s="159"/>
      <c r="Q853" s="40"/>
      <c r="R853" s="40"/>
      <c r="S853" s="40"/>
      <c r="T853" s="40"/>
    </row>
    <row r="854" spans="1:20">
      <c r="A854" s="40"/>
      <c r="B854" s="40"/>
      <c r="C854" s="40"/>
      <c r="D854" s="40"/>
      <c r="E854" s="138"/>
      <c r="F854" s="40"/>
      <c r="G854" s="40"/>
      <c r="H854" s="40"/>
      <c r="I854" s="161"/>
      <c r="J854" s="40"/>
      <c r="K854" s="40"/>
      <c r="L854" s="40"/>
      <c r="M854" s="40"/>
      <c r="N854" s="159"/>
      <c r="O854" s="159"/>
      <c r="P854" s="159"/>
      <c r="Q854" s="40"/>
      <c r="R854" s="40"/>
      <c r="S854" s="40"/>
      <c r="T854" s="40"/>
    </row>
    <row r="855" spans="1:20">
      <c r="A855" s="40"/>
      <c r="B855" s="40"/>
      <c r="C855" s="40"/>
      <c r="D855" s="40"/>
      <c r="E855" s="138"/>
      <c r="F855" s="40"/>
      <c r="G855" s="40"/>
      <c r="H855" s="40"/>
      <c r="I855" s="161"/>
      <c r="J855" s="40"/>
      <c r="K855" s="40"/>
      <c r="L855" s="40"/>
      <c r="M855" s="40"/>
      <c r="N855" s="159"/>
      <c r="O855" s="159"/>
      <c r="P855" s="159"/>
      <c r="Q855" s="40"/>
      <c r="R855" s="40"/>
      <c r="S855" s="40"/>
      <c r="T855" s="40"/>
    </row>
    <row r="856" spans="1:20">
      <c r="A856" s="40"/>
      <c r="B856" s="40"/>
      <c r="C856" s="40"/>
      <c r="D856" s="40"/>
      <c r="E856" s="138"/>
      <c r="F856" s="40"/>
      <c r="G856" s="40"/>
      <c r="H856" s="40"/>
      <c r="I856" s="161"/>
      <c r="J856" s="40"/>
      <c r="K856" s="40"/>
      <c r="L856" s="40"/>
      <c r="M856" s="40"/>
      <c r="N856" s="159"/>
      <c r="O856" s="159"/>
      <c r="P856" s="159"/>
      <c r="Q856" s="40"/>
      <c r="R856" s="40"/>
      <c r="S856" s="40"/>
      <c r="T856" s="40"/>
    </row>
    <row r="857" spans="1:20">
      <c r="A857" s="40"/>
      <c r="B857" s="40"/>
      <c r="C857" s="40"/>
      <c r="D857" s="40"/>
      <c r="E857" s="138"/>
      <c r="F857" s="40"/>
      <c r="G857" s="40"/>
      <c r="H857" s="40"/>
      <c r="I857" s="161"/>
      <c r="J857" s="40"/>
      <c r="K857" s="40"/>
      <c r="L857" s="40"/>
      <c r="M857" s="40"/>
      <c r="N857" s="159"/>
      <c r="O857" s="159"/>
      <c r="P857" s="159"/>
      <c r="Q857" s="40"/>
      <c r="R857" s="40"/>
      <c r="S857" s="40"/>
      <c r="T857" s="40"/>
    </row>
    <row r="858" spans="1:20">
      <c r="A858" s="40"/>
      <c r="B858" s="40"/>
      <c r="C858" s="40"/>
      <c r="D858" s="40"/>
      <c r="E858" s="138"/>
      <c r="F858" s="40"/>
      <c r="G858" s="40"/>
      <c r="H858" s="40"/>
      <c r="I858" s="161"/>
      <c r="J858" s="40"/>
      <c r="K858" s="40"/>
      <c r="L858" s="40"/>
      <c r="M858" s="40"/>
      <c r="N858" s="159"/>
      <c r="O858" s="159"/>
      <c r="P858" s="159"/>
      <c r="Q858" s="40"/>
      <c r="R858" s="40"/>
      <c r="S858" s="40"/>
      <c r="T858" s="40"/>
    </row>
    <row r="859" spans="1:20">
      <c r="A859" s="40"/>
      <c r="B859" s="40"/>
      <c r="C859" s="40"/>
      <c r="D859" s="40"/>
      <c r="E859" s="138"/>
      <c r="F859" s="40"/>
      <c r="G859" s="40"/>
      <c r="H859" s="40"/>
      <c r="I859" s="161"/>
      <c r="J859" s="40"/>
      <c r="K859" s="40"/>
      <c r="L859" s="40"/>
      <c r="M859" s="40"/>
      <c r="N859" s="159"/>
      <c r="O859" s="159"/>
      <c r="P859" s="159"/>
      <c r="Q859" s="40"/>
      <c r="R859" s="40"/>
      <c r="S859" s="40"/>
      <c r="T859" s="40"/>
    </row>
    <row r="860" spans="1:20">
      <c r="A860" s="40"/>
      <c r="B860" s="40"/>
      <c r="C860" s="40"/>
      <c r="D860" s="40"/>
      <c r="E860" s="138"/>
      <c r="F860" s="40"/>
      <c r="G860" s="40"/>
      <c r="H860" s="40"/>
      <c r="I860" s="161"/>
      <c r="J860" s="40"/>
      <c r="K860" s="40"/>
      <c r="L860" s="40"/>
      <c r="M860" s="40"/>
      <c r="N860" s="159"/>
      <c r="O860" s="159"/>
      <c r="P860" s="159"/>
      <c r="Q860" s="40"/>
      <c r="R860" s="40"/>
      <c r="S860" s="40"/>
      <c r="T860" s="40"/>
    </row>
    <row r="861" spans="1:20">
      <c r="A861" s="40"/>
      <c r="B861" s="40"/>
      <c r="C861" s="40"/>
      <c r="D861" s="40"/>
      <c r="E861" s="138"/>
      <c r="F861" s="40"/>
      <c r="G861" s="40"/>
      <c r="H861" s="40"/>
      <c r="I861" s="161"/>
      <c r="J861" s="40"/>
      <c r="K861" s="40"/>
      <c r="L861" s="40"/>
      <c r="M861" s="40"/>
      <c r="N861" s="159"/>
      <c r="O861" s="159"/>
      <c r="P861" s="159"/>
      <c r="Q861" s="40"/>
      <c r="R861" s="40"/>
      <c r="S861" s="40"/>
      <c r="T861" s="40"/>
    </row>
    <row r="862" spans="1:20">
      <c r="A862" s="40"/>
      <c r="B862" s="40"/>
      <c r="C862" s="40"/>
      <c r="D862" s="40"/>
      <c r="E862" s="138"/>
      <c r="F862" s="40"/>
      <c r="G862" s="40"/>
      <c r="H862" s="40"/>
      <c r="I862" s="161"/>
      <c r="J862" s="40"/>
      <c r="K862" s="40"/>
      <c r="L862" s="40"/>
      <c r="M862" s="40"/>
      <c r="N862" s="159"/>
      <c r="O862" s="159"/>
      <c r="P862" s="159"/>
      <c r="Q862" s="40"/>
      <c r="R862" s="40"/>
      <c r="S862" s="40"/>
      <c r="T862" s="40"/>
    </row>
    <row r="863" spans="1:20">
      <c r="A863" s="40"/>
      <c r="B863" s="40"/>
      <c r="C863" s="40"/>
      <c r="D863" s="40"/>
      <c r="E863" s="138"/>
      <c r="F863" s="40"/>
      <c r="G863" s="40"/>
      <c r="H863" s="40"/>
      <c r="I863" s="161"/>
      <c r="J863" s="40"/>
      <c r="K863" s="40"/>
      <c r="L863" s="40"/>
      <c r="M863" s="40"/>
      <c r="N863" s="159"/>
      <c r="O863" s="159"/>
      <c r="P863" s="159"/>
      <c r="Q863" s="40"/>
      <c r="R863" s="40"/>
      <c r="S863" s="40"/>
      <c r="T863" s="40"/>
    </row>
    <row r="864" spans="1:20">
      <c r="A864" s="40"/>
      <c r="B864" s="40"/>
      <c r="C864" s="40"/>
      <c r="D864" s="40"/>
      <c r="E864" s="138"/>
      <c r="F864" s="40"/>
      <c r="G864" s="40"/>
      <c r="H864" s="40"/>
      <c r="I864" s="161"/>
      <c r="J864" s="40"/>
      <c r="K864" s="40"/>
      <c r="L864" s="40"/>
      <c r="M864" s="40"/>
      <c r="N864" s="159"/>
      <c r="O864" s="159"/>
      <c r="P864" s="159"/>
      <c r="Q864" s="40"/>
      <c r="R864" s="40"/>
      <c r="S864" s="40"/>
      <c r="T864" s="40"/>
    </row>
    <row r="865" spans="1:20">
      <c r="A865" s="40"/>
      <c r="B865" s="40"/>
      <c r="C865" s="40"/>
      <c r="D865" s="40"/>
      <c r="E865" s="138"/>
      <c r="F865" s="40"/>
      <c r="G865" s="40"/>
      <c r="H865" s="40"/>
      <c r="I865" s="161"/>
      <c r="J865" s="40"/>
      <c r="K865" s="40"/>
      <c r="L865" s="40"/>
      <c r="M865" s="40"/>
      <c r="N865" s="159"/>
      <c r="O865" s="159"/>
      <c r="P865" s="159"/>
      <c r="Q865" s="40"/>
      <c r="R865" s="40"/>
      <c r="S865" s="40"/>
      <c r="T865" s="40"/>
    </row>
    <row r="866" spans="1:20">
      <c r="A866" s="40"/>
      <c r="B866" s="40"/>
      <c r="C866" s="40"/>
      <c r="D866" s="40"/>
      <c r="E866" s="138"/>
      <c r="F866" s="40"/>
      <c r="G866" s="40"/>
      <c r="H866" s="40"/>
      <c r="I866" s="161"/>
      <c r="J866" s="40"/>
      <c r="K866" s="40"/>
      <c r="L866" s="40"/>
      <c r="M866" s="40"/>
      <c r="N866" s="159"/>
      <c r="O866" s="159"/>
      <c r="P866" s="159"/>
      <c r="Q866" s="40"/>
      <c r="R866" s="40"/>
      <c r="S866" s="40"/>
      <c r="T866" s="40"/>
    </row>
    <row r="867" spans="1:20">
      <c r="A867" s="40"/>
      <c r="B867" s="40"/>
      <c r="C867" s="40"/>
      <c r="D867" s="40"/>
      <c r="E867" s="138"/>
      <c r="F867" s="40"/>
      <c r="G867" s="40"/>
      <c r="H867" s="40"/>
      <c r="I867" s="161"/>
      <c r="J867" s="40"/>
      <c r="K867" s="40"/>
      <c r="L867" s="40"/>
      <c r="M867" s="40"/>
      <c r="N867" s="159"/>
      <c r="O867" s="159"/>
      <c r="P867" s="159"/>
      <c r="Q867" s="40"/>
      <c r="R867" s="40"/>
      <c r="S867" s="40"/>
      <c r="T867" s="40"/>
    </row>
    <row r="868" spans="1:20">
      <c r="A868" s="40"/>
      <c r="B868" s="40"/>
      <c r="C868" s="40"/>
      <c r="D868" s="40"/>
      <c r="E868" s="138"/>
      <c r="F868" s="40"/>
      <c r="G868" s="40"/>
      <c r="H868" s="40"/>
      <c r="I868" s="161"/>
      <c r="J868" s="40"/>
      <c r="K868" s="40"/>
      <c r="L868" s="40"/>
      <c r="M868" s="40"/>
      <c r="N868" s="159"/>
      <c r="O868" s="159"/>
      <c r="P868" s="159"/>
      <c r="Q868" s="40"/>
      <c r="R868" s="40"/>
      <c r="S868" s="40"/>
      <c r="T868" s="40"/>
    </row>
    <row r="869" spans="1:20">
      <c r="A869" s="40"/>
      <c r="B869" s="40"/>
      <c r="C869" s="40"/>
      <c r="D869" s="40"/>
      <c r="E869" s="138"/>
      <c r="F869" s="40"/>
      <c r="G869" s="40"/>
      <c r="H869" s="40"/>
      <c r="I869" s="161"/>
      <c r="J869" s="40"/>
      <c r="K869" s="40"/>
      <c r="L869" s="40"/>
      <c r="M869" s="40"/>
      <c r="N869" s="159"/>
      <c r="O869" s="159"/>
      <c r="P869" s="159"/>
      <c r="Q869" s="40"/>
      <c r="R869" s="40"/>
      <c r="S869" s="40"/>
      <c r="T869" s="40"/>
    </row>
    <row r="870" spans="1:20">
      <c r="A870" s="40"/>
      <c r="B870" s="40"/>
      <c r="C870" s="40"/>
      <c r="D870" s="40"/>
      <c r="E870" s="138"/>
      <c r="F870" s="40"/>
      <c r="G870" s="40"/>
      <c r="H870" s="40"/>
      <c r="I870" s="161"/>
      <c r="J870" s="40"/>
      <c r="K870" s="40"/>
      <c r="L870" s="40"/>
      <c r="M870" s="40"/>
      <c r="N870" s="159"/>
      <c r="O870" s="159"/>
      <c r="P870" s="159"/>
      <c r="Q870" s="40"/>
      <c r="R870" s="40"/>
      <c r="S870" s="40"/>
      <c r="T870" s="40"/>
    </row>
    <row r="871" spans="1:20">
      <c r="A871" s="40"/>
      <c r="B871" s="40"/>
      <c r="C871" s="40"/>
      <c r="D871" s="40"/>
      <c r="E871" s="138"/>
      <c r="F871" s="40"/>
      <c r="G871" s="40"/>
      <c r="H871" s="40"/>
      <c r="I871" s="161"/>
      <c r="J871" s="40"/>
      <c r="K871" s="40"/>
      <c r="L871" s="40"/>
      <c r="M871" s="40"/>
      <c r="N871" s="159"/>
      <c r="O871" s="159"/>
      <c r="P871" s="159"/>
      <c r="Q871" s="40"/>
      <c r="R871" s="40"/>
      <c r="S871" s="40"/>
      <c r="T871" s="40"/>
    </row>
    <row r="872" spans="1:20">
      <c r="A872" s="40"/>
      <c r="B872" s="40"/>
      <c r="C872" s="40"/>
      <c r="D872" s="40"/>
      <c r="E872" s="138"/>
      <c r="F872" s="40"/>
      <c r="G872" s="40"/>
      <c r="H872" s="40"/>
      <c r="I872" s="161"/>
      <c r="J872" s="40"/>
      <c r="K872" s="40"/>
      <c r="L872" s="40"/>
      <c r="M872" s="40"/>
      <c r="N872" s="159"/>
      <c r="O872" s="159"/>
      <c r="P872" s="159"/>
      <c r="Q872" s="40"/>
      <c r="R872" s="40"/>
      <c r="S872" s="40"/>
      <c r="T872" s="40"/>
    </row>
    <row r="873" spans="1:20">
      <c r="A873" s="40"/>
      <c r="B873" s="40"/>
      <c r="C873" s="40"/>
      <c r="D873" s="40"/>
      <c r="E873" s="138"/>
      <c r="F873" s="40"/>
      <c r="G873" s="40"/>
      <c r="H873" s="40"/>
      <c r="I873" s="161"/>
      <c r="J873" s="40"/>
      <c r="K873" s="40"/>
      <c r="L873" s="40"/>
      <c r="M873" s="40"/>
      <c r="N873" s="159"/>
      <c r="O873" s="159"/>
      <c r="P873" s="159"/>
      <c r="Q873" s="40"/>
      <c r="R873" s="40"/>
      <c r="S873" s="40"/>
      <c r="T873" s="40"/>
    </row>
    <row r="874" spans="1:20">
      <c r="A874" s="40"/>
      <c r="B874" s="40"/>
      <c r="C874" s="40"/>
      <c r="D874" s="40"/>
      <c r="E874" s="138"/>
      <c r="F874" s="40"/>
      <c r="G874" s="40"/>
      <c r="H874" s="40"/>
      <c r="I874" s="161"/>
      <c r="J874" s="40"/>
      <c r="K874" s="40"/>
      <c r="L874" s="40"/>
      <c r="M874" s="40"/>
      <c r="N874" s="159"/>
      <c r="O874" s="159"/>
      <c r="P874" s="159"/>
      <c r="Q874" s="40"/>
      <c r="R874" s="40"/>
      <c r="S874" s="40"/>
      <c r="T874" s="40"/>
    </row>
    <row r="875" spans="1:20">
      <c r="A875" s="40"/>
      <c r="B875" s="40"/>
      <c r="C875" s="40"/>
      <c r="D875" s="40"/>
      <c r="E875" s="138"/>
      <c r="F875" s="40"/>
      <c r="G875" s="40"/>
      <c r="H875" s="40"/>
      <c r="I875" s="161"/>
      <c r="J875" s="40"/>
      <c r="K875" s="40"/>
      <c r="L875" s="40"/>
      <c r="M875" s="40"/>
      <c r="N875" s="159"/>
      <c r="O875" s="159"/>
      <c r="P875" s="159"/>
      <c r="Q875" s="40"/>
      <c r="R875" s="40"/>
      <c r="S875" s="40"/>
      <c r="T875" s="40"/>
    </row>
    <row r="876" spans="1:20">
      <c r="A876" s="40"/>
      <c r="B876" s="40"/>
      <c r="C876" s="40"/>
      <c r="D876" s="40"/>
      <c r="E876" s="138"/>
      <c r="F876" s="40"/>
      <c r="G876" s="40"/>
      <c r="H876" s="40"/>
      <c r="I876" s="161"/>
      <c r="J876" s="40"/>
      <c r="K876" s="40"/>
      <c r="L876" s="40"/>
      <c r="M876" s="40"/>
      <c r="N876" s="159"/>
      <c r="O876" s="159"/>
      <c r="P876" s="159"/>
      <c r="Q876" s="40"/>
      <c r="R876" s="40"/>
      <c r="S876" s="40"/>
      <c r="T876" s="40"/>
    </row>
    <row r="877" spans="1:20">
      <c r="A877" s="40"/>
      <c r="B877" s="40"/>
      <c r="C877" s="40"/>
      <c r="D877" s="40"/>
      <c r="E877" s="138"/>
      <c r="F877" s="40"/>
      <c r="G877" s="40"/>
      <c r="H877" s="40"/>
      <c r="I877" s="161"/>
      <c r="J877" s="40"/>
      <c r="K877" s="40"/>
      <c r="L877" s="40"/>
      <c r="M877" s="40"/>
      <c r="N877" s="159"/>
      <c r="O877" s="159"/>
      <c r="P877" s="159"/>
      <c r="Q877" s="40"/>
      <c r="R877" s="40"/>
      <c r="S877" s="40"/>
      <c r="T877" s="40"/>
    </row>
    <row r="878" spans="1:20">
      <c r="A878" s="40"/>
      <c r="B878" s="40"/>
      <c r="C878" s="40"/>
      <c r="D878" s="40"/>
      <c r="E878" s="138"/>
      <c r="F878" s="40"/>
      <c r="G878" s="40"/>
      <c r="H878" s="40"/>
      <c r="I878" s="161"/>
      <c r="J878" s="40"/>
      <c r="K878" s="40"/>
      <c r="L878" s="40"/>
      <c r="M878" s="40"/>
      <c r="N878" s="159"/>
      <c r="O878" s="159"/>
      <c r="P878" s="159"/>
      <c r="Q878" s="40"/>
      <c r="R878" s="40"/>
      <c r="S878" s="40"/>
      <c r="T878" s="40"/>
    </row>
    <row r="879" spans="1:20">
      <c r="A879" s="40"/>
      <c r="B879" s="40"/>
      <c r="C879" s="40"/>
      <c r="D879" s="40"/>
      <c r="E879" s="138"/>
      <c r="F879" s="40"/>
      <c r="G879" s="40"/>
      <c r="H879" s="40"/>
      <c r="I879" s="161"/>
      <c r="J879" s="40"/>
      <c r="K879" s="40"/>
      <c r="L879" s="40"/>
      <c r="M879" s="40"/>
      <c r="N879" s="159"/>
      <c r="O879" s="159"/>
      <c r="P879" s="159"/>
      <c r="Q879" s="40"/>
      <c r="R879" s="40"/>
      <c r="S879" s="40"/>
      <c r="T879" s="40"/>
    </row>
    <row r="880" spans="1:20">
      <c r="A880" s="40"/>
      <c r="B880" s="40"/>
      <c r="C880" s="40"/>
      <c r="D880" s="40"/>
      <c r="E880" s="138"/>
      <c r="F880" s="40"/>
      <c r="G880" s="40"/>
      <c r="H880" s="40"/>
      <c r="I880" s="161"/>
      <c r="J880" s="40"/>
      <c r="K880" s="40"/>
      <c r="L880" s="40"/>
      <c r="M880" s="40"/>
      <c r="N880" s="159"/>
      <c r="O880" s="159"/>
      <c r="P880" s="159"/>
      <c r="Q880" s="40"/>
      <c r="R880" s="40"/>
      <c r="S880" s="40"/>
      <c r="T880" s="40"/>
    </row>
    <row r="881" spans="1:20">
      <c r="A881" s="40"/>
      <c r="B881" s="40"/>
      <c r="C881" s="40"/>
      <c r="D881" s="40"/>
      <c r="E881" s="138"/>
      <c r="F881" s="40"/>
      <c r="G881" s="40"/>
      <c r="H881" s="40"/>
      <c r="I881" s="161"/>
      <c r="J881" s="40"/>
      <c r="K881" s="40"/>
      <c r="L881" s="40"/>
      <c r="M881" s="40"/>
      <c r="N881" s="159"/>
      <c r="O881" s="159"/>
      <c r="P881" s="159"/>
      <c r="Q881" s="40"/>
      <c r="R881" s="40"/>
      <c r="S881" s="40"/>
      <c r="T881" s="40"/>
    </row>
    <row r="882" spans="1:20">
      <c r="A882" s="40"/>
      <c r="B882" s="40"/>
      <c r="C882" s="40"/>
      <c r="D882" s="40"/>
      <c r="E882" s="138"/>
      <c r="F882" s="40"/>
      <c r="G882" s="40"/>
      <c r="H882" s="40"/>
      <c r="I882" s="161"/>
      <c r="J882" s="40"/>
      <c r="K882" s="40"/>
      <c r="L882" s="40"/>
      <c r="M882" s="40"/>
      <c r="N882" s="159"/>
      <c r="O882" s="159"/>
      <c r="P882" s="159"/>
      <c r="Q882" s="40"/>
      <c r="R882" s="40"/>
      <c r="S882" s="40"/>
      <c r="T882" s="40"/>
    </row>
    <row r="883" spans="1:20">
      <c r="A883" s="40"/>
      <c r="B883" s="40"/>
      <c r="C883" s="40"/>
      <c r="D883" s="40"/>
      <c r="E883" s="138"/>
      <c r="F883" s="40"/>
      <c r="G883" s="40"/>
      <c r="H883" s="40"/>
      <c r="I883" s="161"/>
      <c r="J883" s="40"/>
      <c r="K883" s="40"/>
      <c r="L883" s="40"/>
      <c r="M883" s="40"/>
      <c r="N883" s="159"/>
      <c r="O883" s="159"/>
      <c r="P883" s="159"/>
      <c r="Q883" s="40"/>
      <c r="R883" s="40"/>
      <c r="S883" s="40"/>
      <c r="T883" s="40"/>
    </row>
    <row r="884" spans="1:20">
      <c r="A884" s="40"/>
      <c r="B884" s="40"/>
      <c r="C884" s="40"/>
      <c r="D884" s="40"/>
      <c r="E884" s="138"/>
      <c r="F884" s="40"/>
      <c r="G884" s="40"/>
      <c r="H884" s="40"/>
      <c r="I884" s="161"/>
      <c r="J884" s="40"/>
      <c r="K884" s="40"/>
      <c r="L884" s="40"/>
      <c r="M884" s="40"/>
      <c r="N884" s="159"/>
      <c r="O884" s="159"/>
      <c r="P884" s="159"/>
      <c r="Q884" s="40"/>
      <c r="R884" s="40"/>
      <c r="S884" s="40"/>
      <c r="T884" s="40"/>
    </row>
    <row r="885" spans="1:20">
      <c r="A885" s="40"/>
      <c r="B885" s="40"/>
      <c r="C885" s="40"/>
      <c r="D885" s="40"/>
      <c r="E885" s="138"/>
      <c r="F885" s="40"/>
      <c r="G885" s="40"/>
      <c r="H885" s="40"/>
      <c r="I885" s="161"/>
      <c r="J885" s="40"/>
      <c r="K885" s="40"/>
      <c r="L885" s="40"/>
      <c r="M885" s="40"/>
      <c r="N885" s="159"/>
      <c r="O885" s="159"/>
      <c r="P885" s="159"/>
      <c r="Q885" s="40"/>
      <c r="R885" s="40"/>
      <c r="S885" s="40"/>
      <c r="T885" s="40"/>
    </row>
    <row r="886" spans="1:20">
      <c r="A886" s="40"/>
      <c r="B886" s="40"/>
      <c r="C886" s="40"/>
      <c r="D886" s="40"/>
      <c r="E886" s="138"/>
      <c r="F886" s="40"/>
      <c r="G886" s="40"/>
      <c r="H886" s="40"/>
      <c r="I886" s="161"/>
      <c r="J886" s="40"/>
      <c r="K886" s="40"/>
      <c r="L886" s="40"/>
      <c r="M886" s="40"/>
      <c r="N886" s="159"/>
      <c r="O886" s="159"/>
      <c r="P886" s="159"/>
      <c r="Q886" s="40"/>
      <c r="R886" s="40"/>
      <c r="S886" s="40"/>
      <c r="T886" s="40"/>
    </row>
    <row r="887" spans="1:20">
      <c r="A887" s="40"/>
      <c r="B887" s="40"/>
      <c r="C887" s="40"/>
      <c r="D887" s="40"/>
      <c r="E887" s="138"/>
      <c r="F887" s="40"/>
      <c r="G887" s="40"/>
      <c r="H887" s="40"/>
      <c r="I887" s="161"/>
      <c r="J887" s="40"/>
      <c r="K887" s="40"/>
      <c r="L887" s="40"/>
      <c r="M887" s="40"/>
      <c r="N887" s="159"/>
      <c r="O887" s="159"/>
      <c r="P887" s="159"/>
      <c r="Q887" s="40"/>
      <c r="R887" s="40"/>
      <c r="S887" s="40"/>
      <c r="T887" s="40"/>
    </row>
    <row r="888" spans="1:20">
      <c r="A888" s="40"/>
      <c r="B888" s="40"/>
      <c r="C888" s="40"/>
      <c r="D888" s="40"/>
      <c r="E888" s="138"/>
      <c r="F888" s="40"/>
      <c r="G888" s="40"/>
      <c r="H888" s="40"/>
      <c r="I888" s="161"/>
      <c r="J888" s="40"/>
      <c r="K888" s="40"/>
      <c r="L888" s="40"/>
      <c r="M888" s="40"/>
      <c r="N888" s="159"/>
      <c r="O888" s="159"/>
      <c r="P888" s="159"/>
      <c r="Q888" s="40"/>
      <c r="R888" s="40"/>
      <c r="S888" s="40"/>
      <c r="T888" s="40"/>
    </row>
    <row r="889" spans="1:20">
      <c r="A889" s="40"/>
      <c r="B889" s="40"/>
      <c r="C889" s="40"/>
      <c r="D889" s="40"/>
      <c r="E889" s="138"/>
      <c r="F889" s="40"/>
      <c r="G889" s="40"/>
      <c r="H889" s="40"/>
      <c r="I889" s="161"/>
      <c r="J889" s="40"/>
      <c r="K889" s="40"/>
      <c r="L889" s="40"/>
      <c r="M889" s="40"/>
      <c r="N889" s="159"/>
      <c r="O889" s="159"/>
      <c r="P889" s="159"/>
      <c r="Q889" s="40"/>
      <c r="R889" s="40"/>
      <c r="S889" s="40"/>
      <c r="T889" s="40"/>
    </row>
    <row r="890" spans="1:20">
      <c r="A890" s="40"/>
      <c r="B890" s="40"/>
      <c r="C890" s="40"/>
      <c r="D890" s="40"/>
      <c r="E890" s="138"/>
      <c r="F890" s="40"/>
      <c r="G890" s="40"/>
      <c r="H890" s="40"/>
      <c r="I890" s="161"/>
      <c r="J890" s="40"/>
      <c r="K890" s="40"/>
      <c r="L890" s="40"/>
      <c r="M890" s="40"/>
      <c r="N890" s="159"/>
      <c r="O890" s="159"/>
      <c r="P890" s="159"/>
      <c r="Q890" s="40"/>
      <c r="R890" s="40"/>
      <c r="S890" s="40"/>
      <c r="T890" s="40"/>
    </row>
    <row r="891" spans="1:20">
      <c r="A891" s="40"/>
      <c r="B891" s="40"/>
      <c r="C891" s="40"/>
      <c r="D891" s="40"/>
      <c r="E891" s="138"/>
      <c r="F891" s="40"/>
      <c r="G891" s="40"/>
      <c r="H891" s="40"/>
      <c r="I891" s="161"/>
      <c r="J891" s="40"/>
      <c r="K891" s="40"/>
      <c r="L891" s="40"/>
      <c r="M891" s="40"/>
      <c r="N891" s="159"/>
      <c r="O891" s="159"/>
      <c r="P891" s="159"/>
      <c r="Q891" s="40"/>
      <c r="R891" s="40"/>
      <c r="S891" s="40"/>
      <c r="T891" s="40"/>
    </row>
    <row r="892" spans="1:20">
      <c r="A892" s="40"/>
      <c r="B892" s="40"/>
      <c r="C892" s="40"/>
      <c r="D892" s="40"/>
      <c r="E892" s="138"/>
      <c r="F892" s="40"/>
      <c r="G892" s="40"/>
      <c r="H892" s="40"/>
      <c r="I892" s="161"/>
      <c r="J892" s="40"/>
      <c r="K892" s="40"/>
      <c r="L892" s="40"/>
      <c r="M892" s="40"/>
      <c r="N892" s="159"/>
      <c r="O892" s="159"/>
      <c r="P892" s="159"/>
      <c r="Q892" s="40"/>
      <c r="R892" s="40"/>
      <c r="S892" s="40"/>
      <c r="T892" s="40"/>
    </row>
    <row r="893" spans="1:20">
      <c r="A893" s="40"/>
      <c r="B893" s="40"/>
      <c r="C893" s="40"/>
      <c r="D893" s="40"/>
      <c r="E893" s="138"/>
      <c r="F893" s="40"/>
      <c r="G893" s="40"/>
      <c r="H893" s="40"/>
      <c r="I893" s="161"/>
      <c r="J893" s="40"/>
      <c r="K893" s="40"/>
      <c r="L893" s="40"/>
      <c r="M893" s="40"/>
      <c r="N893" s="159"/>
      <c r="O893" s="159"/>
      <c r="P893" s="159"/>
      <c r="Q893" s="40"/>
      <c r="R893" s="40"/>
      <c r="S893" s="40"/>
      <c r="T893" s="40"/>
    </row>
    <row r="894" spans="1:20">
      <c r="A894" s="40"/>
      <c r="B894" s="40"/>
      <c r="C894" s="40"/>
      <c r="D894" s="40"/>
      <c r="E894" s="138"/>
      <c r="F894" s="40"/>
      <c r="G894" s="40"/>
      <c r="H894" s="40"/>
      <c r="I894" s="161"/>
      <c r="J894" s="40"/>
      <c r="K894" s="40"/>
      <c r="L894" s="40"/>
      <c r="M894" s="40"/>
      <c r="N894" s="159"/>
      <c r="O894" s="159"/>
      <c r="P894" s="159"/>
      <c r="Q894" s="40"/>
      <c r="R894" s="40"/>
      <c r="S894" s="40"/>
      <c r="T894" s="40"/>
    </row>
    <row r="895" spans="1:20">
      <c r="A895" s="40"/>
      <c r="B895" s="40"/>
      <c r="C895" s="40"/>
      <c r="D895" s="40"/>
      <c r="E895" s="138"/>
      <c r="F895" s="40"/>
      <c r="G895" s="40"/>
      <c r="H895" s="40"/>
      <c r="I895" s="161"/>
      <c r="J895" s="40"/>
      <c r="K895" s="40"/>
      <c r="L895" s="40"/>
      <c r="M895" s="40"/>
      <c r="N895" s="159"/>
      <c r="O895" s="159"/>
      <c r="P895" s="159"/>
      <c r="Q895" s="40"/>
      <c r="R895" s="40"/>
      <c r="S895" s="40"/>
      <c r="T895" s="40"/>
    </row>
    <row r="896" spans="1:20">
      <c r="A896" s="40"/>
      <c r="B896" s="40"/>
      <c r="C896" s="40"/>
      <c r="D896" s="40"/>
      <c r="E896" s="138"/>
      <c r="F896" s="40"/>
      <c r="G896" s="40"/>
      <c r="H896" s="40"/>
      <c r="I896" s="161"/>
      <c r="J896" s="40"/>
      <c r="K896" s="40"/>
      <c r="L896" s="40"/>
      <c r="M896" s="40"/>
      <c r="N896" s="159"/>
      <c r="O896" s="159"/>
      <c r="P896" s="159"/>
      <c r="Q896" s="40"/>
      <c r="R896" s="40"/>
      <c r="S896" s="40"/>
      <c r="T896" s="40"/>
    </row>
    <row r="897" spans="1:20">
      <c r="A897" s="40"/>
      <c r="B897" s="40"/>
      <c r="C897" s="40"/>
      <c r="D897" s="40"/>
      <c r="E897" s="138"/>
      <c r="F897" s="40"/>
      <c r="G897" s="40"/>
      <c r="H897" s="40"/>
      <c r="I897" s="161"/>
      <c r="J897" s="40"/>
      <c r="K897" s="40"/>
      <c r="L897" s="40"/>
      <c r="M897" s="40"/>
      <c r="N897" s="159"/>
      <c r="O897" s="159"/>
      <c r="P897" s="159"/>
      <c r="Q897" s="40"/>
      <c r="R897" s="40"/>
      <c r="S897" s="40"/>
      <c r="T897" s="40"/>
    </row>
    <row r="898" spans="1:20">
      <c r="A898" s="40"/>
      <c r="B898" s="40"/>
      <c r="C898" s="40"/>
      <c r="D898" s="40"/>
      <c r="E898" s="138"/>
      <c r="F898" s="40"/>
      <c r="G898" s="40"/>
      <c r="H898" s="40"/>
      <c r="I898" s="161"/>
      <c r="J898" s="40"/>
      <c r="K898" s="40"/>
      <c r="L898" s="40"/>
      <c r="M898" s="40"/>
      <c r="N898" s="159"/>
      <c r="O898" s="159"/>
      <c r="P898" s="159"/>
      <c r="Q898" s="40"/>
      <c r="R898" s="40"/>
      <c r="S898" s="40"/>
      <c r="T898" s="40"/>
    </row>
    <row r="899" spans="1:20">
      <c r="A899" s="40"/>
      <c r="B899" s="40"/>
      <c r="C899" s="40"/>
      <c r="D899" s="40"/>
      <c r="E899" s="138"/>
      <c r="F899" s="40"/>
      <c r="G899" s="40"/>
      <c r="H899" s="40"/>
      <c r="I899" s="161"/>
      <c r="J899" s="40"/>
      <c r="K899" s="40"/>
      <c r="L899" s="40"/>
      <c r="M899" s="40"/>
      <c r="N899" s="159"/>
      <c r="O899" s="159"/>
      <c r="P899" s="159"/>
      <c r="Q899" s="40"/>
      <c r="R899" s="40"/>
      <c r="S899" s="40"/>
      <c r="T899" s="40"/>
    </row>
    <row r="900" spans="1:20">
      <c r="A900" s="40"/>
      <c r="B900" s="40"/>
      <c r="C900" s="40"/>
      <c r="D900" s="40"/>
      <c r="E900" s="138"/>
      <c r="F900" s="40"/>
      <c r="G900" s="40"/>
      <c r="H900" s="40"/>
      <c r="I900" s="161"/>
      <c r="J900" s="40"/>
      <c r="K900" s="40"/>
      <c r="L900" s="40"/>
      <c r="M900" s="40"/>
      <c r="N900" s="159"/>
      <c r="O900" s="159"/>
      <c r="P900" s="159"/>
      <c r="Q900" s="40"/>
      <c r="R900" s="40"/>
      <c r="S900" s="40"/>
      <c r="T900" s="40"/>
    </row>
    <row r="901" spans="1:20">
      <c r="A901" s="40"/>
      <c r="B901" s="40"/>
      <c r="C901" s="40"/>
      <c r="D901" s="40"/>
      <c r="E901" s="138"/>
      <c r="F901" s="40"/>
      <c r="G901" s="40"/>
      <c r="H901" s="40"/>
      <c r="I901" s="161"/>
      <c r="J901" s="40"/>
      <c r="K901" s="40"/>
      <c r="L901" s="40"/>
      <c r="M901" s="40"/>
      <c r="N901" s="159"/>
      <c r="O901" s="159"/>
      <c r="P901" s="159"/>
      <c r="Q901" s="40"/>
      <c r="R901" s="40"/>
      <c r="S901" s="40"/>
      <c r="T901" s="40"/>
    </row>
    <row r="902" spans="1:20">
      <c r="A902" s="40"/>
      <c r="B902" s="40"/>
      <c r="C902" s="40"/>
      <c r="D902" s="40"/>
      <c r="E902" s="138"/>
      <c r="F902" s="40"/>
      <c r="G902" s="40"/>
      <c r="H902" s="40"/>
      <c r="I902" s="161"/>
      <c r="J902" s="40"/>
      <c r="K902" s="40"/>
      <c r="L902" s="40"/>
      <c r="M902" s="40"/>
      <c r="N902" s="159"/>
      <c r="O902" s="159"/>
      <c r="P902" s="159"/>
      <c r="Q902" s="40"/>
      <c r="R902" s="40"/>
      <c r="S902" s="40"/>
      <c r="T902" s="40"/>
    </row>
    <row r="903" spans="1:20">
      <c r="A903" s="40"/>
      <c r="B903" s="40"/>
      <c r="C903" s="40"/>
      <c r="D903" s="40"/>
      <c r="E903" s="138"/>
      <c r="F903" s="40"/>
      <c r="G903" s="40"/>
      <c r="H903" s="40"/>
      <c r="I903" s="161"/>
      <c r="J903" s="40"/>
      <c r="K903" s="40"/>
      <c r="L903" s="40"/>
      <c r="M903" s="40"/>
      <c r="N903" s="159"/>
      <c r="O903" s="159"/>
      <c r="P903" s="159"/>
      <c r="Q903" s="40"/>
      <c r="R903" s="40"/>
      <c r="S903" s="40"/>
      <c r="T903" s="40"/>
    </row>
    <row r="904" spans="1:20">
      <c r="A904" s="40"/>
      <c r="B904" s="40"/>
      <c r="C904" s="40"/>
      <c r="D904" s="40"/>
      <c r="E904" s="138"/>
      <c r="F904" s="40"/>
      <c r="G904" s="40"/>
      <c r="H904" s="40"/>
      <c r="I904" s="161"/>
      <c r="J904" s="40"/>
      <c r="K904" s="40"/>
      <c r="L904" s="40"/>
      <c r="M904" s="40"/>
      <c r="N904" s="159"/>
      <c r="O904" s="159"/>
      <c r="P904" s="159"/>
      <c r="Q904" s="40"/>
      <c r="R904" s="40"/>
      <c r="S904" s="40"/>
      <c r="T904" s="40"/>
    </row>
    <row r="905" spans="1:20">
      <c r="A905" s="40"/>
      <c r="B905" s="40"/>
      <c r="C905" s="40"/>
      <c r="D905" s="40"/>
      <c r="E905" s="138"/>
      <c r="F905" s="40"/>
      <c r="G905" s="40"/>
      <c r="H905" s="40"/>
      <c r="I905" s="161"/>
      <c r="J905" s="40"/>
      <c r="K905" s="40"/>
      <c r="L905" s="40"/>
      <c r="M905" s="40"/>
      <c r="N905" s="159"/>
      <c r="O905" s="159"/>
      <c r="P905" s="159"/>
      <c r="Q905" s="40"/>
      <c r="R905" s="40"/>
      <c r="S905" s="40"/>
      <c r="T905" s="40"/>
    </row>
    <row r="906" spans="1:20">
      <c r="A906" s="40"/>
      <c r="B906" s="40"/>
      <c r="C906" s="40"/>
      <c r="D906" s="40"/>
      <c r="E906" s="138"/>
      <c r="F906" s="40"/>
      <c r="G906" s="40"/>
      <c r="H906" s="40"/>
      <c r="I906" s="161"/>
      <c r="J906" s="40"/>
      <c r="K906" s="40"/>
      <c r="L906" s="40"/>
      <c r="M906" s="40"/>
      <c r="N906" s="159"/>
      <c r="O906" s="159"/>
      <c r="P906" s="159"/>
      <c r="Q906" s="40"/>
      <c r="R906" s="40"/>
      <c r="S906" s="40"/>
      <c r="T906" s="40"/>
    </row>
    <row r="907" spans="1:20">
      <c r="A907" s="40"/>
      <c r="B907" s="40"/>
      <c r="C907" s="40"/>
      <c r="D907" s="40"/>
      <c r="E907" s="138"/>
      <c r="F907" s="40"/>
      <c r="G907" s="40"/>
      <c r="H907" s="40"/>
      <c r="I907" s="161"/>
      <c r="J907" s="40"/>
      <c r="K907" s="40"/>
      <c r="L907" s="40"/>
      <c r="M907" s="40"/>
      <c r="N907" s="159"/>
      <c r="O907" s="159"/>
      <c r="P907" s="159"/>
      <c r="Q907" s="40"/>
      <c r="R907" s="40"/>
      <c r="S907" s="40"/>
      <c r="T907" s="40"/>
    </row>
    <row r="908" spans="1:20">
      <c r="A908" s="40"/>
      <c r="B908" s="40"/>
      <c r="C908" s="40"/>
      <c r="D908" s="40"/>
      <c r="E908" s="138"/>
      <c r="F908" s="40"/>
      <c r="G908" s="40"/>
      <c r="H908" s="40"/>
      <c r="I908" s="161"/>
      <c r="J908" s="40"/>
      <c r="K908" s="40"/>
      <c r="L908" s="40"/>
      <c r="M908" s="40"/>
      <c r="N908" s="159"/>
      <c r="O908" s="159"/>
      <c r="P908" s="159"/>
      <c r="Q908" s="40"/>
      <c r="R908" s="40"/>
      <c r="S908" s="40"/>
      <c r="T908" s="40"/>
    </row>
    <row r="909" spans="1:20">
      <c r="A909" s="40"/>
      <c r="B909" s="40"/>
      <c r="C909" s="40"/>
      <c r="D909" s="40"/>
      <c r="E909" s="138"/>
      <c r="F909" s="40"/>
      <c r="G909" s="40"/>
      <c r="H909" s="40"/>
      <c r="I909" s="161"/>
      <c r="J909" s="40"/>
      <c r="K909" s="40"/>
      <c r="L909" s="40"/>
      <c r="M909" s="40"/>
      <c r="N909" s="159"/>
      <c r="O909" s="159"/>
      <c r="P909" s="159"/>
      <c r="Q909" s="40"/>
      <c r="R909" s="40"/>
      <c r="S909" s="40"/>
      <c r="T909" s="40"/>
    </row>
    <row r="910" spans="1:20">
      <c r="A910" s="40"/>
      <c r="B910" s="40"/>
      <c r="C910" s="40"/>
      <c r="D910" s="40"/>
      <c r="E910" s="138"/>
      <c r="F910" s="40"/>
      <c r="G910" s="40"/>
      <c r="H910" s="40"/>
      <c r="I910" s="161"/>
      <c r="J910" s="40"/>
      <c r="K910" s="40"/>
      <c r="L910" s="40"/>
      <c r="M910" s="40"/>
      <c r="N910" s="159"/>
      <c r="O910" s="159"/>
      <c r="P910" s="159"/>
      <c r="Q910" s="40"/>
      <c r="R910" s="40"/>
      <c r="S910" s="40"/>
      <c r="T910" s="40"/>
    </row>
    <row r="911" spans="1:20">
      <c r="A911" s="40"/>
      <c r="B911" s="40"/>
      <c r="C911" s="40"/>
      <c r="D911" s="40"/>
      <c r="E911" s="138"/>
      <c r="F911" s="40"/>
      <c r="G911" s="40"/>
      <c r="H911" s="40"/>
      <c r="I911" s="161"/>
      <c r="J911" s="40"/>
      <c r="K911" s="40"/>
      <c r="L911" s="40"/>
      <c r="M911" s="40"/>
      <c r="N911" s="159"/>
      <c r="O911" s="159"/>
      <c r="P911" s="159"/>
      <c r="Q911" s="40"/>
      <c r="R911" s="40"/>
      <c r="S911" s="40"/>
      <c r="T911" s="40"/>
    </row>
    <row r="912" spans="1:20">
      <c r="A912" s="40"/>
      <c r="B912" s="40"/>
      <c r="C912" s="40"/>
      <c r="D912" s="40"/>
      <c r="E912" s="138"/>
      <c r="F912" s="40"/>
      <c r="G912" s="40"/>
      <c r="H912" s="40"/>
      <c r="I912" s="161"/>
      <c r="J912" s="40"/>
      <c r="K912" s="40"/>
      <c r="L912" s="40"/>
      <c r="M912" s="40"/>
      <c r="N912" s="159"/>
      <c r="O912" s="159"/>
      <c r="P912" s="159"/>
      <c r="Q912" s="40"/>
      <c r="R912" s="40"/>
      <c r="S912" s="40"/>
      <c r="T912" s="40"/>
    </row>
    <row r="913" spans="1:20">
      <c r="A913" s="40"/>
      <c r="B913" s="40"/>
      <c r="C913" s="40"/>
      <c r="D913" s="40"/>
      <c r="E913" s="138"/>
      <c r="F913" s="40"/>
      <c r="G913" s="40"/>
      <c r="H913" s="40"/>
      <c r="I913" s="161"/>
      <c r="J913" s="40"/>
      <c r="K913" s="40"/>
      <c r="L913" s="40"/>
      <c r="M913" s="40"/>
      <c r="N913" s="159"/>
      <c r="O913" s="159"/>
      <c r="P913" s="159"/>
      <c r="Q913" s="40"/>
      <c r="R913" s="40"/>
      <c r="S913" s="40"/>
      <c r="T913" s="40"/>
    </row>
    <row r="914" spans="1:20">
      <c r="A914" s="40"/>
      <c r="B914" s="40"/>
      <c r="C914" s="40"/>
      <c r="D914" s="40"/>
      <c r="E914" s="138"/>
      <c r="F914" s="40"/>
      <c r="G914" s="40"/>
      <c r="H914" s="40"/>
      <c r="I914" s="161"/>
      <c r="J914" s="40"/>
      <c r="K914" s="40"/>
      <c r="L914" s="40"/>
      <c r="M914" s="40"/>
      <c r="N914" s="159"/>
      <c r="O914" s="159"/>
      <c r="P914" s="159"/>
      <c r="Q914" s="40"/>
      <c r="R914" s="40"/>
      <c r="S914" s="40"/>
      <c r="T914" s="40"/>
    </row>
    <row r="915" spans="1:20">
      <c r="A915" s="40"/>
      <c r="B915" s="40"/>
      <c r="C915" s="40"/>
      <c r="D915" s="40"/>
      <c r="E915" s="138"/>
      <c r="F915" s="40"/>
      <c r="G915" s="40"/>
      <c r="H915" s="40"/>
      <c r="I915" s="161"/>
      <c r="J915" s="40"/>
      <c r="K915" s="40"/>
      <c r="L915" s="40"/>
      <c r="M915" s="40"/>
      <c r="N915" s="159"/>
      <c r="O915" s="159"/>
      <c r="P915" s="159"/>
      <c r="Q915" s="40"/>
      <c r="R915" s="40"/>
      <c r="S915" s="40"/>
      <c r="T915" s="40"/>
    </row>
    <row r="916" spans="1:20">
      <c r="A916" s="40"/>
      <c r="B916" s="40"/>
      <c r="C916" s="40"/>
      <c r="D916" s="40"/>
      <c r="E916" s="138"/>
      <c r="F916" s="40"/>
      <c r="G916" s="40"/>
      <c r="H916" s="40"/>
      <c r="I916" s="161"/>
      <c r="J916" s="40"/>
      <c r="K916" s="40"/>
      <c r="L916" s="40"/>
      <c r="M916" s="40"/>
      <c r="N916" s="159"/>
      <c r="O916" s="159"/>
      <c r="P916" s="159"/>
      <c r="Q916" s="40"/>
      <c r="R916" s="40"/>
      <c r="S916" s="40"/>
      <c r="T916" s="40"/>
    </row>
    <row r="917" spans="1:20">
      <c r="A917" s="40"/>
      <c r="B917" s="40"/>
      <c r="C917" s="40"/>
      <c r="D917" s="40"/>
      <c r="E917" s="138"/>
      <c r="F917" s="40"/>
      <c r="G917" s="40"/>
      <c r="H917" s="40"/>
      <c r="I917" s="161"/>
      <c r="J917" s="40"/>
      <c r="K917" s="40"/>
      <c r="L917" s="40"/>
      <c r="M917" s="40"/>
      <c r="N917" s="159"/>
      <c r="O917" s="159"/>
      <c r="P917" s="159"/>
      <c r="Q917" s="40"/>
      <c r="R917" s="40"/>
      <c r="S917" s="40"/>
      <c r="T917" s="40"/>
    </row>
    <row r="918" spans="1:20">
      <c r="A918" s="40"/>
      <c r="B918" s="40"/>
      <c r="C918" s="40"/>
      <c r="D918" s="40"/>
      <c r="E918" s="138"/>
      <c r="F918" s="40"/>
      <c r="G918" s="40"/>
      <c r="H918" s="40"/>
      <c r="I918" s="161"/>
      <c r="J918" s="40"/>
      <c r="K918" s="40"/>
      <c r="L918" s="40"/>
      <c r="M918" s="40"/>
      <c r="N918" s="159"/>
      <c r="O918" s="159"/>
      <c r="P918" s="159"/>
      <c r="Q918" s="40"/>
      <c r="R918" s="40"/>
      <c r="S918" s="40"/>
      <c r="T918" s="40"/>
    </row>
    <row r="919" spans="1:20">
      <c r="A919" s="40"/>
      <c r="B919" s="40"/>
      <c r="C919" s="40"/>
      <c r="D919" s="40"/>
      <c r="E919" s="138"/>
      <c r="F919" s="40"/>
      <c r="G919" s="40"/>
      <c r="H919" s="40"/>
      <c r="I919" s="161"/>
      <c r="J919" s="40"/>
      <c r="K919" s="40"/>
      <c r="L919" s="40"/>
      <c r="M919" s="40"/>
      <c r="N919" s="159"/>
      <c r="O919" s="159"/>
      <c r="P919" s="159"/>
      <c r="Q919" s="40"/>
      <c r="R919" s="40"/>
      <c r="S919" s="40"/>
      <c r="T919" s="40"/>
    </row>
    <row r="920" spans="1:20">
      <c r="A920" s="40"/>
      <c r="B920" s="40"/>
      <c r="C920" s="40"/>
      <c r="D920" s="40"/>
      <c r="E920" s="138"/>
      <c r="F920" s="40"/>
      <c r="G920" s="40"/>
      <c r="H920" s="40"/>
      <c r="I920" s="161"/>
      <c r="J920" s="40"/>
      <c r="K920" s="40"/>
      <c r="L920" s="40"/>
      <c r="M920" s="40"/>
      <c r="N920" s="159"/>
      <c r="O920" s="159"/>
      <c r="P920" s="159"/>
      <c r="Q920" s="40"/>
      <c r="R920" s="40"/>
      <c r="S920" s="40"/>
      <c r="T920" s="40"/>
    </row>
    <row r="921" spans="1:20">
      <c r="A921" s="40"/>
      <c r="B921" s="40"/>
      <c r="C921" s="40"/>
      <c r="D921" s="40"/>
      <c r="E921" s="138"/>
      <c r="F921" s="40"/>
      <c r="G921" s="40"/>
      <c r="H921" s="40"/>
      <c r="I921" s="161"/>
      <c r="J921" s="40"/>
      <c r="K921" s="40"/>
      <c r="L921" s="40"/>
      <c r="M921" s="40"/>
      <c r="N921" s="159"/>
      <c r="O921" s="159"/>
      <c r="P921" s="159"/>
      <c r="Q921" s="40"/>
      <c r="R921" s="40"/>
      <c r="S921" s="40"/>
      <c r="T921" s="40"/>
    </row>
    <row r="922" spans="1:20">
      <c r="A922" s="40"/>
      <c r="B922" s="40"/>
      <c r="C922" s="40"/>
      <c r="D922" s="40"/>
      <c r="E922" s="138"/>
      <c r="F922" s="40"/>
      <c r="G922" s="40"/>
      <c r="H922" s="40"/>
      <c r="I922" s="161"/>
      <c r="J922" s="40"/>
      <c r="K922" s="40"/>
      <c r="L922" s="40"/>
      <c r="M922" s="40"/>
      <c r="N922" s="159"/>
      <c r="O922" s="159"/>
      <c r="P922" s="159"/>
      <c r="Q922" s="40"/>
      <c r="R922" s="40"/>
      <c r="S922" s="40"/>
      <c r="T922" s="40"/>
    </row>
    <row r="923" spans="1:20">
      <c r="A923" s="40"/>
      <c r="B923" s="40"/>
      <c r="C923" s="40"/>
      <c r="D923" s="40"/>
      <c r="E923" s="138"/>
      <c r="F923" s="40"/>
      <c r="G923" s="40"/>
      <c r="H923" s="40"/>
      <c r="I923" s="161"/>
      <c r="J923" s="40"/>
      <c r="K923" s="40"/>
      <c r="L923" s="40"/>
      <c r="M923" s="40"/>
      <c r="N923" s="159"/>
      <c r="O923" s="159"/>
      <c r="P923" s="159"/>
      <c r="Q923" s="40"/>
      <c r="R923" s="40"/>
      <c r="S923" s="40"/>
      <c r="T923" s="40"/>
    </row>
    <row r="924" spans="1:20">
      <c r="A924" s="40"/>
      <c r="B924" s="40"/>
      <c r="C924" s="40"/>
      <c r="D924" s="40"/>
      <c r="E924" s="138"/>
      <c r="F924" s="40"/>
      <c r="G924" s="40"/>
      <c r="H924" s="40"/>
      <c r="I924" s="161"/>
      <c r="J924" s="40"/>
      <c r="K924" s="40"/>
      <c r="L924" s="40"/>
      <c r="M924" s="40"/>
      <c r="N924" s="159"/>
      <c r="O924" s="159"/>
      <c r="P924" s="159"/>
      <c r="Q924" s="40"/>
      <c r="R924" s="40"/>
      <c r="S924" s="40"/>
      <c r="T924" s="40"/>
    </row>
    <row r="925" spans="1:20">
      <c r="A925" s="40"/>
      <c r="B925" s="40"/>
      <c r="C925" s="40"/>
      <c r="D925" s="40"/>
      <c r="E925" s="138"/>
      <c r="F925" s="40"/>
      <c r="G925" s="40"/>
      <c r="H925" s="40"/>
      <c r="I925" s="161"/>
      <c r="J925" s="40"/>
      <c r="K925" s="40"/>
      <c r="L925" s="40"/>
      <c r="M925" s="40"/>
      <c r="N925" s="159"/>
      <c r="O925" s="159"/>
      <c r="P925" s="159"/>
      <c r="Q925" s="40"/>
      <c r="R925" s="40"/>
      <c r="S925" s="40"/>
      <c r="T925" s="40"/>
    </row>
    <row r="926" spans="1:20">
      <c r="A926" s="40"/>
      <c r="B926" s="40"/>
      <c r="C926" s="40"/>
      <c r="D926" s="40"/>
      <c r="E926" s="138"/>
      <c r="F926" s="40"/>
      <c r="G926" s="40"/>
      <c r="H926" s="40"/>
      <c r="I926" s="161"/>
      <c r="J926" s="40"/>
      <c r="K926" s="40"/>
      <c r="L926" s="40"/>
      <c r="M926" s="40"/>
      <c r="N926" s="159"/>
      <c r="O926" s="159"/>
      <c r="P926" s="159"/>
      <c r="Q926" s="40"/>
      <c r="R926" s="40"/>
      <c r="S926" s="40"/>
      <c r="T926" s="40"/>
    </row>
    <row r="927" spans="1:20">
      <c r="A927" s="40"/>
      <c r="B927" s="40"/>
      <c r="C927" s="40"/>
      <c r="D927" s="40"/>
      <c r="E927" s="138"/>
      <c r="F927" s="40"/>
      <c r="G927" s="40"/>
      <c r="H927" s="40"/>
      <c r="I927" s="161"/>
      <c r="J927" s="40"/>
      <c r="K927" s="40"/>
      <c r="L927" s="40"/>
      <c r="M927" s="40"/>
      <c r="N927" s="159"/>
      <c r="O927" s="159"/>
      <c r="P927" s="159"/>
      <c r="Q927" s="40"/>
      <c r="R927" s="40"/>
      <c r="S927" s="40"/>
      <c r="T927" s="40"/>
    </row>
    <row r="928" spans="1:20">
      <c r="A928" s="40"/>
      <c r="B928" s="40"/>
      <c r="C928" s="40"/>
      <c r="D928" s="40"/>
      <c r="E928" s="138"/>
      <c r="F928" s="40"/>
      <c r="G928" s="40"/>
      <c r="H928" s="40"/>
      <c r="I928" s="161"/>
      <c r="J928" s="40"/>
      <c r="K928" s="40"/>
      <c r="L928" s="40"/>
      <c r="M928" s="40"/>
      <c r="N928" s="159"/>
      <c r="O928" s="159"/>
      <c r="P928" s="159"/>
      <c r="Q928" s="40"/>
      <c r="R928" s="40"/>
      <c r="S928" s="40"/>
      <c r="T928" s="40"/>
    </row>
    <row r="929" spans="1:20">
      <c r="A929" s="40"/>
      <c r="B929" s="40"/>
      <c r="C929" s="40"/>
      <c r="D929" s="40"/>
      <c r="E929" s="138"/>
      <c r="F929" s="40"/>
      <c r="G929" s="40"/>
      <c r="H929" s="40"/>
      <c r="I929" s="161"/>
      <c r="J929" s="40"/>
      <c r="K929" s="40"/>
      <c r="L929" s="40"/>
      <c r="M929" s="40"/>
      <c r="N929" s="159"/>
      <c r="O929" s="159"/>
      <c r="P929" s="159"/>
      <c r="Q929" s="40"/>
      <c r="R929" s="40"/>
      <c r="S929" s="40"/>
      <c r="T929" s="40"/>
    </row>
    <row r="930" spans="1:20">
      <c r="A930" s="40"/>
      <c r="B930" s="40"/>
      <c r="C930" s="40"/>
      <c r="D930" s="40"/>
      <c r="E930" s="138"/>
      <c r="F930" s="40"/>
      <c r="G930" s="40"/>
      <c r="H930" s="40"/>
      <c r="I930" s="161"/>
      <c r="J930" s="40"/>
      <c r="K930" s="40"/>
      <c r="L930" s="40"/>
      <c r="M930" s="40"/>
      <c r="N930" s="159"/>
      <c r="O930" s="159"/>
      <c r="P930" s="159"/>
      <c r="Q930" s="40"/>
      <c r="R930" s="40"/>
      <c r="S930" s="40"/>
      <c r="T930" s="40"/>
    </row>
    <row r="931" spans="1:20">
      <c r="A931" s="40"/>
      <c r="B931" s="40"/>
      <c r="C931" s="40"/>
      <c r="D931" s="40"/>
      <c r="E931" s="138"/>
      <c r="F931" s="40"/>
      <c r="G931" s="40"/>
      <c r="H931" s="40"/>
      <c r="I931" s="161"/>
      <c r="J931" s="40"/>
      <c r="K931" s="40"/>
      <c r="L931" s="40"/>
      <c r="M931" s="40"/>
      <c r="N931" s="159"/>
      <c r="O931" s="159"/>
      <c r="P931" s="159"/>
      <c r="Q931" s="40"/>
      <c r="R931" s="40"/>
      <c r="S931" s="40"/>
      <c r="T931" s="40"/>
    </row>
    <row r="932" spans="1:20">
      <c r="A932" s="40"/>
      <c r="B932" s="40"/>
      <c r="C932" s="40"/>
      <c r="D932" s="40"/>
      <c r="E932" s="138"/>
      <c r="F932" s="40"/>
      <c r="G932" s="40"/>
      <c r="H932" s="40"/>
      <c r="I932" s="161"/>
      <c r="J932" s="40"/>
      <c r="K932" s="40"/>
      <c r="L932" s="40"/>
      <c r="M932" s="40"/>
      <c r="N932" s="159"/>
      <c r="O932" s="159"/>
      <c r="P932" s="159"/>
      <c r="Q932" s="40"/>
      <c r="R932" s="40"/>
      <c r="S932" s="40"/>
      <c r="T932" s="40"/>
    </row>
    <row r="933" spans="1:20">
      <c r="A933" s="40"/>
      <c r="B933" s="40"/>
      <c r="C933" s="40"/>
      <c r="D933" s="40"/>
      <c r="E933" s="138"/>
      <c r="F933" s="40"/>
      <c r="G933" s="40"/>
      <c r="H933" s="40"/>
      <c r="I933" s="161"/>
      <c r="J933" s="40"/>
      <c r="K933" s="40"/>
      <c r="L933" s="40"/>
      <c r="M933" s="40"/>
      <c r="N933" s="159"/>
      <c r="O933" s="159"/>
      <c r="P933" s="159"/>
      <c r="Q933" s="40"/>
      <c r="R933" s="40"/>
      <c r="S933" s="40"/>
      <c r="T933" s="40"/>
    </row>
    <row r="934" spans="1:20">
      <c r="A934" s="40"/>
      <c r="B934" s="40"/>
      <c r="C934" s="40"/>
      <c r="D934" s="40"/>
      <c r="E934" s="138"/>
      <c r="F934" s="40"/>
      <c r="G934" s="40"/>
      <c r="H934" s="40"/>
      <c r="I934" s="161"/>
      <c r="J934" s="40"/>
      <c r="K934" s="40"/>
      <c r="L934" s="40"/>
      <c r="M934" s="40"/>
      <c r="N934" s="159"/>
      <c r="O934" s="159"/>
      <c r="P934" s="159"/>
      <c r="Q934" s="40"/>
      <c r="R934" s="40"/>
      <c r="S934" s="40"/>
      <c r="T934" s="40"/>
    </row>
    <row r="935" spans="1:20">
      <c r="A935" s="40"/>
      <c r="B935" s="40"/>
      <c r="C935" s="40"/>
      <c r="D935" s="40"/>
      <c r="E935" s="138"/>
      <c r="F935" s="40"/>
      <c r="G935" s="40"/>
      <c r="H935" s="40"/>
      <c r="I935" s="161"/>
      <c r="J935" s="40"/>
      <c r="K935" s="40"/>
      <c r="L935" s="40"/>
      <c r="M935" s="40"/>
      <c r="N935" s="159"/>
      <c r="O935" s="159"/>
      <c r="P935" s="159"/>
      <c r="Q935" s="40"/>
      <c r="R935" s="40"/>
      <c r="S935" s="40"/>
      <c r="T935" s="40"/>
    </row>
    <row r="936" spans="1:20">
      <c r="A936" s="40"/>
      <c r="B936" s="40"/>
      <c r="C936" s="40"/>
      <c r="D936" s="40"/>
      <c r="E936" s="138"/>
      <c r="F936" s="40"/>
      <c r="G936" s="40"/>
      <c r="H936" s="40"/>
      <c r="I936" s="161"/>
      <c r="J936" s="40"/>
      <c r="K936" s="40"/>
      <c r="L936" s="40"/>
      <c r="M936" s="40"/>
      <c r="N936" s="159"/>
      <c r="O936" s="159"/>
      <c r="P936" s="159"/>
      <c r="Q936" s="40"/>
      <c r="R936" s="40"/>
      <c r="S936" s="40"/>
      <c r="T936" s="40"/>
    </row>
    <row r="937" spans="1:20">
      <c r="A937" s="40"/>
      <c r="B937" s="40"/>
      <c r="C937" s="40"/>
      <c r="D937" s="40"/>
      <c r="E937" s="138"/>
      <c r="F937" s="40"/>
      <c r="G937" s="40"/>
      <c r="H937" s="40"/>
      <c r="I937" s="161"/>
      <c r="J937" s="40"/>
      <c r="K937" s="40"/>
      <c r="L937" s="40"/>
      <c r="M937" s="40"/>
      <c r="N937" s="159"/>
      <c r="O937" s="159"/>
      <c r="P937" s="159"/>
      <c r="Q937" s="40"/>
      <c r="R937" s="40"/>
      <c r="S937" s="40"/>
      <c r="T937" s="40"/>
    </row>
    <row r="938" spans="1:20">
      <c r="A938" s="40"/>
      <c r="B938" s="40"/>
      <c r="C938" s="40"/>
      <c r="D938" s="40"/>
      <c r="E938" s="138"/>
      <c r="F938" s="40"/>
      <c r="G938" s="40"/>
      <c r="H938" s="40"/>
      <c r="I938" s="161"/>
      <c r="J938" s="40"/>
      <c r="K938" s="40"/>
      <c r="L938" s="40"/>
      <c r="M938" s="40"/>
      <c r="N938" s="159"/>
      <c r="O938" s="159"/>
      <c r="P938" s="159"/>
      <c r="Q938" s="40"/>
      <c r="R938" s="40"/>
      <c r="S938" s="40"/>
      <c r="T938" s="40"/>
    </row>
    <row r="939" spans="1:20">
      <c r="A939" s="40"/>
      <c r="B939" s="40"/>
      <c r="C939" s="40"/>
      <c r="D939" s="40"/>
      <c r="E939" s="138"/>
      <c r="F939" s="40"/>
      <c r="G939" s="40"/>
      <c r="H939" s="40"/>
      <c r="I939" s="161"/>
      <c r="J939" s="40"/>
      <c r="K939" s="40"/>
      <c r="L939" s="40"/>
      <c r="M939" s="40"/>
      <c r="N939" s="159"/>
      <c r="O939" s="159"/>
      <c r="P939" s="159"/>
      <c r="Q939" s="40"/>
      <c r="R939" s="40"/>
      <c r="S939" s="40"/>
      <c r="T939" s="40"/>
    </row>
    <row r="940" spans="1:20">
      <c r="A940" s="40"/>
      <c r="B940" s="40"/>
      <c r="C940" s="40"/>
      <c r="D940" s="40"/>
      <c r="E940" s="138"/>
      <c r="F940" s="40"/>
      <c r="G940" s="40"/>
      <c r="H940" s="40"/>
      <c r="I940" s="161"/>
      <c r="J940" s="40"/>
      <c r="K940" s="40"/>
      <c r="L940" s="40"/>
      <c r="M940" s="40"/>
      <c r="N940" s="159"/>
      <c r="O940" s="159"/>
      <c r="P940" s="159"/>
      <c r="Q940" s="40"/>
      <c r="R940" s="40"/>
      <c r="S940" s="40"/>
      <c r="T940" s="40"/>
    </row>
    <row r="941" spans="1:20">
      <c r="A941" s="40"/>
      <c r="B941" s="40"/>
      <c r="C941" s="40"/>
      <c r="D941" s="40"/>
      <c r="E941" s="138"/>
      <c r="F941" s="40"/>
      <c r="G941" s="40"/>
      <c r="H941" s="40"/>
      <c r="I941" s="161"/>
      <c r="J941" s="40"/>
      <c r="K941" s="40"/>
      <c r="L941" s="40"/>
      <c r="M941" s="40"/>
      <c r="N941" s="159"/>
      <c r="O941" s="159"/>
      <c r="P941" s="159"/>
      <c r="Q941" s="40"/>
      <c r="R941" s="40"/>
      <c r="S941" s="40"/>
      <c r="T941" s="40"/>
    </row>
    <row r="942" spans="1:20">
      <c r="A942" s="40"/>
      <c r="B942" s="40"/>
      <c r="C942" s="40"/>
      <c r="D942" s="40"/>
      <c r="E942" s="138"/>
      <c r="F942" s="40"/>
      <c r="G942" s="40"/>
      <c r="H942" s="40"/>
      <c r="I942" s="161"/>
      <c r="J942" s="40"/>
      <c r="K942" s="40"/>
      <c r="L942" s="40"/>
      <c r="M942" s="40"/>
      <c r="N942" s="159"/>
      <c r="O942" s="159"/>
      <c r="P942" s="159"/>
      <c r="Q942" s="40"/>
      <c r="R942" s="40"/>
      <c r="S942" s="40"/>
      <c r="T942" s="40"/>
    </row>
    <row r="943" spans="1:20">
      <c r="A943" s="40"/>
      <c r="B943" s="40"/>
      <c r="C943" s="40"/>
      <c r="D943" s="40"/>
      <c r="E943" s="138"/>
      <c r="F943" s="40"/>
      <c r="G943" s="40"/>
      <c r="H943" s="40"/>
      <c r="I943" s="161"/>
      <c r="J943" s="40"/>
      <c r="K943" s="40"/>
      <c r="L943" s="40"/>
      <c r="M943" s="40"/>
      <c r="N943" s="159"/>
      <c r="O943" s="159"/>
      <c r="P943" s="159"/>
      <c r="Q943" s="40"/>
      <c r="R943" s="40"/>
      <c r="S943" s="40"/>
      <c r="T943" s="40"/>
    </row>
    <row r="944" spans="1:20">
      <c r="A944" s="40"/>
      <c r="B944" s="40"/>
      <c r="C944" s="40"/>
      <c r="D944" s="40"/>
      <c r="E944" s="138"/>
      <c r="F944" s="40"/>
      <c r="G944" s="40"/>
      <c r="H944" s="40"/>
      <c r="I944" s="161"/>
      <c r="J944" s="40"/>
      <c r="K944" s="40"/>
      <c r="L944" s="40"/>
      <c r="M944" s="40"/>
      <c r="N944" s="159"/>
      <c r="O944" s="159"/>
      <c r="P944" s="159"/>
      <c r="Q944" s="40"/>
      <c r="R944" s="40"/>
      <c r="S944" s="40"/>
      <c r="T944" s="40"/>
    </row>
    <row r="945" spans="1:20">
      <c r="A945" s="40"/>
      <c r="B945" s="40"/>
      <c r="C945" s="40"/>
      <c r="D945" s="40"/>
      <c r="E945" s="138"/>
      <c r="F945" s="40"/>
      <c r="G945" s="40"/>
      <c r="H945" s="40"/>
      <c r="I945" s="161"/>
      <c r="J945" s="40"/>
      <c r="K945" s="40"/>
      <c r="L945" s="40"/>
      <c r="M945" s="40"/>
      <c r="N945" s="159"/>
      <c r="O945" s="159"/>
      <c r="P945" s="159"/>
      <c r="Q945" s="40"/>
      <c r="R945" s="40"/>
      <c r="S945" s="40"/>
      <c r="T945" s="40"/>
    </row>
    <row r="946" spans="1:20">
      <c r="A946" s="40"/>
      <c r="B946" s="40"/>
      <c r="C946" s="40"/>
      <c r="D946" s="40"/>
      <c r="E946" s="138"/>
      <c r="F946" s="40"/>
      <c r="G946" s="40"/>
      <c r="H946" s="40"/>
      <c r="I946" s="161"/>
      <c r="J946" s="40"/>
      <c r="K946" s="40"/>
      <c r="L946" s="40"/>
      <c r="M946" s="40"/>
      <c r="N946" s="159"/>
      <c r="O946" s="159"/>
      <c r="P946" s="159"/>
      <c r="Q946" s="40"/>
      <c r="R946" s="40"/>
      <c r="S946" s="40"/>
      <c r="T946" s="40"/>
    </row>
    <row r="947" spans="1:20">
      <c r="A947" s="40"/>
      <c r="B947" s="40"/>
      <c r="C947" s="40"/>
      <c r="D947" s="40"/>
      <c r="E947" s="138"/>
      <c r="F947" s="40"/>
      <c r="G947" s="40"/>
      <c r="H947" s="40"/>
      <c r="I947" s="161"/>
      <c r="J947" s="40"/>
      <c r="K947" s="40"/>
      <c r="L947" s="40"/>
      <c r="M947" s="40"/>
      <c r="N947" s="159"/>
      <c r="O947" s="159"/>
      <c r="P947" s="159"/>
      <c r="Q947" s="40"/>
      <c r="R947" s="40"/>
      <c r="S947" s="40"/>
      <c r="T947" s="40"/>
    </row>
    <row r="948" spans="1:20">
      <c r="A948" s="40"/>
      <c r="B948" s="40"/>
      <c r="C948" s="40"/>
      <c r="D948" s="40"/>
      <c r="E948" s="138"/>
      <c r="F948" s="40"/>
      <c r="G948" s="40"/>
      <c r="H948" s="40"/>
      <c r="I948" s="161"/>
      <c r="J948" s="40"/>
      <c r="K948" s="40"/>
      <c r="L948" s="40"/>
      <c r="M948" s="40"/>
      <c r="N948" s="159"/>
      <c r="O948" s="159"/>
      <c r="P948" s="159"/>
      <c r="Q948" s="40"/>
      <c r="R948" s="40"/>
      <c r="S948" s="40"/>
      <c r="T948" s="40"/>
    </row>
    <row r="949" spans="1:20">
      <c r="A949" s="40"/>
      <c r="B949" s="40"/>
      <c r="C949" s="40"/>
      <c r="D949" s="40"/>
      <c r="E949" s="138"/>
      <c r="F949" s="40"/>
      <c r="G949" s="40"/>
      <c r="H949" s="40"/>
      <c r="I949" s="161"/>
      <c r="J949" s="40"/>
      <c r="K949" s="40"/>
      <c r="L949" s="40"/>
      <c r="M949" s="40"/>
      <c r="N949" s="159"/>
      <c r="O949" s="159"/>
      <c r="P949" s="159"/>
      <c r="Q949" s="40"/>
      <c r="R949" s="40"/>
      <c r="S949" s="40"/>
      <c r="T949" s="40"/>
    </row>
    <row r="950" spans="1:20">
      <c r="A950" s="40"/>
      <c r="B950" s="40"/>
      <c r="C950" s="40"/>
      <c r="D950" s="40"/>
      <c r="E950" s="138"/>
      <c r="F950" s="40"/>
      <c r="G950" s="40"/>
      <c r="H950" s="40"/>
      <c r="I950" s="161"/>
      <c r="J950" s="40"/>
      <c r="K950" s="40"/>
      <c r="L950" s="40"/>
      <c r="M950" s="40"/>
      <c r="N950" s="159"/>
      <c r="O950" s="159"/>
      <c r="P950" s="159"/>
      <c r="Q950" s="40"/>
      <c r="R950" s="40"/>
      <c r="S950" s="40"/>
      <c r="T950" s="40"/>
    </row>
    <row r="951" spans="1:20">
      <c r="A951" s="40"/>
      <c r="B951" s="40"/>
      <c r="C951" s="40"/>
      <c r="D951" s="40"/>
      <c r="E951" s="138"/>
      <c r="F951" s="40"/>
      <c r="G951" s="40"/>
      <c r="H951" s="40"/>
      <c r="I951" s="161"/>
      <c r="J951" s="40"/>
      <c r="K951" s="40"/>
      <c r="L951" s="40"/>
      <c r="M951" s="40"/>
      <c r="N951" s="159"/>
      <c r="O951" s="159"/>
      <c r="P951" s="159"/>
      <c r="Q951" s="40"/>
      <c r="R951" s="40"/>
      <c r="S951" s="40"/>
      <c r="T951" s="40"/>
    </row>
    <row r="952" spans="1:20">
      <c r="A952" s="40"/>
      <c r="B952" s="40"/>
      <c r="C952" s="40"/>
      <c r="D952" s="40"/>
      <c r="E952" s="138"/>
      <c r="F952" s="40"/>
      <c r="G952" s="40"/>
      <c r="H952" s="40"/>
      <c r="I952" s="161"/>
      <c r="J952" s="40"/>
      <c r="K952" s="40"/>
      <c r="L952" s="40"/>
      <c r="M952" s="40"/>
      <c r="N952" s="159"/>
      <c r="O952" s="159"/>
      <c r="P952" s="159"/>
      <c r="Q952" s="40"/>
      <c r="R952" s="40"/>
      <c r="S952" s="40"/>
      <c r="T952" s="40"/>
    </row>
    <row r="953" spans="1:20">
      <c r="A953" s="40"/>
      <c r="B953" s="40"/>
      <c r="C953" s="40"/>
      <c r="D953" s="40"/>
      <c r="E953" s="138"/>
      <c r="F953" s="40"/>
      <c r="G953" s="40"/>
      <c r="H953" s="40"/>
      <c r="I953" s="161"/>
      <c r="J953" s="40"/>
      <c r="K953" s="40"/>
      <c r="L953" s="40"/>
      <c r="M953" s="40"/>
      <c r="N953" s="159"/>
      <c r="O953" s="159"/>
      <c r="P953" s="159"/>
      <c r="Q953" s="40"/>
      <c r="R953" s="40"/>
      <c r="S953" s="40"/>
      <c r="T953" s="40"/>
    </row>
    <row r="954" spans="1:20">
      <c r="A954" s="40"/>
      <c r="B954" s="40"/>
      <c r="C954" s="40"/>
      <c r="D954" s="40"/>
      <c r="E954" s="138"/>
      <c r="F954" s="40"/>
      <c r="G954" s="40"/>
      <c r="H954" s="40"/>
      <c r="I954" s="161"/>
      <c r="J954" s="40"/>
      <c r="K954" s="40"/>
      <c r="L954" s="40"/>
      <c r="M954" s="40"/>
      <c r="N954" s="159"/>
      <c r="O954" s="159"/>
      <c r="P954" s="159"/>
      <c r="Q954" s="40"/>
      <c r="R954" s="40"/>
      <c r="S954" s="40"/>
      <c r="T954" s="40"/>
    </row>
    <row r="955" spans="1:20">
      <c r="A955" s="40"/>
      <c r="B955" s="40"/>
      <c r="C955" s="40"/>
      <c r="D955" s="40"/>
      <c r="E955" s="138"/>
      <c r="F955" s="40"/>
      <c r="G955" s="40"/>
      <c r="H955" s="40"/>
      <c r="I955" s="161"/>
      <c r="J955" s="40"/>
      <c r="K955" s="40"/>
      <c r="L955" s="40"/>
      <c r="M955" s="40"/>
      <c r="N955" s="159"/>
      <c r="O955" s="159"/>
      <c r="P955" s="159"/>
      <c r="Q955" s="40"/>
      <c r="R955" s="40"/>
      <c r="S955" s="40"/>
      <c r="T955" s="40"/>
    </row>
    <row r="956" spans="1:20">
      <c r="A956" s="40"/>
      <c r="B956" s="40"/>
      <c r="C956" s="40"/>
      <c r="D956" s="40"/>
      <c r="E956" s="138"/>
      <c r="F956" s="40"/>
      <c r="G956" s="40"/>
      <c r="H956" s="40"/>
      <c r="I956" s="161"/>
      <c r="J956" s="40"/>
      <c r="K956" s="40"/>
      <c r="L956" s="40"/>
      <c r="M956" s="40"/>
      <c r="N956" s="159"/>
      <c r="O956" s="159"/>
      <c r="P956" s="159"/>
      <c r="Q956" s="40"/>
      <c r="R956" s="40"/>
      <c r="S956" s="40"/>
      <c r="T956" s="40"/>
    </row>
    <row r="957" spans="1:20">
      <c r="A957" s="40"/>
      <c r="B957" s="40"/>
      <c r="C957" s="40"/>
      <c r="D957" s="40"/>
      <c r="E957" s="138"/>
      <c r="F957" s="40"/>
      <c r="G957" s="40"/>
      <c r="H957" s="40"/>
      <c r="I957" s="161"/>
      <c r="J957" s="40"/>
      <c r="K957" s="40"/>
      <c r="L957" s="40"/>
      <c r="M957" s="40"/>
      <c r="N957" s="159"/>
      <c r="O957" s="159"/>
      <c r="P957" s="159"/>
      <c r="Q957" s="40"/>
      <c r="R957" s="40"/>
      <c r="S957" s="40"/>
      <c r="T957" s="40"/>
    </row>
    <row r="958" spans="1:20">
      <c r="A958" s="40"/>
      <c r="B958" s="40"/>
      <c r="C958" s="40"/>
      <c r="D958" s="40"/>
      <c r="E958" s="138"/>
      <c r="F958" s="40"/>
      <c r="G958" s="40"/>
      <c r="H958" s="40"/>
      <c r="I958" s="161"/>
      <c r="J958" s="40"/>
      <c r="K958" s="40"/>
      <c r="L958" s="40"/>
      <c r="M958" s="40"/>
      <c r="N958" s="159"/>
      <c r="O958" s="159"/>
      <c r="P958" s="159"/>
      <c r="Q958" s="40"/>
      <c r="R958" s="40"/>
      <c r="S958" s="40"/>
      <c r="T958" s="40"/>
    </row>
    <row r="959" spans="1:20">
      <c r="A959" s="40"/>
      <c r="B959" s="40"/>
      <c r="C959" s="40"/>
      <c r="D959" s="40"/>
      <c r="E959" s="138"/>
      <c r="F959" s="40"/>
      <c r="G959" s="40"/>
      <c r="H959" s="40"/>
      <c r="I959" s="161"/>
      <c r="J959" s="40"/>
      <c r="K959" s="40"/>
      <c r="L959" s="40"/>
      <c r="M959" s="40"/>
      <c r="N959" s="159"/>
      <c r="O959" s="159"/>
      <c r="P959" s="159"/>
      <c r="Q959" s="40"/>
      <c r="R959" s="40"/>
      <c r="S959" s="40"/>
      <c r="T959" s="40"/>
    </row>
    <row r="960" spans="1:20">
      <c r="A960" s="40"/>
      <c r="B960" s="40"/>
      <c r="C960" s="40"/>
      <c r="D960" s="40"/>
      <c r="E960" s="138"/>
      <c r="F960" s="40"/>
      <c r="G960" s="40"/>
      <c r="H960" s="40"/>
      <c r="I960" s="161"/>
      <c r="J960" s="40"/>
      <c r="K960" s="40"/>
      <c r="L960" s="40"/>
      <c r="M960" s="40"/>
      <c r="N960" s="159"/>
      <c r="O960" s="159"/>
      <c r="P960" s="159"/>
      <c r="Q960" s="40"/>
      <c r="R960" s="40"/>
      <c r="S960" s="40"/>
      <c r="T960" s="40"/>
    </row>
    <row r="961" spans="1:20">
      <c r="A961" s="40"/>
      <c r="B961" s="40"/>
      <c r="C961" s="40"/>
      <c r="D961" s="40"/>
      <c r="E961" s="138"/>
      <c r="F961" s="40"/>
      <c r="G961" s="40"/>
      <c r="H961" s="40"/>
      <c r="I961" s="161"/>
      <c r="J961" s="40"/>
      <c r="K961" s="40"/>
      <c r="L961" s="40"/>
      <c r="M961" s="40"/>
      <c r="N961" s="159"/>
      <c r="O961" s="159"/>
      <c r="P961" s="159"/>
      <c r="Q961" s="40"/>
      <c r="R961" s="40"/>
      <c r="S961" s="40"/>
      <c r="T961" s="40"/>
    </row>
    <row r="962" spans="1:20">
      <c r="A962" s="40"/>
      <c r="B962" s="40"/>
      <c r="C962" s="40"/>
      <c r="D962" s="40"/>
      <c r="E962" s="138"/>
      <c r="F962" s="40"/>
      <c r="G962" s="40"/>
      <c r="H962" s="40"/>
      <c r="I962" s="161"/>
      <c r="J962" s="40"/>
      <c r="K962" s="40"/>
      <c r="L962" s="40"/>
      <c r="M962" s="40"/>
      <c r="N962" s="159"/>
      <c r="O962" s="159"/>
      <c r="P962" s="159"/>
      <c r="Q962" s="40"/>
      <c r="R962" s="40"/>
      <c r="S962" s="40"/>
      <c r="T962" s="40"/>
    </row>
    <row r="963" spans="1:20">
      <c r="A963" s="40"/>
      <c r="B963" s="40"/>
      <c r="C963" s="40"/>
      <c r="D963" s="40"/>
      <c r="E963" s="138"/>
      <c r="F963" s="40"/>
      <c r="G963" s="40"/>
      <c r="H963" s="40"/>
      <c r="I963" s="161"/>
      <c r="J963" s="40"/>
      <c r="K963" s="40"/>
      <c r="L963" s="40"/>
      <c r="M963" s="40"/>
      <c r="N963" s="159"/>
      <c r="O963" s="159"/>
      <c r="P963" s="159"/>
      <c r="Q963" s="40"/>
      <c r="R963" s="40"/>
      <c r="S963" s="40"/>
      <c r="T963" s="40"/>
    </row>
    <row r="964" spans="1:20">
      <c r="A964" s="40"/>
      <c r="B964" s="40"/>
      <c r="C964" s="40"/>
      <c r="D964" s="40"/>
      <c r="E964" s="138"/>
      <c r="F964" s="40"/>
      <c r="G964" s="40"/>
      <c r="H964" s="40"/>
      <c r="I964" s="161"/>
      <c r="J964" s="40"/>
      <c r="K964" s="40"/>
      <c r="L964" s="40"/>
      <c r="M964" s="40"/>
      <c r="N964" s="159"/>
      <c r="O964" s="159"/>
      <c r="P964" s="159"/>
      <c r="Q964" s="40"/>
      <c r="R964" s="40"/>
      <c r="S964" s="40"/>
      <c r="T964" s="40"/>
    </row>
    <row r="965" spans="1:20">
      <c r="A965" s="40"/>
      <c r="B965" s="40"/>
      <c r="C965" s="40"/>
      <c r="D965" s="40"/>
      <c r="E965" s="138"/>
      <c r="F965" s="40"/>
      <c r="G965" s="40"/>
      <c r="H965" s="40"/>
      <c r="I965" s="161"/>
      <c r="J965" s="40"/>
      <c r="K965" s="40"/>
      <c r="L965" s="40"/>
      <c r="M965" s="40"/>
      <c r="N965" s="159"/>
      <c r="O965" s="159"/>
      <c r="P965" s="159"/>
      <c r="Q965" s="40"/>
      <c r="R965" s="40"/>
      <c r="S965" s="40"/>
      <c r="T965" s="40"/>
    </row>
    <row r="966" spans="1:20">
      <c r="A966" s="40"/>
      <c r="B966" s="40"/>
      <c r="C966" s="40"/>
      <c r="D966" s="40"/>
      <c r="E966" s="138"/>
      <c r="F966" s="40"/>
      <c r="G966" s="40"/>
      <c r="H966" s="40"/>
      <c r="I966" s="161"/>
      <c r="J966" s="40"/>
      <c r="K966" s="40"/>
      <c r="L966" s="40"/>
      <c r="M966" s="40"/>
      <c r="N966" s="159"/>
      <c r="O966" s="159"/>
      <c r="P966" s="159"/>
      <c r="Q966" s="40"/>
      <c r="R966" s="40"/>
      <c r="S966" s="40"/>
      <c r="T966" s="40"/>
    </row>
    <row r="967" spans="1:20">
      <c r="A967" s="40"/>
      <c r="B967" s="40"/>
      <c r="C967" s="40"/>
      <c r="D967" s="40"/>
      <c r="E967" s="138"/>
      <c r="F967" s="40"/>
      <c r="G967" s="40"/>
      <c r="H967" s="40"/>
      <c r="I967" s="161"/>
      <c r="J967" s="40"/>
      <c r="K967" s="40"/>
      <c r="L967" s="40"/>
      <c r="M967" s="40"/>
      <c r="N967" s="159"/>
      <c r="O967" s="159"/>
      <c r="P967" s="159"/>
      <c r="Q967" s="40"/>
      <c r="R967" s="40"/>
      <c r="S967" s="40"/>
      <c r="T967" s="40"/>
    </row>
    <row r="968" spans="1:20">
      <c r="A968" s="40"/>
      <c r="B968" s="40"/>
      <c r="C968" s="40"/>
      <c r="D968" s="40"/>
      <c r="E968" s="138"/>
      <c r="F968" s="40"/>
      <c r="G968" s="40"/>
      <c r="H968" s="40"/>
      <c r="I968" s="161"/>
      <c r="J968" s="40"/>
      <c r="K968" s="40"/>
      <c r="L968" s="40"/>
      <c r="M968" s="40"/>
      <c r="N968" s="159"/>
      <c r="O968" s="159"/>
      <c r="P968" s="159"/>
      <c r="Q968" s="40"/>
      <c r="R968" s="40"/>
      <c r="S968" s="40"/>
      <c r="T968" s="40"/>
    </row>
    <row r="969" spans="1:20">
      <c r="A969" s="40"/>
      <c r="B969" s="40"/>
      <c r="C969" s="40"/>
      <c r="D969" s="40"/>
      <c r="E969" s="138"/>
      <c r="F969" s="40"/>
      <c r="G969" s="40"/>
      <c r="H969" s="40"/>
      <c r="I969" s="161"/>
      <c r="J969" s="40"/>
      <c r="K969" s="40"/>
      <c r="L969" s="40"/>
      <c r="M969" s="40"/>
      <c r="N969" s="159"/>
      <c r="O969" s="159"/>
      <c r="P969" s="159"/>
      <c r="Q969" s="40"/>
      <c r="R969" s="40"/>
      <c r="S969" s="40"/>
      <c r="T969" s="40"/>
    </row>
    <row r="970" spans="1:20">
      <c r="A970" s="40"/>
      <c r="B970" s="40"/>
      <c r="C970" s="40"/>
      <c r="D970" s="40"/>
      <c r="E970" s="138"/>
      <c r="F970" s="40"/>
      <c r="G970" s="40"/>
      <c r="H970" s="40"/>
      <c r="I970" s="161"/>
      <c r="J970" s="40"/>
      <c r="K970" s="40"/>
      <c r="L970" s="40"/>
      <c r="M970" s="40"/>
      <c r="N970" s="159"/>
      <c r="O970" s="159"/>
      <c r="P970" s="159"/>
      <c r="Q970" s="40"/>
      <c r="R970" s="40"/>
      <c r="S970" s="40"/>
      <c r="T970" s="40"/>
    </row>
    <row r="971" spans="1:20">
      <c r="A971" s="40"/>
      <c r="B971" s="40"/>
      <c r="C971" s="40"/>
      <c r="D971" s="40"/>
      <c r="E971" s="138"/>
      <c r="F971" s="40"/>
      <c r="G971" s="40"/>
      <c r="H971" s="40"/>
      <c r="I971" s="161"/>
      <c r="J971" s="40"/>
      <c r="K971" s="40"/>
      <c r="L971" s="40"/>
      <c r="M971" s="40"/>
      <c r="N971" s="159"/>
      <c r="O971" s="159"/>
      <c r="P971" s="159"/>
      <c r="Q971" s="40"/>
      <c r="R971" s="40"/>
      <c r="S971" s="40"/>
      <c r="T971" s="40"/>
    </row>
    <row r="972" spans="1:20">
      <c r="A972" s="40"/>
      <c r="B972" s="40"/>
      <c r="C972" s="40"/>
      <c r="D972" s="40"/>
      <c r="E972" s="138"/>
      <c r="F972" s="40"/>
      <c r="G972" s="40"/>
      <c r="H972" s="40"/>
      <c r="I972" s="161"/>
      <c r="J972" s="40"/>
      <c r="K972" s="40"/>
      <c r="L972" s="40"/>
      <c r="M972" s="40"/>
      <c r="N972" s="159"/>
      <c r="O972" s="159"/>
      <c r="P972" s="159"/>
      <c r="Q972" s="40"/>
      <c r="R972" s="40"/>
      <c r="S972" s="40"/>
      <c r="T972" s="40"/>
    </row>
    <row r="973" spans="1:20">
      <c r="A973" s="40"/>
      <c r="B973" s="40"/>
      <c r="C973" s="40"/>
      <c r="D973" s="40"/>
      <c r="E973" s="138"/>
      <c r="F973" s="40"/>
      <c r="G973" s="40"/>
      <c r="H973" s="40"/>
      <c r="I973" s="161"/>
      <c r="J973" s="40"/>
      <c r="K973" s="40"/>
      <c r="L973" s="40"/>
      <c r="M973" s="40"/>
      <c r="N973" s="159"/>
      <c r="O973" s="159"/>
      <c r="P973" s="159"/>
      <c r="Q973" s="40"/>
      <c r="R973" s="40"/>
      <c r="S973" s="40"/>
      <c r="T973" s="40"/>
    </row>
    <row r="974" spans="1:20">
      <c r="A974" s="40"/>
      <c r="B974" s="40"/>
      <c r="C974" s="40"/>
      <c r="D974" s="40"/>
      <c r="E974" s="138"/>
      <c r="F974" s="40"/>
      <c r="G974" s="40"/>
      <c r="H974" s="40"/>
      <c r="I974" s="161"/>
      <c r="J974" s="40"/>
      <c r="K974" s="40"/>
      <c r="L974" s="40"/>
      <c r="M974" s="40"/>
      <c r="N974" s="159"/>
      <c r="O974" s="159"/>
      <c r="P974" s="159"/>
      <c r="Q974" s="40"/>
      <c r="R974" s="40"/>
      <c r="S974" s="40"/>
      <c r="T974" s="40"/>
    </row>
    <row r="975" spans="1:20">
      <c r="A975" s="40"/>
      <c r="B975" s="40"/>
      <c r="C975" s="40"/>
      <c r="D975" s="40"/>
      <c r="E975" s="138"/>
      <c r="F975" s="40"/>
      <c r="G975" s="40"/>
      <c r="H975" s="40"/>
      <c r="I975" s="161"/>
      <c r="J975" s="40"/>
      <c r="K975" s="40"/>
      <c r="L975" s="40"/>
      <c r="M975" s="40"/>
      <c r="N975" s="159"/>
      <c r="O975" s="159"/>
      <c r="P975" s="159"/>
      <c r="Q975" s="40"/>
      <c r="R975" s="40"/>
      <c r="S975" s="40"/>
      <c r="T975" s="40"/>
    </row>
    <row r="976" spans="1:20">
      <c r="A976" s="40"/>
      <c r="B976" s="40"/>
      <c r="C976" s="40"/>
      <c r="D976" s="40"/>
      <c r="E976" s="138"/>
      <c r="F976" s="40"/>
      <c r="G976" s="40"/>
      <c r="H976" s="40"/>
      <c r="I976" s="161"/>
      <c r="J976" s="40"/>
      <c r="K976" s="40"/>
      <c r="L976" s="40"/>
      <c r="M976" s="40"/>
      <c r="N976" s="159"/>
      <c r="O976" s="159"/>
      <c r="P976" s="159"/>
      <c r="Q976" s="40"/>
      <c r="R976" s="40"/>
      <c r="S976" s="40"/>
      <c r="T976" s="40"/>
    </row>
    <row r="977" spans="1:20">
      <c r="A977" s="40"/>
      <c r="B977" s="40"/>
      <c r="C977" s="40"/>
      <c r="D977" s="40"/>
      <c r="E977" s="138"/>
      <c r="F977" s="40"/>
      <c r="G977" s="40"/>
      <c r="H977" s="40"/>
      <c r="I977" s="161"/>
      <c r="J977" s="40"/>
      <c r="K977" s="40"/>
      <c r="L977" s="40"/>
      <c r="M977" s="40"/>
      <c r="N977" s="159"/>
      <c r="O977" s="159"/>
      <c r="P977" s="159"/>
      <c r="Q977" s="40"/>
      <c r="R977" s="40"/>
      <c r="S977" s="40"/>
      <c r="T977" s="40"/>
    </row>
    <row r="978" spans="1:20">
      <c r="A978" s="40"/>
      <c r="B978" s="40"/>
      <c r="C978" s="40"/>
      <c r="D978" s="40"/>
      <c r="E978" s="138"/>
      <c r="F978" s="40"/>
      <c r="G978" s="40"/>
      <c r="H978" s="40"/>
      <c r="I978" s="161"/>
      <c r="J978" s="40"/>
      <c r="K978" s="40"/>
      <c r="L978" s="40"/>
      <c r="M978" s="40"/>
      <c r="N978" s="159"/>
      <c r="O978" s="159"/>
      <c r="P978" s="159"/>
      <c r="Q978" s="40"/>
      <c r="R978" s="40"/>
      <c r="S978" s="40"/>
      <c r="T978" s="40"/>
    </row>
    <row r="979" spans="1:20">
      <c r="A979" s="40"/>
      <c r="B979" s="40"/>
      <c r="C979" s="40"/>
      <c r="D979" s="40"/>
      <c r="E979" s="138"/>
      <c r="F979" s="40"/>
      <c r="G979" s="40"/>
      <c r="H979" s="40"/>
      <c r="I979" s="161"/>
      <c r="J979" s="40"/>
      <c r="K979" s="40"/>
      <c r="L979" s="40"/>
      <c r="M979" s="40"/>
      <c r="N979" s="159"/>
      <c r="O979" s="159"/>
      <c r="P979" s="159"/>
      <c r="Q979" s="40"/>
      <c r="R979" s="40"/>
      <c r="S979" s="40"/>
      <c r="T979" s="40"/>
    </row>
    <row r="980" spans="1:20">
      <c r="A980" s="40"/>
      <c r="B980" s="40"/>
      <c r="C980" s="40"/>
      <c r="D980" s="40"/>
      <c r="E980" s="138"/>
      <c r="F980" s="40"/>
      <c r="G980" s="40"/>
      <c r="H980" s="40"/>
      <c r="I980" s="161"/>
      <c r="J980" s="40"/>
      <c r="K980" s="40"/>
      <c r="L980" s="40"/>
      <c r="M980" s="40"/>
      <c r="N980" s="159"/>
      <c r="O980" s="159"/>
      <c r="P980" s="159"/>
      <c r="Q980" s="40"/>
      <c r="R980" s="40"/>
      <c r="S980" s="40"/>
      <c r="T980" s="40"/>
    </row>
    <row r="981" spans="1:20">
      <c r="A981" s="40"/>
      <c r="B981" s="40"/>
      <c r="C981" s="40"/>
      <c r="D981" s="40"/>
      <c r="E981" s="138"/>
      <c r="F981" s="40"/>
      <c r="G981" s="40"/>
      <c r="H981" s="40"/>
      <c r="I981" s="161"/>
      <c r="J981" s="40"/>
      <c r="K981" s="40"/>
      <c r="L981" s="40"/>
      <c r="M981" s="40"/>
      <c r="N981" s="159"/>
      <c r="O981" s="159"/>
      <c r="P981" s="159"/>
      <c r="Q981" s="40"/>
      <c r="R981" s="40"/>
      <c r="S981" s="40"/>
      <c r="T981" s="40"/>
    </row>
    <row r="982" spans="1:20">
      <c r="A982" s="40"/>
      <c r="B982" s="40"/>
      <c r="C982" s="40"/>
      <c r="D982" s="40"/>
      <c r="E982" s="138"/>
      <c r="F982" s="40"/>
      <c r="G982" s="40"/>
      <c r="H982" s="40"/>
      <c r="I982" s="161"/>
      <c r="J982" s="40"/>
      <c r="K982" s="40"/>
      <c r="L982" s="40"/>
      <c r="M982" s="40"/>
      <c r="N982" s="159"/>
      <c r="O982" s="159"/>
      <c r="P982" s="159"/>
      <c r="Q982" s="40"/>
      <c r="R982" s="40"/>
      <c r="S982" s="40"/>
      <c r="T982" s="40"/>
    </row>
    <row r="983" spans="1:20">
      <c r="A983" s="40"/>
      <c r="B983" s="40"/>
      <c r="C983" s="40"/>
      <c r="D983" s="40"/>
      <c r="E983" s="138"/>
      <c r="F983" s="40"/>
      <c r="G983" s="40"/>
      <c r="H983" s="40"/>
      <c r="I983" s="161"/>
      <c r="J983" s="40"/>
      <c r="K983" s="40"/>
      <c r="L983" s="40"/>
      <c r="M983" s="40"/>
      <c r="N983" s="159"/>
      <c r="O983" s="159"/>
      <c r="P983" s="159"/>
      <c r="Q983" s="40"/>
      <c r="R983" s="40"/>
      <c r="S983" s="40"/>
      <c r="T983" s="40"/>
    </row>
    <row r="984" spans="1:20">
      <c r="A984" s="40"/>
      <c r="B984" s="40"/>
      <c r="C984" s="40"/>
      <c r="D984" s="40"/>
      <c r="E984" s="138"/>
      <c r="F984" s="40"/>
      <c r="G984" s="40"/>
      <c r="H984" s="40"/>
      <c r="I984" s="161"/>
      <c r="J984" s="40"/>
      <c r="K984" s="40"/>
      <c r="L984" s="40"/>
      <c r="M984" s="40"/>
      <c r="N984" s="159"/>
      <c r="O984" s="159"/>
      <c r="P984" s="159"/>
      <c r="Q984" s="40"/>
      <c r="R984" s="40"/>
      <c r="S984" s="40"/>
      <c r="T984" s="40"/>
    </row>
    <row r="985" spans="1:20">
      <c r="A985" s="40"/>
      <c r="B985" s="40"/>
      <c r="C985" s="40"/>
      <c r="D985" s="40"/>
      <c r="E985" s="138"/>
      <c r="F985" s="40"/>
      <c r="G985" s="40"/>
      <c r="H985" s="40"/>
      <c r="I985" s="161"/>
      <c r="J985" s="40"/>
      <c r="K985" s="40"/>
      <c r="L985" s="40"/>
      <c r="M985" s="40"/>
      <c r="N985" s="159"/>
      <c r="O985" s="159"/>
      <c r="P985" s="159"/>
      <c r="Q985" s="40"/>
      <c r="R985" s="40"/>
      <c r="S985" s="40"/>
      <c r="T985" s="40"/>
    </row>
    <row r="986" spans="1:20">
      <c r="A986" s="40"/>
      <c r="B986" s="40"/>
      <c r="C986" s="40"/>
      <c r="D986" s="40"/>
      <c r="E986" s="138"/>
      <c r="F986" s="40"/>
      <c r="G986" s="40"/>
      <c r="H986" s="40"/>
      <c r="I986" s="161"/>
      <c r="J986" s="40"/>
      <c r="K986" s="40"/>
      <c r="L986" s="40"/>
      <c r="M986" s="40"/>
      <c r="N986" s="159"/>
      <c r="O986" s="159"/>
      <c r="P986" s="159"/>
      <c r="Q986" s="40"/>
      <c r="R986" s="40"/>
      <c r="S986" s="40"/>
      <c r="T986" s="40"/>
    </row>
    <row r="987" spans="1:20">
      <c r="A987" s="40"/>
      <c r="B987" s="40"/>
      <c r="C987" s="40"/>
      <c r="D987" s="40"/>
      <c r="E987" s="138"/>
      <c r="F987" s="40"/>
      <c r="G987" s="40"/>
      <c r="H987" s="40"/>
      <c r="I987" s="161"/>
      <c r="J987" s="40"/>
      <c r="K987" s="40"/>
      <c r="L987" s="40"/>
      <c r="M987" s="40"/>
      <c r="N987" s="159"/>
      <c r="O987" s="159"/>
      <c r="P987" s="159"/>
      <c r="Q987" s="40"/>
      <c r="R987" s="40"/>
      <c r="S987" s="40"/>
      <c r="T987" s="40"/>
    </row>
    <row r="988" spans="1:20">
      <c r="A988" s="40"/>
      <c r="B988" s="40"/>
      <c r="C988" s="40"/>
      <c r="D988" s="40"/>
      <c r="E988" s="138"/>
      <c r="F988" s="40"/>
      <c r="G988" s="40"/>
      <c r="H988" s="40"/>
      <c r="I988" s="161"/>
      <c r="J988" s="40"/>
      <c r="K988" s="40"/>
      <c r="L988" s="40"/>
      <c r="M988" s="40"/>
      <c r="N988" s="159"/>
      <c r="O988" s="159"/>
      <c r="P988" s="159"/>
      <c r="Q988" s="40"/>
      <c r="R988" s="40"/>
      <c r="S988" s="40"/>
      <c r="T988" s="40"/>
    </row>
    <row r="989" spans="1:20">
      <c r="A989" s="40"/>
      <c r="B989" s="40"/>
      <c r="C989" s="40"/>
      <c r="D989" s="40"/>
      <c r="E989" s="138"/>
      <c r="F989" s="40"/>
      <c r="G989" s="40"/>
      <c r="H989" s="40"/>
      <c r="I989" s="161"/>
      <c r="J989" s="40"/>
      <c r="K989" s="40"/>
      <c r="L989" s="40"/>
      <c r="M989" s="40"/>
      <c r="N989" s="159"/>
      <c r="O989" s="159"/>
      <c r="P989" s="159"/>
      <c r="Q989" s="40"/>
      <c r="R989" s="40"/>
      <c r="S989" s="40"/>
      <c r="T989" s="40"/>
    </row>
    <row r="990" spans="1:20">
      <c r="A990" s="40"/>
      <c r="B990" s="40"/>
      <c r="C990" s="40"/>
      <c r="D990" s="40"/>
      <c r="E990" s="138"/>
      <c r="F990" s="40"/>
      <c r="G990" s="40"/>
      <c r="H990" s="40"/>
      <c r="I990" s="161"/>
      <c r="J990" s="40"/>
      <c r="K990" s="40"/>
      <c r="L990" s="40"/>
      <c r="M990" s="40"/>
      <c r="N990" s="159"/>
      <c r="O990" s="159"/>
      <c r="P990" s="159"/>
      <c r="Q990" s="40"/>
      <c r="R990" s="40"/>
      <c r="S990" s="40"/>
      <c r="T990" s="40"/>
    </row>
    <row r="991" spans="1:20">
      <c r="A991" s="40"/>
      <c r="B991" s="40"/>
      <c r="C991" s="40"/>
      <c r="D991" s="40"/>
      <c r="E991" s="138"/>
      <c r="F991" s="40"/>
      <c r="G991" s="40"/>
      <c r="H991" s="40"/>
      <c r="I991" s="161"/>
      <c r="J991" s="40"/>
      <c r="K991" s="40"/>
      <c r="L991" s="40"/>
      <c r="M991" s="40"/>
      <c r="N991" s="159"/>
      <c r="O991" s="159"/>
      <c r="P991" s="159"/>
      <c r="Q991" s="40"/>
      <c r="R991" s="40"/>
      <c r="S991" s="40"/>
      <c r="T991" s="40"/>
    </row>
    <row r="992" spans="1:20">
      <c r="A992" s="40"/>
      <c r="B992" s="40"/>
      <c r="C992" s="40"/>
      <c r="D992" s="40"/>
      <c r="E992" s="138"/>
      <c r="F992" s="40"/>
      <c r="G992" s="40"/>
      <c r="H992" s="40"/>
      <c r="I992" s="161"/>
      <c r="J992" s="40"/>
      <c r="K992" s="40"/>
      <c r="L992" s="40"/>
      <c r="M992" s="40"/>
      <c r="N992" s="159"/>
      <c r="O992" s="159"/>
      <c r="P992" s="159"/>
      <c r="Q992" s="40"/>
      <c r="R992" s="40"/>
      <c r="S992" s="40"/>
      <c r="T992" s="40"/>
    </row>
    <row r="993" spans="1:20">
      <c r="A993" s="40"/>
      <c r="B993" s="40"/>
      <c r="C993" s="40"/>
      <c r="D993" s="40"/>
      <c r="E993" s="138"/>
      <c r="F993" s="40"/>
      <c r="G993" s="40"/>
      <c r="H993" s="40"/>
      <c r="I993" s="161"/>
      <c r="J993" s="40"/>
      <c r="K993" s="40"/>
      <c r="L993" s="40"/>
      <c r="M993" s="40"/>
      <c r="N993" s="159"/>
      <c r="O993" s="159"/>
      <c r="P993" s="159"/>
      <c r="Q993" s="40"/>
      <c r="R993" s="40"/>
      <c r="S993" s="40"/>
      <c r="T993" s="40"/>
    </row>
    <row r="994" spans="1:20">
      <c r="A994" s="40"/>
      <c r="B994" s="40"/>
      <c r="C994" s="40"/>
      <c r="D994" s="40"/>
      <c r="E994" s="138"/>
      <c r="F994" s="40"/>
      <c r="G994" s="40"/>
      <c r="H994" s="40"/>
      <c r="I994" s="161"/>
      <c r="J994" s="40"/>
      <c r="K994" s="40"/>
      <c r="L994" s="40"/>
      <c r="M994" s="40"/>
      <c r="N994" s="159"/>
      <c r="O994" s="159"/>
      <c r="P994" s="159"/>
      <c r="Q994" s="40"/>
      <c r="R994" s="40"/>
      <c r="S994" s="40"/>
      <c r="T994" s="40"/>
    </row>
    <row r="995" spans="1:20">
      <c r="A995" s="40"/>
      <c r="B995" s="40"/>
      <c r="C995" s="40"/>
      <c r="D995" s="40"/>
      <c r="E995" s="138"/>
      <c r="F995" s="40"/>
      <c r="G995" s="40"/>
      <c r="H995" s="40"/>
      <c r="I995" s="161"/>
      <c r="J995" s="40"/>
      <c r="K995" s="40"/>
      <c r="L995" s="40"/>
      <c r="M995" s="40"/>
      <c r="N995" s="159"/>
      <c r="O995" s="159"/>
      <c r="P995" s="159"/>
      <c r="Q995" s="40"/>
      <c r="R995" s="40"/>
      <c r="S995" s="40"/>
      <c r="T995" s="40"/>
    </row>
    <row r="996" spans="1:20">
      <c r="A996" s="40"/>
      <c r="B996" s="40"/>
      <c r="C996" s="40"/>
      <c r="D996" s="40"/>
      <c r="E996" s="138"/>
      <c r="F996" s="40"/>
      <c r="G996" s="40"/>
      <c r="H996" s="40"/>
      <c r="I996" s="161"/>
      <c r="J996" s="40"/>
      <c r="K996" s="40"/>
      <c r="L996" s="40"/>
      <c r="M996" s="40"/>
      <c r="N996" s="159"/>
      <c r="O996" s="159"/>
      <c r="P996" s="159"/>
      <c r="Q996" s="40"/>
      <c r="R996" s="40"/>
      <c r="S996" s="40"/>
      <c r="T996" s="40"/>
    </row>
    <row r="997" spans="1:20">
      <c r="A997" s="40"/>
      <c r="B997" s="40"/>
      <c r="C997" s="40"/>
      <c r="D997" s="40"/>
      <c r="E997" s="138"/>
      <c r="F997" s="40"/>
      <c r="G997" s="40"/>
      <c r="H997" s="40"/>
      <c r="I997" s="161"/>
      <c r="J997" s="40"/>
      <c r="K997" s="40"/>
      <c r="L997" s="40"/>
      <c r="M997" s="40"/>
      <c r="N997" s="159"/>
      <c r="O997" s="159"/>
      <c r="P997" s="159"/>
      <c r="Q997" s="40"/>
      <c r="R997" s="40"/>
      <c r="S997" s="40"/>
      <c r="T997" s="40"/>
    </row>
    <row r="998" spans="1:20">
      <c r="A998" s="40"/>
      <c r="B998" s="40"/>
      <c r="C998" s="40"/>
      <c r="D998" s="40"/>
      <c r="E998" s="138"/>
      <c r="F998" s="40"/>
      <c r="G998" s="40"/>
      <c r="H998" s="40"/>
      <c r="I998" s="161"/>
      <c r="J998" s="40"/>
      <c r="K998" s="40"/>
      <c r="L998" s="40"/>
      <c r="M998" s="40"/>
      <c r="N998" s="159"/>
      <c r="O998" s="159"/>
      <c r="P998" s="159"/>
      <c r="Q998" s="40"/>
      <c r="R998" s="40"/>
      <c r="S998" s="40"/>
      <c r="T998" s="40"/>
    </row>
    <row r="999" spans="1:20">
      <c r="A999" s="40"/>
      <c r="B999" s="40"/>
      <c r="C999" s="40"/>
      <c r="D999" s="40"/>
      <c r="E999" s="138"/>
      <c r="F999" s="40"/>
      <c r="G999" s="40"/>
      <c r="H999" s="40"/>
      <c r="I999" s="161"/>
      <c r="J999" s="40"/>
      <c r="K999" s="40"/>
      <c r="L999" s="40"/>
      <c r="M999" s="40"/>
      <c r="N999" s="159"/>
      <c r="O999" s="159"/>
      <c r="P999" s="159"/>
      <c r="Q999" s="40"/>
      <c r="R999" s="40"/>
      <c r="S999" s="40"/>
      <c r="T999" s="40"/>
    </row>
    <row r="1000" spans="1:20">
      <c r="A1000" s="40"/>
      <c r="B1000" s="40"/>
      <c r="C1000" s="40"/>
      <c r="D1000" s="40"/>
      <c r="E1000" s="138"/>
      <c r="F1000" s="40"/>
      <c r="G1000" s="40"/>
      <c r="H1000" s="40"/>
      <c r="I1000" s="161"/>
      <c r="J1000" s="40"/>
      <c r="K1000" s="40"/>
      <c r="L1000" s="40"/>
      <c r="M1000" s="40"/>
      <c r="N1000" s="159"/>
      <c r="O1000" s="159"/>
      <c r="P1000" s="159"/>
      <c r="Q1000" s="40"/>
      <c r="R1000" s="40"/>
      <c r="S1000" s="40"/>
      <c r="T1000" s="40"/>
    </row>
    <row r="1001" spans="1:20">
      <c r="A1001" s="40"/>
      <c r="B1001" s="40"/>
      <c r="C1001" s="40"/>
      <c r="D1001" s="40"/>
      <c r="E1001" s="138"/>
      <c r="F1001" s="40"/>
      <c r="G1001" s="40"/>
      <c r="H1001" s="40"/>
      <c r="I1001" s="161"/>
      <c r="J1001" s="40"/>
      <c r="K1001" s="40"/>
      <c r="L1001" s="40"/>
      <c r="M1001" s="40"/>
      <c r="N1001" s="159"/>
      <c r="O1001" s="159"/>
      <c r="P1001" s="159"/>
      <c r="Q1001" s="40"/>
      <c r="R1001" s="40"/>
      <c r="S1001" s="40"/>
      <c r="T1001" s="40"/>
    </row>
    <row r="1002" spans="1:20">
      <c r="A1002" s="40"/>
      <c r="B1002" s="40"/>
      <c r="C1002" s="40"/>
      <c r="D1002" s="40"/>
      <c r="E1002" s="138"/>
      <c r="F1002" s="40"/>
      <c r="G1002" s="40"/>
      <c r="H1002" s="40"/>
      <c r="I1002" s="161"/>
      <c r="J1002" s="40"/>
      <c r="K1002" s="40"/>
      <c r="L1002" s="40"/>
      <c r="M1002" s="40"/>
      <c r="N1002" s="159"/>
      <c r="O1002" s="159"/>
      <c r="P1002" s="159"/>
      <c r="Q1002" s="40"/>
      <c r="R1002" s="40"/>
      <c r="S1002" s="40"/>
      <c r="T1002" s="40"/>
    </row>
    <row r="1003" spans="1:20">
      <c r="A1003" s="40"/>
      <c r="B1003" s="40"/>
      <c r="C1003" s="40"/>
      <c r="D1003" s="40"/>
      <c r="E1003" s="138"/>
      <c r="F1003" s="40"/>
      <c r="G1003" s="40"/>
      <c r="H1003" s="40"/>
      <c r="I1003" s="161"/>
      <c r="J1003" s="40"/>
      <c r="K1003" s="40"/>
      <c r="L1003" s="40"/>
      <c r="M1003" s="40"/>
      <c r="N1003" s="159"/>
      <c r="O1003" s="159"/>
      <c r="P1003" s="159"/>
      <c r="Q1003" s="40"/>
      <c r="R1003" s="40"/>
      <c r="S1003" s="40"/>
      <c r="T1003" s="40"/>
    </row>
    <row r="1004" spans="1:20">
      <c r="A1004" s="40"/>
      <c r="B1004" s="40"/>
      <c r="C1004" s="40"/>
      <c r="D1004" s="40"/>
      <c r="E1004" s="138"/>
      <c r="F1004" s="40"/>
      <c r="G1004" s="40"/>
      <c r="H1004" s="40"/>
      <c r="I1004" s="161"/>
      <c r="J1004" s="40"/>
      <c r="K1004" s="40"/>
      <c r="L1004" s="40"/>
      <c r="M1004" s="40"/>
      <c r="N1004" s="159"/>
      <c r="O1004" s="159"/>
      <c r="P1004" s="159"/>
      <c r="Q1004" s="40"/>
      <c r="R1004" s="40"/>
      <c r="S1004" s="40"/>
      <c r="T1004" s="40"/>
    </row>
    <row r="1005" spans="1:20">
      <c r="A1005" s="40"/>
      <c r="B1005" s="40"/>
      <c r="C1005" s="40"/>
      <c r="D1005" s="40"/>
      <c r="E1005" s="138"/>
      <c r="F1005" s="40"/>
      <c r="G1005" s="40"/>
      <c r="H1005" s="40"/>
      <c r="I1005" s="161"/>
      <c r="J1005" s="40"/>
      <c r="K1005" s="40"/>
      <c r="L1005" s="40"/>
      <c r="M1005" s="40"/>
      <c r="N1005" s="159"/>
      <c r="O1005" s="159"/>
      <c r="P1005" s="159"/>
      <c r="Q1005" s="40"/>
      <c r="R1005" s="40"/>
      <c r="S1005" s="40"/>
      <c r="T1005" s="40"/>
    </row>
    <row r="1006" spans="1:20">
      <c r="A1006" s="40"/>
      <c r="B1006" s="40"/>
      <c r="C1006" s="40"/>
      <c r="D1006" s="40"/>
      <c r="E1006" s="138"/>
      <c r="F1006" s="40"/>
      <c r="G1006" s="40"/>
      <c r="H1006" s="40"/>
      <c r="I1006" s="161"/>
      <c r="J1006" s="40"/>
      <c r="K1006" s="40"/>
      <c r="L1006" s="40"/>
      <c r="M1006" s="40"/>
      <c r="N1006" s="159"/>
      <c r="O1006" s="159"/>
      <c r="P1006" s="159"/>
      <c r="Q1006" s="40"/>
      <c r="R1006" s="40"/>
      <c r="S1006" s="40"/>
      <c r="T1006" s="40"/>
    </row>
    <row r="1007" spans="1:20">
      <c r="A1007" s="40"/>
      <c r="B1007" s="40"/>
      <c r="C1007" s="40"/>
      <c r="D1007" s="40"/>
      <c r="E1007" s="138"/>
      <c r="F1007" s="40"/>
      <c r="G1007" s="40"/>
      <c r="H1007" s="40"/>
      <c r="I1007" s="161"/>
      <c r="J1007" s="40"/>
      <c r="K1007" s="40"/>
      <c r="L1007" s="40"/>
      <c r="M1007" s="40"/>
      <c r="N1007" s="159"/>
      <c r="O1007" s="159"/>
      <c r="P1007" s="159"/>
      <c r="Q1007" s="40"/>
      <c r="R1007" s="40"/>
      <c r="S1007" s="40"/>
      <c r="T1007" s="40"/>
    </row>
    <row r="1008" spans="1:20">
      <c r="A1008" s="40"/>
      <c r="B1008" s="40"/>
      <c r="C1008" s="40"/>
      <c r="D1008" s="40"/>
      <c r="E1008" s="138"/>
      <c r="F1008" s="40"/>
      <c r="G1008" s="40"/>
      <c r="H1008" s="40"/>
      <c r="I1008" s="161"/>
      <c r="J1008" s="40"/>
      <c r="K1008" s="40"/>
      <c r="L1008" s="40"/>
      <c r="M1008" s="40"/>
      <c r="N1008" s="159"/>
      <c r="O1008" s="159"/>
      <c r="P1008" s="159"/>
      <c r="Q1008" s="40"/>
      <c r="R1008" s="40"/>
      <c r="S1008" s="40"/>
      <c r="T1008" s="40"/>
    </row>
    <row r="1009" spans="1:20">
      <c r="A1009" s="40"/>
      <c r="B1009" s="40"/>
      <c r="C1009" s="40"/>
      <c r="D1009" s="40"/>
      <c r="E1009" s="138"/>
      <c r="F1009" s="40"/>
      <c r="G1009" s="40"/>
      <c r="H1009" s="40"/>
      <c r="I1009" s="161"/>
      <c r="J1009" s="40"/>
      <c r="K1009" s="40"/>
      <c r="L1009" s="40"/>
      <c r="M1009" s="40"/>
      <c r="N1009" s="159"/>
      <c r="O1009" s="159"/>
      <c r="P1009" s="159"/>
      <c r="Q1009" s="40"/>
      <c r="R1009" s="40"/>
      <c r="S1009" s="40"/>
      <c r="T1009" s="40"/>
    </row>
    <row r="1010" spans="1:20">
      <c r="A1010" s="40"/>
      <c r="B1010" s="40"/>
      <c r="C1010" s="40"/>
      <c r="D1010" s="40"/>
      <c r="E1010" s="138"/>
      <c r="F1010" s="40"/>
      <c r="G1010" s="40"/>
      <c r="H1010" s="40"/>
      <c r="I1010" s="161"/>
      <c r="J1010" s="40"/>
      <c r="K1010" s="40"/>
      <c r="L1010" s="40"/>
      <c r="M1010" s="40"/>
      <c r="N1010" s="159"/>
      <c r="O1010" s="159"/>
      <c r="P1010" s="159"/>
      <c r="Q1010" s="40"/>
      <c r="R1010" s="40"/>
      <c r="S1010" s="40"/>
      <c r="T1010" s="40"/>
    </row>
    <row r="1011" spans="1:20">
      <c r="A1011" s="40"/>
      <c r="B1011" s="40"/>
      <c r="C1011" s="40"/>
      <c r="D1011" s="40"/>
      <c r="E1011" s="138"/>
      <c r="F1011" s="40"/>
      <c r="G1011" s="40"/>
      <c r="H1011" s="40"/>
      <c r="I1011" s="161"/>
      <c r="J1011" s="40"/>
      <c r="K1011" s="40"/>
      <c r="L1011" s="40"/>
      <c r="M1011" s="40"/>
      <c r="N1011" s="159"/>
      <c r="O1011" s="159"/>
      <c r="P1011" s="159"/>
      <c r="Q1011" s="40"/>
      <c r="R1011" s="40"/>
      <c r="S1011" s="40"/>
      <c r="T1011" s="40"/>
    </row>
    <row r="1012" spans="1:20">
      <c r="A1012" s="40"/>
      <c r="B1012" s="40"/>
      <c r="C1012" s="40"/>
      <c r="D1012" s="40"/>
      <c r="E1012" s="138"/>
      <c r="F1012" s="40"/>
      <c r="G1012" s="40"/>
      <c r="H1012" s="40"/>
      <c r="I1012" s="161"/>
      <c r="J1012" s="40"/>
      <c r="K1012" s="40"/>
      <c r="L1012" s="40"/>
      <c r="M1012" s="40"/>
      <c r="N1012" s="159"/>
      <c r="O1012" s="159"/>
      <c r="P1012" s="159"/>
      <c r="Q1012" s="40"/>
      <c r="R1012" s="40"/>
      <c r="S1012" s="40"/>
      <c r="T1012" s="40"/>
    </row>
    <row r="1013" spans="1:20">
      <c r="A1013" s="40"/>
      <c r="B1013" s="40"/>
      <c r="C1013" s="40"/>
      <c r="D1013" s="40"/>
      <c r="E1013" s="138"/>
      <c r="F1013" s="40"/>
      <c r="G1013" s="40"/>
      <c r="H1013" s="40"/>
      <c r="I1013" s="161"/>
      <c r="J1013" s="40"/>
      <c r="K1013" s="40"/>
      <c r="L1013" s="40"/>
      <c r="M1013" s="40"/>
      <c r="N1013" s="159"/>
      <c r="O1013" s="159"/>
      <c r="P1013" s="159"/>
      <c r="Q1013" s="40"/>
      <c r="R1013" s="40"/>
      <c r="S1013" s="40"/>
      <c r="T1013" s="40"/>
    </row>
    <row r="1014" spans="1:20">
      <c r="A1014" s="40"/>
      <c r="B1014" s="40"/>
      <c r="C1014" s="40"/>
      <c r="D1014" s="40"/>
      <c r="E1014" s="138"/>
      <c r="F1014" s="40"/>
      <c r="G1014" s="40"/>
      <c r="H1014" s="40"/>
      <c r="I1014" s="161"/>
      <c r="J1014" s="40"/>
      <c r="K1014" s="40"/>
      <c r="L1014" s="40"/>
      <c r="M1014" s="40"/>
      <c r="N1014" s="159"/>
      <c r="O1014" s="159"/>
      <c r="P1014" s="159"/>
      <c r="Q1014" s="40"/>
      <c r="R1014" s="40"/>
      <c r="S1014" s="40"/>
      <c r="T1014" s="40"/>
    </row>
    <row r="1015" spans="1:20">
      <c r="A1015" s="40"/>
      <c r="B1015" s="40"/>
      <c r="C1015" s="40"/>
      <c r="D1015" s="40"/>
      <c r="E1015" s="138"/>
      <c r="F1015" s="40"/>
      <c r="G1015" s="40"/>
      <c r="H1015" s="40"/>
      <c r="I1015" s="161"/>
      <c r="J1015" s="40"/>
      <c r="K1015" s="40"/>
      <c r="L1015" s="40"/>
      <c r="M1015" s="40"/>
      <c r="N1015" s="159"/>
      <c r="O1015" s="159"/>
      <c r="P1015" s="159"/>
      <c r="Q1015" s="40"/>
      <c r="R1015" s="40"/>
      <c r="S1015" s="40"/>
      <c r="T1015" s="40"/>
    </row>
    <row r="1016" spans="1:20">
      <c r="A1016" s="40"/>
      <c r="B1016" s="40"/>
      <c r="C1016" s="40"/>
      <c r="D1016" s="40"/>
      <c r="E1016" s="138"/>
      <c r="F1016" s="40"/>
      <c r="G1016" s="40"/>
      <c r="H1016" s="40"/>
      <c r="I1016" s="161"/>
      <c r="J1016" s="40"/>
      <c r="K1016" s="40"/>
      <c r="L1016" s="40"/>
      <c r="M1016" s="40"/>
      <c r="N1016" s="159"/>
      <c r="O1016" s="159"/>
      <c r="P1016" s="159"/>
      <c r="Q1016" s="40"/>
      <c r="R1016" s="40"/>
      <c r="S1016" s="40"/>
      <c r="T1016" s="40"/>
    </row>
    <row r="1017" spans="1:20">
      <c r="A1017" s="40"/>
      <c r="B1017" s="40"/>
      <c r="C1017" s="40"/>
      <c r="D1017" s="40"/>
      <c r="E1017" s="138"/>
      <c r="F1017" s="40"/>
      <c r="G1017" s="40"/>
      <c r="H1017" s="40"/>
      <c r="I1017" s="161"/>
      <c r="J1017" s="40"/>
      <c r="K1017" s="40"/>
      <c r="L1017" s="40"/>
      <c r="M1017" s="40"/>
      <c r="N1017" s="159"/>
      <c r="O1017" s="159"/>
      <c r="P1017" s="159"/>
      <c r="Q1017" s="40"/>
      <c r="R1017" s="40"/>
      <c r="S1017" s="40"/>
      <c r="T1017" s="40"/>
    </row>
  </sheetData>
  <dataValidations count="3">
    <dataValidation type="list" allowBlank="1" showErrorMessage="1" sqref="F3:F4 Q4:R6 F10:F11 Q9:R12 F13:F16 Q15:R21 Q24:R32 F56:F57 Q57:R59 F64:F65 F67:F70 Q62:R73 F74:F76 Q76:R80 Q83:R85 F79:F97 Q101:R105 Q109:R110 Q113:R126 Q132:R132 F130:F135 F137:F142 Q138:R142 F144:G146 Q146:R149 Q155:R155 F154:G158 F160:G164 Q166:R169 F166:G175 F177:G186" xr:uid="{00000000-0002-0000-1000-000000000000}">
      <formula1>"Yes,No,NA"</formula1>
    </dataValidation>
    <dataValidation type="list" allowBlank="1" showErrorMessage="1" sqref="H3:H6 S4:S6 H8:H11 S9:S12 H13:H18 S15:S21 H20:H27 H29:H31 S24:S32 H33:H48 H50:H53 S57:S59 H56:H60 H62:H65 H67:H72 S62:S73 S76:S80 S83:S85 H74:H97 S101:S105 S109:S110 S113:S126 S132 H130:H135 H137:H142 S138:S142 H144:H146 S146:S149 S155 H154:H158 H160:H164 S166:S169 H166:H175 H177:H186" xr:uid="{00000000-0002-0000-1000-000001000000}">
      <formula1>"Venmo,Zelle,Paypal,Apple pay,Cash,Not in the Directory"</formula1>
    </dataValidation>
    <dataValidation type="list" allowBlank="1" showErrorMessage="1" sqref="G3:G4 F5:G6 F8:G9 G10:G11 G13:G16 F17:G18 F20:G27 F29:G31 F33:G48 F50:G53 G56:G57 F58:G60 F62:G63 G64:G65 G67:G70 F71:G72 G74:G76 F77:G78 G79:G97 G130:G135 G137:G142" xr:uid="{00000000-0002-0000-1000-000002000000}">
      <formula1>"Yes,No"</formula1>
    </dataValidation>
  </dataValidations>
  <pageMargins left="0.7" right="0.7" top="0.75" bottom="0.75" header="0.3" footer="0.3"/>
  <tableParts count="2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X1032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6" customWidth="1"/>
    <col min="2" max="2" width="13.33203125" customWidth="1"/>
    <col min="3" max="3" width="15.77734375" customWidth="1"/>
    <col min="4" max="4" width="7.109375" customWidth="1"/>
    <col min="5" max="5" width="8.33203125" customWidth="1"/>
    <col min="6" max="6" width="10.44140625" customWidth="1"/>
    <col min="7" max="7" width="8.6640625" customWidth="1"/>
    <col min="8" max="8" width="11.109375" customWidth="1"/>
    <col min="9" max="9" width="2.21875" customWidth="1"/>
    <col min="10" max="10" width="8.77734375" customWidth="1"/>
    <col min="11" max="11" width="17.44140625" customWidth="1"/>
    <col min="12" max="12" width="8" customWidth="1"/>
    <col min="13" max="13" width="6.33203125" customWidth="1"/>
    <col min="14" max="14" width="8.21875" customWidth="1"/>
    <col min="15" max="15" width="8.44140625" customWidth="1"/>
    <col min="16" max="16" width="9.109375" customWidth="1"/>
    <col min="17" max="17" width="11.44140625" customWidth="1"/>
    <col min="18" max="18" width="9.109375" customWidth="1"/>
    <col min="19" max="19" width="12.6640625" customWidth="1"/>
  </cols>
  <sheetData>
    <row r="1" spans="1:50" ht="13.2">
      <c r="A1" s="3" t="s">
        <v>13</v>
      </c>
      <c r="B1" s="3" t="s">
        <v>575</v>
      </c>
      <c r="C1" s="31" t="s">
        <v>559</v>
      </c>
      <c r="D1" s="31" t="s">
        <v>291</v>
      </c>
      <c r="E1" s="150" t="s">
        <v>292</v>
      </c>
      <c r="F1" s="31" t="s">
        <v>560</v>
      </c>
      <c r="G1" s="31" t="s">
        <v>561</v>
      </c>
      <c r="H1" s="31" t="s">
        <v>562</v>
      </c>
      <c r="I1" s="183"/>
      <c r="J1" s="31" t="s">
        <v>288</v>
      </c>
      <c r="K1" s="31" t="s">
        <v>289</v>
      </c>
      <c r="L1" s="31" t="s">
        <v>559</v>
      </c>
      <c r="M1" s="31" t="s">
        <v>291</v>
      </c>
      <c r="N1" s="150" t="s">
        <v>292</v>
      </c>
      <c r="O1" s="184" t="s">
        <v>233</v>
      </c>
      <c r="P1" s="184" t="s">
        <v>563</v>
      </c>
      <c r="Q1" s="31" t="s">
        <v>560</v>
      </c>
      <c r="R1" s="31" t="s">
        <v>561</v>
      </c>
      <c r="S1" s="31" t="s">
        <v>562</v>
      </c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</row>
    <row r="2" spans="1:50" ht="13.2">
      <c r="A2" s="3" t="s">
        <v>479</v>
      </c>
      <c r="B2" s="3" t="s">
        <v>576</v>
      </c>
      <c r="C2" s="37"/>
      <c r="D2" s="37"/>
      <c r="E2" s="137"/>
      <c r="F2" s="45"/>
      <c r="G2" s="37"/>
      <c r="H2" s="37"/>
      <c r="I2" s="183"/>
      <c r="J2" s="37"/>
      <c r="K2" s="37"/>
      <c r="L2" s="37"/>
      <c r="M2" s="137"/>
      <c r="N2" s="137"/>
      <c r="O2" s="185"/>
      <c r="P2" s="185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</row>
    <row r="3" spans="1:50" ht="13.2" hidden="1">
      <c r="A3" s="3" t="s">
        <v>509</v>
      </c>
      <c r="B3" s="3" t="s">
        <v>510</v>
      </c>
      <c r="C3" s="40" t="s">
        <v>311</v>
      </c>
      <c r="D3" s="40">
        <v>45</v>
      </c>
      <c r="E3" s="138">
        <v>80</v>
      </c>
      <c r="F3" s="40" t="s">
        <v>303</v>
      </c>
      <c r="G3" s="40" t="s">
        <v>303</v>
      </c>
      <c r="H3" s="40" t="s">
        <v>0</v>
      </c>
      <c r="I3" s="183"/>
      <c r="J3" s="31" t="s">
        <v>565</v>
      </c>
      <c r="K3" s="40" t="s">
        <v>227</v>
      </c>
      <c r="L3" s="40" t="s">
        <v>404</v>
      </c>
      <c r="M3" s="40" t="s">
        <v>304</v>
      </c>
      <c r="N3" s="138">
        <v>100</v>
      </c>
      <c r="O3" s="186">
        <v>40</v>
      </c>
      <c r="P3" s="186">
        <v>60</v>
      </c>
      <c r="Q3" s="40" t="s">
        <v>303</v>
      </c>
      <c r="R3" s="40" t="s">
        <v>303</v>
      </c>
      <c r="S3" s="40" t="s">
        <v>0</v>
      </c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</row>
    <row r="4" spans="1:50" ht="13.2" hidden="1">
      <c r="A4" s="3" t="s">
        <v>84</v>
      </c>
      <c r="B4" s="3" t="s">
        <v>417</v>
      </c>
      <c r="C4" s="40" t="s">
        <v>435</v>
      </c>
      <c r="D4" s="40">
        <v>30</v>
      </c>
      <c r="E4" s="140">
        <v>60</v>
      </c>
      <c r="F4" s="40" t="s">
        <v>303</v>
      </c>
      <c r="G4" s="40" t="s">
        <v>303</v>
      </c>
      <c r="H4" s="40" t="s">
        <v>0</v>
      </c>
      <c r="I4" s="183"/>
      <c r="J4" s="106" t="s">
        <v>199</v>
      </c>
      <c r="K4" s="85" t="s">
        <v>368</v>
      </c>
      <c r="L4" s="85" t="s">
        <v>327</v>
      </c>
      <c r="M4" s="40" t="s">
        <v>304</v>
      </c>
      <c r="N4" s="140">
        <v>100</v>
      </c>
      <c r="O4" s="187">
        <v>40</v>
      </c>
      <c r="P4" s="187">
        <v>60</v>
      </c>
      <c r="Q4" s="40" t="s">
        <v>303</v>
      </c>
      <c r="R4" s="40" t="s">
        <v>303</v>
      </c>
      <c r="S4" s="40" t="s">
        <v>1</v>
      </c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</row>
    <row r="5" spans="1:50" ht="13.2" hidden="1">
      <c r="A5" s="3" t="s">
        <v>350</v>
      </c>
      <c r="B5" s="3" t="s">
        <v>351</v>
      </c>
      <c r="C5" s="40" t="s">
        <v>307</v>
      </c>
      <c r="D5" s="40">
        <v>30</v>
      </c>
      <c r="E5" s="140">
        <v>60</v>
      </c>
      <c r="F5" s="40" t="s">
        <v>303</v>
      </c>
      <c r="G5" s="40" t="s">
        <v>303</v>
      </c>
      <c r="H5" s="41" t="s">
        <v>0</v>
      </c>
      <c r="I5" s="183"/>
      <c r="J5" s="106" t="s">
        <v>199</v>
      </c>
      <c r="K5" s="40" t="s">
        <v>537</v>
      </c>
      <c r="L5" s="40" t="s">
        <v>538</v>
      </c>
      <c r="M5" s="40" t="s">
        <v>304</v>
      </c>
      <c r="N5" s="140">
        <v>100</v>
      </c>
      <c r="O5" s="187">
        <v>40</v>
      </c>
      <c r="P5" s="187">
        <v>60</v>
      </c>
      <c r="Q5" s="40" t="s">
        <v>303</v>
      </c>
      <c r="R5" s="40" t="s">
        <v>303</v>
      </c>
      <c r="S5" s="40" t="s">
        <v>0</v>
      </c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</row>
    <row r="6" spans="1:50" ht="13.2" hidden="1">
      <c r="A6" s="3" t="s">
        <v>397</v>
      </c>
      <c r="B6" s="3" t="s">
        <v>578</v>
      </c>
      <c r="C6" s="40" t="s">
        <v>329</v>
      </c>
      <c r="D6" s="40">
        <v>60</v>
      </c>
      <c r="E6" s="140">
        <v>90</v>
      </c>
      <c r="F6" s="40" t="s">
        <v>303</v>
      </c>
      <c r="G6" s="40" t="s">
        <v>303</v>
      </c>
      <c r="H6" s="40" t="s">
        <v>0</v>
      </c>
      <c r="I6" s="183"/>
      <c r="J6" s="106" t="s">
        <v>199</v>
      </c>
      <c r="K6" s="41" t="s">
        <v>603</v>
      </c>
      <c r="L6" s="41" t="s">
        <v>365</v>
      </c>
      <c r="M6" s="40" t="s">
        <v>304</v>
      </c>
      <c r="N6" s="140">
        <v>100</v>
      </c>
      <c r="O6" s="187">
        <v>40</v>
      </c>
      <c r="P6" s="187">
        <v>60</v>
      </c>
      <c r="Q6" s="40" t="s">
        <v>303</v>
      </c>
      <c r="R6" s="40" t="s">
        <v>303</v>
      </c>
      <c r="S6" s="40" t="s">
        <v>1</v>
      </c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</row>
    <row r="7" spans="1:50" ht="13.2" hidden="1">
      <c r="A7" s="3" t="s">
        <v>619</v>
      </c>
      <c r="B7" s="3" t="s">
        <v>361</v>
      </c>
      <c r="C7" s="40" t="s">
        <v>554</v>
      </c>
      <c r="D7" s="40">
        <v>60</v>
      </c>
      <c r="E7" s="140">
        <v>90</v>
      </c>
      <c r="F7" s="40" t="s">
        <v>303</v>
      </c>
      <c r="G7" s="40" t="s">
        <v>303</v>
      </c>
      <c r="H7" s="40" t="s">
        <v>0</v>
      </c>
      <c r="I7" s="183"/>
      <c r="J7" s="40" t="s">
        <v>199</v>
      </c>
      <c r="K7" s="40" t="s">
        <v>442</v>
      </c>
      <c r="L7" s="40" t="s">
        <v>601</v>
      </c>
      <c r="M7" s="40" t="s">
        <v>304</v>
      </c>
      <c r="N7" s="140">
        <v>100</v>
      </c>
      <c r="O7" s="187">
        <v>40</v>
      </c>
      <c r="P7" s="187">
        <v>60</v>
      </c>
      <c r="Q7" s="40" t="s">
        <v>303</v>
      </c>
      <c r="R7" s="40" t="s">
        <v>303</v>
      </c>
      <c r="S7" s="40" t="s">
        <v>0</v>
      </c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</row>
    <row r="8" spans="1:50" ht="13.2" hidden="1">
      <c r="A8" s="3" t="s">
        <v>491</v>
      </c>
      <c r="B8" s="3" t="s">
        <v>522</v>
      </c>
      <c r="C8" s="40" t="s">
        <v>430</v>
      </c>
      <c r="D8" s="40">
        <v>30</v>
      </c>
      <c r="E8" s="140">
        <v>60</v>
      </c>
      <c r="F8" s="40" t="s">
        <v>303</v>
      </c>
      <c r="G8" s="40" t="s">
        <v>303</v>
      </c>
      <c r="H8" s="40" t="s">
        <v>0</v>
      </c>
      <c r="I8" s="183"/>
      <c r="J8" s="46">
        <v>45665</v>
      </c>
      <c r="K8" s="40" t="s">
        <v>20</v>
      </c>
      <c r="L8" s="40" t="s">
        <v>307</v>
      </c>
      <c r="M8" s="40">
        <v>60</v>
      </c>
      <c r="N8" s="138">
        <v>70</v>
      </c>
      <c r="O8" s="188">
        <v>20</v>
      </c>
      <c r="P8" s="188">
        <v>50</v>
      </c>
      <c r="Q8" s="40" t="s">
        <v>303</v>
      </c>
      <c r="R8" s="40" t="s">
        <v>303</v>
      </c>
      <c r="S8" s="40" t="s">
        <v>0</v>
      </c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</row>
    <row r="9" spans="1:50" ht="13.2" hidden="1">
      <c r="A9" s="3" t="s">
        <v>328</v>
      </c>
      <c r="B9" s="3" t="s">
        <v>590</v>
      </c>
      <c r="C9" s="50"/>
      <c r="D9" s="50"/>
      <c r="E9" s="189"/>
      <c r="F9" s="50"/>
      <c r="G9" s="50"/>
      <c r="H9" s="50"/>
      <c r="I9" s="183"/>
      <c r="J9" s="46">
        <v>45666</v>
      </c>
      <c r="K9" s="40" t="s">
        <v>603</v>
      </c>
      <c r="L9" s="40" t="s">
        <v>365</v>
      </c>
      <c r="M9" s="40">
        <v>60</v>
      </c>
      <c r="N9" s="138">
        <v>80</v>
      </c>
      <c r="O9" s="186">
        <v>25</v>
      </c>
      <c r="P9" s="186">
        <v>55</v>
      </c>
      <c r="Q9" s="40" t="s">
        <v>303</v>
      </c>
      <c r="R9" s="40" t="s">
        <v>303</v>
      </c>
      <c r="S9" s="40" t="s">
        <v>0</v>
      </c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</row>
    <row r="10" spans="1:50" ht="13.2" hidden="1">
      <c r="A10" s="3" t="s">
        <v>543</v>
      </c>
      <c r="B10" s="3" t="s">
        <v>591</v>
      </c>
      <c r="C10" s="40" t="s">
        <v>620</v>
      </c>
      <c r="D10" s="40">
        <v>60</v>
      </c>
      <c r="E10" s="140">
        <v>90</v>
      </c>
      <c r="F10" s="40" t="s">
        <v>303</v>
      </c>
      <c r="G10" s="40" t="s">
        <v>303</v>
      </c>
      <c r="H10" s="40" t="s">
        <v>0</v>
      </c>
      <c r="I10" s="183"/>
      <c r="J10" s="40"/>
      <c r="K10" s="40"/>
      <c r="L10" s="40"/>
      <c r="M10" s="40"/>
      <c r="N10" s="138"/>
      <c r="O10" s="186"/>
      <c r="P10" s="186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</row>
    <row r="11" spans="1:50" ht="13.2" hidden="1">
      <c r="A11" s="3" t="s">
        <v>621</v>
      </c>
      <c r="B11" s="3" t="s">
        <v>622</v>
      </c>
      <c r="C11" s="40" t="s">
        <v>616</v>
      </c>
      <c r="D11" s="40">
        <v>30</v>
      </c>
      <c r="E11" s="140">
        <v>40</v>
      </c>
      <c r="F11" s="40" t="s">
        <v>303</v>
      </c>
      <c r="G11" s="40" t="s">
        <v>303</v>
      </c>
      <c r="H11" s="40" t="s">
        <v>0</v>
      </c>
      <c r="I11" s="183"/>
      <c r="J11" s="50"/>
      <c r="K11" s="50"/>
      <c r="L11" s="50"/>
      <c r="M11" s="50"/>
      <c r="N11" s="143"/>
      <c r="O11" s="190"/>
      <c r="P11" s="191">
        <f>SUM(P2:P9)</f>
        <v>405</v>
      </c>
      <c r="Q11" s="50"/>
      <c r="R11" s="50"/>
      <c r="S11" s="5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</row>
    <row r="12" spans="1:50" ht="13.2" hidden="1">
      <c r="A12" s="3" t="s">
        <v>136</v>
      </c>
      <c r="B12" s="3" t="s">
        <v>594</v>
      </c>
      <c r="C12" s="40" t="s">
        <v>493</v>
      </c>
      <c r="D12" s="40">
        <v>45</v>
      </c>
      <c r="E12" s="138">
        <v>80</v>
      </c>
      <c r="F12" s="40" t="s">
        <v>303</v>
      </c>
      <c r="G12" s="40" t="s">
        <v>303</v>
      </c>
      <c r="H12" s="40" t="s">
        <v>0</v>
      </c>
      <c r="I12" s="183"/>
      <c r="J12" s="31" t="s">
        <v>379</v>
      </c>
      <c r="K12" s="40"/>
      <c r="L12" s="40"/>
      <c r="M12" s="40"/>
      <c r="N12" s="138"/>
      <c r="O12" s="186"/>
      <c r="P12" s="186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</row>
    <row r="13" spans="1:50" ht="13.2" hidden="1">
      <c r="A13" s="3" t="s">
        <v>484</v>
      </c>
      <c r="B13" s="3" t="s">
        <v>485</v>
      </c>
      <c r="C13" s="40" t="s">
        <v>473</v>
      </c>
      <c r="D13" s="40">
        <v>15</v>
      </c>
      <c r="E13" s="138">
        <v>30</v>
      </c>
      <c r="F13" s="40" t="s">
        <v>303</v>
      </c>
      <c r="G13" s="40" t="s">
        <v>303</v>
      </c>
      <c r="H13" s="40" t="s">
        <v>0</v>
      </c>
      <c r="I13" s="183"/>
      <c r="J13" s="46">
        <v>45667</v>
      </c>
      <c r="K13" s="40" t="s">
        <v>623</v>
      </c>
      <c r="L13" s="40" t="s">
        <v>624</v>
      </c>
      <c r="M13" s="40">
        <v>60</v>
      </c>
      <c r="N13" s="138">
        <v>110</v>
      </c>
      <c r="O13" s="186">
        <v>20</v>
      </c>
      <c r="P13" s="186">
        <v>90</v>
      </c>
      <c r="Q13" s="40" t="s">
        <v>303</v>
      </c>
      <c r="R13" s="40" t="s">
        <v>303</v>
      </c>
      <c r="S13" s="40" t="s">
        <v>0</v>
      </c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</row>
    <row r="14" spans="1:50" ht="13.2" hidden="1">
      <c r="A14" s="3" t="s">
        <v>592</v>
      </c>
      <c r="B14" s="3" t="s">
        <v>593</v>
      </c>
      <c r="C14" s="40" t="s">
        <v>314</v>
      </c>
      <c r="D14" s="40">
        <v>30</v>
      </c>
      <c r="E14" s="138">
        <v>60</v>
      </c>
      <c r="F14" s="40" t="s">
        <v>303</v>
      </c>
      <c r="G14" s="40" t="s">
        <v>303</v>
      </c>
      <c r="H14" s="40" t="s">
        <v>0</v>
      </c>
      <c r="I14" s="183"/>
      <c r="J14" s="40"/>
      <c r="K14" s="40"/>
      <c r="L14" s="40"/>
      <c r="M14" s="40"/>
      <c r="N14" s="138"/>
      <c r="O14" s="186"/>
      <c r="P14" s="186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</row>
    <row r="15" spans="1:50" ht="13.2" hidden="1">
      <c r="A15" s="155"/>
      <c r="B15" s="50"/>
      <c r="C15" s="50"/>
      <c r="D15" s="50"/>
      <c r="E15" s="189"/>
      <c r="F15" s="50"/>
      <c r="G15" s="50"/>
      <c r="H15" s="50"/>
      <c r="I15" s="183"/>
      <c r="J15" s="40"/>
      <c r="K15" s="40"/>
      <c r="L15" s="40"/>
      <c r="M15" s="40"/>
      <c r="N15" s="138"/>
      <c r="O15" s="186"/>
      <c r="P15" s="186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</row>
    <row r="16" spans="1:50" ht="13.2" hidden="1">
      <c r="A16" s="46">
        <v>45665</v>
      </c>
      <c r="B16" s="40" t="s">
        <v>382</v>
      </c>
      <c r="C16" s="40" t="s">
        <v>435</v>
      </c>
      <c r="D16" s="40">
        <v>60</v>
      </c>
      <c r="E16" s="140">
        <v>90</v>
      </c>
      <c r="F16" s="40" t="s">
        <v>303</v>
      </c>
      <c r="G16" s="40" t="s">
        <v>303</v>
      </c>
      <c r="H16" s="40" t="s">
        <v>0</v>
      </c>
      <c r="I16" s="183"/>
      <c r="J16" s="50"/>
      <c r="K16" s="50"/>
      <c r="L16" s="50"/>
      <c r="M16" s="50"/>
      <c r="N16" s="143"/>
      <c r="O16" s="190"/>
      <c r="P16" s="191">
        <v>90</v>
      </c>
      <c r="Q16" s="50"/>
      <c r="R16" s="50"/>
      <c r="S16" s="5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</row>
    <row r="17" spans="1:50" ht="13.2" hidden="1">
      <c r="A17" s="46">
        <v>45665</v>
      </c>
      <c r="B17" s="41" t="s">
        <v>412</v>
      </c>
      <c r="C17" s="40" t="s">
        <v>413</v>
      </c>
      <c r="D17" s="40">
        <v>30</v>
      </c>
      <c r="E17" s="140">
        <v>60</v>
      </c>
      <c r="F17" s="40" t="s">
        <v>303</v>
      </c>
      <c r="G17" s="40" t="s">
        <v>303</v>
      </c>
      <c r="H17" s="40" t="s">
        <v>1</v>
      </c>
      <c r="I17" s="183"/>
      <c r="J17" s="31" t="s">
        <v>371</v>
      </c>
      <c r="K17" s="40"/>
      <c r="L17" s="40"/>
      <c r="M17" s="40"/>
      <c r="N17" s="138"/>
      <c r="O17" s="186"/>
      <c r="P17" s="186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</row>
    <row r="18" spans="1:50" ht="13.2" hidden="1">
      <c r="A18" s="46">
        <v>45665</v>
      </c>
      <c r="B18" s="40" t="s">
        <v>22</v>
      </c>
      <c r="C18" s="40" t="s">
        <v>616</v>
      </c>
      <c r="D18" s="40">
        <v>30</v>
      </c>
      <c r="E18" s="140">
        <v>40</v>
      </c>
      <c r="F18" s="40" t="s">
        <v>303</v>
      </c>
      <c r="G18" s="40" t="s">
        <v>303</v>
      </c>
      <c r="H18" s="40" t="s">
        <v>0</v>
      </c>
      <c r="I18" s="183"/>
      <c r="J18" s="46">
        <v>45663</v>
      </c>
      <c r="K18" s="40" t="s">
        <v>427</v>
      </c>
      <c r="L18" s="40" t="s">
        <v>428</v>
      </c>
      <c r="M18" s="40">
        <v>90</v>
      </c>
      <c r="N18" s="138">
        <v>100</v>
      </c>
      <c r="O18" s="188">
        <v>30</v>
      </c>
      <c r="P18" s="188">
        <v>70</v>
      </c>
      <c r="Q18" s="40" t="s">
        <v>303</v>
      </c>
      <c r="R18" s="40" t="s">
        <v>303</v>
      </c>
      <c r="S18" s="40" t="s">
        <v>1</v>
      </c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</row>
    <row r="19" spans="1:50" ht="13.2" hidden="1">
      <c r="A19" s="46">
        <v>45665</v>
      </c>
      <c r="B19" s="40" t="s">
        <v>324</v>
      </c>
      <c r="C19" s="40" t="s">
        <v>333</v>
      </c>
      <c r="D19" s="40">
        <v>60</v>
      </c>
      <c r="E19" s="140">
        <v>90</v>
      </c>
      <c r="F19" s="40" t="s">
        <v>303</v>
      </c>
      <c r="G19" s="40" t="s">
        <v>303</v>
      </c>
      <c r="H19" s="40" t="s">
        <v>1</v>
      </c>
      <c r="I19" s="183"/>
      <c r="J19" s="46">
        <v>45663</v>
      </c>
      <c r="K19" s="138" t="s">
        <v>537</v>
      </c>
      <c r="L19" s="40" t="s">
        <v>574</v>
      </c>
      <c r="M19" s="40">
        <v>60</v>
      </c>
      <c r="N19" s="138">
        <v>70</v>
      </c>
      <c r="O19" s="188">
        <v>20</v>
      </c>
      <c r="P19" s="188">
        <v>50</v>
      </c>
      <c r="Q19" s="40" t="s">
        <v>303</v>
      </c>
      <c r="R19" s="40" t="s">
        <v>303</v>
      </c>
      <c r="S19" s="40" t="s">
        <v>1</v>
      </c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</row>
    <row r="20" spans="1:50" ht="13.2" hidden="1">
      <c r="A20" s="46">
        <v>45665</v>
      </c>
      <c r="B20" s="40" t="s">
        <v>385</v>
      </c>
      <c r="C20" s="40" t="s">
        <v>405</v>
      </c>
      <c r="D20" s="40">
        <v>30</v>
      </c>
      <c r="E20" s="140">
        <v>60</v>
      </c>
      <c r="F20" s="40" t="s">
        <v>303</v>
      </c>
      <c r="G20" s="40" t="s">
        <v>303</v>
      </c>
      <c r="H20" s="40" t="s">
        <v>0</v>
      </c>
      <c r="I20" s="183"/>
      <c r="J20" s="46">
        <v>45664</v>
      </c>
      <c r="K20" s="138" t="s">
        <v>537</v>
      </c>
      <c r="L20" s="40" t="s">
        <v>574</v>
      </c>
      <c r="M20" s="40">
        <v>60</v>
      </c>
      <c r="N20" s="138">
        <v>70</v>
      </c>
      <c r="O20" s="188">
        <v>20</v>
      </c>
      <c r="P20" s="188">
        <v>50</v>
      </c>
      <c r="Q20" s="40" t="s">
        <v>303</v>
      </c>
      <c r="R20" s="40" t="s">
        <v>303</v>
      </c>
      <c r="S20" s="40" t="s">
        <v>1</v>
      </c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</row>
    <row r="21" spans="1:50" ht="13.2" hidden="1">
      <c r="A21" s="46">
        <v>45665</v>
      </c>
      <c r="B21" s="40" t="s">
        <v>625</v>
      </c>
      <c r="C21" s="40" t="s">
        <v>396</v>
      </c>
      <c r="D21" s="40">
        <v>45</v>
      </c>
      <c r="E21" s="138">
        <v>80</v>
      </c>
      <c r="F21" s="40" t="s">
        <v>303</v>
      </c>
      <c r="G21" s="40" t="s">
        <v>303</v>
      </c>
      <c r="H21" s="40" t="s">
        <v>0</v>
      </c>
      <c r="I21" s="183"/>
      <c r="J21" s="46">
        <v>45669</v>
      </c>
      <c r="K21" s="138" t="s">
        <v>537</v>
      </c>
      <c r="L21" s="40" t="s">
        <v>574</v>
      </c>
      <c r="M21" s="40">
        <v>60</v>
      </c>
      <c r="N21" s="138">
        <v>70</v>
      </c>
      <c r="O21" s="188">
        <v>20</v>
      </c>
      <c r="P21" s="188">
        <v>50</v>
      </c>
      <c r="Q21" s="40" t="s">
        <v>303</v>
      </c>
      <c r="R21" s="40" t="s">
        <v>303</v>
      </c>
      <c r="S21" s="40" t="s">
        <v>1</v>
      </c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</row>
    <row r="22" spans="1:50" ht="13.2" hidden="1">
      <c r="A22" s="46">
        <v>45665</v>
      </c>
      <c r="B22" s="40" t="s">
        <v>201</v>
      </c>
      <c r="C22" s="40" t="s">
        <v>430</v>
      </c>
      <c r="D22" s="40">
        <v>30</v>
      </c>
      <c r="E22" s="140">
        <v>60</v>
      </c>
      <c r="F22" s="40" t="s">
        <v>303</v>
      </c>
      <c r="G22" s="40" t="s">
        <v>303</v>
      </c>
      <c r="H22" s="40" t="s">
        <v>0</v>
      </c>
      <c r="I22" s="183"/>
      <c r="J22" s="46">
        <v>45669</v>
      </c>
      <c r="K22" s="40" t="s">
        <v>469</v>
      </c>
      <c r="L22" s="40" t="s">
        <v>430</v>
      </c>
      <c r="M22" s="40">
        <v>30</v>
      </c>
      <c r="N22" s="138">
        <v>40</v>
      </c>
      <c r="O22" s="188">
        <v>10</v>
      </c>
      <c r="P22" s="188">
        <v>30</v>
      </c>
      <c r="Q22" s="40" t="s">
        <v>303</v>
      </c>
      <c r="R22" s="40" t="s">
        <v>303</v>
      </c>
      <c r="S22" s="40" t="s">
        <v>0</v>
      </c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</row>
    <row r="23" spans="1:50" ht="13.2" hidden="1">
      <c r="A23" s="155"/>
      <c r="B23" s="50"/>
      <c r="C23" s="50"/>
      <c r="D23" s="50"/>
      <c r="E23" s="143"/>
      <c r="F23" s="50"/>
      <c r="G23" s="143"/>
      <c r="H23" s="50"/>
      <c r="I23" s="183"/>
      <c r="J23" s="46">
        <v>45669</v>
      </c>
      <c r="K23" s="40" t="s">
        <v>226</v>
      </c>
      <c r="L23" s="40" t="s">
        <v>516</v>
      </c>
      <c r="M23" s="40">
        <v>120</v>
      </c>
      <c r="N23" s="138">
        <v>140</v>
      </c>
      <c r="O23" s="138">
        <v>40</v>
      </c>
      <c r="P23" s="138">
        <v>100</v>
      </c>
      <c r="Q23" s="40" t="s">
        <v>303</v>
      </c>
      <c r="R23" s="40" t="s">
        <v>303</v>
      </c>
      <c r="S23" s="40" t="s">
        <v>1</v>
      </c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</row>
    <row r="24" spans="1:50" ht="13.2" hidden="1">
      <c r="A24" s="46">
        <v>45666</v>
      </c>
      <c r="B24" s="41" t="s">
        <v>345</v>
      </c>
      <c r="C24" s="40" t="s">
        <v>271</v>
      </c>
      <c r="D24" s="40">
        <v>45</v>
      </c>
      <c r="E24" s="138">
        <v>80</v>
      </c>
      <c r="F24" s="40" t="s">
        <v>303</v>
      </c>
      <c r="G24" s="40" t="s">
        <v>303</v>
      </c>
      <c r="H24" s="40" t="s">
        <v>0</v>
      </c>
      <c r="I24" s="183"/>
      <c r="J24" s="46">
        <v>45669</v>
      </c>
      <c r="K24" s="40" t="s">
        <v>227</v>
      </c>
      <c r="L24" s="40" t="s">
        <v>404</v>
      </c>
      <c r="M24" s="40">
        <v>30</v>
      </c>
      <c r="N24" s="138">
        <v>40</v>
      </c>
      <c r="O24" s="188">
        <v>10</v>
      </c>
      <c r="P24" s="188">
        <v>30</v>
      </c>
      <c r="Q24" s="40" t="s">
        <v>303</v>
      </c>
      <c r="R24" s="40" t="s">
        <v>303</v>
      </c>
      <c r="S24" s="40" t="s">
        <v>0</v>
      </c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</row>
    <row r="25" spans="1:50" ht="13.2" hidden="1">
      <c r="A25" s="46">
        <v>45666</v>
      </c>
      <c r="B25" s="40" t="s">
        <v>22</v>
      </c>
      <c r="C25" s="40" t="s">
        <v>616</v>
      </c>
      <c r="D25" s="40">
        <v>60</v>
      </c>
      <c r="E25" s="138">
        <v>60</v>
      </c>
      <c r="F25" s="40" t="s">
        <v>303</v>
      </c>
      <c r="G25" s="40" t="s">
        <v>303</v>
      </c>
      <c r="H25" s="40" t="s">
        <v>0</v>
      </c>
      <c r="I25" s="183"/>
      <c r="J25" s="50"/>
      <c r="K25" s="50"/>
      <c r="L25" s="50"/>
      <c r="M25" s="50"/>
      <c r="N25" s="50"/>
      <c r="O25" s="50"/>
      <c r="P25" s="191">
        <f>SUM(P18:P24)</f>
        <v>380</v>
      </c>
      <c r="Q25" s="50"/>
      <c r="R25" s="50"/>
      <c r="S25" s="5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</row>
    <row r="26" spans="1:50" ht="13.2" hidden="1">
      <c r="A26" s="46">
        <v>45666</v>
      </c>
      <c r="B26" s="40" t="s">
        <v>372</v>
      </c>
      <c r="C26" s="40" t="s">
        <v>373</v>
      </c>
      <c r="D26" s="40">
        <v>60</v>
      </c>
      <c r="E26" s="140">
        <v>90</v>
      </c>
      <c r="F26" s="40" t="s">
        <v>303</v>
      </c>
      <c r="G26" s="40" t="s">
        <v>303</v>
      </c>
      <c r="H26" s="40" t="s">
        <v>0</v>
      </c>
      <c r="I26" s="183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</row>
    <row r="27" spans="1:50" ht="13.2" hidden="1">
      <c r="A27" s="46">
        <v>45666</v>
      </c>
      <c r="B27" s="40" t="s">
        <v>385</v>
      </c>
      <c r="C27" s="40" t="s">
        <v>405</v>
      </c>
      <c r="D27" s="40">
        <v>30</v>
      </c>
      <c r="E27" s="140">
        <v>60</v>
      </c>
      <c r="F27" s="40" t="s">
        <v>303</v>
      </c>
      <c r="G27" s="40" t="s">
        <v>303</v>
      </c>
      <c r="H27" s="40" t="s">
        <v>0</v>
      </c>
      <c r="I27" s="183"/>
      <c r="J27" s="31" t="s">
        <v>626</v>
      </c>
      <c r="K27" s="40"/>
      <c r="L27" s="40"/>
      <c r="M27" s="40"/>
      <c r="N27" s="138"/>
      <c r="O27" s="186"/>
      <c r="P27" s="186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</row>
    <row r="28" spans="1:50" ht="13.2" hidden="1">
      <c r="A28" s="50"/>
      <c r="B28" s="50"/>
      <c r="C28" s="50"/>
      <c r="D28" s="50"/>
      <c r="E28" s="143"/>
      <c r="F28" s="50"/>
      <c r="G28" s="50"/>
      <c r="H28" s="50"/>
      <c r="I28" s="183"/>
      <c r="J28" s="46">
        <v>45663</v>
      </c>
      <c r="K28" s="138" t="s">
        <v>537</v>
      </c>
      <c r="L28" s="40" t="s">
        <v>574</v>
      </c>
      <c r="M28" s="40">
        <v>90</v>
      </c>
      <c r="N28" s="141">
        <v>375</v>
      </c>
      <c r="O28" s="188">
        <v>75</v>
      </c>
      <c r="P28" s="188">
        <v>300</v>
      </c>
      <c r="Q28" s="40" t="s">
        <v>303</v>
      </c>
      <c r="R28" s="40" t="s">
        <v>303</v>
      </c>
      <c r="S28" s="40" t="s">
        <v>0</v>
      </c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</row>
    <row r="29" spans="1:50" ht="13.2" hidden="1">
      <c r="A29" s="46">
        <v>45667</v>
      </c>
      <c r="B29" s="40" t="s">
        <v>374</v>
      </c>
      <c r="C29" s="40" t="s">
        <v>309</v>
      </c>
      <c r="D29" s="40">
        <v>60</v>
      </c>
      <c r="E29" s="140">
        <v>90</v>
      </c>
      <c r="F29" s="40" t="s">
        <v>303</v>
      </c>
      <c r="G29" s="40" t="s">
        <v>303</v>
      </c>
      <c r="H29" s="40" t="s">
        <v>0</v>
      </c>
      <c r="I29" s="183"/>
      <c r="J29" s="46">
        <v>45664</v>
      </c>
      <c r="K29" s="138" t="s">
        <v>537</v>
      </c>
      <c r="L29" s="40" t="s">
        <v>574</v>
      </c>
      <c r="M29" s="40">
        <v>90</v>
      </c>
      <c r="N29" s="141">
        <v>375</v>
      </c>
      <c r="O29" s="188">
        <v>75</v>
      </c>
      <c r="P29" s="188">
        <v>300</v>
      </c>
      <c r="Q29" s="40" t="s">
        <v>303</v>
      </c>
      <c r="R29" s="40" t="s">
        <v>303</v>
      </c>
      <c r="S29" s="40" t="s">
        <v>0</v>
      </c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</row>
    <row r="30" spans="1:50" ht="13.2" hidden="1">
      <c r="A30" s="50"/>
      <c r="B30" s="50"/>
      <c r="C30" s="50"/>
      <c r="D30" s="50"/>
      <c r="E30" s="143"/>
      <c r="F30" s="50"/>
      <c r="G30" s="50"/>
      <c r="H30" s="50"/>
      <c r="I30" s="183"/>
      <c r="J30" s="46">
        <v>45665</v>
      </c>
      <c r="K30" s="138" t="s">
        <v>537</v>
      </c>
      <c r="L30" s="40" t="s">
        <v>574</v>
      </c>
      <c r="M30" s="40">
        <v>90</v>
      </c>
      <c r="N30" s="141">
        <v>375</v>
      </c>
      <c r="O30" s="188">
        <v>75</v>
      </c>
      <c r="P30" s="188">
        <v>300</v>
      </c>
      <c r="Q30" s="40" t="s">
        <v>303</v>
      </c>
      <c r="R30" s="40" t="s">
        <v>303</v>
      </c>
      <c r="S30" s="40" t="s">
        <v>0</v>
      </c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</row>
    <row r="31" spans="1:50" ht="13.2" hidden="1">
      <c r="A31" s="46">
        <v>45667</v>
      </c>
      <c r="B31" s="40" t="s">
        <v>13</v>
      </c>
      <c r="C31" s="40" t="s">
        <v>575</v>
      </c>
      <c r="D31" s="40" t="s">
        <v>546</v>
      </c>
      <c r="E31" s="138">
        <v>120</v>
      </c>
      <c r="F31" s="40" t="s">
        <v>303</v>
      </c>
      <c r="G31" s="40" t="s">
        <v>303</v>
      </c>
      <c r="H31" s="40" t="s">
        <v>0</v>
      </c>
      <c r="I31" s="183"/>
      <c r="J31" s="46">
        <v>45665</v>
      </c>
      <c r="K31" s="40" t="s">
        <v>627</v>
      </c>
      <c r="L31" s="40" t="s">
        <v>574</v>
      </c>
      <c r="M31" s="40">
        <v>90</v>
      </c>
      <c r="N31" s="141">
        <v>375</v>
      </c>
      <c r="O31" s="188">
        <v>75</v>
      </c>
      <c r="P31" s="188">
        <v>300</v>
      </c>
      <c r="Q31" s="40" t="s">
        <v>303</v>
      </c>
      <c r="R31" s="40" t="s">
        <v>303</v>
      </c>
      <c r="S31" s="40" t="s">
        <v>0</v>
      </c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</row>
    <row r="32" spans="1:50" ht="13.2" hidden="1">
      <c r="A32" s="46">
        <v>45667</v>
      </c>
      <c r="B32" s="40" t="s">
        <v>20</v>
      </c>
      <c r="C32" s="40" t="s">
        <v>575</v>
      </c>
      <c r="D32" s="40" t="s">
        <v>546</v>
      </c>
      <c r="E32" s="138">
        <v>60</v>
      </c>
      <c r="F32" s="40" t="s">
        <v>303</v>
      </c>
      <c r="G32" s="40" t="s">
        <v>303</v>
      </c>
      <c r="H32" s="40" t="s">
        <v>0</v>
      </c>
      <c r="I32" s="183"/>
      <c r="J32" s="46">
        <v>45667</v>
      </c>
      <c r="K32" s="138" t="s">
        <v>537</v>
      </c>
      <c r="L32" s="40" t="s">
        <v>574</v>
      </c>
      <c r="M32" s="40">
        <v>90</v>
      </c>
      <c r="N32" s="141">
        <v>375</v>
      </c>
      <c r="O32" s="188">
        <v>75</v>
      </c>
      <c r="P32" s="188">
        <v>300</v>
      </c>
      <c r="Q32" s="40" t="s">
        <v>303</v>
      </c>
      <c r="R32" s="40" t="s">
        <v>303</v>
      </c>
      <c r="S32" s="40" t="s">
        <v>0</v>
      </c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</row>
    <row r="33" spans="1:50" ht="13.2" hidden="1">
      <c r="A33" s="46">
        <v>45667</v>
      </c>
      <c r="B33" s="40" t="s">
        <v>338</v>
      </c>
      <c r="C33" s="40" t="s">
        <v>535</v>
      </c>
      <c r="D33" s="40" t="s">
        <v>546</v>
      </c>
      <c r="E33" s="138">
        <v>60</v>
      </c>
      <c r="F33" s="40" t="s">
        <v>303</v>
      </c>
      <c r="G33" s="40" t="s">
        <v>303</v>
      </c>
      <c r="H33" s="40" t="s">
        <v>8</v>
      </c>
      <c r="I33" s="183"/>
      <c r="J33" s="50"/>
      <c r="K33" s="50"/>
      <c r="L33" s="50"/>
      <c r="M33" s="50"/>
      <c r="N33" s="143"/>
      <c r="O33" s="190"/>
      <c r="P33" s="191">
        <f>SUM(P28:P32)</f>
        <v>1500</v>
      </c>
      <c r="Q33" s="50"/>
      <c r="R33" s="50"/>
      <c r="S33" s="5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</row>
    <row r="34" spans="1:50" ht="13.2" hidden="1">
      <c r="A34" s="46">
        <v>45667</v>
      </c>
      <c r="B34" s="40" t="s">
        <v>479</v>
      </c>
      <c r="C34" s="40" t="s">
        <v>576</v>
      </c>
      <c r="D34" s="40" t="s">
        <v>546</v>
      </c>
      <c r="E34" s="138">
        <v>108</v>
      </c>
      <c r="F34" s="40" t="s">
        <v>303</v>
      </c>
      <c r="G34" s="40" t="s">
        <v>303</v>
      </c>
      <c r="H34" s="40" t="s">
        <v>1</v>
      </c>
      <c r="I34" s="183"/>
      <c r="J34" s="40"/>
      <c r="K34" s="40"/>
      <c r="L34" s="40"/>
      <c r="M34" s="40"/>
      <c r="N34" s="138"/>
      <c r="O34" s="186"/>
      <c r="P34" s="186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</row>
    <row r="35" spans="1:50" ht="13.2" hidden="1">
      <c r="A35" s="46">
        <v>45667</v>
      </c>
      <c r="B35" s="40" t="s">
        <v>509</v>
      </c>
      <c r="C35" s="40" t="s">
        <v>510</v>
      </c>
      <c r="D35" s="40" t="s">
        <v>546</v>
      </c>
      <c r="E35" s="138">
        <v>60</v>
      </c>
      <c r="F35" s="40" t="s">
        <v>303</v>
      </c>
      <c r="G35" s="40" t="s">
        <v>303</v>
      </c>
      <c r="H35" s="40" t="s">
        <v>0</v>
      </c>
      <c r="I35" s="183"/>
      <c r="J35" s="40"/>
      <c r="K35" s="40"/>
      <c r="L35" s="40"/>
      <c r="M35" s="40"/>
      <c r="N35" s="138"/>
      <c r="O35" s="186"/>
      <c r="P35" s="186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</row>
    <row r="36" spans="1:50" ht="13.2" hidden="1">
      <c r="A36" s="46">
        <v>45667</v>
      </c>
      <c r="B36" s="40" t="s">
        <v>22</v>
      </c>
      <c r="C36" s="40" t="s">
        <v>616</v>
      </c>
      <c r="D36" s="40" t="s">
        <v>546</v>
      </c>
      <c r="E36" s="138">
        <v>120</v>
      </c>
      <c r="F36" s="40" t="s">
        <v>303</v>
      </c>
      <c r="G36" s="40" t="s">
        <v>303</v>
      </c>
      <c r="H36" s="40" t="s">
        <v>0</v>
      </c>
      <c r="I36" s="183"/>
      <c r="J36" s="40"/>
      <c r="K36" s="40"/>
      <c r="L36" s="40"/>
      <c r="M36" s="40"/>
      <c r="N36" s="138"/>
      <c r="O36" s="186"/>
      <c r="P36" s="186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</row>
    <row r="37" spans="1:50" ht="13.2" hidden="1">
      <c r="A37" s="46">
        <v>45667</v>
      </c>
      <c r="B37" s="40" t="s">
        <v>525</v>
      </c>
      <c r="C37" s="40" t="s">
        <v>526</v>
      </c>
      <c r="D37" s="40" t="s">
        <v>546</v>
      </c>
      <c r="E37" s="138">
        <v>60</v>
      </c>
      <c r="F37" s="40" t="s">
        <v>303</v>
      </c>
      <c r="G37" s="40" t="s">
        <v>303</v>
      </c>
      <c r="H37" s="40" t="s">
        <v>0</v>
      </c>
      <c r="I37" s="183"/>
      <c r="J37" s="40"/>
      <c r="K37" s="40"/>
      <c r="L37" s="40"/>
      <c r="M37" s="40"/>
      <c r="N37" s="138"/>
      <c r="O37" s="186"/>
      <c r="P37" s="186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</row>
    <row r="38" spans="1:50" ht="13.2" hidden="1">
      <c r="A38" s="46">
        <v>45667</v>
      </c>
      <c r="B38" s="40" t="s">
        <v>397</v>
      </c>
      <c r="C38" s="40" t="s">
        <v>578</v>
      </c>
      <c r="D38" s="40" t="s">
        <v>546</v>
      </c>
      <c r="E38" s="138">
        <v>120</v>
      </c>
      <c r="F38" s="40" t="s">
        <v>303</v>
      </c>
      <c r="G38" s="40" t="s">
        <v>303</v>
      </c>
      <c r="H38" s="40" t="s">
        <v>0</v>
      </c>
      <c r="I38" s="183"/>
      <c r="J38" s="40"/>
      <c r="K38" s="40"/>
      <c r="L38" s="40"/>
      <c r="M38" s="40"/>
      <c r="N38" s="138"/>
      <c r="O38" s="186"/>
      <c r="P38" s="186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</row>
    <row r="39" spans="1:50" ht="13.2" hidden="1">
      <c r="A39" s="46">
        <v>45667</v>
      </c>
      <c r="B39" s="40" t="s">
        <v>360</v>
      </c>
      <c r="C39" s="40" t="s">
        <v>361</v>
      </c>
      <c r="D39" s="40" t="s">
        <v>546</v>
      </c>
      <c r="E39" s="138">
        <v>60</v>
      </c>
      <c r="F39" s="40" t="s">
        <v>303</v>
      </c>
      <c r="G39" s="40" t="s">
        <v>303</v>
      </c>
      <c r="H39" s="40" t="s">
        <v>0</v>
      </c>
      <c r="I39" s="183"/>
      <c r="J39" s="40"/>
      <c r="K39" s="40"/>
      <c r="L39" s="40"/>
      <c r="M39" s="40"/>
      <c r="N39" s="138"/>
      <c r="O39" s="186"/>
      <c r="P39" s="186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</row>
    <row r="40" spans="1:50" ht="13.2" hidden="1">
      <c r="A40" s="46">
        <v>45667</v>
      </c>
      <c r="B40" s="40" t="s">
        <v>491</v>
      </c>
      <c r="C40" s="40" t="s">
        <v>522</v>
      </c>
      <c r="D40" s="40" t="s">
        <v>546</v>
      </c>
      <c r="E40" s="138">
        <v>40</v>
      </c>
      <c r="F40" s="40" t="s">
        <v>303</v>
      </c>
      <c r="G40" s="40" t="s">
        <v>303</v>
      </c>
      <c r="H40" s="40" t="s">
        <v>0</v>
      </c>
      <c r="I40" s="183"/>
      <c r="J40" s="40"/>
      <c r="K40" s="40"/>
      <c r="L40" s="40"/>
      <c r="M40" s="40"/>
      <c r="N40" s="138"/>
      <c r="O40" s="186"/>
      <c r="P40" s="186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</row>
    <row r="41" spans="1:50" ht="13.2" hidden="1">
      <c r="A41" s="46">
        <v>45667</v>
      </c>
      <c r="B41" s="40" t="s">
        <v>328</v>
      </c>
      <c r="C41" s="40" t="s">
        <v>590</v>
      </c>
      <c r="D41" s="40" t="s">
        <v>546</v>
      </c>
      <c r="E41" s="138">
        <v>60</v>
      </c>
      <c r="F41" s="40" t="s">
        <v>303</v>
      </c>
      <c r="G41" s="40" t="s">
        <v>303</v>
      </c>
      <c r="H41" s="40" t="s">
        <v>0</v>
      </c>
      <c r="I41" s="183"/>
      <c r="J41" s="40"/>
      <c r="K41" s="40"/>
      <c r="L41" s="40"/>
      <c r="M41" s="40"/>
      <c r="N41" s="138"/>
      <c r="O41" s="186"/>
      <c r="P41" s="186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</row>
    <row r="42" spans="1:50" ht="13.2" hidden="1">
      <c r="A42" s="46">
        <v>45667</v>
      </c>
      <c r="B42" s="40" t="s">
        <v>543</v>
      </c>
      <c r="C42" s="40" t="s">
        <v>591</v>
      </c>
      <c r="D42" s="40" t="s">
        <v>546</v>
      </c>
      <c r="E42" s="138">
        <v>90</v>
      </c>
      <c r="F42" s="40" t="s">
        <v>303</v>
      </c>
      <c r="G42" s="40" t="s">
        <v>303</v>
      </c>
      <c r="H42" s="40" t="s">
        <v>0</v>
      </c>
      <c r="I42" s="183"/>
      <c r="J42" s="40"/>
      <c r="K42" s="40"/>
      <c r="L42" s="40"/>
      <c r="M42" s="40"/>
      <c r="N42" s="138"/>
      <c r="O42" s="186"/>
      <c r="P42" s="186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</row>
    <row r="43" spans="1:50" ht="13.2" hidden="1">
      <c r="A43" s="46">
        <v>45667</v>
      </c>
      <c r="B43" s="40" t="s">
        <v>394</v>
      </c>
      <c r="C43" s="40" t="s">
        <v>335</v>
      </c>
      <c r="D43" s="40" t="s">
        <v>546</v>
      </c>
      <c r="E43" s="138">
        <v>60</v>
      </c>
      <c r="F43" s="40" t="s">
        <v>303</v>
      </c>
      <c r="G43" s="40" t="s">
        <v>303</v>
      </c>
      <c r="H43" s="40" t="s">
        <v>0</v>
      </c>
      <c r="I43" s="183"/>
      <c r="J43" s="40"/>
      <c r="K43" s="40"/>
      <c r="L43" s="40"/>
      <c r="M43" s="40"/>
      <c r="N43" s="138"/>
      <c r="O43" s="186"/>
      <c r="P43" s="186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</row>
    <row r="44" spans="1:50" ht="13.2" hidden="1">
      <c r="A44" s="46">
        <v>45667</v>
      </c>
      <c r="B44" s="40" t="s">
        <v>136</v>
      </c>
      <c r="C44" s="40" t="s">
        <v>594</v>
      </c>
      <c r="D44" s="40" t="s">
        <v>546</v>
      </c>
      <c r="E44" s="138">
        <v>60</v>
      </c>
      <c r="F44" s="40" t="s">
        <v>303</v>
      </c>
      <c r="G44" s="40" t="s">
        <v>303</v>
      </c>
      <c r="H44" s="40" t="s">
        <v>0</v>
      </c>
      <c r="I44" s="183"/>
      <c r="J44" s="40"/>
      <c r="K44" s="40"/>
      <c r="L44" s="40"/>
      <c r="M44" s="40"/>
      <c r="N44" s="138"/>
      <c r="O44" s="186"/>
      <c r="P44" s="186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</row>
    <row r="45" spans="1:50" ht="13.2" hidden="1">
      <c r="A45" s="46">
        <v>45667</v>
      </c>
      <c r="B45" s="40" t="s">
        <v>484</v>
      </c>
      <c r="C45" s="40" t="s">
        <v>485</v>
      </c>
      <c r="D45" s="40" t="s">
        <v>546</v>
      </c>
      <c r="E45" s="138">
        <v>40</v>
      </c>
      <c r="F45" s="40" t="s">
        <v>303</v>
      </c>
      <c r="G45" s="40" t="s">
        <v>303</v>
      </c>
      <c r="H45" s="40" t="s">
        <v>0</v>
      </c>
      <c r="I45" s="183"/>
      <c r="J45" s="40"/>
      <c r="K45" s="40"/>
      <c r="L45" s="40"/>
      <c r="M45" s="40"/>
      <c r="N45" s="138"/>
      <c r="O45" s="186"/>
      <c r="P45" s="186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</row>
    <row r="46" spans="1:50" ht="13.2" hidden="1">
      <c r="A46" s="46">
        <v>45667</v>
      </c>
      <c r="B46" s="40" t="s">
        <v>484</v>
      </c>
      <c r="C46" s="40" t="s">
        <v>485</v>
      </c>
      <c r="D46" s="40" t="s">
        <v>546</v>
      </c>
      <c r="E46" s="138">
        <v>120</v>
      </c>
      <c r="F46" s="40" t="s">
        <v>303</v>
      </c>
      <c r="G46" s="40" t="s">
        <v>303</v>
      </c>
      <c r="H46" s="40" t="s">
        <v>0</v>
      </c>
      <c r="I46" s="183"/>
      <c r="J46" s="40"/>
      <c r="K46" s="40"/>
      <c r="L46" s="40"/>
      <c r="M46" s="40"/>
      <c r="N46" s="138"/>
      <c r="O46" s="186"/>
      <c r="P46" s="186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</row>
    <row r="47" spans="1:50" ht="13.2" hidden="1">
      <c r="A47" s="46">
        <v>45667</v>
      </c>
      <c r="B47" s="40" t="s">
        <v>498</v>
      </c>
      <c r="C47" s="40" t="s">
        <v>227</v>
      </c>
      <c r="D47" s="40" t="s">
        <v>546</v>
      </c>
      <c r="E47" s="138">
        <v>120</v>
      </c>
      <c r="F47" s="40" t="s">
        <v>303</v>
      </c>
      <c r="G47" s="40" t="s">
        <v>303</v>
      </c>
      <c r="H47" s="40" t="s">
        <v>0</v>
      </c>
      <c r="I47" s="183"/>
      <c r="J47" s="40"/>
      <c r="K47" s="40"/>
      <c r="L47" s="40"/>
      <c r="M47" s="40"/>
      <c r="N47" s="138"/>
      <c r="O47" s="186"/>
      <c r="P47" s="186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</row>
    <row r="48" spans="1:50" ht="13.2" hidden="1">
      <c r="A48" s="46">
        <v>45667</v>
      </c>
      <c r="B48" s="40" t="s">
        <v>371</v>
      </c>
      <c r="C48" s="40" t="s">
        <v>600</v>
      </c>
      <c r="D48" s="40" t="s">
        <v>546</v>
      </c>
      <c r="E48" s="138">
        <v>120</v>
      </c>
      <c r="F48" s="40" t="s">
        <v>303</v>
      </c>
      <c r="G48" s="40" t="s">
        <v>303</v>
      </c>
      <c r="H48" s="40" t="s">
        <v>1</v>
      </c>
      <c r="I48" s="183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</row>
    <row r="49" spans="1:50" ht="13.2" hidden="1">
      <c r="A49" s="46">
        <v>45667</v>
      </c>
      <c r="B49" s="40" t="s">
        <v>301</v>
      </c>
      <c r="C49" s="40" t="s">
        <v>302</v>
      </c>
      <c r="D49" s="40" t="s">
        <v>546</v>
      </c>
      <c r="E49" s="138">
        <v>120</v>
      </c>
      <c r="F49" s="40" t="s">
        <v>303</v>
      </c>
      <c r="G49" s="40" t="s">
        <v>303</v>
      </c>
      <c r="H49" s="40" t="s">
        <v>0</v>
      </c>
      <c r="I49" s="183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</row>
    <row r="50" spans="1:50" ht="13.2" hidden="1">
      <c r="A50" s="46">
        <v>45667</v>
      </c>
      <c r="B50" s="40" t="s">
        <v>491</v>
      </c>
      <c r="C50" s="40" t="s">
        <v>522</v>
      </c>
      <c r="D50" s="40" t="s">
        <v>546</v>
      </c>
      <c r="E50" s="138">
        <v>120</v>
      </c>
      <c r="F50" s="40" t="s">
        <v>303</v>
      </c>
      <c r="G50" s="40" t="s">
        <v>303</v>
      </c>
      <c r="H50" s="40" t="s">
        <v>0</v>
      </c>
      <c r="I50" s="183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</row>
    <row r="51" spans="1:50" ht="13.2" hidden="1">
      <c r="A51" s="46">
        <v>45669</v>
      </c>
      <c r="B51" s="40" t="s">
        <v>305</v>
      </c>
      <c r="C51" s="40" t="s">
        <v>414</v>
      </c>
      <c r="D51" s="40">
        <v>60</v>
      </c>
      <c r="E51" s="138">
        <v>90</v>
      </c>
      <c r="F51" s="40" t="s">
        <v>303</v>
      </c>
      <c r="G51" s="40" t="s">
        <v>303</v>
      </c>
      <c r="H51" s="40" t="s">
        <v>0</v>
      </c>
      <c r="I51" s="183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</row>
    <row r="52" spans="1:50" ht="13.2" hidden="1">
      <c r="A52" s="46">
        <v>45669</v>
      </c>
      <c r="B52" s="40" t="s">
        <v>26</v>
      </c>
      <c r="C52" s="40" t="s">
        <v>473</v>
      </c>
      <c r="D52" s="40">
        <v>60</v>
      </c>
      <c r="E52" s="138">
        <v>90</v>
      </c>
      <c r="F52" s="40" t="s">
        <v>303</v>
      </c>
      <c r="G52" s="40" t="s">
        <v>303</v>
      </c>
      <c r="H52" s="40" t="s">
        <v>0</v>
      </c>
      <c r="I52" s="183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</row>
    <row r="53" spans="1:50" ht="13.2" hidden="1">
      <c r="A53" s="46">
        <v>45669</v>
      </c>
      <c r="B53" s="40" t="s">
        <v>429</v>
      </c>
      <c r="C53" s="40" t="s">
        <v>430</v>
      </c>
      <c r="D53" s="40">
        <v>55</v>
      </c>
      <c r="E53" s="138">
        <v>85</v>
      </c>
      <c r="F53" s="40" t="s">
        <v>303</v>
      </c>
      <c r="G53" s="40" t="s">
        <v>303</v>
      </c>
      <c r="H53" s="40" t="s">
        <v>0</v>
      </c>
      <c r="I53" s="183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</row>
    <row r="54" spans="1:50" ht="14.4" hidden="1">
      <c r="A54" s="46">
        <v>45669</v>
      </c>
      <c r="B54" s="192" t="s">
        <v>524</v>
      </c>
      <c r="C54" s="40" t="s">
        <v>373</v>
      </c>
      <c r="D54" s="40" t="s">
        <v>546</v>
      </c>
      <c r="E54" s="138">
        <v>120</v>
      </c>
      <c r="F54" s="40" t="s">
        <v>303</v>
      </c>
      <c r="G54" s="40" t="s">
        <v>303</v>
      </c>
      <c r="H54" s="40" t="s">
        <v>0</v>
      </c>
      <c r="I54" s="183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</row>
    <row r="55" spans="1:50" ht="13.2" hidden="1">
      <c r="A55" s="46">
        <v>45669</v>
      </c>
      <c r="B55" s="193" t="s">
        <v>617</v>
      </c>
      <c r="C55" s="40" t="s">
        <v>335</v>
      </c>
      <c r="D55" s="40" t="s">
        <v>546</v>
      </c>
      <c r="E55" s="138">
        <v>120</v>
      </c>
      <c r="F55" s="40" t="s">
        <v>303</v>
      </c>
      <c r="G55" s="40" t="s">
        <v>303</v>
      </c>
      <c r="H55" s="40" t="s">
        <v>0</v>
      </c>
      <c r="I55" s="183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</row>
    <row r="56" spans="1:50" ht="13.2" hidden="1">
      <c r="A56" s="46">
        <v>45669</v>
      </c>
      <c r="B56" s="194" t="s">
        <v>618</v>
      </c>
      <c r="C56" s="40" t="s">
        <v>404</v>
      </c>
      <c r="D56" s="40" t="s">
        <v>546</v>
      </c>
      <c r="E56" s="138">
        <v>120</v>
      </c>
      <c r="F56" s="40" t="s">
        <v>303</v>
      </c>
      <c r="G56" s="40" t="s">
        <v>303</v>
      </c>
      <c r="H56" s="40" t="s">
        <v>0</v>
      </c>
      <c r="I56" s="183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</row>
    <row r="57" spans="1:50" ht="13.2" hidden="1">
      <c r="A57" s="46">
        <v>45669</v>
      </c>
      <c r="B57" s="193" t="s">
        <v>338</v>
      </c>
      <c r="C57" s="40" t="s">
        <v>339</v>
      </c>
      <c r="D57" s="40" t="s">
        <v>546</v>
      </c>
      <c r="E57" s="138">
        <v>200</v>
      </c>
      <c r="F57" s="40" t="s">
        <v>303</v>
      </c>
      <c r="G57" s="40" t="s">
        <v>303</v>
      </c>
      <c r="H57" s="40" t="s">
        <v>8</v>
      </c>
      <c r="I57" s="183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</row>
    <row r="58" spans="1:50" ht="13.2" hidden="1">
      <c r="A58" s="46">
        <v>45669</v>
      </c>
      <c r="B58" s="195" t="s">
        <v>397</v>
      </c>
      <c r="C58" s="40" t="s">
        <v>398</v>
      </c>
      <c r="D58" s="40" t="s">
        <v>546</v>
      </c>
      <c r="E58" s="138">
        <v>80</v>
      </c>
      <c r="F58" s="40" t="s">
        <v>303</v>
      </c>
      <c r="G58" s="40" t="s">
        <v>303</v>
      </c>
      <c r="H58" s="40" t="s">
        <v>0</v>
      </c>
      <c r="I58" s="183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</row>
    <row r="59" spans="1:50" ht="15">
      <c r="A59" s="110"/>
      <c r="B59" s="37"/>
      <c r="C59" s="37"/>
      <c r="D59" s="37"/>
      <c r="E59" s="196">
        <f>SUM(E2:E58)</f>
        <v>4223</v>
      </c>
      <c r="F59" s="37"/>
      <c r="G59" s="137"/>
      <c r="H59" s="37"/>
      <c r="I59" s="183"/>
      <c r="J59" s="37"/>
      <c r="K59" s="37"/>
      <c r="L59" s="37"/>
      <c r="M59" s="137"/>
      <c r="N59" s="137"/>
      <c r="O59" s="197">
        <f>SUM(O3:O32)</f>
        <v>790</v>
      </c>
      <c r="P59" s="185"/>
      <c r="Q59" s="37"/>
      <c r="R59" s="37"/>
      <c r="S59" s="37"/>
      <c r="T59" s="158">
        <f>E59+O59</f>
        <v>5013</v>
      </c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</row>
    <row r="60" spans="1:50" ht="15">
      <c r="A60" s="110" t="s">
        <v>628</v>
      </c>
      <c r="B60" s="37"/>
      <c r="C60" s="37"/>
      <c r="D60" s="37"/>
      <c r="E60" s="137"/>
      <c r="F60" s="45"/>
      <c r="G60" s="37"/>
      <c r="H60" s="37"/>
      <c r="I60" s="183"/>
      <c r="J60" s="37"/>
      <c r="K60" s="37"/>
      <c r="L60" s="37"/>
      <c r="M60" s="137"/>
      <c r="N60" s="137"/>
      <c r="O60" s="185"/>
      <c r="P60" s="185"/>
      <c r="Q60" s="37"/>
      <c r="R60" s="37"/>
      <c r="S60" s="37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</row>
    <row r="61" spans="1:50" ht="13.2" hidden="1">
      <c r="A61" s="46">
        <v>45670</v>
      </c>
      <c r="B61" s="40" t="s">
        <v>401</v>
      </c>
      <c r="C61" s="40" t="s">
        <v>435</v>
      </c>
      <c r="D61" s="40">
        <v>30</v>
      </c>
      <c r="E61" s="140">
        <v>60</v>
      </c>
      <c r="F61" s="40" t="s">
        <v>303</v>
      </c>
      <c r="G61" s="40" t="s">
        <v>303</v>
      </c>
      <c r="H61" s="40" t="s">
        <v>0</v>
      </c>
      <c r="I61" s="183"/>
      <c r="J61" s="156" t="s">
        <v>565</v>
      </c>
      <c r="K61" s="40" t="s">
        <v>227</v>
      </c>
      <c r="L61" s="40" t="s">
        <v>404</v>
      </c>
      <c r="M61" s="40" t="s">
        <v>304</v>
      </c>
      <c r="N61" s="138">
        <v>100</v>
      </c>
      <c r="O61" s="186">
        <v>40</v>
      </c>
      <c r="P61" s="186">
        <v>60</v>
      </c>
      <c r="Q61" s="40" t="s">
        <v>303</v>
      </c>
      <c r="R61" s="40" t="s">
        <v>303</v>
      </c>
      <c r="S61" s="40" t="s">
        <v>0</v>
      </c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</row>
    <row r="62" spans="1:50" ht="13.2" hidden="1">
      <c r="A62" s="46">
        <v>45670</v>
      </c>
      <c r="B62" s="40" t="s">
        <v>20</v>
      </c>
      <c r="C62" s="40" t="s">
        <v>307</v>
      </c>
      <c r="D62" s="40">
        <v>30</v>
      </c>
      <c r="E62" s="140">
        <v>60</v>
      </c>
      <c r="F62" s="40" t="s">
        <v>303</v>
      </c>
      <c r="G62" s="40" t="s">
        <v>303</v>
      </c>
      <c r="H62" s="40" t="s">
        <v>0</v>
      </c>
      <c r="I62" s="183"/>
      <c r="J62" s="106" t="s">
        <v>199</v>
      </c>
      <c r="K62" s="85" t="s">
        <v>368</v>
      </c>
      <c r="L62" s="85" t="s">
        <v>327</v>
      </c>
      <c r="M62" s="40" t="s">
        <v>304</v>
      </c>
      <c r="N62" s="140">
        <v>100</v>
      </c>
      <c r="O62" s="187">
        <v>40</v>
      </c>
      <c r="P62" s="187">
        <v>60</v>
      </c>
      <c r="Q62" s="40" t="s">
        <v>303</v>
      </c>
      <c r="R62" s="40" t="s">
        <v>303</v>
      </c>
      <c r="S62" s="40" t="s">
        <v>1</v>
      </c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</row>
    <row r="63" spans="1:50" ht="13.2" hidden="1">
      <c r="A63" s="46">
        <v>45670</v>
      </c>
      <c r="B63" s="40" t="s">
        <v>328</v>
      </c>
      <c r="C63" s="40" t="s">
        <v>329</v>
      </c>
      <c r="D63" s="40">
        <v>60</v>
      </c>
      <c r="E63" s="140">
        <v>90</v>
      </c>
      <c r="F63" s="40" t="s">
        <v>303</v>
      </c>
      <c r="G63" s="40" t="s">
        <v>303</v>
      </c>
      <c r="H63" s="40" t="s">
        <v>0</v>
      </c>
      <c r="I63" s="183"/>
      <c r="J63" s="106" t="s">
        <v>199</v>
      </c>
      <c r="K63" s="40" t="s">
        <v>537</v>
      </c>
      <c r="L63" s="40" t="s">
        <v>538</v>
      </c>
      <c r="M63" s="40" t="s">
        <v>304</v>
      </c>
      <c r="N63" s="140">
        <v>100</v>
      </c>
      <c r="O63" s="187">
        <v>40</v>
      </c>
      <c r="P63" s="187">
        <v>60</v>
      </c>
      <c r="Q63" s="40" t="s">
        <v>303</v>
      </c>
      <c r="R63" s="40" t="s">
        <v>303</v>
      </c>
      <c r="S63" s="40" t="s">
        <v>0</v>
      </c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</row>
    <row r="64" spans="1:50" ht="13.2" hidden="1">
      <c r="A64" s="46">
        <v>45670</v>
      </c>
      <c r="B64" s="40" t="s">
        <v>26</v>
      </c>
      <c r="C64" s="40" t="s">
        <v>473</v>
      </c>
      <c r="D64" s="40">
        <v>30</v>
      </c>
      <c r="E64" s="140">
        <v>60</v>
      </c>
      <c r="F64" s="40" t="s">
        <v>303</v>
      </c>
      <c r="G64" s="40" t="s">
        <v>303</v>
      </c>
      <c r="H64" s="40" t="s">
        <v>0</v>
      </c>
      <c r="I64" s="183"/>
      <c r="J64" s="40" t="s">
        <v>199</v>
      </c>
      <c r="K64" s="40" t="s">
        <v>442</v>
      </c>
      <c r="L64" s="40" t="s">
        <v>601</v>
      </c>
      <c r="M64" s="40" t="s">
        <v>304</v>
      </c>
      <c r="N64" s="140">
        <v>100</v>
      </c>
      <c r="O64" s="187">
        <v>40</v>
      </c>
      <c r="P64" s="187">
        <v>60</v>
      </c>
      <c r="Q64" s="40" t="s">
        <v>303</v>
      </c>
      <c r="R64" s="40" t="s">
        <v>303</v>
      </c>
      <c r="S64" s="40" t="s">
        <v>0</v>
      </c>
      <c r="T64" s="40" t="s">
        <v>629</v>
      </c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</row>
    <row r="65" spans="1:50" ht="13.2" hidden="1">
      <c r="A65" s="50"/>
      <c r="B65" s="50"/>
      <c r="C65" s="50"/>
      <c r="D65" s="50"/>
      <c r="E65" s="143"/>
      <c r="F65" s="50"/>
      <c r="G65" s="50"/>
      <c r="H65" s="50"/>
      <c r="I65" s="183"/>
      <c r="J65" s="46">
        <v>45673</v>
      </c>
      <c r="K65" s="40" t="s">
        <v>603</v>
      </c>
      <c r="L65" s="40" t="s">
        <v>365</v>
      </c>
      <c r="M65" s="40">
        <v>60</v>
      </c>
      <c r="N65" s="138">
        <v>80</v>
      </c>
      <c r="O65" s="186">
        <v>25</v>
      </c>
      <c r="P65" s="186">
        <v>55</v>
      </c>
      <c r="Q65" s="40" t="s">
        <v>303</v>
      </c>
      <c r="R65" s="40" t="s">
        <v>303</v>
      </c>
      <c r="S65" s="40" t="s">
        <v>0</v>
      </c>
      <c r="T65" s="40" t="s">
        <v>328</v>
      </c>
      <c r="U65" s="159">
        <v>150</v>
      </c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</row>
    <row r="66" spans="1:50" ht="13.2" hidden="1">
      <c r="A66" s="46">
        <v>45671</v>
      </c>
      <c r="B66" s="40" t="s">
        <v>472</v>
      </c>
      <c r="C66" s="40" t="s">
        <v>473</v>
      </c>
      <c r="D66" s="40">
        <v>30</v>
      </c>
      <c r="E66" s="140">
        <v>60</v>
      </c>
      <c r="F66" s="40" t="s">
        <v>303</v>
      </c>
      <c r="G66" s="40" t="s">
        <v>303</v>
      </c>
      <c r="H66" s="40" t="s">
        <v>0</v>
      </c>
      <c r="I66" s="183"/>
      <c r="J66" s="40"/>
      <c r="K66" s="40"/>
      <c r="L66" s="40"/>
      <c r="M66" s="40"/>
      <c r="N66" s="138"/>
      <c r="O66" s="186"/>
      <c r="P66" s="186"/>
      <c r="Q66" s="40"/>
      <c r="R66" s="40"/>
      <c r="S66" s="40"/>
      <c r="T66" s="40" t="s">
        <v>570</v>
      </c>
      <c r="U66" s="159">
        <v>240</v>
      </c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</row>
    <row r="67" spans="1:50" ht="13.2" hidden="1">
      <c r="A67" s="46">
        <v>45671</v>
      </c>
      <c r="B67" s="40" t="s">
        <v>362</v>
      </c>
      <c r="C67" s="40" t="s">
        <v>400</v>
      </c>
      <c r="D67" s="40">
        <v>60</v>
      </c>
      <c r="E67" s="140">
        <v>90</v>
      </c>
      <c r="F67" s="40" t="s">
        <v>303</v>
      </c>
      <c r="G67" s="40" t="s">
        <v>303</v>
      </c>
      <c r="H67" s="40" t="s">
        <v>1</v>
      </c>
      <c r="I67" s="183"/>
      <c r="J67" s="50"/>
      <c r="K67" s="50"/>
      <c r="L67" s="50"/>
      <c r="M67" s="50"/>
      <c r="N67" s="143"/>
      <c r="O67" s="190">
        <f>SUM(O61:O64)</f>
        <v>160</v>
      </c>
      <c r="P67" s="190">
        <f>SUM(P61:P65)</f>
        <v>295</v>
      </c>
      <c r="Q67" s="50"/>
      <c r="R67" s="50"/>
      <c r="S67" s="5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</row>
    <row r="68" spans="1:50" ht="13.2" hidden="1">
      <c r="A68" s="46">
        <v>45671</v>
      </c>
      <c r="B68" s="41" t="s">
        <v>313</v>
      </c>
      <c r="C68" s="40" t="s">
        <v>314</v>
      </c>
      <c r="D68" s="40">
        <v>45</v>
      </c>
      <c r="E68" s="138">
        <v>80</v>
      </c>
      <c r="F68" s="40" t="s">
        <v>303</v>
      </c>
      <c r="G68" s="40" t="s">
        <v>303</v>
      </c>
      <c r="H68" s="40" t="s">
        <v>0</v>
      </c>
      <c r="I68" s="183"/>
      <c r="J68" s="198" t="s">
        <v>379</v>
      </c>
      <c r="K68" s="40"/>
      <c r="L68" s="40"/>
      <c r="M68" s="40"/>
      <c r="N68" s="138"/>
      <c r="O68" s="186"/>
      <c r="P68" s="186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</row>
    <row r="69" spans="1:50" ht="13.2" hidden="1">
      <c r="A69" s="46">
        <v>45671</v>
      </c>
      <c r="B69" s="41" t="s">
        <v>22</v>
      </c>
      <c r="C69" s="40" t="s">
        <v>616</v>
      </c>
      <c r="D69" s="40">
        <v>60</v>
      </c>
      <c r="E69" s="138">
        <v>70</v>
      </c>
      <c r="F69" s="40" t="s">
        <v>303</v>
      </c>
      <c r="G69" s="40" t="s">
        <v>303</v>
      </c>
      <c r="H69" s="40" t="s">
        <v>0</v>
      </c>
      <c r="I69" s="183"/>
      <c r="J69" s="46">
        <v>45670</v>
      </c>
      <c r="K69" s="40" t="s">
        <v>268</v>
      </c>
      <c r="L69" s="40" t="s">
        <v>630</v>
      </c>
      <c r="M69" s="40">
        <v>30</v>
      </c>
      <c r="N69" s="138">
        <v>75</v>
      </c>
      <c r="O69" s="186">
        <v>20</v>
      </c>
      <c r="P69" s="186">
        <v>55</v>
      </c>
      <c r="Q69" s="40" t="s">
        <v>303</v>
      </c>
      <c r="R69" s="40" t="s">
        <v>303</v>
      </c>
      <c r="S69" s="40" t="s">
        <v>0</v>
      </c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</row>
    <row r="70" spans="1:50" ht="13.2" hidden="1">
      <c r="A70" s="46">
        <v>45671</v>
      </c>
      <c r="B70" s="40" t="s">
        <v>164</v>
      </c>
      <c r="C70" s="40" t="s">
        <v>493</v>
      </c>
      <c r="D70" s="40">
        <v>60</v>
      </c>
      <c r="E70" s="140">
        <v>90</v>
      </c>
      <c r="F70" s="40" t="s">
        <v>303</v>
      </c>
      <c r="G70" s="40" t="s">
        <v>303</v>
      </c>
      <c r="H70" s="40" t="s">
        <v>0</v>
      </c>
      <c r="I70" s="183"/>
      <c r="J70" s="46">
        <v>45670</v>
      </c>
      <c r="K70" s="40" t="s">
        <v>520</v>
      </c>
      <c r="L70" s="40" t="s">
        <v>521</v>
      </c>
      <c r="M70" s="40">
        <v>60</v>
      </c>
      <c r="N70" s="138">
        <v>110</v>
      </c>
      <c r="O70" s="186">
        <v>20</v>
      </c>
      <c r="P70" s="186">
        <v>90</v>
      </c>
      <c r="Q70" s="40" t="s">
        <v>303</v>
      </c>
      <c r="R70" s="40" t="s">
        <v>303</v>
      </c>
      <c r="S70" s="40" t="s">
        <v>0</v>
      </c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</row>
    <row r="71" spans="1:50" ht="13.2" hidden="1">
      <c r="A71" s="46">
        <v>45671</v>
      </c>
      <c r="B71" s="40" t="s">
        <v>631</v>
      </c>
      <c r="C71" s="40" t="s">
        <v>631</v>
      </c>
      <c r="D71" s="40">
        <v>60</v>
      </c>
      <c r="E71" s="140">
        <v>90</v>
      </c>
      <c r="F71" s="40" t="s">
        <v>303</v>
      </c>
      <c r="G71" s="40" t="s">
        <v>303</v>
      </c>
      <c r="H71" s="40" t="s">
        <v>1</v>
      </c>
      <c r="I71" s="183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</row>
    <row r="72" spans="1:50" ht="13.2" hidden="1">
      <c r="A72" s="50"/>
      <c r="B72" s="50"/>
      <c r="C72" s="50"/>
      <c r="D72" s="50"/>
      <c r="E72" s="143"/>
      <c r="F72" s="50"/>
      <c r="G72" s="50"/>
      <c r="H72" s="50"/>
      <c r="I72" s="183"/>
      <c r="J72" s="40"/>
      <c r="K72" s="40"/>
      <c r="L72" s="40"/>
      <c r="M72" s="40"/>
      <c r="N72" s="138"/>
      <c r="O72" s="186"/>
      <c r="P72" s="186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</row>
    <row r="73" spans="1:50" ht="13.2" hidden="1">
      <c r="A73" s="46">
        <v>45672</v>
      </c>
      <c r="B73" s="40" t="s">
        <v>382</v>
      </c>
      <c r="C73" s="40" t="s">
        <v>435</v>
      </c>
      <c r="D73" s="40">
        <v>60</v>
      </c>
      <c r="E73" s="140">
        <v>90</v>
      </c>
      <c r="F73" s="40" t="s">
        <v>303</v>
      </c>
      <c r="G73" s="40" t="s">
        <v>303</v>
      </c>
      <c r="H73" s="40" t="s">
        <v>0</v>
      </c>
      <c r="I73" s="183"/>
      <c r="J73" s="50"/>
      <c r="K73" s="50"/>
      <c r="L73" s="50"/>
      <c r="M73" s="50"/>
      <c r="N73" s="143"/>
      <c r="O73" s="190">
        <f>SUM(O69)</f>
        <v>20</v>
      </c>
      <c r="P73" s="190">
        <f>P69+P70</f>
        <v>145</v>
      </c>
      <c r="Q73" s="50"/>
      <c r="R73" s="50"/>
      <c r="S73" s="5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</row>
    <row r="74" spans="1:50" ht="13.2" hidden="1">
      <c r="A74" s="46">
        <v>45672</v>
      </c>
      <c r="B74" s="41" t="s">
        <v>412</v>
      </c>
      <c r="C74" s="40" t="s">
        <v>413</v>
      </c>
      <c r="D74" s="40">
        <v>60</v>
      </c>
      <c r="E74" s="140">
        <v>90</v>
      </c>
      <c r="F74" s="40" t="s">
        <v>303</v>
      </c>
      <c r="G74" s="40" t="s">
        <v>303</v>
      </c>
      <c r="H74" s="40" t="s">
        <v>1</v>
      </c>
      <c r="I74" s="183"/>
      <c r="J74" s="123" t="s">
        <v>371</v>
      </c>
      <c r="K74" s="40"/>
      <c r="L74" s="40"/>
      <c r="M74" s="40"/>
      <c r="N74" s="138"/>
      <c r="O74" s="186"/>
      <c r="P74" s="186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</row>
    <row r="75" spans="1:50" ht="13.2" hidden="1">
      <c r="A75" s="46">
        <v>45672</v>
      </c>
      <c r="B75" s="40" t="s">
        <v>324</v>
      </c>
      <c r="C75" s="40" t="s">
        <v>333</v>
      </c>
      <c r="D75" s="40">
        <v>60</v>
      </c>
      <c r="E75" s="140">
        <v>90</v>
      </c>
      <c r="F75" s="40" t="s">
        <v>303</v>
      </c>
      <c r="G75" s="40" t="s">
        <v>303</v>
      </c>
      <c r="H75" s="40" t="s">
        <v>1</v>
      </c>
      <c r="I75" s="183"/>
      <c r="J75" s="46">
        <v>45670</v>
      </c>
      <c r="K75" s="40" t="s">
        <v>227</v>
      </c>
      <c r="L75" s="40" t="s">
        <v>404</v>
      </c>
      <c r="M75" s="40">
        <v>30</v>
      </c>
      <c r="N75" s="138">
        <v>40</v>
      </c>
      <c r="O75" s="186">
        <v>10</v>
      </c>
      <c r="P75" s="186">
        <v>30</v>
      </c>
      <c r="Q75" s="40" t="s">
        <v>303</v>
      </c>
      <c r="R75" s="40" t="s">
        <v>303</v>
      </c>
      <c r="S75" s="40" t="s">
        <v>0</v>
      </c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</row>
    <row r="76" spans="1:50" ht="13.2" hidden="1">
      <c r="A76" s="46">
        <v>45672</v>
      </c>
      <c r="B76" s="40" t="s">
        <v>20</v>
      </c>
      <c r="C76" s="40" t="s">
        <v>307</v>
      </c>
      <c r="D76" s="40">
        <v>30</v>
      </c>
      <c r="E76" s="140">
        <v>60</v>
      </c>
      <c r="F76" s="40" t="s">
        <v>303</v>
      </c>
      <c r="G76" s="40" t="s">
        <v>303</v>
      </c>
      <c r="H76" s="40" t="s">
        <v>0</v>
      </c>
      <c r="I76" s="183"/>
      <c r="J76" s="46">
        <v>45671</v>
      </c>
      <c r="K76" s="40" t="s">
        <v>227</v>
      </c>
      <c r="L76" s="40" t="s">
        <v>404</v>
      </c>
      <c r="M76" s="40">
        <v>30</v>
      </c>
      <c r="N76" s="138">
        <v>40</v>
      </c>
      <c r="O76" s="186">
        <v>10</v>
      </c>
      <c r="P76" s="186">
        <v>30</v>
      </c>
      <c r="Q76" s="40" t="s">
        <v>303</v>
      </c>
      <c r="R76" s="40" t="s">
        <v>303</v>
      </c>
      <c r="S76" s="40" t="s">
        <v>0</v>
      </c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</row>
    <row r="77" spans="1:50" ht="13.2" hidden="1">
      <c r="A77" s="46">
        <v>45672</v>
      </c>
      <c r="B77" s="40" t="s">
        <v>625</v>
      </c>
      <c r="C77" s="40" t="s">
        <v>396</v>
      </c>
      <c r="D77" s="40">
        <v>30</v>
      </c>
      <c r="E77" s="138">
        <v>60</v>
      </c>
      <c r="F77" s="40" t="s">
        <v>303</v>
      </c>
      <c r="G77" s="40" t="s">
        <v>303</v>
      </c>
      <c r="H77" s="40" t="s">
        <v>0</v>
      </c>
      <c r="I77" s="183"/>
      <c r="J77" s="46">
        <v>45674</v>
      </c>
      <c r="K77" s="40" t="s">
        <v>227</v>
      </c>
      <c r="L77" s="40" t="s">
        <v>404</v>
      </c>
      <c r="M77" s="40">
        <v>30</v>
      </c>
      <c r="N77" s="138">
        <v>40</v>
      </c>
      <c r="O77" s="186">
        <v>10</v>
      </c>
      <c r="P77" s="186">
        <v>30</v>
      </c>
      <c r="Q77" s="40" t="s">
        <v>303</v>
      </c>
      <c r="R77" s="40" t="s">
        <v>303</v>
      </c>
      <c r="S77" s="40" t="s">
        <v>0</v>
      </c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</row>
    <row r="78" spans="1:50" ht="13.2" hidden="1">
      <c r="A78" s="46">
        <v>45672</v>
      </c>
      <c r="B78" s="41" t="s">
        <v>315</v>
      </c>
      <c r="C78" s="40" t="s">
        <v>314</v>
      </c>
      <c r="D78" s="40">
        <v>20</v>
      </c>
      <c r="E78" s="140">
        <v>40</v>
      </c>
      <c r="F78" s="40" t="s">
        <v>303</v>
      </c>
      <c r="G78" s="40" t="s">
        <v>303</v>
      </c>
      <c r="H78" s="40" t="s">
        <v>0</v>
      </c>
      <c r="I78" s="183"/>
      <c r="J78" s="46">
        <v>45672</v>
      </c>
      <c r="K78" s="40" t="s">
        <v>227</v>
      </c>
      <c r="L78" s="40" t="s">
        <v>404</v>
      </c>
      <c r="M78" s="40">
        <v>30</v>
      </c>
      <c r="N78" s="138">
        <v>40</v>
      </c>
      <c r="O78" s="186">
        <v>10</v>
      </c>
      <c r="P78" s="186">
        <v>30</v>
      </c>
      <c r="Q78" s="40" t="s">
        <v>303</v>
      </c>
      <c r="R78" s="40" t="s">
        <v>303</v>
      </c>
      <c r="S78" s="40" t="s">
        <v>0</v>
      </c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</row>
    <row r="79" spans="1:50" ht="13.2" hidden="1">
      <c r="A79" s="46">
        <v>45672</v>
      </c>
      <c r="B79" s="40" t="s">
        <v>429</v>
      </c>
      <c r="C79" s="40" t="s">
        <v>430</v>
      </c>
      <c r="D79" s="40">
        <v>15</v>
      </c>
      <c r="E79" s="140">
        <v>30</v>
      </c>
      <c r="F79" s="40" t="s">
        <v>303</v>
      </c>
      <c r="G79" s="40" t="s">
        <v>303</v>
      </c>
      <c r="H79" s="40" t="s">
        <v>0</v>
      </c>
      <c r="I79" s="183"/>
      <c r="J79" s="46">
        <v>45671</v>
      </c>
      <c r="K79" s="138" t="s">
        <v>537</v>
      </c>
      <c r="L79" s="40" t="s">
        <v>574</v>
      </c>
      <c r="M79" s="40">
        <v>60</v>
      </c>
      <c r="N79" s="138">
        <v>70</v>
      </c>
      <c r="O79" s="188">
        <v>20</v>
      </c>
      <c r="P79" s="188">
        <v>50</v>
      </c>
      <c r="Q79" s="40" t="s">
        <v>303</v>
      </c>
      <c r="R79" s="40" t="s">
        <v>303</v>
      </c>
      <c r="S79" s="40" t="s">
        <v>0</v>
      </c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</row>
    <row r="80" spans="1:50" ht="13.2" hidden="1">
      <c r="A80" s="50"/>
      <c r="B80" s="50"/>
      <c r="C80" s="50"/>
      <c r="D80" s="50"/>
      <c r="E80" s="143"/>
      <c r="F80" s="50"/>
      <c r="G80" s="50"/>
      <c r="H80" s="50"/>
      <c r="I80" s="183"/>
      <c r="J80" s="46">
        <v>45676</v>
      </c>
      <c r="K80" s="3" t="s">
        <v>225</v>
      </c>
      <c r="L80" s="3" t="s">
        <v>599</v>
      </c>
      <c r="M80" s="40">
        <v>90</v>
      </c>
      <c r="N80" s="138">
        <v>112</v>
      </c>
      <c r="O80" s="188">
        <v>20</v>
      </c>
      <c r="P80" s="188">
        <v>92</v>
      </c>
      <c r="Q80" s="40" t="s">
        <v>303</v>
      </c>
      <c r="R80" s="40" t="s">
        <v>303</v>
      </c>
      <c r="S80" s="40" t="s">
        <v>0</v>
      </c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</row>
    <row r="81" spans="1:50" ht="13.2" hidden="1">
      <c r="A81" s="106">
        <v>45673</v>
      </c>
      <c r="B81" s="41" t="s">
        <v>345</v>
      </c>
      <c r="C81" s="41" t="s">
        <v>271</v>
      </c>
      <c r="D81" s="41">
        <v>45</v>
      </c>
      <c r="E81" s="141">
        <v>80</v>
      </c>
      <c r="F81" s="41" t="s">
        <v>303</v>
      </c>
      <c r="G81" s="41" t="s">
        <v>303</v>
      </c>
      <c r="H81" s="41" t="s">
        <v>0</v>
      </c>
      <c r="I81" s="183"/>
      <c r="J81" s="46">
        <v>45676</v>
      </c>
      <c r="K81" s="3" t="s">
        <v>226</v>
      </c>
      <c r="L81" s="3" t="s">
        <v>516</v>
      </c>
      <c r="M81" s="40">
        <v>120</v>
      </c>
      <c r="N81" s="138">
        <v>140</v>
      </c>
      <c r="O81" s="188">
        <v>40</v>
      </c>
      <c r="P81" s="188">
        <v>100</v>
      </c>
      <c r="Q81" s="40" t="s">
        <v>303</v>
      </c>
      <c r="R81" s="40" t="s">
        <v>303</v>
      </c>
      <c r="S81" s="40" t="s">
        <v>1</v>
      </c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</row>
    <row r="82" spans="1:50" ht="13.2" hidden="1">
      <c r="A82" s="46">
        <v>45673</v>
      </c>
      <c r="B82" s="41" t="s">
        <v>313</v>
      </c>
      <c r="C82" s="40" t="s">
        <v>314</v>
      </c>
      <c r="D82" s="40">
        <v>45</v>
      </c>
      <c r="E82" s="140">
        <v>80</v>
      </c>
      <c r="F82" s="40" t="s">
        <v>303</v>
      </c>
      <c r="G82" s="40" t="s">
        <v>303</v>
      </c>
      <c r="H82" s="40" t="s">
        <v>0</v>
      </c>
      <c r="I82" s="183"/>
      <c r="J82" s="46">
        <v>45676</v>
      </c>
      <c r="K82" s="3" t="s">
        <v>226</v>
      </c>
      <c r="L82" s="3" t="s">
        <v>516</v>
      </c>
      <c r="M82" s="40">
        <v>60</v>
      </c>
      <c r="N82" s="138">
        <v>70</v>
      </c>
      <c r="O82" s="188">
        <v>20</v>
      </c>
      <c r="P82" s="188">
        <v>50</v>
      </c>
      <c r="Q82" s="40" t="s">
        <v>303</v>
      </c>
      <c r="R82" s="40" t="s">
        <v>303</v>
      </c>
      <c r="S82" s="40" t="s">
        <v>0</v>
      </c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</row>
    <row r="83" spans="1:50" ht="13.2" hidden="1">
      <c r="A83" s="46">
        <v>45673</v>
      </c>
      <c r="B83" s="199" t="s">
        <v>372</v>
      </c>
      <c r="C83" s="40" t="s">
        <v>373</v>
      </c>
      <c r="D83" s="40">
        <v>60</v>
      </c>
      <c r="E83" s="140">
        <v>90</v>
      </c>
      <c r="F83" s="40" t="s">
        <v>303</v>
      </c>
      <c r="G83" s="40" t="s">
        <v>303</v>
      </c>
      <c r="H83" s="40" t="s">
        <v>0</v>
      </c>
      <c r="I83" s="183"/>
      <c r="J83" s="40"/>
      <c r="K83" s="40"/>
      <c r="L83" s="40"/>
      <c r="M83" s="40"/>
      <c r="N83" s="138"/>
      <c r="O83" s="186"/>
      <c r="Q83" s="40"/>
      <c r="R83" s="40"/>
      <c r="S83" s="40"/>
      <c r="T83" s="40"/>
      <c r="U83" s="40"/>
      <c r="V83" s="40"/>
      <c r="W83" s="138"/>
      <c r="X83" s="186"/>
      <c r="Y83" s="186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</row>
    <row r="84" spans="1:50" ht="13.2" hidden="1">
      <c r="A84" s="46">
        <v>45673</v>
      </c>
      <c r="B84" s="40" t="s">
        <v>26</v>
      </c>
      <c r="C84" s="40" t="s">
        <v>473</v>
      </c>
      <c r="D84" s="40">
        <v>60</v>
      </c>
      <c r="E84" s="140">
        <v>90</v>
      </c>
      <c r="F84" s="40" t="s">
        <v>303</v>
      </c>
      <c r="G84" s="40" t="s">
        <v>303</v>
      </c>
      <c r="H84" s="40" t="s">
        <v>0</v>
      </c>
      <c r="I84" s="183"/>
      <c r="J84" s="40"/>
      <c r="K84" s="40"/>
      <c r="L84" s="40"/>
      <c r="M84" s="40"/>
      <c r="N84" s="138"/>
      <c r="O84" s="186"/>
      <c r="P84" s="186">
        <f>SUM(P75:P82)</f>
        <v>412</v>
      </c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</row>
    <row r="85" spans="1:50" ht="13.2" hidden="1">
      <c r="A85" s="46">
        <v>45673</v>
      </c>
      <c r="B85" s="40" t="s">
        <v>164</v>
      </c>
      <c r="C85" s="40" t="s">
        <v>493</v>
      </c>
      <c r="D85" s="40">
        <v>60</v>
      </c>
      <c r="E85" s="140">
        <v>90</v>
      </c>
      <c r="F85" s="40" t="s">
        <v>303</v>
      </c>
      <c r="G85" s="40" t="s">
        <v>303</v>
      </c>
      <c r="H85" s="40" t="s">
        <v>0</v>
      </c>
      <c r="I85" s="183"/>
      <c r="J85" s="40"/>
      <c r="K85" s="40"/>
      <c r="L85" s="40"/>
      <c r="M85" s="40"/>
      <c r="N85" s="138"/>
      <c r="O85" s="186"/>
      <c r="P85" s="186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</row>
    <row r="86" spans="1:50" ht="13.2" hidden="1">
      <c r="A86" s="46"/>
      <c r="B86" s="40" t="s">
        <v>13</v>
      </c>
      <c r="C86" s="40" t="s">
        <v>575</v>
      </c>
      <c r="D86" s="40" t="s">
        <v>632</v>
      </c>
      <c r="E86" s="138">
        <v>120</v>
      </c>
      <c r="F86" s="40" t="s">
        <v>303</v>
      </c>
      <c r="G86" s="40" t="s">
        <v>303</v>
      </c>
      <c r="H86" s="40" t="s">
        <v>0</v>
      </c>
      <c r="I86" s="183"/>
      <c r="J86" s="40"/>
      <c r="K86" s="40"/>
      <c r="L86" s="40"/>
      <c r="M86" s="40"/>
      <c r="N86" s="138"/>
      <c r="O86" s="186"/>
      <c r="P86" s="186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</row>
    <row r="87" spans="1:50" ht="13.2" hidden="1">
      <c r="A87" s="46"/>
      <c r="B87" s="40" t="s">
        <v>338</v>
      </c>
      <c r="C87" s="40" t="s">
        <v>535</v>
      </c>
      <c r="D87" s="40" t="s">
        <v>632</v>
      </c>
      <c r="E87" s="138">
        <v>120</v>
      </c>
      <c r="F87" s="40" t="s">
        <v>303</v>
      </c>
      <c r="G87" s="40" t="s">
        <v>303</v>
      </c>
      <c r="H87" s="40" t="s">
        <v>8</v>
      </c>
      <c r="I87" s="183"/>
      <c r="J87" s="46"/>
      <c r="K87" s="138"/>
      <c r="L87" s="40"/>
      <c r="M87" s="40"/>
      <c r="N87" s="141"/>
      <c r="O87" s="186"/>
      <c r="P87" s="40"/>
      <c r="R87" s="11"/>
      <c r="S87" s="11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</row>
    <row r="88" spans="1:50" ht="13.2" hidden="1">
      <c r="A88" s="46"/>
      <c r="B88" s="40" t="s">
        <v>479</v>
      </c>
      <c r="C88" s="40" t="s">
        <v>576</v>
      </c>
      <c r="D88" s="40" t="s">
        <v>632</v>
      </c>
      <c r="E88" s="138">
        <v>108</v>
      </c>
      <c r="F88" s="40" t="s">
        <v>303</v>
      </c>
      <c r="G88" s="40" t="s">
        <v>303</v>
      </c>
      <c r="H88" s="40" t="s">
        <v>1</v>
      </c>
      <c r="I88" s="183"/>
      <c r="J88" s="46"/>
      <c r="K88" s="138"/>
      <c r="L88" s="40"/>
      <c r="M88" s="40"/>
      <c r="N88" s="141"/>
      <c r="O88" s="186"/>
      <c r="P88" s="40"/>
      <c r="Q88" s="40"/>
      <c r="R88" s="11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</row>
    <row r="89" spans="1:50" ht="13.2" hidden="1">
      <c r="A89" s="46"/>
      <c r="B89" s="40" t="s">
        <v>509</v>
      </c>
      <c r="C89" s="40" t="s">
        <v>510</v>
      </c>
      <c r="D89" s="40" t="s">
        <v>632</v>
      </c>
      <c r="E89" s="138">
        <v>60</v>
      </c>
      <c r="F89" s="40" t="s">
        <v>303</v>
      </c>
      <c r="G89" s="40" t="s">
        <v>303</v>
      </c>
      <c r="H89" s="40" t="s">
        <v>0</v>
      </c>
      <c r="I89" s="183"/>
      <c r="J89" s="40"/>
      <c r="K89" s="40"/>
      <c r="L89" s="40"/>
      <c r="M89" s="40"/>
      <c r="N89" s="138"/>
      <c r="O89" s="186"/>
      <c r="P89" s="40"/>
      <c r="Q89" s="40"/>
      <c r="R89" s="11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</row>
    <row r="90" spans="1:50" ht="13.2" hidden="1">
      <c r="A90" s="46"/>
      <c r="B90" s="40" t="s">
        <v>525</v>
      </c>
      <c r="C90" s="40" t="s">
        <v>526</v>
      </c>
      <c r="D90" s="40" t="s">
        <v>632</v>
      </c>
      <c r="E90" s="138">
        <v>60</v>
      </c>
      <c r="F90" s="40" t="s">
        <v>303</v>
      </c>
      <c r="G90" s="40" t="s">
        <v>303</v>
      </c>
      <c r="H90" s="40" t="s">
        <v>0</v>
      </c>
      <c r="I90" s="183"/>
      <c r="J90" s="40"/>
      <c r="K90" s="40"/>
      <c r="L90" s="40"/>
      <c r="M90" s="40"/>
      <c r="N90" s="138"/>
      <c r="O90" s="186"/>
      <c r="P90" s="186"/>
      <c r="Q90" s="40"/>
      <c r="R90" s="11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</row>
    <row r="91" spans="1:50" ht="13.2" hidden="1">
      <c r="A91" s="46"/>
      <c r="B91" s="40" t="s">
        <v>397</v>
      </c>
      <c r="C91" s="40" t="s">
        <v>578</v>
      </c>
      <c r="D91" s="40" t="s">
        <v>632</v>
      </c>
      <c r="E91" s="138">
        <v>120</v>
      </c>
      <c r="F91" s="40" t="s">
        <v>303</v>
      </c>
      <c r="G91" s="40" t="s">
        <v>303</v>
      </c>
      <c r="H91" s="40" t="s">
        <v>0</v>
      </c>
      <c r="I91" s="183"/>
      <c r="J91" s="40"/>
      <c r="K91" s="40"/>
      <c r="L91" s="40"/>
      <c r="M91" s="40"/>
      <c r="N91" s="138"/>
      <c r="O91" s="186"/>
      <c r="P91" s="186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</row>
    <row r="92" spans="1:50" ht="13.2" hidden="1">
      <c r="A92" s="46"/>
      <c r="B92" s="40" t="s">
        <v>360</v>
      </c>
      <c r="C92" s="40" t="s">
        <v>361</v>
      </c>
      <c r="D92" s="40" t="s">
        <v>632</v>
      </c>
      <c r="E92" s="138">
        <v>90</v>
      </c>
      <c r="F92" s="40" t="s">
        <v>303</v>
      </c>
      <c r="G92" s="40" t="s">
        <v>303</v>
      </c>
      <c r="H92" s="40" t="s">
        <v>0</v>
      </c>
      <c r="I92" s="183"/>
      <c r="J92" s="40"/>
      <c r="K92" s="40"/>
      <c r="L92" s="40"/>
      <c r="M92" s="40"/>
      <c r="N92" s="138"/>
      <c r="O92" s="186"/>
      <c r="P92" s="186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</row>
    <row r="93" spans="1:50" ht="13.2" hidden="1">
      <c r="A93" s="46"/>
      <c r="B93" s="40" t="s">
        <v>491</v>
      </c>
      <c r="C93" s="40" t="s">
        <v>522</v>
      </c>
      <c r="D93" s="40" t="s">
        <v>632</v>
      </c>
      <c r="E93" s="138">
        <v>40</v>
      </c>
      <c r="F93" s="40" t="s">
        <v>303</v>
      </c>
      <c r="G93" s="40" t="s">
        <v>303</v>
      </c>
      <c r="H93" s="40" t="s">
        <v>0</v>
      </c>
      <c r="I93" s="183"/>
      <c r="J93" s="40"/>
      <c r="K93" s="40"/>
      <c r="L93" s="40"/>
      <c r="M93" s="40"/>
      <c r="N93" s="138"/>
      <c r="O93" s="186"/>
      <c r="P93" s="186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</row>
    <row r="94" spans="1:50" ht="13.2" hidden="1">
      <c r="A94" s="46"/>
      <c r="B94" s="40" t="s">
        <v>328</v>
      </c>
      <c r="C94" s="40" t="s">
        <v>590</v>
      </c>
      <c r="D94" s="40" t="s">
        <v>632</v>
      </c>
      <c r="E94" s="138">
        <v>60</v>
      </c>
      <c r="F94" s="40" t="s">
        <v>303</v>
      </c>
      <c r="G94" s="40" t="s">
        <v>303</v>
      </c>
      <c r="H94" s="40" t="s">
        <v>0</v>
      </c>
      <c r="I94" s="183"/>
      <c r="J94" s="40"/>
      <c r="K94" s="40"/>
      <c r="L94" s="40"/>
      <c r="M94" s="40"/>
      <c r="N94" s="138"/>
      <c r="O94" s="186"/>
      <c r="P94" s="186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</row>
    <row r="95" spans="1:50" ht="13.2" hidden="1">
      <c r="A95" s="46"/>
      <c r="B95" s="40" t="s">
        <v>543</v>
      </c>
      <c r="C95" s="40" t="s">
        <v>591</v>
      </c>
      <c r="D95" s="40" t="s">
        <v>632</v>
      </c>
      <c r="E95" s="138">
        <v>90</v>
      </c>
      <c r="F95" s="40" t="s">
        <v>303</v>
      </c>
      <c r="G95" s="40" t="s">
        <v>303</v>
      </c>
      <c r="H95" s="40" t="s">
        <v>0</v>
      </c>
      <c r="I95" s="183"/>
      <c r="J95" s="40"/>
      <c r="K95" s="40"/>
      <c r="L95" s="40"/>
      <c r="M95" s="40"/>
      <c r="N95" s="138"/>
      <c r="O95" s="186"/>
      <c r="P95" s="186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</row>
    <row r="96" spans="1:50" ht="13.2" hidden="1">
      <c r="A96" s="46"/>
      <c r="B96" s="40" t="s">
        <v>136</v>
      </c>
      <c r="C96" s="40" t="s">
        <v>594</v>
      </c>
      <c r="D96" s="40" t="s">
        <v>632</v>
      </c>
      <c r="E96" s="138">
        <v>60</v>
      </c>
      <c r="F96" s="40" t="s">
        <v>303</v>
      </c>
      <c r="G96" s="40" t="s">
        <v>303</v>
      </c>
      <c r="H96" s="40" t="s">
        <v>1</v>
      </c>
      <c r="I96" s="183"/>
      <c r="J96" s="40"/>
      <c r="K96" s="40"/>
      <c r="L96" s="40"/>
      <c r="M96" s="40"/>
      <c r="N96" s="138"/>
      <c r="O96" s="186"/>
      <c r="P96" s="186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</row>
    <row r="97" spans="1:50" ht="13.2" hidden="1">
      <c r="A97" s="46"/>
      <c r="B97" s="40" t="s">
        <v>484</v>
      </c>
      <c r="C97" s="40" t="s">
        <v>485</v>
      </c>
      <c r="D97" s="40" t="s">
        <v>632</v>
      </c>
      <c r="E97" s="138">
        <v>40</v>
      </c>
      <c r="F97" s="40" t="s">
        <v>303</v>
      </c>
      <c r="G97" s="40" t="s">
        <v>303</v>
      </c>
      <c r="H97" s="40" t="s">
        <v>0</v>
      </c>
      <c r="I97" s="183"/>
      <c r="J97" s="40"/>
      <c r="K97" s="40"/>
      <c r="L97" s="40"/>
      <c r="M97" s="40"/>
      <c r="N97" s="138"/>
      <c r="O97" s="186"/>
      <c r="P97" s="186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</row>
    <row r="98" spans="1:50" ht="13.2" hidden="1">
      <c r="A98" s="46"/>
      <c r="B98" s="40" t="s">
        <v>592</v>
      </c>
      <c r="C98" s="40" t="s">
        <v>593</v>
      </c>
      <c r="D98" s="40" t="s">
        <v>632</v>
      </c>
      <c r="E98" s="138">
        <v>40</v>
      </c>
      <c r="F98" s="40" t="s">
        <v>303</v>
      </c>
      <c r="G98" s="40" t="s">
        <v>303</v>
      </c>
      <c r="H98" s="40" t="s">
        <v>0</v>
      </c>
      <c r="I98" s="183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</row>
    <row r="99" spans="1:50" ht="13.2" hidden="1">
      <c r="A99" s="46"/>
      <c r="B99" s="40" t="s">
        <v>371</v>
      </c>
      <c r="C99" s="40" t="s">
        <v>600</v>
      </c>
      <c r="D99" s="40" t="s">
        <v>632</v>
      </c>
      <c r="E99" s="138">
        <v>60</v>
      </c>
      <c r="F99" s="40" t="s">
        <v>303</v>
      </c>
      <c r="G99" s="40" t="s">
        <v>303</v>
      </c>
      <c r="H99" s="40" t="s">
        <v>1</v>
      </c>
      <c r="I99" s="183"/>
      <c r="J99" s="46"/>
      <c r="K99" s="40"/>
      <c r="L99" s="40"/>
      <c r="M99" s="40"/>
      <c r="N99" s="138"/>
      <c r="O99" s="188"/>
      <c r="P99" s="188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</row>
    <row r="100" spans="1:50" ht="13.2" hidden="1">
      <c r="A100" s="46">
        <v>45674</v>
      </c>
      <c r="B100" s="40" t="s">
        <v>164</v>
      </c>
      <c r="C100" s="40" t="s">
        <v>493</v>
      </c>
      <c r="D100" s="40">
        <v>45</v>
      </c>
      <c r="E100" s="140">
        <v>80</v>
      </c>
      <c r="F100" s="40" t="s">
        <v>303</v>
      </c>
      <c r="G100" s="40" t="s">
        <v>303</v>
      </c>
      <c r="H100" s="40" t="s">
        <v>0</v>
      </c>
      <c r="I100" s="183"/>
      <c r="J100" s="40"/>
      <c r="K100" s="40"/>
      <c r="L100" s="40"/>
      <c r="M100" s="40"/>
      <c r="N100" s="138"/>
      <c r="O100" s="186"/>
      <c r="P100" s="186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</row>
    <row r="101" spans="1:50" ht="13.2" hidden="1">
      <c r="A101" s="46">
        <v>45674</v>
      </c>
      <c r="B101" s="40" t="s">
        <v>491</v>
      </c>
      <c r="C101" s="40" t="s">
        <v>522</v>
      </c>
      <c r="D101" s="40" t="s">
        <v>632</v>
      </c>
      <c r="E101" s="138">
        <v>120</v>
      </c>
      <c r="F101" s="40" t="s">
        <v>303</v>
      </c>
      <c r="G101" s="40" t="s">
        <v>303</v>
      </c>
      <c r="H101" s="40" t="s">
        <v>0</v>
      </c>
      <c r="I101" s="183"/>
      <c r="J101" s="40"/>
      <c r="K101" s="40"/>
      <c r="L101" s="40"/>
      <c r="M101" s="40"/>
      <c r="N101" s="138"/>
      <c r="O101" s="186"/>
      <c r="P101" s="186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</row>
    <row r="102" spans="1:50" ht="13.2" hidden="1">
      <c r="A102" s="46">
        <v>45674</v>
      </c>
      <c r="B102" s="40" t="s">
        <v>484</v>
      </c>
      <c r="C102" s="40" t="s">
        <v>485</v>
      </c>
      <c r="D102" s="40" t="s">
        <v>632</v>
      </c>
      <c r="E102" s="138">
        <v>120</v>
      </c>
      <c r="F102" s="40" t="s">
        <v>303</v>
      </c>
      <c r="G102" s="40" t="s">
        <v>303</v>
      </c>
      <c r="H102" s="40" t="s">
        <v>0</v>
      </c>
      <c r="I102" s="183"/>
      <c r="J102" s="40"/>
      <c r="K102" s="40"/>
      <c r="L102" s="40"/>
      <c r="M102" s="40"/>
      <c r="N102" s="138"/>
      <c r="O102" s="186"/>
      <c r="P102" s="186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</row>
    <row r="103" spans="1:50" ht="13.2" hidden="1">
      <c r="A103" s="46">
        <v>45674</v>
      </c>
      <c r="B103" s="40" t="s">
        <v>498</v>
      </c>
      <c r="C103" s="40" t="s">
        <v>227</v>
      </c>
      <c r="D103" s="40" t="s">
        <v>632</v>
      </c>
      <c r="E103" s="138">
        <v>80</v>
      </c>
      <c r="F103" s="40" t="s">
        <v>303</v>
      </c>
      <c r="G103" s="40" t="s">
        <v>303</v>
      </c>
      <c r="H103" s="40" t="s">
        <v>0</v>
      </c>
      <c r="I103" s="183"/>
      <c r="J103" s="40"/>
      <c r="K103" s="40"/>
      <c r="L103" s="40"/>
      <c r="M103" s="40"/>
      <c r="N103" s="138"/>
      <c r="O103" s="186"/>
      <c r="P103" s="186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</row>
    <row r="104" spans="1:50" ht="13.2" hidden="1">
      <c r="A104" s="50"/>
      <c r="B104" s="50"/>
      <c r="C104" s="50"/>
      <c r="D104" s="50"/>
      <c r="E104" s="50"/>
      <c r="F104" s="50"/>
      <c r="G104" s="50"/>
      <c r="H104" s="50"/>
      <c r="I104" s="183"/>
      <c r="J104" s="31"/>
      <c r="K104" s="40"/>
      <c r="L104" s="40"/>
      <c r="M104" s="40"/>
      <c r="N104" s="138"/>
      <c r="O104" s="186"/>
      <c r="P104" s="186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</row>
    <row r="105" spans="1:50" ht="13.2" hidden="1">
      <c r="A105" s="46">
        <v>45676</v>
      </c>
      <c r="B105" s="3" t="s">
        <v>305</v>
      </c>
      <c r="C105" s="3" t="s">
        <v>414</v>
      </c>
      <c r="D105" s="40">
        <v>45</v>
      </c>
      <c r="E105" s="140">
        <v>80</v>
      </c>
      <c r="F105" s="41" t="s">
        <v>303</v>
      </c>
      <c r="G105" s="41" t="s">
        <v>303</v>
      </c>
      <c r="H105" s="41" t="s">
        <v>0</v>
      </c>
      <c r="I105" s="183"/>
      <c r="J105" s="40"/>
      <c r="K105" s="40"/>
      <c r="L105" s="40"/>
      <c r="M105" s="40"/>
      <c r="N105" s="138"/>
      <c r="O105" s="186"/>
      <c r="P105" s="186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</row>
    <row r="106" spans="1:50" ht="13.2" hidden="1">
      <c r="A106" s="46">
        <v>45676</v>
      </c>
      <c r="B106" s="3" t="s">
        <v>609</v>
      </c>
      <c r="C106" s="3" t="s">
        <v>200</v>
      </c>
      <c r="D106" s="40">
        <v>60</v>
      </c>
      <c r="E106" s="140">
        <v>90</v>
      </c>
      <c r="F106" s="41" t="s">
        <v>303</v>
      </c>
      <c r="G106" s="41" t="s">
        <v>303</v>
      </c>
      <c r="H106" s="41" t="s">
        <v>0</v>
      </c>
      <c r="I106" s="183"/>
      <c r="J106" s="40"/>
      <c r="K106" s="40"/>
      <c r="L106" s="40"/>
      <c r="M106" s="40"/>
      <c r="N106" s="138"/>
      <c r="O106" s="186"/>
      <c r="P106" s="186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</row>
    <row r="107" spans="1:50" ht="13.2" hidden="1">
      <c r="A107" s="46">
        <v>45676</v>
      </c>
      <c r="B107" s="41" t="s">
        <v>412</v>
      </c>
      <c r="C107" s="40" t="s">
        <v>413</v>
      </c>
      <c r="D107" s="40">
        <v>60</v>
      </c>
      <c r="E107" s="140">
        <v>90</v>
      </c>
      <c r="F107" s="40" t="s">
        <v>303</v>
      </c>
      <c r="G107" s="40" t="s">
        <v>303</v>
      </c>
      <c r="H107" s="40" t="s">
        <v>1</v>
      </c>
      <c r="I107" s="183"/>
      <c r="J107" s="40"/>
      <c r="K107" s="40"/>
      <c r="L107" s="40"/>
      <c r="M107" s="40"/>
      <c r="N107" s="138"/>
      <c r="O107" s="186"/>
      <c r="P107" s="186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</row>
    <row r="108" spans="1:50" ht="13.2" hidden="1">
      <c r="A108" s="46">
        <v>45676</v>
      </c>
      <c r="B108" s="40" t="s">
        <v>316</v>
      </c>
      <c r="C108" s="40" t="s">
        <v>311</v>
      </c>
      <c r="D108" s="41">
        <v>45</v>
      </c>
      <c r="E108" s="140">
        <v>80</v>
      </c>
      <c r="F108" s="41" t="s">
        <v>303</v>
      </c>
      <c r="G108" s="41" t="s">
        <v>303</v>
      </c>
      <c r="H108" s="41" t="s">
        <v>0</v>
      </c>
      <c r="I108" s="183"/>
      <c r="J108" s="40"/>
      <c r="K108" s="40"/>
      <c r="L108" s="40"/>
      <c r="M108" s="40"/>
      <c r="N108" s="138"/>
      <c r="O108" s="186"/>
      <c r="P108" s="186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</row>
    <row r="109" spans="1:50" ht="13.2" hidden="1">
      <c r="A109" s="46">
        <v>45676</v>
      </c>
      <c r="B109" s="3" t="s">
        <v>338</v>
      </c>
      <c r="C109" s="3" t="s">
        <v>339</v>
      </c>
      <c r="D109" s="3" t="s">
        <v>633</v>
      </c>
      <c r="E109" s="140">
        <v>200</v>
      </c>
      <c r="F109" s="41" t="s">
        <v>303</v>
      </c>
      <c r="G109" s="41" t="s">
        <v>303</v>
      </c>
      <c r="H109" s="41" t="s">
        <v>8</v>
      </c>
      <c r="I109" s="163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</row>
    <row r="110" spans="1:50" ht="13.2" hidden="1">
      <c r="A110" s="46">
        <v>45676</v>
      </c>
      <c r="B110" s="3" t="s">
        <v>397</v>
      </c>
      <c r="C110" s="3" t="s">
        <v>567</v>
      </c>
      <c r="D110" s="3" t="s">
        <v>633</v>
      </c>
      <c r="E110" s="140">
        <v>80</v>
      </c>
      <c r="F110" s="41" t="s">
        <v>303</v>
      </c>
      <c r="G110" s="41" t="s">
        <v>303</v>
      </c>
      <c r="H110" s="41" t="s">
        <v>0</v>
      </c>
      <c r="I110" s="183"/>
      <c r="J110" s="40"/>
      <c r="K110" s="40"/>
      <c r="L110" s="40"/>
      <c r="M110" s="40"/>
      <c r="N110" s="138"/>
      <c r="O110" s="186"/>
      <c r="P110" s="186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</row>
    <row r="111" spans="1:50" ht="13.2" hidden="1">
      <c r="A111" s="46">
        <v>45676</v>
      </c>
      <c r="B111" s="3" t="s">
        <v>394</v>
      </c>
      <c r="C111" s="3" t="s">
        <v>335</v>
      </c>
      <c r="D111" s="3" t="s">
        <v>633</v>
      </c>
      <c r="E111" s="140">
        <v>120</v>
      </c>
      <c r="F111" s="41" t="s">
        <v>303</v>
      </c>
      <c r="G111" s="41" t="s">
        <v>303</v>
      </c>
      <c r="H111" s="41" t="s">
        <v>0</v>
      </c>
      <c r="I111" s="183"/>
      <c r="J111" s="40"/>
      <c r="K111" s="40"/>
      <c r="L111" s="40"/>
      <c r="M111" s="40"/>
      <c r="N111" s="138"/>
      <c r="O111" s="186"/>
      <c r="P111" s="186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</row>
    <row r="112" spans="1:50" ht="13.2" hidden="1">
      <c r="A112" s="46">
        <v>45676</v>
      </c>
      <c r="B112" s="3" t="s">
        <v>227</v>
      </c>
      <c r="C112" s="3" t="s">
        <v>404</v>
      </c>
      <c r="D112" s="3" t="s">
        <v>633</v>
      </c>
      <c r="E112" s="140">
        <v>120</v>
      </c>
      <c r="F112" s="41" t="s">
        <v>303</v>
      </c>
      <c r="G112" s="41" t="s">
        <v>303</v>
      </c>
      <c r="H112" s="41" t="s">
        <v>0</v>
      </c>
      <c r="I112" s="183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</row>
    <row r="113" spans="1:50" ht="13.2" hidden="1">
      <c r="A113" s="46">
        <v>45676</v>
      </c>
      <c r="B113" s="3" t="s">
        <v>372</v>
      </c>
      <c r="C113" s="3" t="s">
        <v>373</v>
      </c>
      <c r="D113" s="3" t="s">
        <v>633</v>
      </c>
      <c r="E113" s="140">
        <v>120</v>
      </c>
      <c r="F113" s="41" t="s">
        <v>303</v>
      </c>
      <c r="G113" s="41" t="s">
        <v>303</v>
      </c>
      <c r="H113" s="41" t="s">
        <v>0</v>
      </c>
      <c r="I113" s="183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</row>
    <row r="114" spans="1:50" ht="13.2" hidden="1">
      <c r="A114" s="46">
        <v>45676</v>
      </c>
      <c r="B114" s="3" t="s">
        <v>347</v>
      </c>
      <c r="C114" s="3" t="s">
        <v>348</v>
      </c>
      <c r="D114" s="3" t="s">
        <v>633</v>
      </c>
      <c r="E114" s="140">
        <v>120</v>
      </c>
      <c r="F114" s="41" t="s">
        <v>303</v>
      </c>
      <c r="G114" s="41" t="s">
        <v>303</v>
      </c>
      <c r="H114" s="41" t="s">
        <v>0</v>
      </c>
      <c r="I114" s="183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</row>
    <row r="115" spans="1:50" ht="13.2" hidden="1">
      <c r="A115" s="46">
        <v>45676</v>
      </c>
      <c r="B115" s="41" t="s">
        <v>315</v>
      </c>
      <c r="C115" s="40" t="s">
        <v>314</v>
      </c>
      <c r="D115" s="40">
        <v>30</v>
      </c>
      <c r="E115" s="138">
        <v>60</v>
      </c>
      <c r="F115" s="41" t="s">
        <v>303</v>
      </c>
      <c r="G115" s="41" t="s">
        <v>303</v>
      </c>
      <c r="H115" s="40" t="s">
        <v>0</v>
      </c>
      <c r="I115" s="183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</row>
    <row r="116" spans="1:50" ht="13.2" hidden="1">
      <c r="A116" s="46">
        <v>45676</v>
      </c>
      <c r="B116" s="40" t="s">
        <v>317</v>
      </c>
      <c r="C116" s="40" t="s">
        <v>634</v>
      </c>
      <c r="D116" s="40">
        <v>60</v>
      </c>
      <c r="E116" s="140">
        <v>90</v>
      </c>
      <c r="F116" s="40" t="s">
        <v>303</v>
      </c>
      <c r="G116" s="40" t="s">
        <v>303</v>
      </c>
      <c r="H116" s="40" t="s">
        <v>0</v>
      </c>
      <c r="I116" s="183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</row>
    <row r="117" spans="1:50" ht="13.2" hidden="1">
      <c r="A117" s="46">
        <v>45676</v>
      </c>
      <c r="B117" s="40" t="s">
        <v>26</v>
      </c>
      <c r="C117" s="40" t="s">
        <v>473</v>
      </c>
      <c r="D117" s="40">
        <v>60</v>
      </c>
      <c r="E117" s="140">
        <v>90</v>
      </c>
      <c r="F117" s="40" t="s">
        <v>303</v>
      </c>
      <c r="G117" s="40" t="s">
        <v>303</v>
      </c>
      <c r="H117" s="40" t="s">
        <v>0</v>
      </c>
      <c r="I117" s="183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</row>
    <row r="118" spans="1:50" ht="13.2" hidden="1">
      <c r="A118" s="46">
        <v>45676</v>
      </c>
      <c r="B118" s="40" t="s">
        <v>391</v>
      </c>
      <c r="C118" s="40" t="s">
        <v>512</v>
      </c>
      <c r="D118" s="40">
        <v>60</v>
      </c>
      <c r="E118" s="140">
        <v>90</v>
      </c>
      <c r="F118" s="40" t="s">
        <v>303</v>
      </c>
      <c r="G118" s="40" t="s">
        <v>303</v>
      </c>
      <c r="H118" s="40" t="s">
        <v>0</v>
      </c>
      <c r="I118" s="183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</row>
    <row r="119" spans="1:50" ht="13.2" hidden="1">
      <c r="A119" s="46">
        <v>45676</v>
      </c>
      <c r="B119" s="40" t="s">
        <v>391</v>
      </c>
      <c r="C119" s="40" t="s">
        <v>512</v>
      </c>
      <c r="D119" s="40">
        <v>30</v>
      </c>
      <c r="E119" s="138">
        <v>60</v>
      </c>
      <c r="F119" s="40" t="s">
        <v>303</v>
      </c>
      <c r="G119" s="40" t="s">
        <v>303</v>
      </c>
      <c r="H119" s="40" t="s">
        <v>0</v>
      </c>
      <c r="I119" s="183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</row>
    <row r="120" spans="1:50" ht="15">
      <c r="A120" s="110"/>
      <c r="B120" s="37"/>
      <c r="C120" s="37"/>
      <c r="D120" s="37"/>
      <c r="E120" s="200">
        <f>SUM(E81:E119)</f>
        <v>3388</v>
      </c>
      <c r="F120" s="45"/>
      <c r="G120" s="37"/>
      <c r="H120" s="37"/>
      <c r="I120" s="183"/>
      <c r="J120" s="37"/>
      <c r="K120" s="37"/>
      <c r="L120" s="37"/>
      <c r="M120" s="137"/>
      <c r="N120" s="137"/>
      <c r="O120" s="197">
        <f>SUM(O61:O110)</f>
        <v>545</v>
      </c>
      <c r="P120" s="185"/>
      <c r="Q120" s="37"/>
      <c r="R120" s="37"/>
      <c r="S120" s="37"/>
      <c r="T120" s="158">
        <f>E120+O120</f>
        <v>3933</v>
      </c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</row>
    <row r="121" spans="1:50" ht="15">
      <c r="A121" s="110" t="s">
        <v>635</v>
      </c>
      <c r="B121" s="37"/>
      <c r="C121" s="37"/>
      <c r="D121" s="37"/>
      <c r="E121" s="137"/>
      <c r="F121" s="45"/>
      <c r="G121" s="37"/>
      <c r="H121" s="37"/>
      <c r="I121" s="183"/>
      <c r="J121" s="37"/>
      <c r="K121" s="37"/>
      <c r="L121" s="37"/>
      <c r="M121" s="137"/>
      <c r="N121" s="137"/>
      <c r="O121" s="185"/>
      <c r="P121" s="185"/>
      <c r="Q121" s="37"/>
      <c r="R121" s="37"/>
      <c r="S121" s="37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</row>
    <row r="122" spans="1:50" ht="13.2" hidden="1">
      <c r="A122" s="46">
        <v>45677</v>
      </c>
      <c r="B122" s="40" t="s">
        <v>391</v>
      </c>
      <c r="C122" s="40" t="s">
        <v>512</v>
      </c>
      <c r="D122" s="40">
        <v>45</v>
      </c>
      <c r="E122" s="140">
        <v>80</v>
      </c>
      <c r="F122" s="40" t="s">
        <v>303</v>
      </c>
      <c r="G122" s="40" t="s">
        <v>303</v>
      </c>
      <c r="H122" s="40" t="s">
        <v>0</v>
      </c>
      <c r="I122" s="183"/>
      <c r="J122" s="156" t="s">
        <v>565</v>
      </c>
      <c r="K122" s="40" t="s">
        <v>227</v>
      </c>
      <c r="L122" s="40" t="s">
        <v>404</v>
      </c>
      <c r="M122" s="40" t="s">
        <v>304</v>
      </c>
      <c r="N122" s="138">
        <v>100</v>
      </c>
      <c r="O122" s="186">
        <v>40</v>
      </c>
      <c r="P122" s="186">
        <v>60</v>
      </c>
      <c r="Q122" s="40" t="s">
        <v>303</v>
      </c>
      <c r="R122" s="40" t="s">
        <v>303</v>
      </c>
      <c r="S122" s="40" t="s">
        <v>0</v>
      </c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</row>
    <row r="123" spans="1:50" ht="13.2" hidden="1">
      <c r="A123" s="46">
        <v>45677</v>
      </c>
      <c r="B123" s="41" t="s">
        <v>315</v>
      </c>
      <c r="C123" s="40" t="s">
        <v>314</v>
      </c>
      <c r="D123" s="40">
        <v>60</v>
      </c>
      <c r="E123" s="140">
        <v>90</v>
      </c>
      <c r="F123" s="40" t="s">
        <v>303</v>
      </c>
      <c r="G123" s="40" t="s">
        <v>303</v>
      </c>
      <c r="H123" s="40" t="s">
        <v>0</v>
      </c>
      <c r="I123" s="183"/>
      <c r="J123" s="106" t="s">
        <v>199</v>
      </c>
      <c r="K123" s="40" t="s">
        <v>537</v>
      </c>
      <c r="L123" s="40" t="s">
        <v>538</v>
      </c>
      <c r="M123" s="40" t="s">
        <v>304</v>
      </c>
      <c r="N123" s="140">
        <v>100</v>
      </c>
      <c r="O123" s="187">
        <v>40</v>
      </c>
      <c r="P123" s="187">
        <v>60</v>
      </c>
      <c r="Q123" s="40" t="s">
        <v>303</v>
      </c>
      <c r="R123" s="40" t="s">
        <v>303</v>
      </c>
      <c r="S123" s="40" t="s">
        <v>0</v>
      </c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</row>
    <row r="124" spans="1:50" ht="13.2" hidden="1">
      <c r="A124" s="46">
        <v>45677</v>
      </c>
      <c r="B124" s="41" t="s">
        <v>313</v>
      </c>
      <c r="C124" s="40" t="s">
        <v>314</v>
      </c>
      <c r="D124" s="40">
        <v>20</v>
      </c>
      <c r="E124" s="138">
        <v>40</v>
      </c>
      <c r="F124" s="40" t="s">
        <v>303</v>
      </c>
      <c r="G124" s="40" t="s">
        <v>303</v>
      </c>
      <c r="H124" s="40" t="s">
        <v>0</v>
      </c>
      <c r="I124" s="183"/>
      <c r="J124" s="40" t="s">
        <v>199</v>
      </c>
      <c r="K124" s="40" t="s">
        <v>442</v>
      </c>
      <c r="L124" s="40" t="s">
        <v>601</v>
      </c>
      <c r="M124" s="40" t="s">
        <v>304</v>
      </c>
      <c r="N124" s="140">
        <v>100</v>
      </c>
      <c r="O124" s="187">
        <v>40</v>
      </c>
      <c r="P124" s="187">
        <v>60</v>
      </c>
      <c r="Q124" s="40" t="s">
        <v>303</v>
      </c>
      <c r="R124" s="40" t="s">
        <v>303</v>
      </c>
      <c r="S124" s="40" t="s">
        <v>0</v>
      </c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</row>
    <row r="125" spans="1:50" ht="13.2" hidden="1">
      <c r="A125" s="46">
        <v>45677</v>
      </c>
      <c r="B125" s="40" t="s">
        <v>328</v>
      </c>
      <c r="C125" s="40" t="s">
        <v>329</v>
      </c>
      <c r="D125" s="40">
        <v>60</v>
      </c>
      <c r="E125" s="140">
        <v>90</v>
      </c>
      <c r="F125" s="40" t="s">
        <v>303</v>
      </c>
      <c r="G125" s="40" t="s">
        <v>303</v>
      </c>
      <c r="H125" s="40" t="s">
        <v>0</v>
      </c>
      <c r="I125" s="183"/>
      <c r="J125" s="46">
        <v>45680</v>
      </c>
      <c r="K125" s="40" t="s">
        <v>603</v>
      </c>
      <c r="L125" s="40" t="s">
        <v>365</v>
      </c>
      <c r="M125" s="40">
        <v>60</v>
      </c>
      <c r="N125" s="138">
        <v>80</v>
      </c>
      <c r="O125" s="186">
        <v>25</v>
      </c>
      <c r="P125" s="186">
        <v>55</v>
      </c>
      <c r="Q125" s="40" t="s">
        <v>303</v>
      </c>
      <c r="R125" s="40" t="s">
        <v>303</v>
      </c>
      <c r="S125" s="40" t="s">
        <v>0</v>
      </c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</row>
    <row r="126" spans="1:50" ht="13.2" hidden="1">
      <c r="A126" s="46">
        <v>45677</v>
      </c>
      <c r="B126" s="40" t="s">
        <v>625</v>
      </c>
      <c r="C126" s="40" t="s">
        <v>396</v>
      </c>
      <c r="D126" s="40">
        <v>60</v>
      </c>
      <c r="E126" s="140">
        <v>90</v>
      </c>
      <c r="F126" s="40" t="s">
        <v>303</v>
      </c>
      <c r="G126" s="40" t="s">
        <v>303</v>
      </c>
      <c r="H126" s="40" t="s">
        <v>0</v>
      </c>
      <c r="I126" s="183"/>
      <c r="J126" s="106" t="s">
        <v>199</v>
      </c>
      <c r="K126" s="85" t="s">
        <v>368</v>
      </c>
      <c r="L126" s="85" t="s">
        <v>327</v>
      </c>
      <c r="M126" s="40" t="s">
        <v>304</v>
      </c>
      <c r="N126" s="140">
        <v>100</v>
      </c>
      <c r="O126" s="187">
        <v>40</v>
      </c>
      <c r="P126" s="187">
        <v>60</v>
      </c>
      <c r="Q126" s="40" t="s">
        <v>303</v>
      </c>
      <c r="R126" s="40" t="s">
        <v>303</v>
      </c>
      <c r="S126" s="40" t="s">
        <v>1</v>
      </c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</row>
    <row r="127" spans="1:50" ht="13.2" hidden="1">
      <c r="A127" s="46">
        <v>45677</v>
      </c>
      <c r="B127" s="3" t="s">
        <v>32</v>
      </c>
      <c r="C127" s="3" t="s">
        <v>323</v>
      </c>
      <c r="D127" s="40">
        <v>120</v>
      </c>
      <c r="E127" s="140">
        <v>180</v>
      </c>
      <c r="F127" s="40" t="s">
        <v>303</v>
      </c>
      <c r="G127" s="40" t="s">
        <v>303</v>
      </c>
      <c r="H127" s="40" t="s">
        <v>0</v>
      </c>
      <c r="I127" s="183"/>
      <c r="J127" s="31"/>
      <c r="K127" s="40"/>
      <c r="L127" s="40"/>
      <c r="M127" s="40"/>
      <c r="N127" s="138"/>
      <c r="O127" s="186"/>
      <c r="P127" s="186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</row>
    <row r="128" spans="1:50" ht="13.2" hidden="1">
      <c r="A128" s="50"/>
      <c r="B128" s="50"/>
      <c r="C128" s="50"/>
      <c r="D128" s="50"/>
      <c r="E128" s="143"/>
      <c r="F128" s="50"/>
      <c r="G128" s="50"/>
      <c r="H128" s="50"/>
      <c r="I128" s="183"/>
      <c r="J128" s="40"/>
      <c r="K128" s="138"/>
      <c r="L128" s="40"/>
      <c r="M128" s="40"/>
      <c r="N128" s="138"/>
      <c r="O128" s="188"/>
      <c r="P128" s="188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</row>
    <row r="129" spans="1:50" ht="13.2" hidden="1">
      <c r="A129" s="46">
        <v>45678</v>
      </c>
      <c r="B129" s="40" t="s">
        <v>20</v>
      </c>
      <c r="C129" s="40" t="s">
        <v>307</v>
      </c>
      <c r="D129" s="40">
        <v>30</v>
      </c>
      <c r="E129" s="138">
        <v>60</v>
      </c>
      <c r="F129" s="40" t="s">
        <v>303</v>
      </c>
      <c r="G129" s="40" t="s">
        <v>303</v>
      </c>
      <c r="H129" s="40" t="s">
        <v>0</v>
      </c>
      <c r="I129" s="183"/>
      <c r="J129" s="50"/>
      <c r="K129" s="50"/>
      <c r="L129" s="50"/>
      <c r="M129" s="50"/>
      <c r="N129" s="143"/>
      <c r="O129" s="190">
        <f t="shared" ref="O129:P129" si="0">SUM(O122:O126)</f>
        <v>185</v>
      </c>
      <c r="P129" s="201">
        <f t="shared" si="0"/>
        <v>295</v>
      </c>
      <c r="Q129" s="50"/>
      <c r="R129" s="50"/>
      <c r="S129" s="5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</row>
    <row r="130" spans="1:50" ht="13.2" hidden="1">
      <c r="A130" s="46">
        <v>45678</v>
      </c>
      <c r="B130" s="40" t="s">
        <v>471</v>
      </c>
      <c r="C130" s="3" t="s">
        <v>32</v>
      </c>
      <c r="D130" s="41">
        <v>45</v>
      </c>
      <c r="E130" s="141">
        <v>80</v>
      </c>
      <c r="F130" s="40" t="s">
        <v>303</v>
      </c>
      <c r="G130" s="40" t="s">
        <v>303</v>
      </c>
      <c r="H130" s="40" t="s">
        <v>0</v>
      </c>
      <c r="I130" s="183"/>
      <c r="J130" s="123" t="s">
        <v>371</v>
      </c>
      <c r="K130" s="40"/>
      <c r="L130" s="40"/>
      <c r="M130" s="40"/>
      <c r="N130" s="138"/>
      <c r="O130" s="186"/>
      <c r="P130" s="186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</row>
    <row r="131" spans="1:50" ht="13.2" hidden="1">
      <c r="A131" s="46">
        <v>45678</v>
      </c>
      <c r="B131" s="40" t="s">
        <v>362</v>
      </c>
      <c r="C131" s="40" t="s">
        <v>400</v>
      </c>
      <c r="D131" s="40">
        <v>60</v>
      </c>
      <c r="E131" s="140">
        <v>90</v>
      </c>
      <c r="F131" s="40" t="s">
        <v>303</v>
      </c>
      <c r="G131" s="40" t="s">
        <v>303</v>
      </c>
      <c r="H131" s="40" t="s">
        <v>1</v>
      </c>
      <c r="I131" s="183"/>
      <c r="J131" s="46">
        <v>45677</v>
      </c>
      <c r="K131" s="3" t="s">
        <v>225</v>
      </c>
      <c r="L131" s="3" t="s">
        <v>599</v>
      </c>
      <c r="M131" s="40">
        <v>90</v>
      </c>
      <c r="N131" s="138">
        <v>80</v>
      </c>
      <c r="O131" s="188">
        <v>20</v>
      </c>
      <c r="P131" s="188">
        <v>92</v>
      </c>
      <c r="Q131" s="40" t="s">
        <v>303</v>
      </c>
      <c r="R131" s="40" t="s">
        <v>303</v>
      </c>
      <c r="S131" s="40" t="s">
        <v>0</v>
      </c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</row>
    <row r="132" spans="1:50" ht="13.2" hidden="1">
      <c r="A132" s="46">
        <v>45678</v>
      </c>
      <c r="B132" s="41" t="s">
        <v>313</v>
      </c>
      <c r="C132" s="40" t="s">
        <v>314</v>
      </c>
      <c r="D132" s="40">
        <v>20</v>
      </c>
      <c r="E132" s="138">
        <v>40</v>
      </c>
      <c r="F132" s="40" t="s">
        <v>303</v>
      </c>
      <c r="G132" s="40" t="s">
        <v>303</v>
      </c>
      <c r="H132" s="40" t="s">
        <v>0</v>
      </c>
      <c r="I132" s="183"/>
      <c r="J132" s="46">
        <v>45678</v>
      </c>
      <c r="K132" s="3" t="s">
        <v>316</v>
      </c>
      <c r="L132" s="3" t="s">
        <v>311</v>
      </c>
      <c r="M132" s="40">
        <v>90</v>
      </c>
      <c r="N132" s="138">
        <v>100</v>
      </c>
      <c r="O132" s="188">
        <v>20</v>
      </c>
      <c r="P132" s="188">
        <v>80</v>
      </c>
      <c r="Q132" s="40" t="s">
        <v>303</v>
      </c>
      <c r="R132" s="40" t="s">
        <v>303</v>
      </c>
      <c r="S132" s="40" t="s">
        <v>0</v>
      </c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</row>
    <row r="133" spans="1:50" ht="13.2" hidden="1">
      <c r="A133" s="46">
        <v>45678</v>
      </c>
      <c r="B133" s="3" t="s">
        <v>201</v>
      </c>
      <c r="C133" s="3" t="s">
        <v>430</v>
      </c>
      <c r="D133" s="40">
        <v>15</v>
      </c>
      <c r="E133" s="138">
        <v>30</v>
      </c>
      <c r="F133" s="40" t="s">
        <v>303</v>
      </c>
      <c r="G133" s="40" t="s">
        <v>303</v>
      </c>
      <c r="H133" s="40" t="s">
        <v>0</v>
      </c>
      <c r="I133" s="183"/>
      <c r="J133" s="46">
        <v>45677</v>
      </c>
      <c r="K133" s="40" t="s">
        <v>26</v>
      </c>
      <c r="L133" s="40" t="s">
        <v>473</v>
      </c>
      <c r="M133" s="40">
        <v>30</v>
      </c>
      <c r="N133" s="138">
        <v>40</v>
      </c>
      <c r="O133" s="188">
        <v>10</v>
      </c>
      <c r="P133" s="188">
        <v>30</v>
      </c>
      <c r="Q133" s="40" t="s">
        <v>303</v>
      </c>
      <c r="R133" s="40" t="s">
        <v>303</v>
      </c>
      <c r="S133" s="40" t="s">
        <v>0</v>
      </c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</row>
    <row r="134" spans="1:50" ht="13.2" hidden="1">
      <c r="A134" s="50"/>
      <c r="B134" s="50"/>
      <c r="C134" s="50"/>
      <c r="D134" s="50"/>
      <c r="E134" s="143"/>
      <c r="F134" s="50"/>
      <c r="G134" s="50"/>
      <c r="H134" s="50"/>
      <c r="I134" s="183"/>
      <c r="J134" s="46">
        <v>45682</v>
      </c>
      <c r="K134" s="40" t="s">
        <v>26</v>
      </c>
      <c r="L134" s="40" t="s">
        <v>473</v>
      </c>
      <c r="M134" s="202">
        <v>60</v>
      </c>
      <c r="N134" s="138">
        <v>70</v>
      </c>
      <c r="O134" s="138">
        <v>20</v>
      </c>
      <c r="P134" s="138">
        <v>50</v>
      </c>
      <c r="Q134" s="40" t="s">
        <v>303</v>
      </c>
      <c r="R134" s="40" t="s">
        <v>303</v>
      </c>
      <c r="S134" s="40" t="s">
        <v>0</v>
      </c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</row>
    <row r="135" spans="1:50" ht="13.2" hidden="1">
      <c r="A135" s="46">
        <v>45679</v>
      </c>
      <c r="B135" s="41" t="s">
        <v>313</v>
      </c>
      <c r="C135" s="40" t="s">
        <v>314</v>
      </c>
      <c r="D135" s="40">
        <v>45</v>
      </c>
      <c r="E135" s="138">
        <v>80</v>
      </c>
      <c r="F135" s="40" t="s">
        <v>303</v>
      </c>
      <c r="G135" s="40" t="s">
        <v>303</v>
      </c>
      <c r="H135" s="40" t="s">
        <v>0</v>
      </c>
      <c r="I135" s="183"/>
      <c r="J135" s="46">
        <v>45683</v>
      </c>
      <c r="K135" s="40" t="s">
        <v>26</v>
      </c>
      <c r="L135" s="40" t="s">
        <v>473</v>
      </c>
      <c r="M135" s="202">
        <v>60</v>
      </c>
      <c r="N135" s="138">
        <v>70</v>
      </c>
      <c r="O135" s="138">
        <v>20</v>
      </c>
      <c r="P135" s="138">
        <v>50</v>
      </c>
      <c r="Q135" s="40" t="s">
        <v>303</v>
      </c>
      <c r="R135" s="40" t="s">
        <v>303</v>
      </c>
      <c r="S135" s="40" t="s">
        <v>0</v>
      </c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</row>
    <row r="136" spans="1:50" ht="13.2" hidden="1">
      <c r="A136" s="46">
        <v>45679</v>
      </c>
      <c r="B136" s="40" t="s">
        <v>382</v>
      </c>
      <c r="C136" s="40" t="s">
        <v>435</v>
      </c>
      <c r="D136" s="40">
        <v>60</v>
      </c>
      <c r="E136" s="140">
        <v>90</v>
      </c>
      <c r="F136" s="40" t="s">
        <v>303</v>
      </c>
      <c r="G136" s="40" t="s">
        <v>303</v>
      </c>
      <c r="H136" s="40" t="s">
        <v>0</v>
      </c>
      <c r="I136" s="183"/>
      <c r="J136" s="46">
        <v>45682</v>
      </c>
      <c r="K136" s="3" t="s">
        <v>225</v>
      </c>
      <c r="L136" s="3" t="s">
        <v>599</v>
      </c>
      <c r="M136" s="40">
        <v>120</v>
      </c>
      <c r="N136" s="138">
        <v>112</v>
      </c>
      <c r="O136" s="188">
        <v>20</v>
      </c>
      <c r="P136" s="188">
        <v>92</v>
      </c>
      <c r="Q136" s="40" t="s">
        <v>303</v>
      </c>
      <c r="R136" s="40" t="s">
        <v>303</v>
      </c>
      <c r="S136" s="40" t="s">
        <v>0</v>
      </c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</row>
    <row r="137" spans="1:50" ht="13.2" hidden="1">
      <c r="A137" s="46">
        <v>45679</v>
      </c>
      <c r="B137" s="40" t="s">
        <v>144</v>
      </c>
      <c r="C137" s="3" t="s">
        <v>620</v>
      </c>
      <c r="D137" s="40">
        <v>60</v>
      </c>
      <c r="E137" s="140">
        <v>90</v>
      </c>
      <c r="F137" s="40" t="s">
        <v>303</v>
      </c>
      <c r="G137" s="40" t="s">
        <v>303</v>
      </c>
      <c r="H137" s="40" t="s">
        <v>0</v>
      </c>
      <c r="I137" s="183"/>
      <c r="J137" s="46">
        <v>45683</v>
      </c>
      <c r="K137" s="3" t="s">
        <v>225</v>
      </c>
      <c r="L137" s="3" t="s">
        <v>599</v>
      </c>
      <c r="M137" s="40">
        <v>120</v>
      </c>
      <c r="N137" s="138">
        <v>112</v>
      </c>
      <c r="O137" s="188">
        <v>20</v>
      </c>
      <c r="P137" s="188">
        <v>92</v>
      </c>
      <c r="Q137" s="40" t="s">
        <v>303</v>
      </c>
      <c r="R137" s="40" t="s">
        <v>303</v>
      </c>
      <c r="S137" s="40" t="s">
        <v>0</v>
      </c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</row>
    <row r="138" spans="1:50" ht="13.2" hidden="1">
      <c r="A138" s="46">
        <v>45679</v>
      </c>
      <c r="B138" s="40" t="s">
        <v>324</v>
      </c>
      <c r="C138" s="40" t="s">
        <v>333</v>
      </c>
      <c r="D138" s="40">
        <v>60</v>
      </c>
      <c r="E138" s="140">
        <v>90</v>
      </c>
      <c r="F138" s="40" t="s">
        <v>303</v>
      </c>
      <c r="G138" s="40" t="s">
        <v>303</v>
      </c>
      <c r="H138" s="40" t="s">
        <v>1</v>
      </c>
      <c r="I138" s="183"/>
      <c r="J138" s="50"/>
      <c r="K138" s="50"/>
      <c r="L138" s="50"/>
      <c r="M138" s="50"/>
      <c r="N138" s="143"/>
      <c r="O138" s="190">
        <f t="shared" ref="O138:P138" si="1">SUM(O131:O137)</f>
        <v>130</v>
      </c>
      <c r="P138" s="190">
        <f t="shared" si="1"/>
        <v>486</v>
      </c>
      <c r="Q138" s="50"/>
      <c r="R138" s="50"/>
      <c r="S138" s="5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</row>
    <row r="139" spans="1:50" ht="13.2" hidden="1">
      <c r="A139" s="46">
        <v>45679</v>
      </c>
      <c r="B139" s="40" t="s">
        <v>26</v>
      </c>
      <c r="C139" s="40" t="s">
        <v>473</v>
      </c>
      <c r="D139" s="40">
        <v>30</v>
      </c>
      <c r="E139" s="138">
        <v>60</v>
      </c>
      <c r="F139" s="40" t="s">
        <v>303</v>
      </c>
      <c r="G139" s="40" t="s">
        <v>303</v>
      </c>
      <c r="H139" s="40" t="s">
        <v>1</v>
      </c>
      <c r="I139" s="183"/>
      <c r="J139" s="203" t="s">
        <v>636</v>
      </c>
      <c r="K139" s="40"/>
      <c r="L139" s="40"/>
      <c r="M139" s="40"/>
      <c r="N139" s="138"/>
      <c r="O139" s="186"/>
      <c r="P139" s="186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</row>
    <row r="140" spans="1:50" ht="13.2" hidden="1">
      <c r="A140" s="50"/>
      <c r="B140" s="50"/>
      <c r="C140" s="50"/>
      <c r="D140" s="50"/>
      <c r="E140" s="143"/>
      <c r="F140" s="50"/>
      <c r="G140" s="50"/>
      <c r="H140" s="50"/>
      <c r="I140" s="183"/>
      <c r="J140" s="46">
        <v>45683</v>
      </c>
      <c r="K140" s="11">
        <v>60</v>
      </c>
      <c r="L140" s="204">
        <v>90</v>
      </c>
      <c r="M140" s="40">
        <v>45</v>
      </c>
      <c r="N140" s="138">
        <v>60</v>
      </c>
      <c r="O140" s="138">
        <v>15</v>
      </c>
      <c r="P140" s="138">
        <v>45</v>
      </c>
      <c r="Q140" s="40" t="s">
        <v>303</v>
      </c>
      <c r="R140" s="40" t="s">
        <v>303</v>
      </c>
      <c r="S140" s="40" t="s">
        <v>1</v>
      </c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</row>
    <row r="141" spans="1:50" ht="13.2" hidden="1">
      <c r="A141" s="46">
        <v>45680</v>
      </c>
      <c r="B141" s="41" t="s">
        <v>313</v>
      </c>
      <c r="C141" s="40" t="s">
        <v>314</v>
      </c>
      <c r="D141" s="40">
        <v>30</v>
      </c>
      <c r="E141" s="140">
        <v>60</v>
      </c>
      <c r="F141" s="40" t="s">
        <v>303</v>
      </c>
      <c r="G141" s="40" t="s">
        <v>303</v>
      </c>
      <c r="H141" s="40" t="s">
        <v>0</v>
      </c>
      <c r="I141" s="183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</row>
    <row r="142" spans="1:50" ht="13.2" hidden="1">
      <c r="A142" s="46">
        <v>45680</v>
      </c>
      <c r="B142" s="40" t="s">
        <v>472</v>
      </c>
      <c r="C142" s="40" t="s">
        <v>473</v>
      </c>
      <c r="D142" s="40">
        <v>30</v>
      </c>
      <c r="E142" s="140">
        <v>60</v>
      </c>
      <c r="F142" s="40" t="s">
        <v>303</v>
      </c>
      <c r="G142" s="40" t="s">
        <v>303</v>
      </c>
      <c r="H142" s="40" t="s">
        <v>0</v>
      </c>
      <c r="I142" s="183"/>
      <c r="J142" s="50"/>
      <c r="K142" s="50"/>
      <c r="L142" s="50"/>
      <c r="M142" s="50"/>
      <c r="N142" s="143"/>
      <c r="O142" s="190">
        <f t="shared" ref="O142:P142" si="2">O140</f>
        <v>15</v>
      </c>
      <c r="P142" s="201">
        <f t="shared" si="2"/>
        <v>45</v>
      </c>
      <c r="Q142" s="50"/>
      <c r="R142" s="50"/>
      <c r="S142" s="5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</row>
    <row r="143" spans="1:50" ht="13.2" hidden="1">
      <c r="A143" s="46">
        <v>45680</v>
      </c>
      <c r="B143" s="40" t="s">
        <v>394</v>
      </c>
      <c r="C143" s="40" t="s">
        <v>335</v>
      </c>
      <c r="D143" s="40">
        <v>60</v>
      </c>
      <c r="E143" s="140">
        <v>90</v>
      </c>
      <c r="F143" s="40" t="s">
        <v>303</v>
      </c>
      <c r="G143" s="40" t="s">
        <v>303</v>
      </c>
      <c r="H143" s="40" t="s">
        <v>0</v>
      </c>
      <c r="I143" s="183"/>
      <c r="J143" s="40"/>
      <c r="K143" s="40"/>
      <c r="L143" s="40"/>
      <c r="M143" s="40"/>
      <c r="N143" s="138"/>
      <c r="P143" s="186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</row>
    <row r="144" spans="1:50" ht="13.2" hidden="1">
      <c r="A144" s="46">
        <v>45680</v>
      </c>
      <c r="B144" s="199" t="s">
        <v>372</v>
      </c>
      <c r="C144" s="40" t="s">
        <v>373</v>
      </c>
      <c r="D144" s="40">
        <v>60</v>
      </c>
      <c r="E144" s="140">
        <v>90</v>
      </c>
      <c r="F144" s="40" t="s">
        <v>303</v>
      </c>
      <c r="G144" s="40" t="s">
        <v>303</v>
      </c>
      <c r="H144" s="40" t="s">
        <v>0</v>
      </c>
      <c r="I144" s="183"/>
      <c r="J144" s="40"/>
      <c r="K144" s="40"/>
      <c r="L144" s="40"/>
      <c r="M144" s="40"/>
      <c r="N144" s="138"/>
      <c r="O144" s="186"/>
      <c r="P144" s="186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</row>
    <row r="145" spans="1:50" ht="13.2" hidden="1">
      <c r="A145" s="46">
        <v>45680</v>
      </c>
      <c r="B145" s="40" t="s">
        <v>26</v>
      </c>
      <c r="C145" s="40" t="s">
        <v>473</v>
      </c>
      <c r="D145" s="40">
        <v>60</v>
      </c>
      <c r="E145" s="140">
        <v>90</v>
      </c>
      <c r="F145" s="40" t="s">
        <v>303</v>
      </c>
      <c r="G145" s="40" t="s">
        <v>303</v>
      </c>
      <c r="H145" s="40" t="s">
        <v>0</v>
      </c>
      <c r="I145" s="183"/>
      <c r="J145" s="40"/>
      <c r="K145" s="40"/>
      <c r="L145" s="40"/>
      <c r="M145" s="40"/>
      <c r="N145" s="138"/>
      <c r="O145" s="186"/>
      <c r="P145" s="186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</row>
    <row r="146" spans="1:50" ht="13.2" hidden="1">
      <c r="A146" s="46">
        <v>45680</v>
      </c>
      <c r="B146" s="41" t="s">
        <v>315</v>
      </c>
      <c r="C146" s="40" t="s">
        <v>314</v>
      </c>
      <c r="D146" s="40">
        <v>30</v>
      </c>
      <c r="E146" s="140">
        <v>60</v>
      </c>
      <c r="F146" s="40" t="s">
        <v>303</v>
      </c>
      <c r="G146" s="40" t="s">
        <v>303</v>
      </c>
      <c r="H146" s="40" t="s">
        <v>0</v>
      </c>
      <c r="I146" s="183"/>
      <c r="J146" s="40"/>
      <c r="K146" s="40"/>
      <c r="L146" s="40"/>
      <c r="M146" s="40"/>
      <c r="N146" s="138"/>
      <c r="O146" s="186"/>
      <c r="P146" s="186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</row>
    <row r="147" spans="1:50" ht="13.2" hidden="1">
      <c r="A147" s="3" t="s">
        <v>633</v>
      </c>
      <c r="B147" s="3" t="s">
        <v>13</v>
      </c>
      <c r="C147" s="3" t="s">
        <v>575</v>
      </c>
      <c r="D147" s="3" t="s">
        <v>633</v>
      </c>
      <c r="E147" s="138">
        <v>60</v>
      </c>
      <c r="F147" s="40" t="s">
        <v>303</v>
      </c>
      <c r="G147" s="40" t="s">
        <v>303</v>
      </c>
      <c r="H147" s="40" t="s">
        <v>0</v>
      </c>
      <c r="I147" s="183"/>
      <c r="J147" s="40"/>
      <c r="K147" s="40"/>
      <c r="L147" s="40"/>
      <c r="M147" s="40"/>
      <c r="N147" s="140"/>
      <c r="O147" s="186"/>
      <c r="P147" s="186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</row>
    <row r="148" spans="1:50" ht="13.2" hidden="1">
      <c r="A148" s="3" t="s">
        <v>633</v>
      </c>
      <c r="B148" s="3" t="s">
        <v>479</v>
      </c>
      <c r="C148" s="3" t="s">
        <v>576</v>
      </c>
      <c r="D148" s="3" t="s">
        <v>633</v>
      </c>
      <c r="E148" s="138">
        <v>54</v>
      </c>
      <c r="F148" s="40" t="s">
        <v>303</v>
      </c>
      <c r="G148" s="40" t="s">
        <v>303</v>
      </c>
      <c r="H148" s="40" t="s">
        <v>1</v>
      </c>
      <c r="I148" s="183"/>
      <c r="J148" s="40"/>
      <c r="K148" s="40"/>
      <c r="L148" s="40"/>
      <c r="M148" s="40"/>
      <c r="N148" s="140"/>
      <c r="O148" s="186"/>
      <c r="P148" s="186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</row>
    <row r="149" spans="1:50" ht="13.2" hidden="1">
      <c r="A149" s="3" t="s">
        <v>633</v>
      </c>
      <c r="B149" s="3" t="s">
        <v>509</v>
      </c>
      <c r="C149" s="3" t="s">
        <v>510</v>
      </c>
      <c r="D149" s="3" t="s">
        <v>633</v>
      </c>
      <c r="E149" s="138">
        <v>60</v>
      </c>
      <c r="F149" s="40" t="s">
        <v>303</v>
      </c>
      <c r="G149" s="40" t="s">
        <v>303</v>
      </c>
      <c r="H149" s="40" t="s">
        <v>0</v>
      </c>
      <c r="I149" s="183"/>
      <c r="J149" s="40"/>
      <c r="K149" s="40"/>
      <c r="L149" s="40"/>
      <c r="M149" s="40"/>
      <c r="N149" s="138"/>
      <c r="O149" s="186"/>
      <c r="P149" s="186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</row>
    <row r="150" spans="1:50" ht="13.2" hidden="1">
      <c r="A150" s="3" t="s">
        <v>633</v>
      </c>
      <c r="B150" s="3" t="s">
        <v>525</v>
      </c>
      <c r="C150" s="3" t="s">
        <v>526</v>
      </c>
      <c r="D150" s="3" t="s">
        <v>633</v>
      </c>
      <c r="E150" s="138">
        <v>60</v>
      </c>
      <c r="F150" s="40" t="s">
        <v>303</v>
      </c>
      <c r="G150" s="40" t="s">
        <v>303</v>
      </c>
      <c r="H150" s="40" t="s">
        <v>0</v>
      </c>
      <c r="I150" s="183"/>
      <c r="J150" s="40"/>
      <c r="K150" s="40"/>
      <c r="L150" s="40"/>
      <c r="M150" s="40"/>
      <c r="N150" s="138"/>
      <c r="O150" s="186"/>
      <c r="P150" s="186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</row>
    <row r="151" spans="1:50" ht="13.2" hidden="1">
      <c r="A151" s="3" t="s">
        <v>633</v>
      </c>
      <c r="B151" s="3" t="s">
        <v>637</v>
      </c>
      <c r="C151" s="3" t="s">
        <v>361</v>
      </c>
      <c r="D151" s="3" t="s">
        <v>633</v>
      </c>
      <c r="E151" s="138">
        <v>60</v>
      </c>
      <c r="F151" s="40" t="s">
        <v>303</v>
      </c>
      <c r="G151" s="40" t="s">
        <v>303</v>
      </c>
      <c r="H151" s="40" t="s">
        <v>0</v>
      </c>
      <c r="I151" s="183"/>
      <c r="J151" s="40"/>
      <c r="K151" s="40"/>
      <c r="L151" s="40"/>
      <c r="M151" s="40"/>
      <c r="N151" s="138"/>
      <c r="O151" s="186"/>
      <c r="P151" s="186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</row>
    <row r="152" spans="1:50" ht="13.2" hidden="1">
      <c r="A152" s="3" t="s">
        <v>633</v>
      </c>
      <c r="B152" s="3" t="s">
        <v>350</v>
      </c>
      <c r="C152" s="3" t="s">
        <v>351</v>
      </c>
      <c r="D152" s="3" t="s">
        <v>633</v>
      </c>
      <c r="E152" s="138">
        <v>30</v>
      </c>
      <c r="F152" s="40" t="s">
        <v>303</v>
      </c>
      <c r="G152" s="40" t="s">
        <v>303</v>
      </c>
      <c r="H152" s="40" t="s">
        <v>0</v>
      </c>
      <c r="I152" s="183"/>
      <c r="J152" s="40"/>
      <c r="K152" s="40"/>
      <c r="L152" s="40"/>
      <c r="M152" s="40"/>
      <c r="N152" s="138"/>
      <c r="O152" s="186"/>
      <c r="P152" s="186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</row>
    <row r="153" spans="1:50" ht="13.2" hidden="1">
      <c r="A153" s="3" t="s">
        <v>633</v>
      </c>
      <c r="B153" s="3" t="s">
        <v>397</v>
      </c>
      <c r="C153" s="3" t="s">
        <v>578</v>
      </c>
      <c r="D153" s="3" t="s">
        <v>633</v>
      </c>
      <c r="E153" s="138">
        <v>90</v>
      </c>
      <c r="F153" s="40" t="s">
        <v>303</v>
      </c>
      <c r="G153" s="40" t="s">
        <v>303</v>
      </c>
      <c r="H153" s="40" t="s">
        <v>0</v>
      </c>
      <c r="I153" s="183"/>
      <c r="J153" s="40"/>
      <c r="K153" s="40"/>
      <c r="L153" s="40"/>
      <c r="M153" s="40"/>
      <c r="N153" s="138"/>
      <c r="O153" s="186"/>
      <c r="P153" s="186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</row>
    <row r="154" spans="1:50" ht="13.2" hidden="1">
      <c r="A154" s="3" t="s">
        <v>633</v>
      </c>
      <c r="B154" s="3" t="s">
        <v>360</v>
      </c>
      <c r="C154" s="3" t="s">
        <v>361</v>
      </c>
      <c r="D154" s="3" t="s">
        <v>633</v>
      </c>
      <c r="E154" s="138">
        <v>90</v>
      </c>
      <c r="F154" s="40" t="s">
        <v>303</v>
      </c>
      <c r="G154" s="40" t="s">
        <v>303</v>
      </c>
      <c r="H154" s="40" t="s">
        <v>0</v>
      </c>
      <c r="I154" s="183"/>
      <c r="J154" s="40"/>
      <c r="K154" s="40"/>
      <c r="L154" s="40"/>
      <c r="M154" s="40"/>
      <c r="N154" s="138"/>
      <c r="O154" s="186"/>
      <c r="P154" s="186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</row>
    <row r="155" spans="1:50" ht="13.2" hidden="1">
      <c r="A155" s="3" t="s">
        <v>633</v>
      </c>
      <c r="B155" s="3" t="s">
        <v>491</v>
      </c>
      <c r="C155" s="3" t="s">
        <v>522</v>
      </c>
      <c r="D155" s="3" t="s">
        <v>633</v>
      </c>
      <c r="E155" s="138">
        <v>40</v>
      </c>
      <c r="F155" s="40" t="s">
        <v>303</v>
      </c>
      <c r="G155" s="40" t="s">
        <v>303</v>
      </c>
      <c r="H155" s="40" t="s">
        <v>0</v>
      </c>
      <c r="I155" s="183"/>
      <c r="J155" s="40"/>
      <c r="K155" s="40"/>
      <c r="L155" s="40"/>
      <c r="M155" s="40"/>
      <c r="N155" s="138"/>
      <c r="O155" s="186"/>
      <c r="P155" s="186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</row>
    <row r="156" spans="1:50" ht="13.2" hidden="1">
      <c r="A156" s="3" t="s">
        <v>633</v>
      </c>
      <c r="B156" s="3" t="s">
        <v>328</v>
      </c>
      <c r="C156" s="3" t="s">
        <v>590</v>
      </c>
      <c r="D156" s="3" t="s">
        <v>633</v>
      </c>
      <c r="E156" s="138">
        <v>60</v>
      </c>
      <c r="F156" s="40" t="s">
        <v>303</v>
      </c>
      <c r="G156" s="40" t="s">
        <v>303</v>
      </c>
      <c r="H156" s="40" t="s">
        <v>0</v>
      </c>
      <c r="I156" s="183"/>
      <c r="J156" s="40"/>
      <c r="K156" s="40"/>
      <c r="L156" s="40"/>
      <c r="M156" s="40"/>
      <c r="N156" s="138"/>
      <c r="O156" s="186"/>
      <c r="P156" s="186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</row>
    <row r="157" spans="1:50" ht="13.2" hidden="1">
      <c r="A157" s="3" t="s">
        <v>633</v>
      </c>
      <c r="B157" s="3" t="s">
        <v>543</v>
      </c>
      <c r="C157" s="3" t="s">
        <v>591</v>
      </c>
      <c r="D157" s="3" t="s">
        <v>633</v>
      </c>
      <c r="E157" s="138">
        <v>90</v>
      </c>
      <c r="F157" s="40" t="s">
        <v>303</v>
      </c>
      <c r="G157" s="40" t="s">
        <v>303</v>
      </c>
      <c r="H157" s="40" t="s">
        <v>0</v>
      </c>
      <c r="I157" s="183"/>
      <c r="J157" s="40"/>
      <c r="K157" s="40"/>
      <c r="L157" s="40"/>
      <c r="M157" s="40"/>
      <c r="N157" s="138"/>
      <c r="O157" s="186"/>
      <c r="P157" s="186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</row>
    <row r="158" spans="1:50" ht="13.2" hidden="1">
      <c r="A158" s="3" t="s">
        <v>633</v>
      </c>
      <c r="B158" s="3" t="s">
        <v>136</v>
      </c>
      <c r="C158" s="3" t="s">
        <v>594</v>
      </c>
      <c r="D158" s="3" t="s">
        <v>633</v>
      </c>
      <c r="E158" s="138">
        <v>60</v>
      </c>
      <c r="F158" s="40" t="s">
        <v>303</v>
      </c>
      <c r="G158" s="40" t="s">
        <v>303</v>
      </c>
      <c r="H158" s="40" t="s">
        <v>1</v>
      </c>
      <c r="I158" s="183"/>
      <c r="J158" s="40"/>
      <c r="K158" s="40"/>
      <c r="L158" s="40"/>
      <c r="M158" s="40"/>
      <c r="N158" s="138"/>
      <c r="O158" s="186"/>
      <c r="P158" s="186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</row>
    <row r="159" spans="1:50" ht="13.2" hidden="1">
      <c r="A159" s="3" t="s">
        <v>633</v>
      </c>
      <c r="B159" s="3" t="s">
        <v>484</v>
      </c>
      <c r="C159" s="3" t="s">
        <v>485</v>
      </c>
      <c r="D159" s="3" t="s">
        <v>633</v>
      </c>
      <c r="E159" s="138">
        <v>40</v>
      </c>
      <c r="F159" s="40" t="s">
        <v>303</v>
      </c>
      <c r="G159" s="40" t="s">
        <v>303</v>
      </c>
      <c r="H159" s="40" t="s">
        <v>0</v>
      </c>
      <c r="I159" s="183"/>
      <c r="J159" s="40"/>
      <c r="K159" s="40"/>
      <c r="L159" s="40"/>
      <c r="M159" s="40"/>
      <c r="N159" s="138"/>
      <c r="O159" s="186"/>
      <c r="P159" s="186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</row>
    <row r="160" spans="1:50" ht="13.2" hidden="1">
      <c r="A160" s="3" t="s">
        <v>633</v>
      </c>
      <c r="B160" s="3" t="s">
        <v>592</v>
      </c>
      <c r="C160" s="3" t="s">
        <v>593</v>
      </c>
      <c r="D160" s="3" t="s">
        <v>633</v>
      </c>
      <c r="E160" s="138">
        <v>80</v>
      </c>
      <c r="F160" s="40" t="s">
        <v>303</v>
      </c>
      <c r="G160" s="40" t="s">
        <v>303</v>
      </c>
      <c r="H160" s="40" t="s">
        <v>0</v>
      </c>
      <c r="I160" s="183"/>
      <c r="J160" s="40"/>
      <c r="K160" s="40"/>
      <c r="L160" s="40"/>
      <c r="M160" s="40"/>
      <c r="N160" s="138"/>
      <c r="O160" s="186"/>
      <c r="P160" s="186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</row>
    <row r="161" spans="1:50" ht="13.2" hidden="1">
      <c r="A161" s="46">
        <v>45681</v>
      </c>
      <c r="B161" s="40" t="s">
        <v>360</v>
      </c>
      <c r="C161" s="40" t="s">
        <v>361</v>
      </c>
      <c r="D161" s="40">
        <v>60</v>
      </c>
      <c r="E161" s="138">
        <v>60</v>
      </c>
      <c r="F161" s="40" t="s">
        <v>303</v>
      </c>
      <c r="G161" s="40" t="s">
        <v>303</v>
      </c>
      <c r="H161" s="40" t="s">
        <v>0</v>
      </c>
      <c r="I161" s="183"/>
      <c r="J161" s="40"/>
      <c r="K161" s="40"/>
      <c r="L161" s="40"/>
      <c r="M161" s="40"/>
      <c r="N161" s="138"/>
      <c r="O161" s="186"/>
      <c r="P161" s="186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</row>
    <row r="162" spans="1:50" ht="13.2" hidden="1">
      <c r="A162" s="46">
        <v>45681</v>
      </c>
      <c r="B162" s="40" t="s">
        <v>331</v>
      </c>
      <c r="C162" s="40" t="s">
        <v>271</v>
      </c>
      <c r="D162" s="40">
        <v>45</v>
      </c>
      <c r="E162" s="138">
        <v>80</v>
      </c>
      <c r="F162" s="40" t="s">
        <v>303</v>
      </c>
      <c r="G162" s="40" t="s">
        <v>303</v>
      </c>
      <c r="H162" s="40" t="s">
        <v>0</v>
      </c>
      <c r="I162" s="183"/>
      <c r="J162" s="40"/>
      <c r="K162" s="40"/>
      <c r="L162" s="40"/>
      <c r="M162" s="40"/>
      <c r="N162" s="138"/>
      <c r="O162" s="186"/>
      <c r="P162" s="186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</row>
    <row r="163" spans="1:50" ht="13.2" hidden="1">
      <c r="A163" s="46">
        <v>45681</v>
      </c>
      <c r="B163" s="40" t="s">
        <v>201</v>
      </c>
      <c r="C163" s="40" t="s">
        <v>584</v>
      </c>
      <c r="D163" s="40">
        <v>30</v>
      </c>
      <c r="E163" s="138">
        <v>60</v>
      </c>
      <c r="F163" s="40" t="s">
        <v>303</v>
      </c>
      <c r="G163" s="40" t="s">
        <v>303</v>
      </c>
      <c r="H163" s="40" t="s">
        <v>0</v>
      </c>
      <c r="I163" s="183"/>
      <c r="J163" s="40"/>
      <c r="K163" s="40"/>
      <c r="L163" s="40"/>
      <c r="M163" s="40"/>
      <c r="N163" s="138"/>
      <c r="O163" s="186"/>
      <c r="P163" s="186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</row>
    <row r="164" spans="1:50" ht="13.2" hidden="1">
      <c r="A164" s="50"/>
      <c r="B164" s="50"/>
      <c r="C164" s="50"/>
      <c r="D164" s="50"/>
      <c r="E164" s="143"/>
      <c r="F164" s="50"/>
      <c r="G164" s="50"/>
      <c r="H164" s="50"/>
      <c r="I164" s="183"/>
      <c r="J164" s="40"/>
      <c r="K164" s="40"/>
      <c r="L164" s="40"/>
      <c r="M164" s="40"/>
      <c r="N164" s="138"/>
      <c r="O164" s="186"/>
      <c r="P164" s="186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</row>
    <row r="165" spans="1:50" ht="13.2" hidden="1">
      <c r="A165" s="46">
        <v>45683</v>
      </c>
      <c r="B165" s="40" t="s">
        <v>621</v>
      </c>
      <c r="C165" s="40" t="s">
        <v>622</v>
      </c>
      <c r="D165" s="40">
        <v>150</v>
      </c>
      <c r="E165" s="138">
        <v>240</v>
      </c>
      <c r="F165" s="40" t="s">
        <v>303</v>
      </c>
      <c r="G165" s="40" t="s">
        <v>303</v>
      </c>
      <c r="H165" s="40" t="s">
        <v>0</v>
      </c>
      <c r="I165" s="183"/>
      <c r="J165" s="40"/>
      <c r="K165" s="40"/>
      <c r="L165" s="40"/>
      <c r="M165" s="40"/>
      <c r="N165" s="138"/>
      <c r="O165" s="186"/>
      <c r="P165" s="186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</row>
    <row r="166" spans="1:50" ht="13.2" hidden="1">
      <c r="A166" s="46">
        <v>45683</v>
      </c>
      <c r="B166" s="40" t="s">
        <v>384</v>
      </c>
      <c r="C166" s="40" t="s">
        <v>318</v>
      </c>
      <c r="D166" s="40">
        <v>30</v>
      </c>
      <c r="E166" s="138">
        <v>60</v>
      </c>
      <c r="F166" s="40" t="s">
        <v>303</v>
      </c>
      <c r="G166" s="40" t="s">
        <v>303</v>
      </c>
      <c r="H166" s="40" t="s">
        <v>0</v>
      </c>
      <c r="I166" s="183"/>
      <c r="J166" s="40"/>
      <c r="K166" s="40"/>
      <c r="L166" s="40"/>
      <c r="M166" s="40"/>
      <c r="N166" s="138"/>
      <c r="O166" s="186"/>
      <c r="P166" s="186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</row>
    <row r="167" spans="1:50" ht="13.2" hidden="1">
      <c r="A167" s="46">
        <v>45683</v>
      </c>
      <c r="B167" s="40" t="s">
        <v>26</v>
      </c>
      <c r="C167" s="40" t="s">
        <v>473</v>
      </c>
      <c r="D167" s="40">
        <v>60</v>
      </c>
      <c r="E167" s="138">
        <v>90</v>
      </c>
      <c r="F167" s="40" t="s">
        <v>303</v>
      </c>
      <c r="G167" s="40" t="s">
        <v>303</v>
      </c>
      <c r="H167" s="40" t="s">
        <v>0</v>
      </c>
      <c r="I167" s="183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</row>
    <row r="168" spans="1:50" ht="13.2" hidden="1">
      <c r="A168" s="46">
        <v>45683</v>
      </c>
      <c r="B168" s="40" t="s">
        <v>638</v>
      </c>
      <c r="C168" s="40" t="s">
        <v>375</v>
      </c>
      <c r="D168" s="40">
        <v>60</v>
      </c>
      <c r="E168" s="138">
        <v>90</v>
      </c>
      <c r="F168" s="40" t="s">
        <v>303</v>
      </c>
      <c r="G168" s="40" t="s">
        <v>303</v>
      </c>
      <c r="H168" s="40" t="s">
        <v>0</v>
      </c>
      <c r="I168" s="183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</row>
    <row r="169" spans="1:50" ht="13.2" hidden="1">
      <c r="A169" s="46">
        <v>45683</v>
      </c>
      <c r="B169" s="40" t="s">
        <v>32</v>
      </c>
      <c r="C169" s="40" t="s">
        <v>639</v>
      </c>
      <c r="D169" s="40">
        <v>120</v>
      </c>
      <c r="E169" s="138">
        <v>180</v>
      </c>
      <c r="F169" s="40" t="s">
        <v>303</v>
      </c>
      <c r="G169" s="40" t="s">
        <v>303</v>
      </c>
      <c r="H169" s="40" t="s">
        <v>0</v>
      </c>
      <c r="I169" s="183"/>
      <c r="J169" s="40"/>
      <c r="K169" s="40"/>
      <c r="L169" s="40"/>
      <c r="M169" s="40"/>
      <c r="N169" s="138"/>
      <c r="O169" s="186"/>
      <c r="P169" s="186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</row>
    <row r="170" spans="1:50" ht="13.2">
      <c r="A170" s="156"/>
      <c r="B170" s="156"/>
      <c r="C170" s="156"/>
      <c r="D170" s="156"/>
      <c r="E170" s="158">
        <f>SUM(E122:E169)</f>
        <v>3464</v>
      </c>
      <c r="F170" s="156"/>
      <c r="G170" s="156"/>
      <c r="H170" s="156"/>
      <c r="I170" s="205"/>
      <c r="J170" s="156"/>
      <c r="K170" s="156"/>
      <c r="L170" s="156"/>
      <c r="M170" s="156"/>
      <c r="N170" s="158"/>
      <c r="O170" s="201">
        <f>O129+O138+O142</f>
        <v>330</v>
      </c>
      <c r="P170" s="201"/>
      <c r="Q170" s="156"/>
      <c r="R170" s="156"/>
      <c r="S170" s="156"/>
      <c r="T170" s="158">
        <f>E170+O170</f>
        <v>3794</v>
      </c>
      <c r="U170" s="156"/>
      <c r="V170" s="156"/>
      <c r="W170" s="156"/>
      <c r="X170" s="156"/>
      <c r="Y170" s="156"/>
      <c r="Z170" s="156"/>
      <c r="AA170" s="156"/>
      <c r="AB170" s="156"/>
      <c r="AC170" s="156"/>
      <c r="AD170" s="156"/>
      <c r="AE170" s="156"/>
      <c r="AF170" s="156"/>
      <c r="AG170" s="156"/>
      <c r="AH170" s="156"/>
      <c r="AI170" s="156"/>
      <c r="AJ170" s="156"/>
      <c r="AK170" s="156"/>
      <c r="AL170" s="156"/>
      <c r="AM170" s="156"/>
      <c r="AN170" s="156"/>
      <c r="AO170" s="156"/>
      <c r="AP170" s="156"/>
      <c r="AQ170" s="156"/>
      <c r="AR170" s="156"/>
      <c r="AS170" s="156"/>
      <c r="AT170" s="156"/>
      <c r="AU170" s="156"/>
      <c r="AV170" s="156"/>
      <c r="AW170" s="156"/>
      <c r="AX170" s="156"/>
    </row>
    <row r="171" spans="1:50" ht="15">
      <c r="A171" s="110" t="s">
        <v>640</v>
      </c>
      <c r="B171" s="37"/>
      <c r="C171" s="37"/>
      <c r="D171" s="37"/>
      <c r="E171" s="137"/>
      <c r="F171" s="45"/>
      <c r="G171" s="37"/>
      <c r="H171" s="37"/>
      <c r="I171" s="183"/>
      <c r="J171" s="37"/>
      <c r="K171" s="37"/>
      <c r="L171" s="37"/>
      <c r="M171" s="137"/>
      <c r="N171" s="137"/>
      <c r="O171" s="185"/>
      <c r="P171" s="185"/>
      <c r="Q171" s="37"/>
      <c r="R171" s="37"/>
      <c r="S171" s="37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</row>
    <row r="172" spans="1:50" ht="13.2">
      <c r="A172" s="112">
        <v>45684</v>
      </c>
      <c r="B172" s="3" t="s">
        <v>385</v>
      </c>
      <c r="C172" s="3" t="s">
        <v>405</v>
      </c>
      <c r="D172" s="40">
        <v>45</v>
      </c>
      <c r="E172" s="138">
        <v>80</v>
      </c>
      <c r="F172" s="40" t="s">
        <v>303</v>
      </c>
      <c r="G172" s="40" t="s">
        <v>303</v>
      </c>
      <c r="H172" s="40" t="s">
        <v>0</v>
      </c>
      <c r="I172" s="183"/>
      <c r="J172" s="156" t="s">
        <v>565</v>
      </c>
      <c r="K172" s="40" t="s">
        <v>227</v>
      </c>
      <c r="L172" s="40" t="s">
        <v>404</v>
      </c>
      <c r="M172" s="40" t="s">
        <v>304</v>
      </c>
      <c r="N172" s="138">
        <v>100</v>
      </c>
      <c r="O172" s="186">
        <v>40</v>
      </c>
      <c r="P172" s="186">
        <v>60</v>
      </c>
      <c r="Q172" s="40" t="s">
        <v>303</v>
      </c>
      <c r="R172" s="40" t="s">
        <v>303</v>
      </c>
      <c r="S172" s="40" t="s">
        <v>0</v>
      </c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</row>
    <row r="173" spans="1:50" ht="13.2">
      <c r="A173" s="112">
        <v>45684</v>
      </c>
      <c r="B173" s="40" t="s">
        <v>26</v>
      </c>
      <c r="C173" s="40" t="s">
        <v>473</v>
      </c>
      <c r="D173" s="40">
        <v>30</v>
      </c>
      <c r="E173" s="138">
        <v>60</v>
      </c>
      <c r="F173" s="40" t="s">
        <v>303</v>
      </c>
      <c r="G173" s="40" t="s">
        <v>303</v>
      </c>
      <c r="H173" s="40" t="s">
        <v>0</v>
      </c>
      <c r="I173" s="183"/>
      <c r="J173" s="127" t="s">
        <v>199</v>
      </c>
      <c r="K173" s="40" t="s">
        <v>537</v>
      </c>
      <c r="L173" s="40" t="s">
        <v>538</v>
      </c>
      <c r="M173" s="40" t="s">
        <v>304</v>
      </c>
      <c r="N173" s="140">
        <v>100</v>
      </c>
      <c r="O173" s="187">
        <v>40</v>
      </c>
      <c r="P173" s="187">
        <v>60</v>
      </c>
      <c r="Q173" s="40" t="s">
        <v>303</v>
      </c>
      <c r="R173" s="40" t="s">
        <v>303</v>
      </c>
      <c r="S173" s="40" t="s">
        <v>0</v>
      </c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</row>
    <row r="174" spans="1:50" ht="13.2">
      <c r="A174" s="112">
        <v>45684</v>
      </c>
      <c r="B174" s="3" t="s">
        <v>401</v>
      </c>
      <c r="C174" s="3" t="s">
        <v>591</v>
      </c>
      <c r="D174" s="40">
        <v>30</v>
      </c>
      <c r="E174" s="138">
        <v>60</v>
      </c>
      <c r="F174" s="40" t="s">
        <v>303</v>
      </c>
      <c r="G174" s="40" t="s">
        <v>303</v>
      </c>
      <c r="H174" s="40" t="s">
        <v>0</v>
      </c>
      <c r="I174" s="183"/>
      <c r="J174" s="113" t="s">
        <v>199</v>
      </c>
      <c r="K174" s="40" t="s">
        <v>442</v>
      </c>
      <c r="L174" s="40" t="s">
        <v>601</v>
      </c>
      <c r="M174" s="40" t="s">
        <v>304</v>
      </c>
      <c r="N174" s="140">
        <v>100</v>
      </c>
      <c r="O174" s="187">
        <v>40</v>
      </c>
      <c r="P174" s="187">
        <v>60</v>
      </c>
      <c r="Q174" s="40" t="s">
        <v>303</v>
      </c>
      <c r="R174" s="40" t="s">
        <v>303</v>
      </c>
      <c r="S174" s="40" t="s">
        <v>0</v>
      </c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</row>
    <row r="175" spans="1:50" ht="13.2">
      <c r="A175" s="112">
        <v>45684</v>
      </c>
      <c r="B175" s="40" t="s">
        <v>20</v>
      </c>
      <c r="C175" s="40" t="s">
        <v>307</v>
      </c>
      <c r="D175" s="40">
        <v>30</v>
      </c>
      <c r="E175" s="138">
        <v>60</v>
      </c>
      <c r="F175" s="40" t="s">
        <v>303</v>
      </c>
      <c r="G175" s="40" t="s">
        <v>303</v>
      </c>
      <c r="H175" s="40" t="s">
        <v>0</v>
      </c>
      <c r="I175" s="183"/>
      <c r="J175" s="112">
        <v>45687</v>
      </c>
      <c r="K175" s="40" t="s">
        <v>603</v>
      </c>
      <c r="L175" s="40" t="s">
        <v>365</v>
      </c>
      <c r="M175" s="40">
        <v>60</v>
      </c>
      <c r="N175" s="138">
        <v>80</v>
      </c>
      <c r="O175" s="186">
        <v>25</v>
      </c>
      <c r="P175" s="186">
        <v>55</v>
      </c>
      <c r="Q175" s="40" t="s">
        <v>303</v>
      </c>
      <c r="R175" s="40" t="s">
        <v>303</v>
      </c>
      <c r="S175" s="40" t="s">
        <v>1</v>
      </c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</row>
    <row r="176" spans="1:50" ht="13.2">
      <c r="A176" s="112">
        <v>45684</v>
      </c>
      <c r="B176" s="40" t="s">
        <v>328</v>
      </c>
      <c r="C176" s="40" t="s">
        <v>329</v>
      </c>
      <c r="D176" s="40">
        <v>60</v>
      </c>
      <c r="E176" s="140">
        <v>90</v>
      </c>
      <c r="F176" s="40" t="s">
        <v>303</v>
      </c>
      <c r="G176" s="40" t="s">
        <v>303</v>
      </c>
      <c r="H176" s="40" t="s">
        <v>0</v>
      </c>
      <c r="I176" s="183"/>
      <c r="J176" s="127">
        <v>45689</v>
      </c>
      <c r="K176" s="3" t="s">
        <v>227</v>
      </c>
      <c r="L176" s="3" t="s">
        <v>404</v>
      </c>
      <c r="M176" s="40">
        <v>45</v>
      </c>
      <c r="N176" s="138">
        <v>65</v>
      </c>
      <c r="O176" s="138">
        <v>13</v>
      </c>
      <c r="P176" s="138">
        <v>52</v>
      </c>
      <c r="Q176" s="40" t="s">
        <v>303</v>
      </c>
      <c r="R176" s="40" t="s">
        <v>303</v>
      </c>
      <c r="S176" s="40" t="s">
        <v>0</v>
      </c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</row>
    <row r="177" spans="1:50" ht="13.2">
      <c r="A177" s="40"/>
      <c r="B177" s="40"/>
      <c r="C177" s="40"/>
      <c r="D177" s="40"/>
      <c r="E177" s="138"/>
      <c r="F177" s="40"/>
      <c r="G177" s="40"/>
      <c r="H177" s="40"/>
      <c r="I177" s="183"/>
      <c r="J177" s="40"/>
      <c r="K177" s="40"/>
      <c r="L177" s="40"/>
      <c r="M177" s="40"/>
      <c r="N177" s="138"/>
      <c r="O177" s="186"/>
      <c r="P177" s="186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</row>
    <row r="178" spans="1:50" ht="13.2">
      <c r="A178" s="50"/>
      <c r="B178" s="50"/>
      <c r="C178" s="50"/>
      <c r="D178" s="50"/>
      <c r="E178" s="143"/>
      <c r="F178" s="50"/>
      <c r="G178" s="50"/>
      <c r="H178" s="50"/>
      <c r="I178" s="183"/>
      <c r="J178" s="50"/>
      <c r="K178" s="50"/>
      <c r="L178" s="50"/>
      <c r="M178" s="50"/>
      <c r="N178" s="143"/>
      <c r="O178" s="201">
        <f t="shared" ref="O178:P178" si="3">SUM(O172:O176)</f>
        <v>158</v>
      </c>
      <c r="P178" s="190">
        <f t="shared" si="3"/>
        <v>287</v>
      </c>
      <c r="Q178" s="50"/>
      <c r="R178" s="50"/>
      <c r="S178" s="5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</row>
    <row r="179" spans="1:50" ht="13.2">
      <c r="A179" s="112">
        <v>45685</v>
      </c>
      <c r="B179" s="40" t="s">
        <v>201</v>
      </c>
      <c r="C179" s="40" t="s">
        <v>430</v>
      </c>
      <c r="D179" s="41">
        <v>45</v>
      </c>
      <c r="E179" s="141">
        <v>80</v>
      </c>
      <c r="F179" s="40" t="s">
        <v>303</v>
      </c>
      <c r="G179" s="40" t="s">
        <v>303</v>
      </c>
      <c r="H179" s="40" t="s">
        <v>0</v>
      </c>
      <c r="I179" s="183"/>
      <c r="J179" s="123" t="s">
        <v>371</v>
      </c>
      <c r="M179" s="202"/>
      <c r="N179" s="138"/>
      <c r="O179" s="138"/>
      <c r="P179" s="138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</row>
    <row r="180" spans="1:50" ht="13.2">
      <c r="A180" s="112">
        <v>45685</v>
      </c>
      <c r="B180" s="40" t="s">
        <v>471</v>
      </c>
      <c r="C180" s="3" t="s">
        <v>32</v>
      </c>
      <c r="D180" s="41">
        <v>45</v>
      </c>
      <c r="E180" s="141">
        <v>80</v>
      </c>
      <c r="F180" s="40" t="s">
        <v>303</v>
      </c>
      <c r="G180" s="40" t="s">
        <v>303</v>
      </c>
      <c r="H180" s="40" t="s">
        <v>0</v>
      </c>
      <c r="I180" s="183"/>
      <c r="J180" s="112">
        <v>45684</v>
      </c>
      <c r="K180" s="3" t="s">
        <v>227</v>
      </c>
      <c r="L180" s="3" t="s">
        <v>404</v>
      </c>
      <c r="M180" s="40">
        <v>30</v>
      </c>
      <c r="N180" s="138">
        <v>40</v>
      </c>
      <c r="O180" s="138">
        <v>10</v>
      </c>
      <c r="P180" s="138">
        <v>30</v>
      </c>
      <c r="Q180" s="40" t="s">
        <v>303</v>
      </c>
      <c r="R180" s="40" t="s">
        <v>303</v>
      </c>
      <c r="S180" s="40" t="s">
        <v>0</v>
      </c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</row>
    <row r="181" spans="1:50" ht="13.2">
      <c r="A181" s="112">
        <v>45685</v>
      </c>
      <c r="B181" s="40" t="s">
        <v>362</v>
      </c>
      <c r="C181" s="40" t="s">
        <v>400</v>
      </c>
      <c r="D181" s="40">
        <v>60</v>
      </c>
      <c r="E181" s="140">
        <v>90</v>
      </c>
      <c r="F181" s="40" t="s">
        <v>303</v>
      </c>
      <c r="G181" s="40" t="s">
        <v>303</v>
      </c>
      <c r="H181" s="40" t="s">
        <v>1</v>
      </c>
      <c r="I181" s="183"/>
      <c r="J181" s="112">
        <v>45684</v>
      </c>
      <c r="K181" s="40" t="s">
        <v>26</v>
      </c>
      <c r="L181" s="40" t="s">
        <v>473</v>
      </c>
      <c r="M181" s="202">
        <v>60</v>
      </c>
      <c r="N181" s="138">
        <v>70</v>
      </c>
      <c r="O181" s="138">
        <v>20</v>
      </c>
      <c r="P181" s="138">
        <v>50</v>
      </c>
      <c r="Q181" s="40" t="s">
        <v>303</v>
      </c>
      <c r="R181" s="40" t="s">
        <v>303</v>
      </c>
      <c r="S181" s="40" t="s">
        <v>0</v>
      </c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</row>
    <row r="182" spans="1:50" ht="13.2">
      <c r="A182" s="112">
        <v>45685</v>
      </c>
      <c r="B182" s="41" t="s">
        <v>313</v>
      </c>
      <c r="C182" s="40" t="s">
        <v>314</v>
      </c>
      <c r="D182" s="41">
        <v>30</v>
      </c>
      <c r="E182" s="141">
        <v>60</v>
      </c>
      <c r="F182" s="40" t="s">
        <v>303</v>
      </c>
      <c r="G182" s="40" t="s">
        <v>303</v>
      </c>
      <c r="H182" s="40" t="s">
        <v>0</v>
      </c>
      <c r="I182" s="183"/>
      <c r="J182" s="112">
        <v>45685</v>
      </c>
      <c r="K182" s="3" t="s">
        <v>227</v>
      </c>
      <c r="L182" s="3" t="s">
        <v>404</v>
      </c>
      <c r="M182" s="40">
        <v>30</v>
      </c>
      <c r="N182" s="138">
        <v>40</v>
      </c>
      <c r="O182" s="138">
        <v>10</v>
      </c>
      <c r="P182" s="138">
        <v>30</v>
      </c>
      <c r="Q182" s="40" t="s">
        <v>303</v>
      </c>
      <c r="R182" s="40" t="s">
        <v>303</v>
      </c>
      <c r="S182" s="40" t="s">
        <v>0</v>
      </c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</row>
    <row r="183" spans="1:50" ht="13.2">
      <c r="A183" s="112">
        <v>45685</v>
      </c>
      <c r="B183" s="40" t="s">
        <v>498</v>
      </c>
      <c r="C183" s="40" t="s">
        <v>227</v>
      </c>
      <c r="D183" s="40">
        <v>60</v>
      </c>
      <c r="E183" s="140">
        <v>90</v>
      </c>
      <c r="F183" s="40" t="s">
        <v>303</v>
      </c>
      <c r="G183" s="40" t="s">
        <v>303</v>
      </c>
      <c r="H183" s="40" t="s">
        <v>0</v>
      </c>
      <c r="I183" s="183"/>
      <c r="J183" s="112">
        <v>45685</v>
      </c>
      <c r="K183" s="3" t="s">
        <v>641</v>
      </c>
      <c r="L183" s="3" t="s">
        <v>538</v>
      </c>
      <c r="M183" s="40">
        <v>30</v>
      </c>
      <c r="N183" s="138">
        <v>40</v>
      </c>
      <c r="O183" s="138">
        <v>10</v>
      </c>
      <c r="P183" s="138">
        <v>30</v>
      </c>
      <c r="Q183" s="40" t="s">
        <v>303</v>
      </c>
      <c r="R183" s="40" t="s">
        <v>303</v>
      </c>
      <c r="S183" s="40" t="s">
        <v>0</v>
      </c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</row>
    <row r="184" spans="1:50" ht="13.2">
      <c r="A184" s="50"/>
      <c r="B184" s="50"/>
      <c r="C184" s="50"/>
      <c r="D184" s="50"/>
      <c r="E184" s="143"/>
      <c r="F184" s="50"/>
      <c r="G184" s="50"/>
      <c r="H184" s="50"/>
      <c r="I184" s="183"/>
      <c r="J184" s="112">
        <v>45685</v>
      </c>
      <c r="K184" s="40" t="s">
        <v>427</v>
      </c>
      <c r="L184" s="40" t="s">
        <v>428</v>
      </c>
      <c r="M184" s="202">
        <v>60</v>
      </c>
      <c r="N184" s="138">
        <v>70</v>
      </c>
      <c r="O184" s="138">
        <v>20</v>
      </c>
      <c r="P184" s="138">
        <v>50</v>
      </c>
      <c r="Q184" s="40" t="s">
        <v>303</v>
      </c>
      <c r="R184" s="40" t="s">
        <v>303</v>
      </c>
      <c r="S184" s="40" t="s">
        <v>0</v>
      </c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</row>
    <row r="185" spans="1:50" ht="13.2">
      <c r="A185" s="112">
        <v>45686</v>
      </c>
      <c r="B185" s="40" t="s">
        <v>382</v>
      </c>
      <c r="C185" s="40" t="s">
        <v>435</v>
      </c>
      <c r="D185" s="40">
        <v>60</v>
      </c>
      <c r="E185" s="140">
        <v>90</v>
      </c>
      <c r="F185" s="40" t="s">
        <v>303</v>
      </c>
      <c r="G185" s="40" t="s">
        <v>303</v>
      </c>
      <c r="H185" s="40" t="s">
        <v>0</v>
      </c>
      <c r="I185" s="183"/>
      <c r="J185" s="112">
        <v>45686</v>
      </c>
      <c r="K185" s="40" t="s">
        <v>427</v>
      </c>
      <c r="L185" s="40" t="s">
        <v>428</v>
      </c>
      <c r="M185" s="202">
        <v>60</v>
      </c>
      <c r="N185" s="138">
        <v>70</v>
      </c>
      <c r="O185" s="138">
        <v>20</v>
      </c>
      <c r="P185" s="138">
        <v>50</v>
      </c>
      <c r="Q185" s="40" t="s">
        <v>303</v>
      </c>
      <c r="R185" s="40" t="s">
        <v>303</v>
      </c>
      <c r="S185" s="40" t="s">
        <v>0</v>
      </c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</row>
    <row r="186" spans="1:50" ht="13.2">
      <c r="A186" s="112">
        <v>45686</v>
      </c>
      <c r="B186" s="40" t="s">
        <v>501</v>
      </c>
      <c r="C186" s="40" t="s">
        <v>642</v>
      </c>
      <c r="D186" s="40">
        <v>60</v>
      </c>
      <c r="E186" s="140">
        <v>90</v>
      </c>
      <c r="F186" s="40" t="s">
        <v>303</v>
      </c>
      <c r="G186" s="40" t="s">
        <v>303</v>
      </c>
      <c r="H186" s="40" t="s">
        <v>1</v>
      </c>
      <c r="I186" s="183"/>
      <c r="J186" s="112">
        <v>45686</v>
      </c>
      <c r="K186" s="3" t="s">
        <v>227</v>
      </c>
      <c r="L186" s="3" t="s">
        <v>404</v>
      </c>
      <c r="M186" s="40">
        <v>30</v>
      </c>
      <c r="N186" s="138">
        <v>40</v>
      </c>
      <c r="O186" s="138">
        <v>10</v>
      </c>
      <c r="P186" s="138">
        <v>30</v>
      </c>
      <c r="Q186" s="40" t="s">
        <v>303</v>
      </c>
      <c r="R186" s="40" t="s">
        <v>303</v>
      </c>
      <c r="S186" s="40" t="s">
        <v>0</v>
      </c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</row>
    <row r="187" spans="1:50" ht="13.2">
      <c r="A187" s="112">
        <v>45686</v>
      </c>
      <c r="B187" s="40" t="s">
        <v>144</v>
      </c>
      <c r="C187" s="3" t="s">
        <v>620</v>
      </c>
      <c r="D187" s="40">
        <v>30</v>
      </c>
      <c r="E187" s="138">
        <v>60</v>
      </c>
      <c r="F187" s="40" t="s">
        <v>303</v>
      </c>
      <c r="G187" s="40" t="s">
        <v>303</v>
      </c>
      <c r="H187" s="40" t="s">
        <v>0</v>
      </c>
      <c r="I187" s="183"/>
      <c r="J187" s="112">
        <v>45687</v>
      </c>
      <c r="K187" s="3" t="s">
        <v>227</v>
      </c>
      <c r="L187" s="3" t="s">
        <v>404</v>
      </c>
      <c r="M187" s="40">
        <v>30</v>
      </c>
      <c r="N187" s="138">
        <v>40</v>
      </c>
      <c r="O187" s="138">
        <v>10</v>
      </c>
      <c r="P187" s="138">
        <v>30</v>
      </c>
      <c r="Q187" s="40" t="s">
        <v>303</v>
      </c>
      <c r="R187" s="40" t="s">
        <v>303</v>
      </c>
      <c r="S187" s="40" t="s">
        <v>0</v>
      </c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</row>
    <row r="188" spans="1:50" ht="13.2">
      <c r="A188" s="112">
        <v>45686</v>
      </c>
      <c r="B188" s="40" t="s">
        <v>324</v>
      </c>
      <c r="C188" s="40" t="s">
        <v>333</v>
      </c>
      <c r="D188" s="40">
        <v>60</v>
      </c>
      <c r="E188" s="140">
        <v>90</v>
      </c>
      <c r="F188" s="40" t="s">
        <v>303</v>
      </c>
      <c r="G188" s="40" t="s">
        <v>303</v>
      </c>
      <c r="H188" s="40" t="s">
        <v>1</v>
      </c>
      <c r="I188" s="183"/>
      <c r="J188" s="112">
        <v>45688</v>
      </c>
      <c r="K188" s="3" t="s">
        <v>227</v>
      </c>
      <c r="L188" s="3" t="s">
        <v>404</v>
      </c>
      <c r="M188" s="40">
        <v>30</v>
      </c>
      <c r="N188" s="138">
        <v>40</v>
      </c>
      <c r="O188" s="138">
        <v>10</v>
      </c>
      <c r="P188" s="138">
        <v>30</v>
      </c>
      <c r="Q188" s="40" t="s">
        <v>303</v>
      </c>
      <c r="R188" s="40" t="s">
        <v>303</v>
      </c>
      <c r="S188" s="40" t="s">
        <v>0</v>
      </c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</row>
    <row r="189" spans="1:50" ht="13.2">
      <c r="A189" s="112">
        <v>45686</v>
      </c>
      <c r="B189" s="40" t="s">
        <v>498</v>
      </c>
      <c r="C189" s="40" t="s">
        <v>227</v>
      </c>
      <c r="D189" s="40">
        <v>15</v>
      </c>
      <c r="E189" s="138">
        <v>30</v>
      </c>
      <c r="F189" s="40" t="s">
        <v>303</v>
      </c>
      <c r="G189" s="40" t="s">
        <v>303</v>
      </c>
      <c r="H189" s="40" t="s">
        <v>0</v>
      </c>
      <c r="I189" s="183"/>
      <c r="J189" s="112">
        <v>45689</v>
      </c>
      <c r="K189" s="3" t="s">
        <v>225</v>
      </c>
      <c r="L189" s="3" t="s">
        <v>599</v>
      </c>
      <c r="M189" s="40">
        <v>90</v>
      </c>
      <c r="N189" s="138">
        <v>80</v>
      </c>
      <c r="O189" s="138">
        <v>15</v>
      </c>
      <c r="P189" s="138">
        <v>65</v>
      </c>
      <c r="Q189" s="40" t="s">
        <v>303</v>
      </c>
      <c r="R189" s="40" t="s">
        <v>303</v>
      </c>
      <c r="S189" s="40" t="s">
        <v>0</v>
      </c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</row>
    <row r="190" spans="1:50" ht="13.2">
      <c r="A190" s="50"/>
      <c r="B190" s="50"/>
      <c r="C190" s="50"/>
      <c r="D190" s="50"/>
      <c r="E190" s="143"/>
      <c r="F190" s="50"/>
      <c r="G190" s="50"/>
      <c r="H190" s="50"/>
      <c r="I190" s="183"/>
      <c r="J190" s="112">
        <v>45690</v>
      </c>
      <c r="K190" s="3" t="s">
        <v>641</v>
      </c>
      <c r="L190" s="3" t="s">
        <v>538</v>
      </c>
      <c r="M190" s="202">
        <v>60</v>
      </c>
      <c r="N190" s="138">
        <v>70</v>
      </c>
      <c r="O190" s="138">
        <v>20</v>
      </c>
      <c r="P190" s="138">
        <v>50</v>
      </c>
      <c r="Q190" s="40" t="s">
        <v>303</v>
      </c>
      <c r="R190" s="40" t="s">
        <v>303</v>
      </c>
      <c r="S190" s="40" t="s">
        <v>0</v>
      </c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</row>
    <row r="191" spans="1:50" ht="13.2">
      <c r="A191" s="112">
        <v>45687</v>
      </c>
      <c r="B191" s="40" t="s">
        <v>472</v>
      </c>
      <c r="C191" s="40" t="s">
        <v>473</v>
      </c>
      <c r="D191" s="40">
        <v>60</v>
      </c>
      <c r="E191" s="140">
        <v>90</v>
      </c>
      <c r="F191" s="40" t="s">
        <v>303</v>
      </c>
      <c r="G191" s="40" t="s">
        <v>303</v>
      </c>
      <c r="H191" s="40" t="s">
        <v>0</v>
      </c>
      <c r="I191" s="183"/>
      <c r="J191" s="112">
        <v>45690</v>
      </c>
      <c r="K191" s="3" t="s">
        <v>227</v>
      </c>
      <c r="L191" s="3" t="s">
        <v>404</v>
      </c>
      <c r="M191" s="202">
        <v>60</v>
      </c>
      <c r="N191" s="138">
        <v>70</v>
      </c>
      <c r="O191" s="138">
        <v>20</v>
      </c>
      <c r="P191" s="138">
        <v>50</v>
      </c>
      <c r="Q191" s="11" t="s">
        <v>303</v>
      </c>
      <c r="R191" s="11" t="s">
        <v>303</v>
      </c>
      <c r="S191" s="40" t="s">
        <v>0</v>
      </c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</row>
    <row r="192" spans="1:50" ht="13.2">
      <c r="A192" s="112">
        <v>45687</v>
      </c>
      <c r="B192" s="40" t="s">
        <v>144</v>
      </c>
      <c r="C192" s="3" t="s">
        <v>620</v>
      </c>
      <c r="D192" s="40">
        <v>60</v>
      </c>
      <c r="E192" s="140">
        <v>90</v>
      </c>
      <c r="F192" s="40" t="s">
        <v>303</v>
      </c>
      <c r="G192" s="40" t="s">
        <v>303</v>
      </c>
      <c r="H192" s="40" t="s">
        <v>0</v>
      </c>
      <c r="I192" s="183"/>
      <c r="Q192" s="11"/>
      <c r="R192" s="11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</row>
    <row r="193" spans="1:50" ht="13.2">
      <c r="A193" s="50"/>
      <c r="B193" s="50"/>
      <c r="C193" s="50"/>
      <c r="D193" s="50"/>
      <c r="E193" s="143"/>
      <c r="F193" s="50"/>
      <c r="G193" s="50"/>
      <c r="H193" s="50"/>
      <c r="I193" s="183"/>
      <c r="Q193" s="11"/>
      <c r="R193" s="11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</row>
    <row r="194" spans="1:50" ht="13.2">
      <c r="A194" s="32" t="s">
        <v>546</v>
      </c>
      <c r="I194" s="183"/>
      <c r="J194" s="31"/>
      <c r="K194" s="40"/>
      <c r="L194" s="40"/>
      <c r="M194" s="40"/>
      <c r="N194" s="138"/>
      <c r="O194" s="40"/>
      <c r="P194" s="40"/>
      <c r="Q194" s="40"/>
      <c r="R194" s="206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</row>
    <row r="195" spans="1:50" ht="13.2">
      <c r="A195" s="13"/>
      <c r="B195" s="3" t="s">
        <v>331</v>
      </c>
      <c r="C195" s="3" t="s">
        <v>271</v>
      </c>
      <c r="E195" s="140">
        <v>40</v>
      </c>
      <c r="F195" s="40" t="s">
        <v>303</v>
      </c>
      <c r="G195" s="40" t="s">
        <v>303</v>
      </c>
      <c r="H195" s="40" t="s">
        <v>0</v>
      </c>
      <c r="I195" s="183"/>
      <c r="J195" s="50"/>
      <c r="K195" s="50"/>
      <c r="L195" s="50"/>
      <c r="M195" s="50"/>
      <c r="N195" s="143"/>
      <c r="O195" s="201">
        <f t="shared" ref="O195:P195" si="4">SUM(O179:O193)</f>
        <v>175</v>
      </c>
      <c r="P195" s="201">
        <f t="shared" si="4"/>
        <v>495</v>
      </c>
      <c r="Q195" s="50"/>
      <c r="R195" s="50"/>
      <c r="S195" s="5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</row>
    <row r="196" spans="1:50" ht="13.2">
      <c r="A196" s="113"/>
      <c r="B196" s="3" t="s">
        <v>13</v>
      </c>
      <c r="C196" s="3" t="s">
        <v>575</v>
      </c>
      <c r="D196" s="40"/>
      <c r="E196" s="207">
        <v>120</v>
      </c>
      <c r="F196" s="40" t="s">
        <v>303</v>
      </c>
      <c r="G196" s="40" t="s">
        <v>303</v>
      </c>
      <c r="H196" s="40" t="s">
        <v>0</v>
      </c>
      <c r="I196" s="183"/>
      <c r="J196" s="40" t="s">
        <v>379</v>
      </c>
      <c r="K196" s="40"/>
      <c r="L196" s="40"/>
      <c r="M196" s="40"/>
      <c r="N196" s="138"/>
      <c r="O196" s="186"/>
      <c r="P196" s="186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</row>
    <row r="197" spans="1:50" ht="13.2">
      <c r="A197" s="113"/>
      <c r="B197" s="3" t="s">
        <v>479</v>
      </c>
      <c r="C197" s="3" t="s">
        <v>576</v>
      </c>
      <c r="D197" s="40"/>
      <c r="E197" s="207">
        <v>54</v>
      </c>
      <c r="F197" s="40" t="s">
        <v>303</v>
      </c>
      <c r="G197" s="40" t="s">
        <v>303</v>
      </c>
      <c r="H197" s="40" t="s">
        <v>0</v>
      </c>
      <c r="I197" s="183"/>
      <c r="J197" s="112">
        <v>45684</v>
      </c>
      <c r="K197" s="40" t="s">
        <v>427</v>
      </c>
      <c r="L197" s="40" t="s">
        <v>428</v>
      </c>
      <c r="M197" s="40">
        <v>30</v>
      </c>
      <c r="N197" s="138">
        <v>75</v>
      </c>
      <c r="O197" s="186">
        <v>20</v>
      </c>
      <c r="P197" s="186">
        <v>55</v>
      </c>
      <c r="Q197" s="40" t="s">
        <v>303</v>
      </c>
      <c r="R197" s="40" t="s">
        <v>303</v>
      </c>
      <c r="S197" s="40" t="s">
        <v>1</v>
      </c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</row>
    <row r="198" spans="1:50" ht="13.2">
      <c r="A198" s="13"/>
      <c r="B198" s="3" t="s">
        <v>509</v>
      </c>
      <c r="C198" s="3" t="s">
        <v>510</v>
      </c>
      <c r="E198" s="207">
        <v>60</v>
      </c>
      <c r="F198" s="40" t="s">
        <v>303</v>
      </c>
      <c r="G198" s="40" t="s">
        <v>303</v>
      </c>
      <c r="H198" s="40" t="s">
        <v>0</v>
      </c>
      <c r="I198" s="183"/>
      <c r="J198" s="40"/>
      <c r="K198" s="40"/>
      <c r="L198" s="40"/>
      <c r="M198" s="40"/>
      <c r="N198" s="138"/>
      <c r="O198" s="186"/>
      <c r="P198" s="186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</row>
    <row r="199" spans="1:50" ht="13.2">
      <c r="A199" s="112"/>
      <c r="B199" s="3" t="s">
        <v>84</v>
      </c>
      <c r="C199" s="3" t="s">
        <v>417</v>
      </c>
      <c r="D199" s="40"/>
      <c r="E199" s="207">
        <v>60</v>
      </c>
      <c r="F199" s="40" t="s">
        <v>303</v>
      </c>
      <c r="G199" s="40" t="s">
        <v>303</v>
      </c>
      <c r="H199" s="40" t="s">
        <v>0</v>
      </c>
      <c r="I199" s="183"/>
      <c r="J199" s="40"/>
      <c r="K199" s="40"/>
      <c r="L199" s="40"/>
      <c r="M199" s="40"/>
      <c r="N199" s="138"/>
      <c r="O199" s="186"/>
      <c r="P199" s="186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</row>
    <row r="200" spans="1:50" ht="13.2">
      <c r="A200" s="13"/>
      <c r="B200" s="3" t="s">
        <v>350</v>
      </c>
      <c r="C200" s="3" t="s">
        <v>351</v>
      </c>
      <c r="E200" s="207">
        <v>30</v>
      </c>
      <c r="F200" s="40" t="s">
        <v>303</v>
      </c>
      <c r="G200" s="40" t="s">
        <v>303</v>
      </c>
      <c r="H200" s="40" t="s">
        <v>0</v>
      </c>
      <c r="I200" s="183"/>
      <c r="J200" s="40"/>
      <c r="K200" s="40"/>
      <c r="L200" s="40"/>
      <c r="M200" s="40"/>
      <c r="N200" s="138"/>
      <c r="O200" s="186"/>
      <c r="P200" s="186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</row>
    <row r="201" spans="1:50" ht="13.2">
      <c r="A201" s="112"/>
      <c r="B201" s="3" t="s">
        <v>397</v>
      </c>
      <c r="C201" s="3" t="s">
        <v>578</v>
      </c>
      <c r="D201" s="40"/>
      <c r="E201" s="207">
        <v>60</v>
      </c>
      <c r="F201" s="40" t="s">
        <v>303</v>
      </c>
      <c r="G201" s="40" t="s">
        <v>303</v>
      </c>
      <c r="H201" s="40" t="s">
        <v>0</v>
      </c>
      <c r="I201" s="183"/>
      <c r="J201" s="50"/>
      <c r="K201" s="50"/>
      <c r="L201" s="50"/>
      <c r="M201" s="50"/>
      <c r="N201" s="143"/>
      <c r="O201" s="201">
        <f t="shared" ref="O201:P201" si="5">SUM(O196:O197)</f>
        <v>20</v>
      </c>
      <c r="P201" s="201">
        <f t="shared" si="5"/>
        <v>55</v>
      </c>
      <c r="Q201" s="50"/>
      <c r="R201" s="50"/>
      <c r="S201" s="5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</row>
    <row r="202" spans="1:50" ht="13.2">
      <c r="A202" s="13"/>
      <c r="B202" s="3" t="s">
        <v>619</v>
      </c>
      <c r="C202" s="3" t="s">
        <v>361</v>
      </c>
      <c r="E202" s="207">
        <v>120</v>
      </c>
      <c r="F202" s="40" t="s">
        <v>303</v>
      </c>
      <c r="G202" s="40" t="s">
        <v>303</v>
      </c>
      <c r="H202" s="40" t="s">
        <v>0</v>
      </c>
      <c r="I202" s="183"/>
      <c r="J202" s="40" t="s">
        <v>336</v>
      </c>
      <c r="K202" s="40"/>
      <c r="L202" s="40"/>
      <c r="M202" s="40"/>
      <c r="N202" s="138"/>
      <c r="O202" s="186"/>
      <c r="P202" s="186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</row>
    <row r="203" spans="1:50" ht="13.2">
      <c r="A203" s="112"/>
      <c r="B203" s="3" t="s">
        <v>491</v>
      </c>
      <c r="C203" s="3" t="s">
        <v>522</v>
      </c>
      <c r="D203" s="40"/>
      <c r="E203" s="207">
        <v>40</v>
      </c>
      <c r="F203" s="40" t="s">
        <v>303</v>
      </c>
      <c r="G203" s="40" t="s">
        <v>303</v>
      </c>
      <c r="H203" s="40" t="s">
        <v>0</v>
      </c>
      <c r="I203" s="183"/>
      <c r="J203" s="112">
        <v>45684</v>
      </c>
      <c r="K203" s="40" t="s">
        <v>537</v>
      </c>
      <c r="L203" s="40" t="s">
        <v>538</v>
      </c>
      <c r="M203" s="40">
        <v>90</v>
      </c>
      <c r="N203" s="138">
        <v>375</v>
      </c>
      <c r="O203" s="186">
        <v>75</v>
      </c>
      <c r="P203" s="186">
        <v>300</v>
      </c>
      <c r="Q203" s="40" t="s">
        <v>303</v>
      </c>
      <c r="R203" s="40" t="s">
        <v>303</v>
      </c>
      <c r="S203" s="40" t="s">
        <v>0</v>
      </c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</row>
    <row r="204" spans="1:50" ht="13.2">
      <c r="A204" s="113"/>
      <c r="B204" s="3" t="s">
        <v>328</v>
      </c>
      <c r="C204" s="3" t="s">
        <v>590</v>
      </c>
      <c r="D204" s="40"/>
      <c r="E204" s="207">
        <v>60</v>
      </c>
      <c r="F204" s="40" t="s">
        <v>303</v>
      </c>
      <c r="G204" s="40" t="s">
        <v>303</v>
      </c>
      <c r="H204" s="40" t="s">
        <v>0</v>
      </c>
      <c r="I204" s="183"/>
      <c r="J204" s="112">
        <v>45685</v>
      </c>
      <c r="K204" s="40" t="s">
        <v>537</v>
      </c>
      <c r="L204" s="40" t="s">
        <v>538</v>
      </c>
      <c r="M204" s="40">
        <v>90</v>
      </c>
      <c r="N204" s="138">
        <v>375</v>
      </c>
      <c r="O204" s="186">
        <v>75</v>
      </c>
      <c r="P204" s="186">
        <v>300</v>
      </c>
      <c r="Q204" s="40" t="s">
        <v>303</v>
      </c>
      <c r="R204" s="40" t="s">
        <v>303</v>
      </c>
      <c r="S204" s="40" t="s">
        <v>0</v>
      </c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</row>
    <row r="205" spans="1:50" ht="13.2">
      <c r="A205" s="113"/>
      <c r="B205" s="3" t="s">
        <v>543</v>
      </c>
      <c r="C205" s="3" t="s">
        <v>591</v>
      </c>
      <c r="D205" s="40"/>
      <c r="E205" s="207">
        <v>90</v>
      </c>
      <c r="F205" s="40" t="s">
        <v>303</v>
      </c>
      <c r="G205" s="40" t="s">
        <v>303</v>
      </c>
      <c r="H205" s="40" t="s">
        <v>0</v>
      </c>
      <c r="I205" s="183"/>
      <c r="J205" s="112">
        <v>45687</v>
      </c>
      <c r="K205" s="40" t="s">
        <v>537</v>
      </c>
      <c r="L205" s="40" t="s">
        <v>538</v>
      </c>
      <c r="M205" s="40">
        <v>90</v>
      </c>
      <c r="N205" s="138">
        <v>375</v>
      </c>
      <c r="O205" s="186">
        <v>75</v>
      </c>
      <c r="P205" s="186">
        <v>300</v>
      </c>
      <c r="Q205" s="40" t="s">
        <v>303</v>
      </c>
      <c r="R205" s="40" t="s">
        <v>303</v>
      </c>
      <c r="S205" s="40" t="s">
        <v>0</v>
      </c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</row>
    <row r="206" spans="1:50" ht="13.2">
      <c r="A206" s="13"/>
      <c r="B206" s="3" t="s">
        <v>621</v>
      </c>
      <c r="C206" s="3" t="s">
        <v>622</v>
      </c>
      <c r="E206" s="207">
        <v>60</v>
      </c>
      <c r="F206" s="40" t="s">
        <v>303</v>
      </c>
      <c r="G206" s="40" t="s">
        <v>303</v>
      </c>
      <c r="H206" s="40" t="s">
        <v>0</v>
      </c>
      <c r="I206" s="183"/>
      <c r="J206" s="40"/>
      <c r="K206" s="40"/>
      <c r="L206" s="40"/>
      <c r="M206" s="40"/>
      <c r="N206" s="138"/>
      <c r="O206" s="186"/>
      <c r="P206" s="186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</row>
    <row r="207" spans="1:50" ht="13.2">
      <c r="A207" s="112"/>
      <c r="B207" s="3" t="s">
        <v>136</v>
      </c>
      <c r="C207" s="3" t="s">
        <v>594</v>
      </c>
      <c r="D207" s="40"/>
      <c r="E207" s="207">
        <v>60</v>
      </c>
      <c r="F207" s="40" t="s">
        <v>303</v>
      </c>
      <c r="G207" s="40" t="s">
        <v>303</v>
      </c>
      <c r="H207" s="40" t="s">
        <v>1</v>
      </c>
      <c r="I207" s="183"/>
      <c r="J207" s="50"/>
      <c r="K207" s="50"/>
      <c r="L207" s="50"/>
      <c r="M207" s="50"/>
      <c r="N207" s="143"/>
      <c r="O207" s="201">
        <f t="shared" ref="O207:P207" si="6">SUM(O203:O206)</f>
        <v>225</v>
      </c>
      <c r="P207" s="201">
        <f t="shared" si="6"/>
        <v>900</v>
      </c>
      <c r="Q207" s="50"/>
      <c r="R207" s="50"/>
      <c r="S207" s="5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</row>
    <row r="208" spans="1:50" ht="13.2">
      <c r="A208" s="113"/>
      <c r="B208" s="3" t="s">
        <v>484</v>
      </c>
      <c r="C208" s="3" t="s">
        <v>485</v>
      </c>
      <c r="E208" s="207">
        <v>40</v>
      </c>
      <c r="F208" s="40" t="s">
        <v>303</v>
      </c>
      <c r="G208" s="40" t="s">
        <v>303</v>
      </c>
      <c r="H208" s="40" t="s">
        <v>0</v>
      </c>
      <c r="I208" s="183"/>
      <c r="J208" s="40" t="s">
        <v>636</v>
      </c>
      <c r="K208" s="40"/>
      <c r="L208" s="40"/>
      <c r="M208" s="40"/>
      <c r="N208" s="138"/>
      <c r="O208" s="186"/>
      <c r="P208" s="186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</row>
    <row r="209" spans="1:50" ht="13.2">
      <c r="A209" s="13"/>
      <c r="B209" s="3" t="s">
        <v>592</v>
      </c>
      <c r="C209" s="3" t="s">
        <v>593</v>
      </c>
      <c r="D209" s="40"/>
      <c r="E209" s="207">
        <v>80</v>
      </c>
      <c r="F209" s="40" t="s">
        <v>303</v>
      </c>
      <c r="G209" s="40" t="s">
        <v>303</v>
      </c>
      <c r="H209" s="40" t="s">
        <v>0</v>
      </c>
      <c r="I209" s="183"/>
      <c r="J209" s="112">
        <v>45688</v>
      </c>
      <c r="K209" s="40" t="s">
        <v>501</v>
      </c>
      <c r="L209" s="40" t="s">
        <v>642</v>
      </c>
      <c r="M209" s="40">
        <v>45</v>
      </c>
      <c r="N209" s="138">
        <v>60</v>
      </c>
      <c r="O209" s="186">
        <v>15</v>
      </c>
      <c r="P209" s="186">
        <v>45</v>
      </c>
      <c r="Q209" s="40" t="s">
        <v>303</v>
      </c>
      <c r="R209" s="40" t="s">
        <v>303</v>
      </c>
      <c r="S209" s="40" t="s">
        <v>1</v>
      </c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</row>
    <row r="210" spans="1:50" ht="13.2">
      <c r="A210" s="50"/>
      <c r="B210" s="50"/>
      <c r="C210" s="50"/>
      <c r="D210" s="50"/>
      <c r="E210" s="143"/>
      <c r="F210" s="50"/>
      <c r="G210" s="50"/>
      <c r="H210" s="50"/>
      <c r="I210" s="183"/>
      <c r="J210" s="40"/>
      <c r="K210" s="40"/>
      <c r="L210" s="40"/>
      <c r="M210" s="40"/>
      <c r="N210" s="138"/>
      <c r="O210" s="186"/>
      <c r="P210" s="186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</row>
    <row r="211" spans="1:50" ht="13.2">
      <c r="A211" s="46">
        <v>45690</v>
      </c>
      <c r="B211" s="50" t="s">
        <v>643</v>
      </c>
      <c r="C211" s="50" t="s">
        <v>311</v>
      </c>
      <c r="D211" s="41">
        <v>45</v>
      </c>
      <c r="E211" s="141">
        <v>80</v>
      </c>
      <c r="F211" s="40" t="s">
        <v>303</v>
      </c>
      <c r="G211" s="40" t="s">
        <v>303</v>
      </c>
      <c r="H211" s="40" t="s">
        <v>0</v>
      </c>
      <c r="I211" s="183"/>
      <c r="J211" s="50"/>
      <c r="K211" s="50"/>
      <c r="L211" s="50"/>
      <c r="M211" s="50"/>
      <c r="N211" s="143"/>
      <c r="O211" s="201">
        <f t="shared" ref="O211:P211" si="7">O209</f>
        <v>15</v>
      </c>
      <c r="P211" s="201">
        <f t="shared" si="7"/>
        <v>45</v>
      </c>
      <c r="Q211" s="50"/>
      <c r="R211" s="50"/>
      <c r="S211" s="5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</row>
    <row r="212" spans="1:50" ht="13.2">
      <c r="A212" s="46">
        <v>45690</v>
      </c>
      <c r="B212" s="50" t="s">
        <v>259</v>
      </c>
      <c r="C212" s="50" t="s">
        <v>314</v>
      </c>
      <c r="D212" s="40">
        <v>30</v>
      </c>
      <c r="E212" s="141">
        <v>60</v>
      </c>
      <c r="F212" s="40" t="s">
        <v>303</v>
      </c>
      <c r="G212" s="40" t="s">
        <v>303</v>
      </c>
      <c r="H212" s="40" t="s">
        <v>0</v>
      </c>
      <c r="I212" s="183"/>
      <c r="J212" s="40"/>
      <c r="K212" s="40"/>
      <c r="L212" s="40"/>
      <c r="M212" s="40"/>
      <c r="N212" s="138"/>
      <c r="O212" s="186"/>
      <c r="P212" s="186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</row>
    <row r="213" spans="1:50" ht="13.2">
      <c r="A213" s="46">
        <v>45690</v>
      </c>
      <c r="B213" s="50" t="s">
        <v>32</v>
      </c>
      <c r="C213" s="50" t="s">
        <v>323</v>
      </c>
      <c r="D213" s="40">
        <v>120</v>
      </c>
      <c r="E213" s="141">
        <v>180</v>
      </c>
      <c r="F213" s="40" t="s">
        <v>303</v>
      </c>
      <c r="G213" s="40" t="s">
        <v>303</v>
      </c>
      <c r="H213" s="40" t="s">
        <v>0</v>
      </c>
      <c r="I213" s="183"/>
      <c r="J213" s="40"/>
      <c r="K213" s="40"/>
      <c r="L213" s="40"/>
      <c r="M213" s="40"/>
      <c r="N213" s="138"/>
      <c r="O213" s="186"/>
      <c r="P213" s="186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</row>
    <row r="214" spans="1:50" ht="13.2">
      <c r="I214" s="183"/>
      <c r="J214" s="40"/>
      <c r="K214" s="40"/>
      <c r="L214" s="40"/>
      <c r="M214" s="40"/>
      <c r="N214" s="138"/>
      <c r="O214" s="186"/>
      <c r="P214" s="186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</row>
    <row r="215" spans="1:50" ht="13.2">
      <c r="I215" s="183"/>
      <c r="J215" s="40"/>
      <c r="K215" s="40"/>
      <c r="L215" s="40"/>
      <c r="M215" s="40"/>
      <c r="N215" s="138"/>
      <c r="O215" s="186"/>
      <c r="P215" s="186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</row>
    <row r="216" spans="1:50" ht="15">
      <c r="A216" s="110"/>
      <c r="B216" s="37"/>
      <c r="C216" s="37"/>
      <c r="D216" s="37"/>
      <c r="E216" s="196">
        <f>SUM(E172:E214)</f>
        <v>2584</v>
      </c>
      <c r="F216" s="37"/>
      <c r="G216" s="137"/>
      <c r="H216" s="37"/>
      <c r="I216" s="183"/>
      <c r="J216" s="37"/>
      <c r="K216" s="37"/>
      <c r="L216" s="37"/>
      <c r="M216" s="137"/>
      <c r="N216" s="137"/>
      <c r="O216" s="197">
        <f>O178+O195+O201+O207+O211</f>
        <v>593</v>
      </c>
      <c r="P216" s="185"/>
      <c r="Q216" s="37"/>
      <c r="R216" s="37"/>
      <c r="S216" s="37"/>
      <c r="T216" s="158">
        <f>E216+O216</f>
        <v>3177</v>
      </c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</row>
    <row r="217" spans="1:50" ht="13.2">
      <c r="A217" s="40"/>
      <c r="B217" s="40"/>
      <c r="C217" s="40"/>
      <c r="D217" s="40"/>
      <c r="E217" s="138"/>
      <c r="F217" s="40"/>
      <c r="G217" s="40"/>
      <c r="H217" s="40"/>
      <c r="I217" s="183"/>
      <c r="J217" s="40"/>
      <c r="K217" s="40"/>
      <c r="L217" s="40"/>
      <c r="M217" s="40"/>
      <c r="N217" s="138"/>
      <c r="O217" s="186"/>
      <c r="P217" s="186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</row>
    <row r="218" spans="1:50" ht="13.2">
      <c r="A218" s="32"/>
      <c r="B218" s="32"/>
      <c r="C218" s="32"/>
      <c r="I218" s="183"/>
      <c r="J218" s="40"/>
      <c r="K218" s="40"/>
      <c r="L218" s="40"/>
      <c r="M218" s="40"/>
      <c r="N218" s="138"/>
      <c r="O218" s="186"/>
      <c r="P218" s="186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</row>
    <row r="219" spans="1:50" ht="13.2">
      <c r="A219" s="40"/>
      <c r="C219" s="40"/>
      <c r="D219" s="40"/>
      <c r="E219" s="138"/>
      <c r="F219" s="40"/>
      <c r="G219" s="40"/>
      <c r="H219" s="40"/>
      <c r="I219" s="183"/>
      <c r="J219" s="40"/>
      <c r="K219" s="40"/>
      <c r="L219" s="40"/>
      <c r="M219" s="40"/>
      <c r="N219" s="138"/>
      <c r="O219" s="186"/>
      <c r="P219" s="186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</row>
    <row r="220" spans="1:50" ht="13.2">
      <c r="I220" s="183"/>
      <c r="J220" s="40"/>
      <c r="K220" s="40"/>
      <c r="L220" s="40"/>
      <c r="M220" s="40"/>
      <c r="N220" s="138"/>
      <c r="O220" s="186"/>
      <c r="P220" s="186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</row>
    <row r="221" spans="1:50" ht="13.2">
      <c r="A221" s="40"/>
      <c r="B221" s="40"/>
      <c r="C221" s="40"/>
      <c r="D221" s="40"/>
      <c r="E221" s="140"/>
      <c r="F221" s="40"/>
      <c r="G221" s="40"/>
      <c r="H221" s="40"/>
      <c r="I221" s="183"/>
      <c r="J221" s="40"/>
      <c r="K221" s="186"/>
      <c r="L221" s="186"/>
      <c r="M221" s="40"/>
      <c r="N221" s="138"/>
      <c r="O221" s="186"/>
      <c r="P221" s="186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</row>
    <row r="222" spans="1:50" ht="13.2">
      <c r="I222" s="183"/>
      <c r="J222" s="40"/>
      <c r="K222" s="186"/>
      <c r="L222" s="186"/>
      <c r="M222" s="40"/>
      <c r="N222" s="138"/>
      <c r="O222" s="186"/>
      <c r="P222" s="186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</row>
    <row r="223" spans="1:50" ht="13.2">
      <c r="A223" s="40"/>
      <c r="B223" s="40"/>
      <c r="C223" s="40"/>
      <c r="D223" s="40"/>
      <c r="E223" s="140"/>
      <c r="F223" s="40"/>
      <c r="G223" s="40"/>
      <c r="H223" s="40"/>
      <c r="I223" s="183"/>
      <c r="J223" s="40"/>
      <c r="K223" s="186"/>
      <c r="L223" s="186"/>
      <c r="M223" s="40"/>
      <c r="N223" s="138"/>
      <c r="O223" s="186"/>
      <c r="P223" s="186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</row>
    <row r="224" spans="1:50" ht="13.2">
      <c r="A224" s="40"/>
      <c r="B224" s="40"/>
      <c r="C224" s="40"/>
      <c r="D224" s="40"/>
      <c r="E224" s="138"/>
      <c r="F224" s="40"/>
      <c r="G224" s="40"/>
      <c r="H224" s="40"/>
      <c r="I224" s="183"/>
      <c r="J224" s="40"/>
      <c r="K224" s="186"/>
      <c r="L224" s="186"/>
      <c r="M224" s="40"/>
      <c r="N224" s="138"/>
      <c r="O224" s="186"/>
      <c r="P224" s="186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</row>
    <row r="225" spans="1:50" ht="13.2">
      <c r="A225" s="40"/>
      <c r="B225" s="40"/>
      <c r="C225" s="40"/>
      <c r="D225" s="40"/>
      <c r="E225" s="138"/>
      <c r="F225" s="40"/>
      <c r="G225" s="40"/>
      <c r="H225" s="40"/>
      <c r="I225" s="183"/>
      <c r="J225" s="40"/>
      <c r="K225" s="186"/>
      <c r="L225" s="186"/>
      <c r="M225" s="40"/>
      <c r="N225" s="138"/>
      <c r="O225" s="186"/>
      <c r="P225" s="186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</row>
    <row r="226" spans="1:50" ht="13.2">
      <c r="A226" s="40"/>
      <c r="B226" s="40"/>
      <c r="C226" s="40"/>
      <c r="D226" s="40"/>
      <c r="E226" s="138"/>
      <c r="F226" s="40"/>
      <c r="G226" s="40"/>
      <c r="H226" s="40"/>
      <c r="I226" s="183"/>
      <c r="J226" s="40"/>
      <c r="K226" s="186"/>
      <c r="L226" s="186"/>
      <c r="M226" s="40"/>
      <c r="N226" s="138"/>
      <c r="O226" s="186"/>
      <c r="P226" s="186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</row>
    <row r="227" spans="1:50" ht="13.2">
      <c r="A227" s="40"/>
      <c r="B227" s="40"/>
      <c r="C227" s="40"/>
      <c r="D227" s="40"/>
      <c r="E227" s="138"/>
      <c r="F227" s="40"/>
      <c r="G227" s="40"/>
      <c r="H227" s="40"/>
      <c r="I227" s="183"/>
      <c r="J227" s="40"/>
      <c r="K227" s="186"/>
      <c r="L227" s="186"/>
      <c r="M227" s="40"/>
      <c r="N227" s="138"/>
      <c r="O227" s="186"/>
      <c r="P227" s="186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</row>
    <row r="228" spans="1:50" ht="13.2">
      <c r="A228" s="40"/>
      <c r="B228" s="40"/>
      <c r="C228" s="40"/>
      <c r="D228" s="40"/>
      <c r="E228" s="138"/>
      <c r="F228" s="40"/>
      <c r="G228" s="40"/>
      <c r="H228" s="40"/>
      <c r="I228" s="183"/>
      <c r="J228" s="40"/>
      <c r="K228" s="186"/>
      <c r="L228" s="186"/>
      <c r="M228" s="40"/>
      <c r="N228" s="138"/>
      <c r="O228" s="186"/>
      <c r="P228" s="186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</row>
    <row r="229" spans="1:50" ht="13.2">
      <c r="A229" s="40"/>
      <c r="B229" s="40"/>
      <c r="C229" s="40"/>
      <c r="D229" s="40"/>
      <c r="E229" s="138"/>
      <c r="F229" s="40"/>
      <c r="G229" s="40"/>
      <c r="H229" s="40"/>
      <c r="I229" s="183"/>
      <c r="J229" s="40"/>
      <c r="K229" s="186"/>
      <c r="L229" s="186"/>
      <c r="M229" s="40"/>
      <c r="N229" s="138"/>
      <c r="O229" s="186"/>
      <c r="P229" s="186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</row>
    <row r="230" spans="1:50" ht="13.2">
      <c r="A230" s="40"/>
      <c r="B230" s="40"/>
      <c r="C230" s="40"/>
      <c r="D230" s="40"/>
      <c r="E230" s="138"/>
      <c r="F230" s="40"/>
      <c r="G230" s="40"/>
      <c r="H230" s="40"/>
      <c r="I230" s="183"/>
      <c r="J230" s="40"/>
      <c r="K230" s="186"/>
      <c r="L230" s="186"/>
      <c r="M230" s="40"/>
      <c r="N230" s="138"/>
      <c r="O230" s="186"/>
      <c r="P230" s="186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</row>
    <row r="231" spans="1:50" ht="13.2">
      <c r="A231" s="40"/>
      <c r="B231" s="40"/>
      <c r="C231" s="40"/>
      <c r="D231" s="40"/>
      <c r="E231" s="138"/>
      <c r="F231" s="40"/>
      <c r="G231" s="40"/>
      <c r="H231" s="40"/>
      <c r="I231" s="183"/>
      <c r="J231" s="40"/>
      <c r="K231" s="186"/>
      <c r="L231" s="186"/>
      <c r="M231" s="40"/>
      <c r="N231" s="138"/>
      <c r="O231" s="186"/>
      <c r="P231" s="186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</row>
    <row r="232" spans="1:50" ht="13.2">
      <c r="A232" s="40"/>
      <c r="B232" s="40"/>
      <c r="C232" s="40"/>
      <c r="D232" s="40"/>
      <c r="E232" s="138"/>
      <c r="F232" s="40"/>
      <c r="G232" s="40"/>
      <c r="H232" s="40"/>
      <c r="I232" s="183"/>
      <c r="J232" s="40"/>
      <c r="K232" s="186"/>
      <c r="L232" s="186"/>
      <c r="M232" s="40"/>
      <c r="N232" s="138"/>
      <c r="O232" s="186"/>
      <c r="P232" s="186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</row>
    <row r="233" spans="1:50" ht="13.2">
      <c r="A233" s="40"/>
      <c r="B233" s="40"/>
      <c r="C233" s="40"/>
      <c r="D233" s="40"/>
      <c r="E233" s="138"/>
      <c r="F233" s="40"/>
      <c r="G233" s="40"/>
      <c r="H233" s="40"/>
      <c r="I233" s="183"/>
      <c r="J233" s="40"/>
      <c r="K233" s="186"/>
      <c r="L233" s="186"/>
      <c r="M233" s="40"/>
      <c r="N233" s="138"/>
      <c r="O233" s="186"/>
      <c r="P233" s="186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</row>
    <row r="234" spans="1:50" ht="13.2">
      <c r="A234" s="40"/>
      <c r="B234" s="40"/>
      <c r="C234" s="40"/>
      <c r="D234" s="40"/>
      <c r="E234" s="138"/>
      <c r="F234" s="40"/>
      <c r="G234" s="40"/>
      <c r="H234" s="40"/>
      <c r="I234" s="183"/>
      <c r="J234" s="40"/>
      <c r="K234" s="186"/>
      <c r="L234" s="186"/>
      <c r="M234" s="40"/>
      <c r="N234" s="138"/>
      <c r="O234" s="186"/>
      <c r="P234" s="186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</row>
    <row r="235" spans="1:50" ht="13.2">
      <c r="A235" s="40"/>
      <c r="B235" s="40"/>
      <c r="C235" s="40"/>
      <c r="D235" s="40"/>
      <c r="E235" s="138"/>
      <c r="F235" s="40"/>
      <c r="G235" s="40"/>
      <c r="H235" s="40"/>
      <c r="I235" s="183"/>
      <c r="J235" s="40"/>
      <c r="K235" s="186"/>
      <c r="L235" s="186"/>
      <c r="M235" s="40"/>
      <c r="N235" s="138"/>
      <c r="O235" s="186"/>
      <c r="P235" s="186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</row>
    <row r="236" spans="1:50" ht="13.2">
      <c r="A236" s="40"/>
      <c r="B236" s="40"/>
      <c r="C236" s="40"/>
      <c r="D236" s="40"/>
      <c r="E236" s="138"/>
      <c r="F236" s="40"/>
      <c r="G236" s="40"/>
      <c r="H236" s="40"/>
      <c r="I236" s="183"/>
      <c r="J236" s="40"/>
      <c r="K236" s="186"/>
      <c r="L236" s="186"/>
      <c r="M236" s="40"/>
      <c r="N236" s="138"/>
      <c r="O236" s="186"/>
      <c r="P236" s="186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</row>
    <row r="237" spans="1:50" ht="13.2">
      <c r="A237" s="40"/>
      <c r="B237" s="40"/>
      <c r="C237" s="40"/>
      <c r="D237" s="40"/>
      <c r="E237" s="138"/>
      <c r="F237" s="40"/>
      <c r="G237" s="40"/>
      <c r="H237" s="40"/>
      <c r="I237" s="183"/>
      <c r="J237" s="40"/>
      <c r="K237" s="186"/>
      <c r="L237" s="186"/>
      <c r="M237" s="40"/>
      <c r="N237" s="138"/>
      <c r="O237" s="186"/>
      <c r="P237" s="186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</row>
    <row r="238" spans="1:50" ht="13.2">
      <c r="A238" s="40"/>
      <c r="B238" s="40"/>
      <c r="C238" s="40"/>
      <c r="D238" s="40"/>
      <c r="E238" s="138"/>
      <c r="F238" s="40"/>
      <c r="G238" s="40"/>
      <c r="H238" s="40"/>
      <c r="I238" s="183"/>
      <c r="J238" s="40"/>
      <c r="K238" s="40"/>
      <c r="L238" s="40"/>
      <c r="M238" s="40"/>
      <c r="N238" s="138"/>
      <c r="O238" s="186"/>
      <c r="P238" s="186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</row>
    <row r="239" spans="1:50" ht="13.2">
      <c r="A239" s="40"/>
      <c r="B239" s="40"/>
      <c r="C239" s="40"/>
      <c r="D239" s="40"/>
      <c r="E239" s="138"/>
      <c r="F239" s="40"/>
      <c r="G239" s="40"/>
      <c r="H239" s="40"/>
      <c r="I239" s="183"/>
      <c r="J239" s="40"/>
      <c r="K239" s="40"/>
      <c r="L239" s="40"/>
      <c r="M239" s="40"/>
      <c r="N239" s="138"/>
      <c r="O239" s="186"/>
      <c r="P239" s="186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</row>
    <row r="240" spans="1:50" ht="13.2">
      <c r="A240" s="40"/>
      <c r="B240" s="40"/>
      <c r="C240" s="40"/>
      <c r="D240" s="40"/>
      <c r="E240" s="138"/>
      <c r="F240" s="40"/>
      <c r="G240" s="40"/>
      <c r="H240" s="40"/>
      <c r="I240" s="183"/>
      <c r="J240" s="40"/>
      <c r="K240" s="40"/>
      <c r="L240" s="40"/>
      <c r="M240" s="40"/>
      <c r="N240" s="138"/>
      <c r="O240" s="186"/>
      <c r="P240" s="186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</row>
    <row r="241" spans="1:50" ht="13.2">
      <c r="A241" s="40"/>
      <c r="B241" s="40"/>
      <c r="C241" s="40"/>
      <c r="D241" s="40"/>
      <c r="E241" s="138"/>
      <c r="F241" s="40"/>
      <c r="G241" s="40"/>
      <c r="H241" s="40"/>
      <c r="I241" s="183"/>
      <c r="J241" s="40"/>
      <c r="K241" s="40"/>
      <c r="L241" s="40"/>
      <c r="M241" s="40"/>
      <c r="N241" s="138"/>
      <c r="O241" s="186"/>
      <c r="P241" s="186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</row>
    <row r="242" spans="1:50" ht="13.2">
      <c r="A242" s="40"/>
      <c r="B242" s="40"/>
      <c r="C242" s="40"/>
      <c r="D242" s="40"/>
      <c r="E242" s="138"/>
      <c r="F242" s="40"/>
      <c r="G242" s="40"/>
      <c r="H242" s="40"/>
      <c r="I242" s="183"/>
      <c r="J242" s="40"/>
      <c r="K242" s="40"/>
      <c r="L242" s="40"/>
      <c r="M242" s="40"/>
      <c r="N242" s="138"/>
      <c r="O242" s="186"/>
      <c r="P242" s="186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</row>
    <row r="243" spans="1:50" ht="13.2">
      <c r="A243" s="40"/>
      <c r="B243" s="40"/>
      <c r="C243" s="40"/>
      <c r="D243" s="40"/>
      <c r="E243" s="138"/>
      <c r="F243" s="40"/>
      <c r="G243" s="40"/>
      <c r="H243" s="40"/>
      <c r="I243" s="183"/>
      <c r="J243" s="40"/>
      <c r="K243" s="40"/>
      <c r="L243" s="40"/>
      <c r="M243" s="40"/>
      <c r="N243" s="138"/>
      <c r="O243" s="186"/>
      <c r="P243" s="186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</row>
    <row r="244" spans="1:50" ht="13.2">
      <c r="A244" s="40"/>
      <c r="B244" s="40"/>
      <c r="C244" s="40"/>
      <c r="D244" s="40"/>
      <c r="E244" s="138"/>
      <c r="F244" s="40"/>
      <c r="G244" s="40"/>
      <c r="H244" s="40"/>
      <c r="I244" s="183"/>
      <c r="J244" s="40"/>
      <c r="K244" s="40"/>
      <c r="L244" s="40"/>
      <c r="M244" s="40"/>
      <c r="N244" s="138"/>
      <c r="O244" s="186"/>
      <c r="P244" s="186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</row>
    <row r="245" spans="1:50" ht="13.2">
      <c r="A245" s="40"/>
      <c r="B245" s="40"/>
      <c r="C245" s="40"/>
      <c r="D245" s="40"/>
      <c r="E245" s="138"/>
      <c r="F245" s="40"/>
      <c r="G245" s="40"/>
      <c r="H245" s="40"/>
      <c r="I245" s="183"/>
      <c r="J245" s="40"/>
      <c r="K245" s="40"/>
      <c r="L245" s="40"/>
      <c r="M245" s="40"/>
      <c r="N245" s="138"/>
      <c r="O245" s="186"/>
      <c r="P245" s="186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</row>
    <row r="246" spans="1:50" ht="13.2">
      <c r="A246" s="40"/>
      <c r="B246" s="40"/>
      <c r="C246" s="40"/>
      <c r="D246" s="40"/>
      <c r="E246" s="138"/>
      <c r="F246" s="40"/>
      <c r="G246" s="40"/>
      <c r="H246" s="40"/>
      <c r="I246" s="183"/>
      <c r="J246" s="40"/>
      <c r="K246" s="40"/>
      <c r="L246" s="40"/>
      <c r="M246" s="40"/>
      <c r="N246" s="138"/>
      <c r="O246" s="186"/>
      <c r="P246" s="186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</row>
    <row r="247" spans="1:50" ht="13.2">
      <c r="A247" s="40"/>
      <c r="B247" s="40"/>
      <c r="C247" s="40"/>
      <c r="D247" s="40"/>
      <c r="E247" s="138"/>
      <c r="F247" s="40"/>
      <c r="G247" s="40"/>
      <c r="H247" s="40"/>
      <c r="I247" s="183"/>
      <c r="J247" s="40"/>
      <c r="K247" s="40"/>
      <c r="L247" s="40"/>
      <c r="M247" s="40"/>
      <c r="N247" s="138"/>
      <c r="O247" s="186"/>
      <c r="P247" s="186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</row>
    <row r="248" spans="1:50" ht="13.2">
      <c r="A248" s="40"/>
      <c r="B248" s="40"/>
      <c r="C248" s="40"/>
      <c r="D248" s="40"/>
      <c r="E248" s="138"/>
      <c r="F248" s="40"/>
      <c r="G248" s="40"/>
      <c r="H248" s="40"/>
      <c r="I248" s="183"/>
      <c r="J248" s="40"/>
      <c r="K248" s="40"/>
      <c r="L248" s="40"/>
      <c r="M248" s="40"/>
      <c r="N248" s="138"/>
      <c r="O248" s="186"/>
      <c r="P248" s="186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</row>
    <row r="249" spans="1:50" ht="13.2">
      <c r="A249" s="40"/>
      <c r="B249" s="40"/>
      <c r="C249" s="40"/>
      <c r="D249" s="40"/>
      <c r="E249" s="138"/>
      <c r="F249" s="40"/>
      <c r="G249" s="40"/>
      <c r="H249" s="40"/>
      <c r="I249" s="183"/>
      <c r="J249" s="40"/>
      <c r="K249" s="40"/>
      <c r="L249" s="40"/>
      <c r="M249" s="40"/>
      <c r="N249" s="138"/>
      <c r="O249" s="186"/>
      <c r="P249" s="186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</row>
    <row r="250" spans="1:50" ht="13.2">
      <c r="A250" s="40"/>
      <c r="B250" s="40"/>
      <c r="C250" s="40"/>
      <c r="D250" s="40"/>
      <c r="E250" s="138"/>
      <c r="F250" s="40"/>
      <c r="G250" s="40"/>
      <c r="H250" s="40"/>
      <c r="I250" s="183"/>
      <c r="J250" s="40"/>
      <c r="K250" s="40"/>
      <c r="L250" s="40"/>
      <c r="M250" s="40"/>
      <c r="N250" s="138"/>
      <c r="O250" s="186"/>
      <c r="P250" s="186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</row>
    <row r="251" spans="1:50" ht="13.2">
      <c r="A251" s="40"/>
      <c r="B251" s="40"/>
      <c r="C251" s="40"/>
      <c r="D251" s="40"/>
      <c r="E251" s="138"/>
      <c r="F251" s="40"/>
      <c r="G251" s="40"/>
      <c r="H251" s="40"/>
      <c r="I251" s="183"/>
      <c r="J251" s="40"/>
      <c r="K251" s="40"/>
      <c r="L251" s="40"/>
      <c r="M251" s="40"/>
      <c r="N251" s="138"/>
      <c r="O251" s="186"/>
      <c r="P251" s="186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</row>
    <row r="252" spans="1:50" ht="13.2">
      <c r="A252" s="40"/>
      <c r="B252" s="40"/>
      <c r="C252" s="40"/>
      <c r="D252" s="40"/>
      <c r="E252" s="138"/>
      <c r="F252" s="40"/>
      <c r="G252" s="40"/>
      <c r="H252" s="40"/>
      <c r="I252" s="183"/>
      <c r="J252" s="40"/>
      <c r="K252" s="40"/>
      <c r="L252" s="40"/>
      <c r="M252" s="40"/>
      <c r="N252" s="138"/>
      <c r="O252" s="186"/>
      <c r="P252" s="186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</row>
    <row r="253" spans="1:50" ht="13.2">
      <c r="A253" s="40"/>
      <c r="B253" s="40"/>
      <c r="C253" s="40"/>
      <c r="D253" s="40"/>
      <c r="E253" s="138"/>
      <c r="F253" s="40"/>
      <c r="G253" s="40"/>
      <c r="H253" s="40"/>
      <c r="I253" s="183"/>
      <c r="J253" s="40"/>
      <c r="K253" s="40"/>
      <c r="L253" s="40"/>
      <c r="M253" s="40"/>
      <c r="N253" s="138"/>
      <c r="O253" s="186"/>
      <c r="P253" s="186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</row>
    <row r="254" spans="1:50" ht="13.2">
      <c r="A254" s="40"/>
      <c r="B254" s="40"/>
      <c r="C254" s="40"/>
      <c r="D254" s="40"/>
      <c r="E254" s="138"/>
      <c r="F254" s="40"/>
      <c r="G254" s="40"/>
      <c r="H254" s="40"/>
      <c r="I254" s="183"/>
      <c r="J254" s="40"/>
      <c r="K254" s="40"/>
      <c r="L254" s="40"/>
      <c r="M254" s="40"/>
      <c r="N254" s="138"/>
      <c r="O254" s="186"/>
      <c r="P254" s="186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</row>
    <row r="255" spans="1:50" ht="13.2">
      <c r="A255" s="40"/>
      <c r="B255" s="40"/>
      <c r="C255" s="40"/>
      <c r="D255" s="40"/>
      <c r="E255" s="138"/>
      <c r="F255" s="40"/>
      <c r="G255" s="40"/>
      <c r="H255" s="40"/>
      <c r="I255" s="183"/>
      <c r="J255" s="40"/>
      <c r="K255" s="40"/>
      <c r="L255" s="40"/>
      <c r="M255" s="40"/>
      <c r="N255" s="138"/>
      <c r="O255" s="186"/>
      <c r="P255" s="186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</row>
    <row r="256" spans="1:50" ht="13.2">
      <c r="A256" s="40"/>
      <c r="B256" s="40"/>
      <c r="C256" s="40"/>
      <c r="D256" s="40"/>
      <c r="E256" s="138"/>
      <c r="F256" s="40"/>
      <c r="G256" s="40"/>
      <c r="H256" s="40"/>
      <c r="I256" s="183"/>
      <c r="J256" s="40"/>
      <c r="K256" s="40"/>
      <c r="L256" s="40"/>
      <c r="M256" s="40"/>
      <c r="N256" s="138"/>
      <c r="O256" s="186"/>
      <c r="P256" s="186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</row>
    <row r="257" spans="1:50" ht="13.2">
      <c r="A257" s="40"/>
      <c r="B257" s="40"/>
      <c r="C257" s="40"/>
      <c r="D257" s="40"/>
      <c r="E257" s="138"/>
      <c r="F257" s="40"/>
      <c r="G257" s="40"/>
      <c r="H257" s="40"/>
      <c r="I257" s="183"/>
      <c r="J257" s="40"/>
      <c r="K257" s="40"/>
      <c r="L257" s="40"/>
      <c r="M257" s="40"/>
      <c r="N257" s="138"/>
      <c r="O257" s="186"/>
      <c r="P257" s="186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</row>
    <row r="258" spans="1:50" ht="13.2">
      <c r="A258" s="40"/>
      <c r="B258" s="40"/>
      <c r="C258" s="40"/>
      <c r="D258" s="40"/>
      <c r="E258" s="138"/>
      <c r="F258" s="40"/>
      <c r="G258" s="40"/>
      <c r="H258" s="40"/>
      <c r="I258" s="183"/>
      <c r="J258" s="40"/>
      <c r="K258" s="40"/>
      <c r="L258" s="40"/>
      <c r="M258" s="40"/>
      <c r="N258" s="138"/>
      <c r="O258" s="186"/>
      <c r="P258" s="186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</row>
    <row r="259" spans="1:50" ht="13.2">
      <c r="A259" s="40"/>
      <c r="B259" s="40"/>
      <c r="C259" s="40"/>
      <c r="D259" s="40"/>
      <c r="E259" s="138"/>
      <c r="F259" s="40"/>
      <c r="G259" s="40"/>
      <c r="H259" s="40"/>
      <c r="I259" s="183"/>
      <c r="J259" s="40"/>
      <c r="K259" s="40"/>
      <c r="L259" s="40"/>
      <c r="M259" s="40"/>
      <c r="N259" s="138"/>
      <c r="O259" s="186"/>
      <c r="P259" s="186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</row>
    <row r="260" spans="1:50" ht="13.2">
      <c r="A260" s="40"/>
      <c r="B260" s="40"/>
      <c r="C260" s="40"/>
      <c r="D260" s="40"/>
      <c r="E260" s="138"/>
      <c r="F260" s="40"/>
      <c r="G260" s="40"/>
      <c r="H260" s="40"/>
      <c r="I260" s="183"/>
      <c r="J260" s="40"/>
      <c r="K260" s="40"/>
      <c r="L260" s="40"/>
      <c r="M260" s="40"/>
      <c r="N260" s="138"/>
      <c r="O260" s="186"/>
      <c r="P260" s="186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</row>
    <row r="261" spans="1:50" ht="13.2">
      <c r="A261" s="40"/>
      <c r="B261" s="40"/>
      <c r="C261" s="40"/>
      <c r="D261" s="40"/>
      <c r="E261" s="138"/>
      <c r="F261" s="40"/>
      <c r="G261" s="40"/>
      <c r="H261" s="40"/>
      <c r="I261" s="183"/>
      <c r="J261" s="40"/>
      <c r="K261" s="40"/>
      <c r="L261" s="40"/>
      <c r="M261" s="40"/>
      <c r="N261" s="138"/>
      <c r="O261" s="186"/>
      <c r="P261" s="186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</row>
    <row r="262" spans="1:50" ht="13.2">
      <c r="A262" s="40"/>
      <c r="B262" s="40"/>
      <c r="C262" s="40"/>
      <c r="D262" s="40"/>
      <c r="E262" s="138"/>
      <c r="F262" s="40"/>
      <c r="G262" s="40"/>
      <c r="H262" s="40"/>
      <c r="I262" s="183"/>
      <c r="J262" s="40"/>
      <c r="K262" s="40"/>
      <c r="L262" s="40"/>
      <c r="M262" s="40"/>
      <c r="N262" s="138"/>
      <c r="O262" s="186"/>
      <c r="P262" s="186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</row>
    <row r="263" spans="1:50" ht="13.2">
      <c r="A263" s="40"/>
      <c r="B263" s="40"/>
      <c r="C263" s="40"/>
      <c r="D263" s="40"/>
      <c r="E263" s="138"/>
      <c r="F263" s="40"/>
      <c r="G263" s="40"/>
      <c r="H263" s="40"/>
      <c r="I263" s="183"/>
      <c r="J263" s="40"/>
      <c r="K263" s="40"/>
      <c r="L263" s="40"/>
      <c r="M263" s="40"/>
      <c r="N263" s="138"/>
      <c r="O263" s="186"/>
      <c r="P263" s="186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</row>
    <row r="264" spans="1:50" ht="13.2">
      <c r="A264" s="40"/>
      <c r="B264" s="40"/>
      <c r="C264" s="40"/>
      <c r="D264" s="40"/>
      <c r="E264" s="138"/>
      <c r="F264" s="40"/>
      <c r="G264" s="40"/>
      <c r="H264" s="40"/>
      <c r="I264" s="183"/>
      <c r="J264" s="40"/>
      <c r="K264" s="40"/>
      <c r="L264" s="40"/>
      <c r="M264" s="40"/>
      <c r="N264" s="138"/>
      <c r="O264" s="186"/>
      <c r="P264" s="186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</row>
    <row r="265" spans="1:50" ht="13.2">
      <c r="A265" s="40"/>
      <c r="B265" s="40"/>
      <c r="C265" s="40"/>
      <c r="D265" s="40"/>
      <c r="E265" s="138"/>
      <c r="F265" s="40"/>
      <c r="G265" s="40"/>
      <c r="H265" s="40"/>
      <c r="I265" s="183"/>
      <c r="J265" s="40"/>
      <c r="K265" s="40"/>
      <c r="L265" s="40"/>
      <c r="M265" s="40"/>
      <c r="N265" s="138"/>
      <c r="O265" s="186"/>
      <c r="P265" s="186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</row>
    <row r="266" spans="1:50" ht="13.2">
      <c r="A266" s="40"/>
      <c r="B266" s="40"/>
      <c r="C266" s="40"/>
      <c r="D266" s="40"/>
      <c r="E266" s="138"/>
      <c r="F266" s="40"/>
      <c r="G266" s="40"/>
      <c r="H266" s="40"/>
      <c r="I266" s="183"/>
      <c r="J266" s="40"/>
      <c r="K266" s="40"/>
      <c r="L266" s="40"/>
      <c r="M266" s="40"/>
      <c r="N266" s="138"/>
      <c r="O266" s="186"/>
      <c r="P266" s="186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</row>
    <row r="267" spans="1:50" ht="13.2">
      <c r="A267" s="40"/>
      <c r="B267" s="40"/>
      <c r="C267" s="40"/>
      <c r="D267" s="40"/>
      <c r="E267" s="138"/>
      <c r="F267" s="40"/>
      <c r="G267" s="40"/>
      <c r="H267" s="40"/>
      <c r="I267" s="183"/>
      <c r="J267" s="40"/>
      <c r="K267" s="40"/>
      <c r="L267" s="40"/>
      <c r="M267" s="40"/>
      <c r="N267" s="138"/>
      <c r="O267" s="186"/>
      <c r="P267" s="186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</row>
    <row r="268" spans="1:50" ht="13.2">
      <c r="A268" s="40"/>
      <c r="B268" s="40"/>
      <c r="C268" s="40"/>
      <c r="D268" s="40"/>
      <c r="E268" s="138"/>
      <c r="F268" s="40"/>
      <c r="G268" s="40"/>
      <c r="H268" s="40"/>
      <c r="I268" s="183"/>
      <c r="J268" s="40"/>
      <c r="K268" s="40"/>
      <c r="L268" s="40"/>
      <c r="M268" s="40"/>
      <c r="N268" s="138"/>
      <c r="O268" s="186"/>
      <c r="P268" s="186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</row>
    <row r="269" spans="1:50" ht="13.2">
      <c r="A269" s="40"/>
      <c r="B269" s="40"/>
      <c r="C269" s="40"/>
      <c r="D269" s="40"/>
      <c r="E269" s="138"/>
      <c r="F269" s="40"/>
      <c r="G269" s="40"/>
      <c r="H269" s="40"/>
      <c r="I269" s="183"/>
      <c r="J269" s="40"/>
      <c r="K269" s="40"/>
      <c r="L269" s="40"/>
      <c r="M269" s="40"/>
      <c r="N269" s="138"/>
      <c r="O269" s="186"/>
      <c r="P269" s="186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</row>
    <row r="270" spans="1:50" ht="13.2">
      <c r="A270" s="40"/>
      <c r="B270" s="40"/>
      <c r="C270" s="40"/>
      <c r="D270" s="40"/>
      <c r="E270" s="138"/>
      <c r="F270" s="40"/>
      <c r="G270" s="40"/>
      <c r="H270" s="40"/>
      <c r="I270" s="183"/>
      <c r="J270" s="40"/>
      <c r="K270" s="40"/>
      <c r="L270" s="40"/>
      <c r="M270" s="40"/>
      <c r="N270" s="138"/>
      <c r="O270" s="186"/>
      <c r="P270" s="186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</row>
    <row r="271" spans="1:50" ht="13.2">
      <c r="A271" s="40"/>
      <c r="B271" s="40"/>
      <c r="C271" s="40"/>
      <c r="D271" s="40"/>
      <c r="E271" s="138"/>
      <c r="F271" s="40"/>
      <c r="G271" s="40"/>
      <c r="H271" s="40"/>
      <c r="I271" s="183"/>
      <c r="J271" s="40"/>
      <c r="K271" s="40"/>
      <c r="L271" s="40"/>
      <c r="M271" s="40"/>
      <c r="N271" s="138"/>
      <c r="O271" s="186"/>
      <c r="P271" s="186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</row>
    <row r="272" spans="1:50" ht="13.2">
      <c r="A272" s="40"/>
      <c r="B272" s="40"/>
      <c r="C272" s="40"/>
      <c r="D272" s="40"/>
      <c r="E272" s="138"/>
      <c r="F272" s="40"/>
      <c r="G272" s="40"/>
      <c r="H272" s="40"/>
      <c r="I272" s="183"/>
      <c r="J272" s="40"/>
      <c r="K272" s="40"/>
      <c r="L272" s="40"/>
      <c r="M272" s="40"/>
      <c r="N272" s="138"/>
      <c r="O272" s="186"/>
      <c r="P272" s="186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</row>
    <row r="273" spans="1:50" ht="13.2">
      <c r="A273" s="40"/>
      <c r="B273" s="40"/>
      <c r="C273" s="40"/>
      <c r="D273" s="40"/>
      <c r="E273" s="138"/>
      <c r="F273" s="40"/>
      <c r="G273" s="40"/>
      <c r="H273" s="40"/>
      <c r="I273" s="183"/>
      <c r="J273" s="40"/>
      <c r="K273" s="40"/>
      <c r="L273" s="40"/>
      <c r="M273" s="40"/>
      <c r="N273" s="138"/>
      <c r="O273" s="186"/>
      <c r="P273" s="186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</row>
    <row r="274" spans="1:50" ht="13.2">
      <c r="A274" s="40"/>
      <c r="B274" s="40"/>
      <c r="C274" s="40"/>
      <c r="D274" s="40"/>
      <c r="E274" s="138"/>
      <c r="F274" s="40"/>
      <c r="G274" s="40"/>
      <c r="H274" s="40"/>
      <c r="I274" s="183"/>
      <c r="J274" s="40"/>
      <c r="K274" s="40"/>
      <c r="L274" s="40"/>
      <c r="M274" s="40"/>
      <c r="N274" s="138"/>
      <c r="O274" s="186"/>
      <c r="P274" s="186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</row>
    <row r="275" spans="1:50" ht="13.2">
      <c r="A275" s="40"/>
      <c r="B275" s="40"/>
      <c r="C275" s="40"/>
      <c r="D275" s="40"/>
      <c r="E275" s="138"/>
      <c r="F275" s="40"/>
      <c r="G275" s="40"/>
      <c r="H275" s="40"/>
      <c r="I275" s="183"/>
      <c r="J275" s="40"/>
      <c r="K275" s="40"/>
      <c r="L275" s="40"/>
      <c r="M275" s="40"/>
      <c r="N275" s="138"/>
      <c r="O275" s="186"/>
      <c r="P275" s="186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</row>
    <row r="276" spans="1:50" ht="13.2">
      <c r="A276" s="40"/>
      <c r="B276" s="40"/>
      <c r="C276" s="40"/>
      <c r="D276" s="40"/>
      <c r="E276" s="138"/>
      <c r="F276" s="40"/>
      <c r="G276" s="40"/>
      <c r="H276" s="40"/>
      <c r="I276" s="183"/>
      <c r="J276" s="40"/>
      <c r="K276" s="40"/>
      <c r="L276" s="40"/>
      <c r="M276" s="40"/>
      <c r="N276" s="138"/>
      <c r="O276" s="186"/>
      <c r="P276" s="186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</row>
    <row r="277" spans="1:50" ht="13.2">
      <c r="A277" s="40"/>
      <c r="B277" s="40"/>
      <c r="C277" s="40"/>
      <c r="D277" s="40"/>
      <c r="E277" s="138"/>
      <c r="F277" s="40"/>
      <c r="G277" s="40"/>
      <c r="H277" s="40"/>
      <c r="I277" s="183"/>
      <c r="J277" s="40"/>
      <c r="K277" s="40"/>
      <c r="L277" s="40"/>
      <c r="M277" s="40"/>
      <c r="N277" s="138"/>
      <c r="O277" s="186"/>
      <c r="P277" s="186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</row>
    <row r="278" spans="1:50" ht="13.2">
      <c r="A278" s="40"/>
      <c r="B278" s="40"/>
      <c r="C278" s="40"/>
      <c r="D278" s="40"/>
      <c r="E278" s="138"/>
      <c r="F278" s="40"/>
      <c r="G278" s="40"/>
      <c r="H278" s="40"/>
      <c r="I278" s="183"/>
      <c r="J278" s="40"/>
      <c r="K278" s="40"/>
      <c r="L278" s="40"/>
      <c r="M278" s="40"/>
      <c r="N278" s="138"/>
      <c r="O278" s="186"/>
      <c r="P278" s="186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</row>
    <row r="279" spans="1:50" ht="13.2">
      <c r="A279" s="40"/>
      <c r="B279" s="40"/>
      <c r="C279" s="40"/>
      <c r="D279" s="40"/>
      <c r="E279" s="138"/>
      <c r="F279" s="40"/>
      <c r="G279" s="40"/>
      <c r="H279" s="40"/>
      <c r="I279" s="183"/>
      <c r="J279" s="40"/>
      <c r="K279" s="40"/>
      <c r="L279" s="40"/>
      <c r="M279" s="40"/>
      <c r="N279" s="138"/>
      <c r="O279" s="186"/>
      <c r="P279" s="186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</row>
    <row r="280" spans="1:50" ht="13.2">
      <c r="A280" s="40"/>
      <c r="B280" s="40"/>
      <c r="C280" s="40"/>
      <c r="D280" s="40"/>
      <c r="E280" s="138"/>
      <c r="F280" s="40"/>
      <c r="G280" s="40"/>
      <c r="H280" s="40"/>
      <c r="I280" s="183"/>
      <c r="J280" s="40"/>
      <c r="K280" s="40"/>
      <c r="L280" s="40"/>
      <c r="M280" s="40"/>
      <c r="N280" s="138"/>
      <c r="O280" s="186"/>
      <c r="P280" s="186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</row>
    <row r="281" spans="1:50" ht="13.2">
      <c r="A281" s="40"/>
      <c r="B281" s="40"/>
      <c r="C281" s="40"/>
      <c r="D281" s="40"/>
      <c r="E281" s="138"/>
      <c r="F281" s="40"/>
      <c r="G281" s="40"/>
      <c r="H281" s="40"/>
      <c r="I281" s="183"/>
      <c r="J281" s="40"/>
      <c r="K281" s="40"/>
      <c r="L281" s="40"/>
      <c r="M281" s="40"/>
      <c r="N281" s="138"/>
      <c r="O281" s="186"/>
      <c r="P281" s="186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</row>
    <row r="282" spans="1:50" ht="13.2">
      <c r="A282" s="40"/>
      <c r="B282" s="40"/>
      <c r="C282" s="40"/>
      <c r="D282" s="40"/>
      <c r="E282" s="138"/>
      <c r="F282" s="40"/>
      <c r="G282" s="40"/>
      <c r="H282" s="40"/>
      <c r="I282" s="183"/>
      <c r="J282" s="40"/>
      <c r="K282" s="40"/>
      <c r="L282" s="40"/>
      <c r="M282" s="40"/>
      <c r="N282" s="138"/>
      <c r="O282" s="186"/>
      <c r="P282" s="186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</row>
    <row r="283" spans="1:50" ht="13.2">
      <c r="A283" s="40"/>
      <c r="B283" s="40"/>
      <c r="C283" s="40"/>
      <c r="D283" s="40"/>
      <c r="E283" s="138"/>
      <c r="F283" s="40"/>
      <c r="G283" s="40"/>
      <c r="H283" s="40"/>
      <c r="I283" s="183"/>
      <c r="J283" s="40"/>
      <c r="K283" s="40"/>
      <c r="L283" s="40"/>
      <c r="M283" s="40"/>
      <c r="N283" s="138"/>
      <c r="O283" s="186"/>
      <c r="P283" s="186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</row>
    <row r="284" spans="1:50" ht="13.2">
      <c r="A284" s="40"/>
      <c r="B284" s="40"/>
      <c r="C284" s="40"/>
      <c r="D284" s="40"/>
      <c r="E284" s="138"/>
      <c r="F284" s="40"/>
      <c r="G284" s="40"/>
      <c r="H284" s="40"/>
      <c r="I284" s="183"/>
      <c r="J284" s="40"/>
      <c r="K284" s="40"/>
      <c r="L284" s="40"/>
      <c r="M284" s="40"/>
      <c r="N284" s="138"/>
      <c r="O284" s="186"/>
      <c r="P284" s="186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</row>
    <row r="285" spans="1:50" ht="13.2">
      <c r="A285" s="40"/>
      <c r="B285" s="40"/>
      <c r="C285" s="40"/>
      <c r="D285" s="40"/>
      <c r="E285" s="138"/>
      <c r="F285" s="40"/>
      <c r="G285" s="40"/>
      <c r="H285" s="40"/>
      <c r="I285" s="183"/>
      <c r="J285" s="40"/>
      <c r="K285" s="40"/>
      <c r="L285" s="40"/>
      <c r="M285" s="40"/>
      <c r="N285" s="138"/>
      <c r="O285" s="186"/>
      <c r="P285" s="186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</row>
    <row r="286" spans="1:50" ht="13.2">
      <c r="A286" s="40"/>
      <c r="B286" s="40"/>
      <c r="C286" s="40"/>
      <c r="D286" s="40"/>
      <c r="E286" s="138"/>
      <c r="F286" s="40"/>
      <c r="G286" s="40"/>
      <c r="H286" s="40"/>
      <c r="I286" s="183"/>
      <c r="J286" s="40"/>
      <c r="K286" s="40"/>
      <c r="L286" s="40"/>
      <c r="M286" s="40"/>
      <c r="N286" s="138"/>
      <c r="O286" s="186"/>
      <c r="P286" s="186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</row>
    <row r="287" spans="1:50" ht="13.2">
      <c r="A287" s="40"/>
      <c r="B287" s="40"/>
      <c r="C287" s="40"/>
      <c r="D287" s="40"/>
      <c r="E287" s="138"/>
      <c r="F287" s="40"/>
      <c r="G287" s="40"/>
      <c r="H287" s="40"/>
      <c r="I287" s="183"/>
      <c r="J287" s="40"/>
      <c r="K287" s="40"/>
      <c r="L287" s="40"/>
      <c r="M287" s="40"/>
      <c r="N287" s="138"/>
      <c r="O287" s="186"/>
      <c r="P287" s="186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</row>
    <row r="288" spans="1:50" ht="13.2">
      <c r="A288" s="40"/>
      <c r="B288" s="40"/>
      <c r="C288" s="40"/>
      <c r="D288" s="40"/>
      <c r="E288" s="138"/>
      <c r="F288" s="40"/>
      <c r="G288" s="40"/>
      <c r="H288" s="40"/>
      <c r="I288" s="183"/>
      <c r="J288" s="40"/>
      <c r="K288" s="40"/>
      <c r="L288" s="40"/>
      <c r="M288" s="40"/>
      <c r="N288" s="138"/>
      <c r="O288" s="186"/>
      <c r="P288" s="186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</row>
    <row r="289" spans="1:50" ht="13.2">
      <c r="A289" s="40"/>
      <c r="B289" s="40"/>
      <c r="C289" s="40"/>
      <c r="D289" s="40"/>
      <c r="E289" s="138"/>
      <c r="F289" s="40"/>
      <c r="G289" s="40"/>
      <c r="H289" s="40"/>
      <c r="I289" s="183"/>
      <c r="J289" s="40"/>
      <c r="K289" s="40"/>
      <c r="L289" s="40"/>
      <c r="M289" s="40"/>
      <c r="N289" s="138"/>
      <c r="O289" s="186"/>
      <c r="P289" s="186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</row>
    <row r="290" spans="1:50" ht="13.2">
      <c r="A290" s="40"/>
      <c r="B290" s="40"/>
      <c r="C290" s="40"/>
      <c r="D290" s="40"/>
      <c r="E290" s="138"/>
      <c r="F290" s="40"/>
      <c r="G290" s="40"/>
      <c r="H290" s="40"/>
      <c r="I290" s="183"/>
      <c r="J290" s="40"/>
      <c r="K290" s="40"/>
      <c r="L290" s="40"/>
      <c r="M290" s="40"/>
      <c r="N290" s="138"/>
      <c r="O290" s="186"/>
      <c r="P290" s="186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</row>
    <row r="291" spans="1:50" ht="13.2">
      <c r="A291" s="40"/>
      <c r="B291" s="40"/>
      <c r="C291" s="40"/>
      <c r="D291" s="40"/>
      <c r="E291" s="138"/>
      <c r="F291" s="40"/>
      <c r="G291" s="40"/>
      <c r="H291" s="40"/>
      <c r="I291" s="183"/>
      <c r="J291" s="40"/>
      <c r="K291" s="40"/>
      <c r="L291" s="40"/>
      <c r="M291" s="40"/>
      <c r="N291" s="138"/>
      <c r="O291" s="186"/>
      <c r="P291" s="186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</row>
    <row r="292" spans="1:50" ht="13.2">
      <c r="A292" s="40"/>
      <c r="B292" s="40"/>
      <c r="C292" s="40"/>
      <c r="D292" s="40"/>
      <c r="E292" s="138"/>
      <c r="F292" s="40"/>
      <c r="G292" s="40"/>
      <c r="H292" s="40"/>
      <c r="I292" s="183"/>
      <c r="J292" s="40"/>
      <c r="K292" s="40"/>
      <c r="L292" s="40"/>
      <c r="M292" s="40"/>
      <c r="N292" s="138"/>
      <c r="O292" s="186"/>
      <c r="P292" s="186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</row>
    <row r="293" spans="1:50" ht="13.2">
      <c r="A293" s="40"/>
      <c r="B293" s="40"/>
      <c r="C293" s="40"/>
      <c r="D293" s="40"/>
      <c r="E293" s="138"/>
      <c r="F293" s="40"/>
      <c r="G293" s="40"/>
      <c r="H293" s="40"/>
      <c r="I293" s="183"/>
      <c r="J293" s="40"/>
      <c r="K293" s="40"/>
      <c r="L293" s="40"/>
      <c r="M293" s="40"/>
      <c r="N293" s="138"/>
      <c r="O293" s="186"/>
      <c r="P293" s="186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</row>
    <row r="294" spans="1:50" ht="13.2">
      <c r="A294" s="40"/>
      <c r="B294" s="40"/>
      <c r="C294" s="40"/>
      <c r="D294" s="40"/>
      <c r="E294" s="138"/>
      <c r="F294" s="40"/>
      <c r="G294" s="40"/>
      <c r="H294" s="40"/>
      <c r="I294" s="183"/>
      <c r="J294" s="40"/>
      <c r="K294" s="40"/>
      <c r="L294" s="40"/>
      <c r="M294" s="40"/>
      <c r="N294" s="138"/>
      <c r="O294" s="186"/>
      <c r="P294" s="186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</row>
    <row r="295" spans="1:50" ht="13.2">
      <c r="A295" s="40"/>
      <c r="B295" s="40"/>
      <c r="C295" s="40"/>
      <c r="D295" s="40"/>
      <c r="E295" s="138"/>
      <c r="F295" s="40"/>
      <c r="G295" s="40"/>
      <c r="H295" s="40"/>
      <c r="I295" s="183"/>
      <c r="J295" s="40"/>
      <c r="K295" s="40"/>
      <c r="L295" s="40"/>
      <c r="M295" s="40"/>
      <c r="N295" s="138"/>
      <c r="O295" s="186"/>
      <c r="P295" s="186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</row>
    <row r="296" spans="1:50" ht="13.2">
      <c r="A296" s="40"/>
      <c r="B296" s="40"/>
      <c r="C296" s="40"/>
      <c r="D296" s="40"/>
      <c r="E296" s="138"/>
      <c r="F296" s="40"/>
      <c r="G296" s="40"/>
      <c r="H296" s="40"/>
      <c r="I296" s="183"/>
      <c r="J296" s="40"/>
      <c r="K296" s="40"/>
      <c r="L296" s="40"/>
      <c r="M296" s="40"/>
      <c r="N296" s="138"/>
      <c r="O296" s="186"/>
      <c r="P296" s="186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</row>
    <row r="297" spans="1:50" ht="13.2">
      <c r="A297" s="40"/>
      <c r="B297" s="40"/>
      <c r="C297" s="40"/>
      <c r="D297" s="40"/>
      <c r="E297" s="138"/>
      <c r="F297" s="40"/>
      <c r="G297" s="40"/>
      <c r="H297" s="40"/>
      <c r="I297" s="183"/>
      <c r="J297" s="40"/>
      <c r="K297" s="40"/>
      <c r="L297" s="40"/>
      <c r="M297" s="40"/>
      <c r="N297" s="138"/>
      <c r="O297" s="186"/>
      <c r="P297" s="186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</row>
    <row r="298" spans="1:50" ht="13.2">
      <c r="A298" s="40"/>
      <c r="B298" s="40"/>
      <c r="C298" s="40"/>
      <c r="D298" s="40"/>
      <c r="E298" s="138"/>
      <c r="F298" s="40"/>
      <c r="G298" s="40"/>
      <c r="H298" s="40"/>
      <c r="I298" s="183"/>
      <c r="J298" s="40"/>
      <c r="K298" s="40"/>
      <c r="L298" s="40"/>
      <c r="M298" s="40"/>
      <c r="N298" s="138"/>
      <c r="O298" s="186"/>
      <c r="P298" s="186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</row>
    <row r="299" spans="1:50" ht="13.2">
      <c r="A299" s="40"/>
      <c r="B299" s="40"/>
      <c r="C299" s="40"/>
      <c r="D299" s="40"/>
      <c r="E299" s="138"/>
      <c r="F299" s="40"/>
      <c r="G299" s="40"/>
      <c r="H299" s="40"/>
      <c r="I299" s="183"/>
      <c r="J299" s="40"/>
      <c r="K299" s="40"/>
      <c r="L299" s="40"/>
      <c r="M299" s="40"/>
      <c r="N299" s="138"/>
      <c r="O299" s="186"/>
      <c r="P299" s="186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</row>
    <row r="300" spans="1:50" ht="13.2">
      <c r="A300" s="40"/>
      <c r="B300" s="40"/>
      <c r="C300" s="40"/>
      <c r="D300" s="40"/>
      <c r="E300" s="138"/>
      <c r="F300" s="40"/>
      <c r="G300" s="40"/>
      <c r="H300" s="40"/>
      <c r="I300" s="183"/>
      <c r="J300" s="40"/>
      <c r="K300" s="40"/>
      <c r="L300" s="40"/>
      <c r="M300" s="40"/>
      <c r="N300" s="138"/>
      <c r="O300" s="186"/>
      <c r="P300" s="186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</row>
    <row r="301" spans="1:50" ht="13.2">
      <c r="A301" s="40"/>
      <c r="B301" s="40"/>
      <c r="C301" s="40"/>
      <c r="D301" s="40"/>
      <c r="E301" s="138"/>
      <c r="F301" s="40"/>
      <c r="G301" s="40"/>
      <c r="H301" s="40"/>
      <c r="I301" s="183"/>
      <c r="J301" s="40"/>
      <c r="K301" s="40"/>
      <c r="L301" s="40"/>
      <c r="M301" s="40"/>
      <c r="N301" s="138"/>
      <c r="O301" s="186"/>
      <c r="P301" s="186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</row>
    <row r="302" spans="1:50" ht="13.2">
      <c r="A302" s="40"/>
      <c r="B302" s="40"/>
      <c r="C302" s="40"/>
      <c r="D302" s="40"/>
      <c r="E302" s="138"/>
      <c r="F302" s="40"/>
      <c r="G302" s="40"/>
      <c r="H302" s="40"/>
      <c r="I302" s="183"/>
      <c r="J302" s="40"/>
      <c r="K302" s="40"/>
      <c r="L302" s="40"/>
      <c r="M302" s="40"/>
      <c r="N302" s="138"/>
      <c r="O302" s="186"/>
      <c r="P302" s="186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</row>
    <row r="303" spans="1:50" ht="13.2">
      <c r="A303" s="40"/>
      <c r="B303" s="40"/>
      <c r="C303" s="40"/>
      <c r="D303" s="40"/>
      <c r="E303" s="138"/>
      <c r="F303" s="40"/>
      <c r="G303" s="40"/>
      <c r="H303" s="40"/>
      <c r="I303" s="183"/>
      <c r="J303" s="40"/>
      <c r="K303" s="40"/>
      <c r="L303" s="40"/>
      <c r="M303" s="40"/>
      <c r="N303" s="138"/>
      <c r="O303" s="186"/>
      <c r="P303" s="186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</row>
    <row r="304" spans="1:50" ht="13.2">
      <c r="A304" s="40"/>
      <c r="B304" s="40"/>
      <c r="C304" s="40"/>
      <c r="D304" s="40"/>
      <c r="E304" s="138"/>
      <c r="F304" s="40"/>
      <c r="G304" s="40"/>
      <c r="H304" s="40"/>
      <c r="I304" s="183"/>
      <c r="J304" s="40"/>
      <c r="K304" s="40"/>
      <c r="L304" s="40"/>
      <c r="M304" s="40"/>
      <c r="N304" s="138"/>
      <c r="O304" s="186"/>
      <c r="P304" s="186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</row>
    <row r="305" spans="1:50" ht="13.2">
      <c r="A305" s="40"/>
      <c r="B305" s="40"/>
      <c r="C305" s="40"/>
      <c r="D305" s="40"/>
      <c r="E305" s="138"/>
      <c r="F305" s="40"/>
      <c r="G305" s="40"/>
      <c r="H305" s="40"/>
      <c r="I305" s="183"/>
      <c r="J305" s="40"/>
      <c r="K305" s="40"/>
      <c r="L305" s="40"/>
      <c r="M305" s="40"/>
      <c r="N305" s="138"/>
      <c r="O305" s="186"/>
      <c r="P305" s="186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</row>
    <row r="306" spans="1:50" ht="13.2">
      <c r="A306" s="40"/>
      <c r="B306" s="40"/>
      <c r="C306" s="40"/>
      <c r="D306" s="40"/>
      <c r="E306" s="138"/>
      <c r="F306" s="40"/>
      <c r="G306" s="40"/>
      <c r="H306" s="40"/>
      <c r="I306" s="183"/>
      <c r="J306" s="40"/>
      <c r="K306" s="40"/>
      <c r="L306" s="40"/>
      <c r="M306" s="40"/>
      <c r="N306" s="138"/>
      <c r="O306" s="186"/>
      <c r="P306" s="186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</row>
    <row r="307" spans="1:50" ht="13.2">
      <c r="A307" s="40"/>
      <c r="B307" s="40"/>
      <c r="C307" s="40"/>
      <c r="D307" s="40"/>
      <c r="E307" s="138"/>
      <c r="F307" s="40"/>
      <c r="G307" s="40"/>
      <c r="H307" s="40"/>
      <c r="I307" s="183"/>
      <c r="J307" s="40"/>
      <c r="K307" s="40"/>
      <c r="L307" s="40"/>
      <c r="M307" s="40"/>
      <c r="N307" s="138"/>
      <c r="O307" s="186"/>
      <c r="P307" s="186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</row>
    <row r="308" spans="1:50" ht="13.2">
      <c r="A308" s="40"/>
      <c r="B308" s="40"/>
      <c r="C308" s="40"/>
      <c r="D308" s="40"/>
      <c r="E308" s="138"/>
      <c r="F308" s="40"/>
      <c r="G308" s="40"/>
      <c r="H308" s="40"/>
      <c r="I308" s="183"/>
      <c r="J308" s="40"/>
      <c r="K308" s="40"/>
      <c r="L308" s="40"/>
      <c r="M308" s="40"/>
      <c r="N308" s="138"/>
      <c r="O308" s="186"/>
      <c r="P308" s="186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</row>
    <row r="309" spans="1:50" ht="13.2">
      <c r="A309" s="40"/>
      <c r="B309" s="40"/>
      <c r="C309" s="40"/>
      <c r="D309" s="40"/>
      <c r="E309" s="138"/>
      <c r="F309" s="40"/>
      <c r="G309" s="40"/>
      <c r="H309" s="40"/>
      <c r="I309" s="183"/>
      <c r="J309" s="40"/>
      <c r="K309" s="40"/>
      <c r="L309" s="40"/>
      <c r="M309" s="40"/>
      <c r="N309" s="138"/>
      <c r="O309" s="186"/>
      <c r="P309" s="186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</row>
    <row r="310" spans="1:50" ht="13.2">
      <c r="A310" s="40"/>
      <c r="B310" s="40"/>
      <c r="C310" s="40"/>
      <c r="D310" s="40"/>
      <c r="E310" s="138"/>
      <c r="F310" s="40"/>
      <c r="G310" s="40"/>
      <c r="H310" s="40"/>
      <c r="I310" s="183"/>
      <c r="J310" s="40"/>
      <c r="K310" s="40"/>
      <c r="L310" s="40"/>
      <c r="M310" s="40"/>
      <c r="N310" s="138"/>
      <c r="O310" s="186"/>
      <c r="P310" s="186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</row>
    <row r="311" spans="1:50" ht="13.2">
      <c r="A311" s="40"/>
      <c r="B311" s="40"/>
      <c r="C311" s="40"/>
      <c r="D311" s="40"/>
      <c r="E311" s="138"/>
      <c r="F311" s="40"/>
      <c r="G311" s="40"/>
      <c r="H311" s="40"/>
      <c r="I311" s="183"/>
      <c r="J311" s="40"/>
      <c r="K311" s="40"/>
      <c r="L311" s="40"/>
      <c r="M311" s="40"/>
      <c r="N311" s="138"/>
      <c r="O311" s="186"/>
      <c r="P311" s="186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</row>
    <row r="312" spans="1:50" ht="13.2">
      <c r="A312" s="40"/>
      <c r="B312" s="40"/>
      <c r="C312" s="40"/>
      <c r="D312" s="40"/>
      <c r="E312" s="138"/>
      <c r="F312" s="40"/>
      <c r="G312" s="40"/>
      <c r="H312" s="40"/>
      <c r="I312" s="183"/>
      <c r="J312" s="40"/>
      <c r="K312" s="40"/>
      <c r="L312" s="40"/>
      <c r="M312" s="40"/>
      <c r="N312" s="138"/>
      <c r="O312" s="186"/>
      <c r="P312" s="186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</row>
    <row r="313" spans="1:50" ht="13.2">
      <c r="A313" s="40"/>
      <c r="B313" s="40"/>
      <c r="C313" s="40"/>
      <c r="D313" s="40"/>
      <c r="E313" s="138"/>
      <c r="F313" s="40"/>
      <c r="G313" s="40"/>
      <c r="H313" s="40"/>
      <c r="I313" s="183"/>
      <c r="J313" s="40"/>
      <c r="K313" s="40"/>
      <c r="L313" s="40"/>
      <c r="M313" s="40"/>
      <c r="N313" s="138"/>
      <c r="O313" s="186"/>
      <c r="P313" s="186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</row>
    <row r="314" spans="1:50" ht="13.2">
      <c r="A314" s="40"/>
      <c r="B314" s="40"/>
      <c r="C314" s="40"/>
      <c r="D314" s="40"/>
      <c r="E314" s="138"/>
      <c r="F314" s="40"/>
      <c r="G314" s="40"/>
      <c r="H314" s="40"/>
      <c r="I314" s="183"/>
      <c r="J314" s="40"/>
      <c r="K314" s="40"/>
      <c r="L314" s="40"/>
      <c r="M314" s="40"/>
      <c r="N314" s="138"/>
      <c r="O314" s="186"/>
      <c r="P314" s="186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</row>
    <row r="315" spans="1:50" ht="13.2">
      <c r="A315" s="40"/>
      <c r="B315" s="40"/>
      <c r="C315" s="40"/>
      <c r="D315" s="40"/>
      <c r="E315" s="138"/>
      <c r="F315" s="40"/>
      <c r="G315" s="40"/>
      <c r="H315" s="40"/>
      <c r="I315" s="183"/>
      <c r="J315" s="40"/>
      <c r="K315" s="40"/>
      <c r="L315" s="40"/>
      <c r="M315" s="40"/>
      <c r="N315" s="138"/>
      <c r="O315" s="186"/>
      <c r="P315" s="186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</row>
    <row r="316" spans="1:50" ht="13.2">
      <c r="A316" s="40"/>
      <c r="B316" s="40"/>
      <c r="C316" s="40"/>
      <c r="D316" s="40"/>
      <c r="E316" s="138"/>
      <c r="F316" s="40"/>
      <c r="G316" s="40"/>
      <c r="H316" s="40"/>
      <c r="I316" s="183"/>
      <c r="J316" s="40"/>
      <c r="K316" s="40"/>
      <c r="L316" s="40"/>
      <c r="M316" s="40"/>
      <c r="N316" s="138"/>
      <c r="O316" s="186"/>
      <c r="P316" s="186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</row>
    <row r="317" spans="1:50" ht="13.2">
      <c r="A317" s="40"/>
      <c r="B317" s="40"/>
      <c r="C317" s="40"/>
      <c r="D317" s="40"/>
      <c r="E317" s="138"/>
      <c r="F317" s="40"/>
      <c r="G317" s="40"/>
      <c r="H317" s="40"/>
      <c r="I317" s="183"/>
      <c r="J317" s="40"/>
      <c r="K317" s="40"/>
      <c r="L317" s="40"/>
      <c r="M317" s="40"/>
      <c r="N317" s="138"/>
      <c r="O317" s="186"/>
      <c r="P317" s="186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</row>
    <row r="318" spans="1:50" ht="13.2">
      <c r="A318" s="40"/>
      <c r="B318" s="40"/>
      <c r="C318" s="40"/>
      <c r="D318" s="40"/>
      <c r="E318" s="138"/>
      <c r="F318" s="40"/>
      <c r="G318" s="40"/>
      <c r="H318" s="40"/>
      <c r="I318" s="183"/>
      <c r="J318" s="40"/>
      <c r="K318" s="40"/>
      <c r="L318" s="40"/>
      <c r="M318" s="40"/>
      <c r="N318" s="138"/>
      <c r="O318" s="186"/>
      <c r="P318" s="186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</row>
    <row r="319" spans="1:50" ht="13.2">
      <c r="A319" s="40"/>
      <c r="B319" s="40"/>
      <c r="C319" s="40"/>
      <c r="D319" s="40"/>
      <c r="E319" s="138"/>
      <c r="F319" s="40"/>
      <c r="G319" s="40"/>
      <c r="H319" s="40"/>
      <c r="I319" s="183"/>
      <c r="J319" s="40"/>
      <c r="K319" s="40"/>
      <c r="L319" s="40"/>
      <c r="M319" s="40"/>
      <c r="N319" s="138"/>
      <c r="O319" s="186"/>
      <c r="P319" s="186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</row>
    <row r="320" spans="1:50" ht="13.2">
      <c r="A320" s="40"/>
      <c r="B320" s="40"/>
      <c r="C320" s="40"/>
      <c r="D320" s="40"/>
      <c r="E320" s="138"/>
      <c r="F320" s="40"/>
      <c r="G320" s="40"/>
      <c r="H320" s="40"/>
      <c r="I320" s="183"/>
      <c r="J320" s="40"/>
      <c r="K320" s="40"/>
      <c r="L320" s="40"/>
      <c r="M320" s="40"/>
      <c r="N320" s="138"/>
      <c r="O320" s="186"/>
      <c r="P320" s="186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</row>
    <row r="321" spans="1:50" ht="13.2">
      <c r="A321" s="40"/>
      <c r="B321" s="40"/>
      <c r="C321" s="40"/>
      <c r="D321" s="40"/>
      <c r="E321" s="138"/>
      <c r="F321" s="40"/>
      <c r="G321" s="40"/>
      <c r="H321" s="40"/>
      <c r="I321" s="183"/>
      <c r="J321" s="40"/>
      <c r="K321" s="40"/>
      <c r="L321" s="40"/>
      <c r="M321" s="40"/>
      <c r="N321" s="138"/>
      <c r="O321" s="186"/>
      <c r="P321" s="186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</row>
    <row r="322" spans="1:50" ht="13.2">
      <c r="A322" s="40"/>
      <c r="B322" s="40"/>
      <c r="C322" s="40"/>
      <c r="D322" s="40"/>
      <c r="E322" s="138"/>
      <c r="F322" s="40"/>
      <c r="G322" s="40"/>
      <c r="H322" s="40"/>
      <c r="I322" s="183"/>
      <c r="J322" s="40"/>
      <c r="K322" s="40"/>
      <c r="L322" s="40"/>
      <c r="M322" s="40"/>
      <c r="N322" s="138"/>
      <c r="O322" s="186"/>
      <c r="P322" s="186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</row>
    <row r="323" spans="1:50" ht="13.2">
      <c r="A323" s="40"/>
      <c r="B323" s="40"/>
      <c r="C323" s="40"/>
      <c r="D323" s="40"/>
      <c r="E323" s="138"/>
      <c r="F323" s="40"/>
      <c r="G323" s="40"/>
      <c r="H323" s="40"/>
      <c r="I323" s="183"/>
      <c r="J323" s="40"/>
      <c r="K323" s="40"/>
      <c r="L323" s="40"/>
      <c r="M323" s="40"/>
      <c r="N323" s="138"/>
      <c r="O323" s="186"/>
      <c r="P323" s="186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</row>
    <row r="324" spans="1:50" ht="13.2">
      <c r="A324" s="40"/>
      <c r="B324" s="40"/>
      <c r="C324" s="40"/>
      <c r="D324" s="40"/>
      <c r="E324" s="138"/>
      <c r="F324" s="40"/>
      <c r="G324" s="40"/>
      <c r="H324" s="40"/>
      <c r="I324" s="183"/>
      <c r="J324" s="40"/>
      <c r="K324" s="40"/>
      <c r="L324" s="40"/>
      <c r="M324" s="40"/>
      <c r="N324" s="138"/>
      <c r="O324" s="186"/>
      <c r="P324" s="186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</row>
    <row r="325" spans="1:50" ht="13.2">
      <c r="A325" s="40"/>
      <c r="B325" s="40"/>
      <c r="C325" s="40"/>
      <c r="D325" s="40"/>
      <c r="E325" s="138"/>
      <c r="F325" s="40"/>
      <c r="G325" s="40"/>
      <c r="H325" s="40"/>
      <c r="I325" s="183"/>
      <c r="J325" s="40"/>
      <c r="K325" s="40"/>
      <c r="L325" s="40"/>
      <c r="M325" s="40"/>
      <c r="N325" s="138"/>
      <c r="O325" s="186"/>
      <c r="P325" s="186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</row>
    <row r="326" spans="1:50" ht="13.2">
      <c r="A326" s="40"/>
      <c r="B326" s="40"/>
      <c r="C326" s="40"/>
      <c r="D326" s="40"/>
      <c r="E326" s="138"/>
      <c r="F326" s="40"/>
      <c r="G326" s="40"/>
      <c r="H326" s="40"/>
      <c r="I326" s="183"/>
      <c r="J326" s="40"/>
      <c r="K326" s="40"/>
      <c r="L326" s="40"/>
      <c r="M326" s="40"/>
      <c r="N326" s="138"/>
      <c r="O326" s="186"/>
      <c r="P326" s="186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</row>
    <row r="327" spans="1:50" ht="13.2">
      <c r="A327" s="40"/>
      <c r="B327" s="40"/>
      <c r="C327" s="40"/>
      <c r="D327" s="40"/>
      <c r="E327" s="138"/>
      <c r="F327" s="40"/>
      <c r="G327" s="40"/>
      <c r="H327" s="40"/>
      <c r="I327" s="183"/>
      <c r="J327" s="40"/>
      <c r="K327" s="40"/>
      <c r="L327" s="40"/>
      <c r="M327" s="40"/>
      <c r="N327" s="138"/>
      <c r="O327" s="186"/>
      <c r="P327" s="186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</row>
    <row r="328" spans="1:50" ht="13.2">
      <c r="A328" s="40"/>
      <c r="B328" s="40"/>
      <c r="C328" s="40"/>
      <c r="D328" s="40"/>
      <c r="E328" s="138"/>
      <c r="F328" s="40"/>
      <c r="G328" s="40"/>
      <c r="H328" s="40"/>
      <c r="I328" s="183"/>
      <c r="J328" s="40"/>
      <c r="K328" s="40"/>
      <c r="L328" s="40"/>
      <c r="M328" s="40"/>
      <c r="N328" s="138"/>
      <c r="O328" s="186"/>
      <c r="P328" s="186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</row>
    <row r="329" spans="1:50" ht="13.2">
      <c r="A329" s="40"/>
      <c r="B329" s="40"/>
      <c r="C329" s="40"/>
      <c r="D329" s="40"/>
      <c r="E329" s="138"/>
      <c r="F329" s="40"/>
      <c r="G329" s="40"/>
      <c r="H329" s="40"/>
      <c r="I329" s="183"/>
      <c r="J329" s="40"/>
      <c r="K329" s="40"/>
      <c r="L329" s="40"/>
      <c r="M329" s="40"/>
      <c r="N329" s="138"/>
      <c r="O329" s="186"/>
      <c r="P329" s="186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</row>
    <row r="330" spans="1:50" ht="13.2">
      <c r="A330" s="40"/>
      <c r="B330" s="40"/>
      <c r="C330" s="40"/>
      <c r="D330" s="40"/>
      <c r="E330" s="138"/>
      <c r="F330" s="40"/>
      <c r="G330" s="40"/>
      <c r="H330" s="40"/>
      <c r="I330" s="183"/>
      <c r="J330" s="40"/>
      <c r="K330" s="40"/>
      <c r="L330" s="40"/>
      <c r="M330" s="40"/>
      <c r="N330" s="138"/>
      <c r="O330" s="186"/>
      <c r="P330" s="186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</row>
    <row r="331" spans="1:50" ht="13.2">
      <c r="A331" s="40"/>
      <c r="B331" s="40"/>
      <c r="C331" s="40"/>
      <c r="D331" s="40"/>
      <c r="E331" s="138"/>
      <c r="F331" s="40"/>
      <c r="G331" s="40"/>
      <c r="H331" s="40"/>
      <c r="I331" s="183"/>
      <c r="J331" s="40"/>
      <c r="K331" s="40"/>
      <c r="L331" s="40"/>
      <c r="M331" s="40"/>
      <c r="N331" s="138"/>
      <c r="O331" s="186"/>
      <c r="P331" s="186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</row>
    <row r="332" spans="1:50" ht="13.2">
      <c r="A332" s="40"/>
      <c r="B332" s="40"/>
      <c r="C332" s="40"/>
      <c r="D332" s="40"/>
      <c r="E332" s="138"/>
      <c r="F332" s="40"/>
      <c r="G332" s="40"/>
      <c r="H332" s="40"/>
      <c r="I332" s="183"/>
      <c r="J332" s="40"/>
      <c r="K332" s="40"/>
      <c r="L332" s="40"/>
      <c r="M332" s="40"/>
      <c r="N332" s="138"/>
      <c r="O332" s="186"/>
      <c r="P332" s="186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</row>
    <row r="333" spans="1:50" ht="13.2">
      <c r="A333" s="40"/>
      <c r="B333" s="40"/>
      <c r="C333" s="40"/>
      <c r="D333" s="40"/>
      <c r="E333" s="138"/>
      <c r="F333" s="40"/>
      <c r="G333" s="40"/>
      <c r="H333" s="40"/>
      <c r="I333" s="183"/>
      <c r="J333" s="40"/>
      <c r="K333" s="40"/>
      <c r="L333" s="40"/>
      <c r="M333" s="40"/>
      <c r="N333" s="138"/>
      <c r="O333" s="186"/>
      <c r="P333" s="186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</row>
    <row r="334" spans="1:50" ht="13.2">
      <c r="A334" s="40"/>
      <c r="B334" s="40"/>
      <c r="C334" s="40"/>
      <c r="D334" s="40"/>
      <c r="E334" s="138"/>
      <c r="F334" s="40"/>
      <c r="G334" s="40"/>
      <c r="H334" s="40"/>
      <c r="I334" s="183"/>
      <c r="J334" s="40"/>
      <c r="K334" s="40"/>
      <c r="L334" s="40"/>
      <c r="M334" s="40"/>
      <c r="N334" s="138"/>
      <c r="O334" s="186"/>
      <c r="P334" s="186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</row>
    <row r="335" spans="1:50" ht="13.2">
      <c r="A335" s="40"/>
      <c r="B335" s="40"/>
      <c r="C335" s="40"/>
      <c r="D335" s="40"/>
      <c r="E335" s="138"/>
      <c r="F335" s="40"/>
      <c r="G335" s="40"/>
      <c r="H335" s="40"/>
      <c r="I335" s="183"/>
      <c r="J335" s="40"/>
      <c r="K335" s="40"/>
      <c r="L335" s="40"/>
      <c r="M335" s="40"/>
      <c r="N335" s="138"/>
      <c r="O335" s="186"/>
      <c r="P335" s="186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</row>
    <row r="336" spans="1:50" ht="13.2">
      <c r="A336" s="40"/>
      <c r="B336" s="40"/>
      <c r="C336" s="40"/>
      <c r="D336" s="40"/>
      <c r="E336" s="138"/>
      <c r="F336" s="40"/>
      <c r="G336" s="40"/>
      <c r="H336" s="40"/>
      <c r="I336" s="183"/>
      <c r="J336" s="40"/>
      <c r="K336" s="40"/>
      <c r="L336" s="40"/>
      <c r="M336" s="40"/>
      <c r="N336" s="138"/>
      <c r="O336" s="186"/>
      <c r="P336" s="186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</row>
    <row r="337" spans="1:50" ht="13.2">
      <c r="A337" s="40"/>
      <c r="B337" s="40"/>
      <c r="C337" s="40"/>
      <c r="D337" s="40"/>
      <c r="E337" s="138"/>
      <c r="F337" s="40"/>
      <c r="G337" s="40"/>
      <c r="H337" s="40"/>
      <c r="I337" s="183"/>
      <c r="J337" s="40"/>
      <c r="K337" s="40"/>
      <c r="L337" s="40"/>
      <c r="M337" s="40"/>
      <c r="N337" s="138"/>
      <c r="O337" s="186"/>
      <c r="P337" s="186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</row>
    <row r="338" spans="1:50" ht="13.2">
      <c r="A338" s="40"/>
      <c r="B338" s="40"/>
      <c r="C338" s="40"/>
      <c r="D338" s="40"/>
      <c r="E338" s="138"/>
      <c r="F338" s="40"/>
      <c r="G338" s="40"/>
      <c r="H338" s="40"/>
      <c r="I338" s="183"/>
      <c r="J338" s="40"/>
      <c r="K338" s="40"/>
      <c r="L338" s="40"/>
      <c r="M338" s="40"/>
      <c r="N338" s="138"/>
      <c r="O338" s="186"/>
      <c r="P338" s="186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</row>
    <row r="339" spans="1:50" ht="13.2">
      <c r="A339" s="40"/>
      <c r="B339" s="40"/>
      <c r="C339" s="40"/>
      <c r="D339" s="40"/>
      <c r="E339" s="138"/>
      <c r="F339" s="40"/>
      <c r="G339" s="40"/>
      <c r="H339" s="40"/>
      <c r="I339" s="183"/>
      <c r="J339" s="40"/>
      <c r="K339" s="40"/>
      <c r="L339" s="40"/>
      <c r="M339" s="40"/>
      <c r="N339" s="138"/>
      <c r="O339" s="186"/>
      <c r="P339" s="186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</row>
    <row r="340" spans="1:50" ht="13.2">
      <c r="A340" s="40"/>
      <c r="B340" s="40"/>
      <c r="C340" s="40"/>
      <c r="D340" s="40"/>
      <c r="E340" s="138"/>
      <c r="F340" s="40"/>
      <c r="G340" s="40"/>
      <c r="H340" s="40"/>
      <c r="I340" s="183"/>
      <c r="J340" s="40"/>
      <c r="K340" s="40"/>
      <c r="L340" s="40"/>
      <c r="M340" s="40"/>
      <c r="N340" s="138"/>
      <c r="O340" s="186"/>
      <c r="P340" s="186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</row>
    <row r="341" spans="1:50" ht="13.2">
      <c r="A341" s="40"/>
      <c r="B341" s="40"/>
      <c r="C341" s="40"/>
      <c r="D341" s="40"/>
      <c r="E341" s="138"/>
      <c r="F341" s="40"/>
      <c r="G341" s="40"/>
      <c r="H341" s="40"/>
      <c r="I341" s="183"/>
      <c r="J341" s="40"/>
      <c r="K341" s="40"/>
      <c r="L341" s="40"/>
      <c r="M341" s="40"/>
      <c r="N341" s="138"/>
      <c r="O341" s="186"/>
      <c r="P341" s="186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</row>
    <row r="342" spans="1:50" ht="13.2">
      <c r="A342" s="40"/>
      <c r="B342" s="40"/>
      <c r="C342" s="40"/>
      <c r="D342" s="40"/>
      <c r="E342" s="138"/>
      <c r="F342" s="40"/>
      <c r="G342" s="40"/>
      <c r="H342" s="40"/>
      <c r="I342" s="183"/>
      <c r="J342" s="40"/>
      <c r="K342" s="40"/>
      <c r="L342" s="40"/>
      <c r="M342" s="40"/>
      <c r="N342" s="138"/>
      <c r="O342" s="186"/>
      <c r="P342" s="186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</row>
    <row r="343" spans="1:50" ht="13.2">
      <c r="A343" s="40"/>
      <c r="B343" s="40"/>
      <c r="C343" s="40"/>
      <c r="D343" s="40"/>
      <c r="E343" s="138"/>
      <c r="F343" s="40"/>
      <c r="G343" s="40"/>
      <c r="H343" s="40"/>
      <c r="I343" s="183"/>
      <c r="J343" s="40"/>
      <c r="K343" s="40"/>
      <c r="L343" s="40"/>
      <c r="M343" s="40"/>
      <c r="N343" s="138"/>
      <c r="O343" s="186"/>
      <c r="P343" s="186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</row>
    <row r="344" spans="1:50" ht="13.2">
      <c r="A344" s="40"/>
      <c r="B344" s="40"/>
      <c r="C344" s="40"/>
      <c r="D344" s="40"/>
      <c r="E344" s="138"/>
      <c r="F344" s="40"/>
      <c r="G344" s="40"/>
      <c r="H344" s="40"/>
      <c r="I344" s="183"/>
      <c r="J344" s="40"/>
      <c r="K344" s="40"/>
      <c r="L344" s="40"/>
      <c r="M344" s="40"/>
      <c r="N344" s="138"/>
      <c r="O344" s="186"/>
      <c r="P344" s="186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</row>
    <row r="345" spans="1:50" ht="13.2">
      <c r="A345" s="40"/>
      <c r="B345" s="40"/>
      <c r="C345" s="40"/>
      <c r="D345" s="40"/>
      <c r="E345" s="138"/>
      <c r="F345" s="40"/>
      <c r="G345" s="40"/>
      <c r="H345" s="40"/>
      <c r="I345" s="183"/>
      <c r="J345" s="40"/>
      <c r="K345" s="40"/>
      <c r="L345" s="40"/>
      <c r="M345" s="40"/>
      <c r="N345" s="138"/>
      <c r="O345" s="186"/>
      <c r="P345" s="186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</row>
    <row r="346" spans="1:50" ht="13.2">
      <c r="A346" s="40"/>
      <c r="B346" s="40"/>
      <c r="C346" s="40"/>
      <c r="D346" s="40"/>
      <c r="E346" s="138"/>
      <c r="F346" s="40"/>
      <c r="G346" s="40"/>
      <c r="H346" s="40"/>
      <c r="I346" s="183"/>
      <c r="J346" s="40"/>
      <c r="K346" s="40"/>
      <c r="L346" s="40"/>
      <c r="M346" s="40"/>
      <c r="N346" s="138"/>
      <c r="O346" s="186"/>
      <c r="P346" s="186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</row>
    <row r="347" spans="1:50" ht="13.2">
      <c r="A347" s="40"/>
      <c r="B347" s="40"/>
      <c r="C347" s="40"/>
      <c r="D347" s="40"/>
      <c r="E347" s="138"/>
      <c r="F347" s="40"/>
      <c r="G347" s="40"/>
      <c r="H347" s="40"/>
      <c r="I347" s="183"/>
      <c r="J347" s="40"/>
      <c r="K347" s="40"/>
      <c r="L347" s="40"/>
      <c r="M347" s="40"/>
      <c r="N347" s="138"/>
      <c r="O347" s="186"/>
      <c r="P347" s="186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</row>
    <row r="348" spans="1:50" ht="13.2">
      <c r="A348" s="40"/>
      <c r="B348" s="40"/>
      <c r="C348" s="40"/>
      <c r="D348" s="40"/>
      <c r="E348" s="138"/>
      <c r="F348" s="40"/>
      <c r="G348" s="40"/>
      <c r="H348" s="40"/>
      <c r="I348" s="183"/>
      <c r="J348" s="40"/>
      <c r="K348" s="40"/>
      <c r="L348" s="40"/>
      <c r="M348" s="40"/>
      <c r="N348" s="138"/>
      <c r="O348" s="186"/>
      <c r="P348" s="186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</row>
    <row r="349" spans="1:50" ht="13.2">
      <c r="A349" s="40"/>
      <c r="B349" s="40"/>
      <c r="C349" s="40"/>
      <c r="D349" s="40"/>
      <c r="E349" s="138"/>
      <c r="F349" s="40"/>
      <c r="G349" s="40"/>
      <c r="H349" s="40"/>
      <c r="I349" s="183"/>
      <c r="J349" s="40"/>
      <c r="K349" s="40"/>
      <c r="L349" s="40"/>
      <c r="M349" s="40"/>
      <c r="N349" s="138"/>
      <c r="O349" s="186"/>
      <c r="P349" s="186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</row>
    <row r="350" spans="1:50" ht="13.2">
      <c r="A350" s="40"/>
      <c r="B350" s="40"/>
      <c r="C350" s="40"/>
      <c r="D350" s="40"/>
      <c r="E350" s="138"/>
      <c r="F350" s="40"/>
      <c r="G350" s="40"/>
      <c r="H350" s="40"/>
      <c r="I350" s="183"/>
      <c r="J350" s="40"/>
      <c r="K350" s="40"/>
      <c r="L350" s="40"/>
      <c r="M350" s="40"/>
      <c r="N350" s="138"/>
      <c r="O350" s="186"/>
      <c r="P350" s="186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</row>
    <row r="351" spans="1:50" ht="13.2">
      <c r="A351" s="40"/>
      <c r="B351" s="40"/>
      <c r="C351" s="40"/>
      <c r="D351" s="40"/>
      <c r="E351" s="138"/>
      <c r="F351" s="40"/>
      <c r="G351" s="40"/>
      <c r="H351" s="40"/>
      <c r="I351" s="183"/>
      <c r="J351" s="40"/>
      <c r="K351" s="40"/>
      <c r="L351" s="40"/>
      <c r="M351" s="40"/>
      <c r="N351" s="138"/>
      <c r="O351" s="186"/>
      <c r="P351" s="186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</row>
    <row r="352" spans="1:50" ht="13.2">
      <c r="A352" s="40"/>
      <c r="B352" s="40"/>
      <c r="C352" s="40"/>
      <c r="D352" s="40"/>
      <c r="E352" s="138"/>
      <c r="F352" s="40"/>
      <c r="G352" s="40"/>
      <c r="H352" s="40"/>
      <c r="I352" s="183"/>
      <c r="J352" s="40"/>
      <c r="K352" s="40"/>
      <c r="L352" s="40"/>
      <c r="M352" s="40"/>
      <c r="N352" s="138"/>
      <c r="O352" s="186"/>
      <c r="P352" s="186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</row>
    <row r="353" spans="1:50" ht="13.2">
      <c r="A353" s="40"/>
      <c r="B353" s="40"/>
      <c r="C353" s="40"/>
      <c r="D353" s="40"/>
      <c r="E353" s="138"/>
      <c r="F353" s="40"/>
      <c r="G353" s="40"/>
      <c r="H353" s="40"/>
      <c r="I353" s="183"/>
      <c r="J353" s="40"/>
      <c r="K353" s="40"/>
      <c r="L353" s="40"/>
      <c r="M353" s="40"/>
      <c r="N353" s="138"/>
      <c r="O353" s="186"/>
      <c r="P353" s="186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</row>
    <row r="354" spans="1:50" ht="13.2">
      <c r="A354" s="40"/>
      <c r="B354" s="40"/>
      <c r="C354" s="40"/>
      <c r="D354" s="40"/>
      <c r="E354" s="138"/>
      <c r="F354" s="40"/>
      <c r="G354" s="40"/>
      <c r="H354" s="40"/>
      <c r="I354" s="183"/>
      <c r="J354" s="40"/>
      <c r="K354" s="40"/>
      <c r="L354" s="40"/>
      <c r="M354" s="40"/>
      <c r="N354" s="138"/>
      <c r="O354" s="186"/>
      <c r="P354" s="186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</row>
    <row r="355" spans="1:50" ht="13.2">
      <c r="A355" s="40"/>
      <c r="B355" s="40"/>
      <c r="C355" s="40"/>
      <c r="D355" s="40"/>
      <c r="E355" s="138"/>
      <c r="F355" s="40"/>
      <c r="G355" s="40"/>
      <c r="H355" s="40"/>
      <c r="I355" s="183"/>
      <c r="J355" s="40"/>
      <c r="K355" s="40"/>
      <c r="L355" s="40"/>
      <c r="M355" s="40"/>
      <c r="N355" s="138"/>
      <c r="O355" s="186"/>
      <c r="P355" s="186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</row>
    <row r="356" spans="1:50" ht="13.2">
      <c r="A356" s="40"/>
      <c r="B356" s="40"/>
      <c r="C356" s="40"/>
      <c r="D356" s="40"/>
      <c r="E356" s="138"/>
      <c r="F356" s="40"/>
      <c r="G356" s="40"/>
      <c r="H356" s="40"/>
      <c r="I356" s="183"/>
      <c r="J356" s="40"/>
      <c r="K356" s="40"/>
      <c r="L356" s="40"/>
      <c r="M356" s="40"/>
      <c r="N356" s="138"/>
      <c r="O356" s="186"/>
      <c r="P356" s="186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</row>
    <row r="357" spans="1:50" ht="13.2">
      <c r="A357" s="40"/>
      <c r="B357" s="40"/>
      <c r="C357" s="40"/>
      <c r="D357" s="40"/>
      <c r="E357" s="138"/>
      <c r="F357" s="40"/>
      <c r="G357" s="40"/>
      <c r="H357" s="40"/>
      <c r="I357" s="183"/>
      <c r="J357" s="40"/>
      <c r="K357" s="40"/>
      <c r="L357" s="40"/>
      <c r="M357" s="40"/>
      <c r="N357" s="138"/>
      <c r="O357" s="186"/>
      <c r="P357" s="186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</row>
    <row r="358" spans="1:50" ht="13.2">
      <c r="A358" s="40"/>
      <c r="B358" s="40"/>
      <c r="C358" s="40"/>
      <c r="D358" s="40"/>
      <c r="E358" s="138"/>
      <c r="F358" s="40"/>
      <c r="G358" s="40"/>
      <c r="H358" s="40"/>
      <c r="I358" s="183"/>
      <c r="J358" s="40"/>
      <c r="K358" s="40"/>
      <c r="L358" s="40"/>
      <c r="M358" s="40"/>
      <c r="N358" s="138"/>
      <c r="O358" s="186"/>
      <c r="P358" s="186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</row>
    <row r="359" spans="1:50" ht="13.2">
      <c r="A359" s="40"/>
      <c r="B359" s="40"/>
      <c r="C359" s="40"/>
      <c r="D359" s="40"/>
      <c r="E359" s="138"/>
      <c r="F359" s="40"/>
      <c r="G359" s="40"/>
      <c r="H359" s="40"/>
      <c r="I359" s="183"/>
      <c r="J359" s="40"/>
      <c r="K359" s="40"/>
      <c r="L359" s="40"/>
      <c r="M359" s="40"/>
      <c r="N359" s="138"/>
      <c r="O359" s="186"/>
      <c r="P359" s="186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</row>
    <row r="360" spans="1:50" ht="13.2">
      <c r="A360" s="40"/>
      <c r="B360" s="40"/>
      <c r="C360" s="40"/>
      <c r="D360" s="40"/>
      <c r="E360" s="138"/>
      <c r="F360" s="40"/>
      <c r="G360" s="40"/>
      <c r="H360" s="40"/>
      <c r="I360" s="183"/>
      <c r="J360" s="40"/>
      <c r="K360" s="40"/>
      <c r="L360" s="40"/>
      <c r="M360" s="40"/>
      <c r="N360" s="138"/>
      <c r="O360" s="186"/>
      <c r="P360" s="186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</row>
    <row r="361" spans="1:50" ht="13.2">
      <c r="A361" s="40"/>
      <c r="B361" s="40"/>
      <c r="C361" s="40"/>
      <c r="D361" s="40"/>
      <c r="E361" s="138"/>
      <c r="F361" s="40"/>
      <c r="G361" s="40"/>
      <c r="H361" s="40"/>
      <c r="I361" s="183"/>
      <c r="J361" s="40"/>
      <c r="K361" s="40"/>
      <c r="L361" s="40"/>
      <c r="M361" s="40"/>
      <c r="N361" s="138"/>
      <c r="O361" s="186"/>
      <c r="P361" s="186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</row>
    <row r="362" spans="1:50" ht="13.2">
      <c r="A362" s="40"/>
      <c r="B362" s="40"/>
      <c r="C362" s="40"/>
      <c r="D362" s="40"/>
      <c r="E362" s="138"/>
      <c r="F362" s="40"/>
      <c r="G362" s="40"/>
      <c r="H362" s="40"/>
      <c r="I362" s="183"/>
      <c r="J362" s="40"/>
      <c r="K362" s="40"/>
      <c r="L362" s="40"/>
      <c r="M362" s="40"/>
      <c r="N362" s="138"/>
      <c r="O362" s="186"/>
      <c r="P362" s="186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</row>
    <row r="363" spans="1:50" ht="13.2">
      <c r="A363" s="40"/>
      <c r="B363" s="40"/>
      <c r="C363" s="40"/>
      <c r="D363" s="40"/>
      <c r="E363" s="138"/>
      <c r="F363" s="40"/>
      <c r="G363" s="40"/>
      <c r="H363" s="40"/>
      <c r="I363" s="183"/>
      <c r="J363" s="40"/>
      <c r="K363" s="40"/>
      <c r="L363" s="40"/>
      <c r="M363" s="40"/>
      <c r="N363" s="138"/>
      <c r="O363" s="186"/>
      <c r="P363" s="186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</row>
    <row r="364" spans="1:50" ht="13.2">
      <c r="A364" s="40"/>
      <c r="B364" s="40"/>
      <c r="C364" s="40"/>
      <c r="D364" s="40"/>
      <c r="E364" s="138"/>
      <c r="F364" s="40"/>
      <c r="G364" s="40"/>
      <c r="H364" s="40"/>
      <c r="I364" s="183"/>
      <c r="J364" s="40"/>
      <c r="K364" s="40"/>
      <c r="L364" s="40"/>
      <c r="M364" s="40"/>
      <c r="N364" s="138"/>
      <c r="O364" s="186"/>
      <c r="P364" s="186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</row>
    <row r="365" spans="1:50" ht="13.2">
      <c r="A365" s="40"/>
      <c r="B365" s="40"/>
      <c r="C365" s="40"/>
      <c r="D365" s="40"/>
      <c r="E365" s="138"/>
      <c r="F365" s="40"/>
      <c r="G365" s="40"/>
      <c r="H365" s="40"/>
      <c r="I365" s="183"/>
      <c r="J365" s="40"/>
      <c r="K365" s="40"/>
      <c r="L365" s="40"/>
      <c r="M365" s="40"/>
      <c r="N365" s="138"/>
      <c r="O365" s="186"/>
      <c r="P365" s="186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</row>
    <row r="366" spans="1:50" ht="13.2">
      <c r="A366" s="40"/>
      <c r="B366" s="40"/>
      <c r="C366" s="40"/>
      <c r="D366" s="40"/>
      <c r="E366" s="138"/>
      <c r="F366" s="40"/>
      <c r="G366" s="40"/>
      <c r="H366" s="40"/>
      <c r="I366" s="183"/>
      <c r="J366" s="40"/>
      <c r="K366" s="40"/>
      <c r="L366" s="40"/>
      <c r="M366" s="40"/>
      <c r="N366" s="138"/>
      <c r="O366" s="186"/>
      <c r="P366" s="186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</row>
    <row r="367" spans="1:50" ht="13.2">
      <c r="A367" s="40"/>
      <c r="B367" s="40"/>
      <c r="C367" s="40"/>
      <c r="D367" s="40"/>
      <c r="E367" s="138"/>
      <c r="F367" s="40"/>
      <c r="G367" s="40"/>
      <c r="H367" s="40"/>
      <c r="I367" s="183"/>
      <c r="J367" s="40"/>
      <c r="K367" s="40"/>
      <c r="L367" s="40"/>
      <c r="M367" s="40"/>
      <c r="N367" s="138"/>
      <c r="O367" s="186"/>
      <c r="P367" s="186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</row>
    <row r="368" spans="1:50" ht="13.2">
      <c r="A368" s="40"/>
      <c r="B368" s="40"/>
      <c r="C368" s="40"/>
      <c r="D368" s="40"/>
      <c r="E368" s="138"/>
      <c r="F368" s="40"/>
      <c r="G368" s="40"/>
      <c r="H368" s="40"/>
      <c r="I368" s="183"/>
      <c r="J368" s="40"/>
      <c r="K368" s="40"/>
      <c r="L368" s="40"/>
      <c r="M368" s="40"/>
      <c r="N368" s="138"/>
      <c r="O368" s="186"/>
      <c r="P368" s="186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</row>
    <row r="369" spans="1:50" ht="13.2">
      <c r="A369" s="40"/>
      <c r="B369" s="40"/>
      <c r="C369" s="40"/>
      <c r="D369" s="40"/>
      <c r="E369" s="138"/>
      <c r="F369" s="40"/>
      <c r="G369" s="40"/>
      <c r="H369" s="40"/>
      <c r="I369" s="183"/>
      <c r="J369" s="40"/>
      <c r="K369" s="40"/>
      <c r="L369" s="40"/>
      <c r="M369" s="40"/>
      <c r="N369" s="138"/>
      <c r="O369" s="186"/>
      <c r="P369" s="186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</row>
    <row r="370" spans="1:50" ht="13.2">
      <c r="A370" s="40"/>
      <c r="B370" s="40"/>
      <c r="C370" s="40"/>
      <c r="D370" s="40"/>
      <c r="E370" s="138"/>
      <c r="F370" s="40"/>
      <c r="G370" s="40"/>
      <c r="H370" s="40"/>
      <c r="I370" s="183"/>
      <c r="J370" s="40"/>
      <c r="K370" s="40"/>
      <c r="L370" s="40"/>
      <c r="M370" s="40"/>
      <c r="N370" s="138"/>
      <c r="O370" s="186"/>
      <c r="P370" s="186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</row>
    <row r="371" spans="1:50" ht="13.2">
      <c r="A371" s="40"/>
      <c r="B371" s="40"/>
      <c r="C371" s="40"/>
      <c r="D371" s="40"/>
      <c r="E371" s="138"/>
      <c r="F371" s="40"/>
      <c r="G371" s="40"/>
      <c r="H371" s="40"/>
      <c r="I371" s="183"/>
      <c r="J371" s="40"/>
      <c r="K371" s="40"/>
      <c r="L371" s="40"/>
      <c r="M371" s="40"/>
      <c r="N371" s="138"/>
      <c r="O371" s="186"/>
      <c r="P371" s="186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</row>
    <row r="372" spans="1:50" ht="13.2">
      <c r="A372" s="40"/>
      <c r="B372" s="40"/>
      <c r="C372" s="40"/>
      <c r="D372" s="40"/>
      <c r="E372" s="138"/>
      <c r="F372" s="40"/>
      <c r="G372" s="40"/>
      <c r="H372" s="40"/>
      <c r="I372" s="183"/>
      <c r="J372" s="40"/>
      <c r="K372" s="40"/>
      <c r="L372" s="40"/>
      <c r="M372" s="40"/>
      <c r="N372" s="138"/>
      <c r="O372" s="186"/>
      <c r="P372" s="186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</row>
    <row r="373" spans="1:50" ht="13.2">
      <c r="A373" s="40"/>
      <c r="B373" s="40"/>
      <c r="C373" s="40"/>
      <c r="D373" s="40"/>
      <c r="E373" s="138"/>
      <c r="F373" s="40"/>
      <c r="G373" s="40"/>
      <c r="H373" s="40"/>
      <c r="I373" s="183"/>
      <c r="J373" s="40"/>
      <c r="K373" s="40"/>
      <c r="L373" s="40"/>
      <c r="M373" s="40"/>
      <c r="N373" s="138"/>
      <c r="O373" s="186"/>
      <c r="P373" s="186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</row>
    <row r="374" spans="1:50" ht="13.2">
      <c r="A374" s="40"/>
      <c r="B374" s="40"/>
      <c r="C374" s="40"/>
      <c r="D374" s="40"/>
      <c r="E374" s="138"/>
      <c r="F374" s="40"/>
      <c r="G374" s="40"/>
      <c r="H374" s="40"/>
      <c r="I374" s="183"/>
      <c r="J374" s="40"/>
      <c r="K374" s="40"/>
      <c r="L374" s="40"/>
      <c r="M374" s="40"/>
      <c r="N374" s="138"/>
      <c r="O374" s="186"/>
      <c r="P374" s="186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</row>
    <row r="375" spans="1:50" ht="13.2">
      <c r="A375" s="40"/>
      <c r="B375" s="40"/>
      <c r="C375" s="40"/>
      <c r="D375" s="40"/>
      <c r="E375" s="138"/>
      <c r="F375" s="40"/>
      <c r="G375" s="40"/>
      <c r="H375" s="40"/>
      <c r="I375" s="183"/>
      <c r="J375" s="40"/>
      <c r="K375" s="40"/>
      <c r="L375" s="40"/>
      <c r="M375" s="40"/>
      <c r="N375" s="138"/>
      <c r="O375" s="186"/>
      <c r="P375" s="186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</row>
    <row r="376" spans="1:50" ht="13.2">
      <c r="A376" s="40"/>
      <c r="B376" s="40"/>
      <c r="C376" s="40"/>
      <c r="D376" s="40"/>
      <c r="E376" s="138"/>
      <c r="F376" s="40"/>
      <c r="G376" s="40"/>
      <c r="H376" s="40"/>
      <c r="I376" s="183"/>
      <c r="J376" s="40"/>
      <c r="K376" s="40"/>
      <c r="L376" s="40"/>
      <c r="M376" s="40"/>
      <c r="N376" s="138"/>
      <c r="O376" s="186"/>
      <c r="P376" s="186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</row>
    <row r="377" spans="1:50" ht="13.2">
      <c r="A377" s="40"/>
      <c r="B377" s="40"/>
      <c r="C377" s="40"/>
      <c r="D377" s="40"/>
      <c r="E377" s="138"/>
      <c r="F377" s="40"/>
      <c r="G377" s="40"/>
      <c r="H377" s="40"/>
      <c r="I377" s="183"/>
      <c r="J377" s="40"/>
      <c r="K377" s="40"/>
      <c r="L377" s="40"/>
      <c r="M377" s="40"/>
      <c r="N377" s="138"/>
      <c r="O377" s="186"/>
      <c r="P377" s="186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</row>
    <row r="378" spans="1:50" ht="13.2">
      <c r="A378" s="40"/>
      <c r="B378" s="40"/>
      <c r="C378" s="40"/>
      <c r="D378" s="40"/>
      <c r="E378" s="138"/>
      <c r="F378" s="40"/>
      <c r="G378" s="40"/>
      <c r="H378" s="40"/>
      <c r="I378" s="183"/>
      <c r="J378" s="40"/>
      <c r="K378" s="40"/>
      <c r="L378" s="40"/>
      <c r="M378" s="40"/>
      <c r="N378" s="138"/>
      <c r="O378" s="186"/>
      <c r="P378" s="186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</row>
    <row r="379" spans="1:50" ht="13.2">
      <c r="A379" s="40"/>
      <c r="B379" s="40"/>
      <c r="C379" s="40"/>
      <c r="D379" s="40"/>
      <c r="E379" s="138"/>
      <c r="F379" s="40"/>
      <c r="G379" s="40"/>
      <c r="H379" s="40"/>
      <c r="I379" s="183"/>
      <c r="J379" s="40"/>
      <c r="K379" s="40"/>
      <c r="L379" s="40"/>
      <c r="M379" s="40"/>
      <c r="N379" s="138"/>
      <c r="O379" s="186"/>
      <c r="P379" s="186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</row>
    <row r="380" spans="1:50" ht="13.2">
      <c r="A380" s="40"/>
      <c r="B380" s="40"/>
      <c r="C380" s="40"/>
      <c r="D380" s="40"/>
      <c r="E380" s="138"/>
      <c r="F380" s="40"/>
      <c r="G380" s="40"/>
      <c r="H380" s="40"/>
      <c r="I380" s="183"/>
      <c r="J380" s="40"/>
      <c r="K380" s="40"/>
      <c r="L380" s="40"/>
      <c r="M380" s="40"/>
      <c r="N380" s="138"/>
      <c r="O380" s="186"/>
      <c r="P380" s="186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</row>
    <row r="381" spans="1:50" ht="13.2">
      <c r="A381" s="40"/>
      <c r="B381" s="40"/>
      <c r="C381" s="40"/>
      <c r="D381" s="40"/>
      <c r="E381" s="138"/>
      <c r="F381" s="40"/>
      <c r="G381" s="40"/>
      <c r="H381" s="40"/>
      <c r="I381" s="183"/>
      <c r="J381" s="40"/>
      <c r="K381" s="40"/>
      <c r="L381" s="40"/>
      <c r="M381" s="40"/>
      <c r="N381" s="138"/>
      <c r="O381" s="186"/>
      <c r="P381" s="186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</row>
    <row r="382" spans="1:50" ht="13.2">
      <c r="A382" s="40"/>
      <c r="B382" s="40"/>
      <c r="C382" s="40"/>
      <c r="D382" s="40"/>
      <c r="E382" s="138"/>
      <c r="F382" s="40"/>
      <c r="G382" s="40"/>
      <c r="H382" s="40"/>
      <c r="I382" s="183"/>
      <c r="J382" s="40"/>
      <c r="K382" s="40"/>
      <c r="L382" s="40"/>
      <c r="M382" s="40"/>
      <c r="N382" s="138"/>
      <c r="O382" s="186"/>
      <c r="P382" s="186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</row>
    <row r="383" spans="1:50" ht="13.2">
      <c r="A383" s="40"/>
      <c r="B383" s="40"/>
      <c r="C383" s="40"/>
      <c r="D383" s="40"/>
      <c r="E383" s="138"/>
      <c r="F383" s="40"/>
      <c r="G383" s="40"/>
      <c r="H383" s="40"/>
      <c r="I383" s="183"/>
      <c r="J383" s="40"/>
      <c r="K383" s="40"/>
      <c r="L383" s="40"/>
      <c r="M383" s="40"/>
      <c r="N383" s="138"/>
      <c r="O383" s="186"/>
      <c r="P383" s="186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</row>
    <row r="384" spans="1:50" ht="13.2">
      <c r="A384" s="40"/>
      <c r="B384" s="40"/>
      <c r="C384" s="40"/>
      <c r="D384" s="40"/>
      <c r="E384" s="138"/>
      <c r="F384" s="40"/>
      <c r="G384" s="40"/>
      <c r="H384" s="40"/>
      <c r="I384" s="183"/>
      <c r="J384" s="40"/>
      <c r="K384" s="40"/>
      <c r="L384" s="40"/>
      <c r="M384" s="40"/>
      <c r="N384" s="138"/>
      <c r="O384" s="186"/>
      <c r="P384" s="186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</row>
    <row r="385" spans="1:50" ht="13.2">
      <c r="A385" s="40"/>
      <c r="B385" s="40"/>
      <c r="C385" s="40"/>
      <c r="D385" s="40"/>
      <c r="E385" s="138"/>
      <c r="F385" s="40"/>
      <c r="G385" s="40"/>
      <c r="H385" s="40"/>
      <c r="I385" s="183"/>
      <c r="J385" s="40"/>
      <c r="K385" s="40"/>
      <c r="L385" s="40"/>
      <c r="M385" s="40"/>
      <c r="N385" s="138"/>
      <c r="O385" s="186"/>
      <c r="P385" s="186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</row>
    <row r="386" spans="1:50" ht="13.2">
      <c r="A386" s="40"/>
      <c r="B386" s="40"/>
      <c r="C386" s="40"/>
      <c r="D386" s="40"/>
      <c r="E386" s="138"/>
      <c r="F386" s="40"/>
      <c r="G386" s="40"/>
      <c r="H386" s="40"/>
      <c r="I386" s="183"/>
      <c r="J386" s="40"/>
      <c r="K386" s="40"/>
      <c r="L386" s="40"/>
      <c r="M386" s="40"/>
      <c r="N386" s="138"/>
      <c r="O386" s="186"/>
      <c r="P386" s="186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</row>
    <row r="387" spans="1:50" ht="13.2">
      <c r="A387" s="40"/>
      <c r="B387" s="40"/>
      <c r="C387" s="40"/>
      <c r="D387" s="40"/>
      <c r="E387" s="138"/>
      <c r="F387" s="40"/>
      <c r="G387" s="40"/>
      <c r="H387" s="40"/>
      <c r="I387" s="183"/>
      <c r="J387" s="40"/>
      <c r="K387" s="40"/>
      <c r="L387" s="40"/>
      <c r="M387" s="40"/>
      <c r="N387" s="138"/>
      <c r="O387" s="186"/>
      <c r="P387" s="186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</row>
    <row r="388" spans="1:50" ht="13.2">
      <c r="A388" s="40"/>
      <c r="B388" s="40"/>
      <c r="C388" s="40"/>
      <c r="D388" s="40"/>
      <c r="E388" s="138"/>
      <c r="F388" s="40"/>
      <c r="G388" s="40"/>
      <c r="H388" s="40"/>
      <c r="I388" s="183"/>
      <c r="J388" s="40"/>
      <c r="K388" s="40"/>
      <c r="L388" s="40"/>
      <c r="M388" s="40"/>
      <c r="N388" s="138"/>
      <c r="O388" s="186"/>
      <c r="P388" s="186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</row>
    <row r="389" spans="1:50" ht="13.2">
      <c r="A389" s="40"/>
      <c r="B389" s="40"/>
      <c r="C389" s="40"/>
      <c r="D389" s="40"/>
      <c r="E389" s="138"/>
      <c r="F389" s="40"/>
      <c r="G389" s="40"/>
      <c r="H389" s="40"/>
      <c r="I389" s="183"/>
      <c r="J389" s="40"/>
      <c r="K389" s="40"/>
      <c r="L389" s="40"/>
      <c r="M389" s="40"/>
      <c r="N389" s="138"/>
      <c r="O389" s="186"/>
      <c r="P389" s="186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</row>
    <row r="390" spans="1:50" ht="13.2">
      <c r="A390" s="40"/>
      <c r="B390" s="40"/>
      <c r="C390" s="40"/>
      <c r="D390" s="40"/>
      <c r="E390" s="138"/>
      <c r="F390" s="40"/>
      <c r="G390" s="40"/>
      <c r="H390" s="40"/>
      <c r="I390" s="183"/>
      <c r="J390" s="40"/>
      <c r="K390" s="40"/>
      <c r="L390" s="40"/>
      <c r="M390" s="40"/>
      <c r="N390" s="138"/>
      <c r="O390" s="186"/>
      <c r="P390" s="186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</row>
    <row r="391" spans="1:50" ht="13.2">
      <c r="A391" s="40"/>
      <c r="B391" s="40"/>
      <c r="C391" s="40"/>
      <c r="D391" s="40"/>
      <c r="E391" s="138"/>
      <c r="F391" s="40"/>
      <c r="G391" s="40"/>
      <c r="H391" s="40"/>
      <c r="I391" s="183"/>
      <c r="J391" s="40"/>
      <c r="K391" s="40"/>
      <c r="L391" s="40"/>
      <c r="M391" s="40"/>
      <c r="N391" s="138"/>
      <c r="O391" s="186"/>
      <c r="P391" s="186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</row>
    <row r="392" spans="1:50" ht="13.2">
      <c r="A392" s="40"/>
      <c r="B392" s="40"/>
      <c r="C392" s="40"/>
      <c r="D392" s="40"/>
      <c r="E392" s="138"/>
      <c r="F392" s="40"/>
      <c r="G392" s="40"/>
      <c r="H392" s="40"/>
      <c r="I392" s="183"/>
      <c r="J392" s="40"/>
      <c r="K392" s="40"/>
      <c r="L392" s="40"/>
      <c r="M392" s="40"/>
      <c r="N392" s="138"/>
      <c r="O392" s="186"/>
      <c r="P392" s="186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</row>
    <row r="393" spans="1:50" ht="13.2">
      <c r="A393" s="40"/>
      <c r="B393" s="40"/>
      <c r="C393" s="40"/>
      <c r="D393" s="40"/>
      <c r="E393" s="138"/>
      <c r="F393" s="40"/>
      <c r="G393" s="40"/>
      <c r="H393" s="40"/>
      <c r="I393" s="183"/>
      <c r="J393" s="40"/>
      <c r="K393" s="40"/>
      <c r="L393" s="40"/>
      <c r="M393" s="40"/>
      <c r="N393" s="138"/>
      <c r="O393" s="186"/>
      <c r="P393" s="186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</row>
    <row r="394" spans="1:50" ht="13.2">
      <c r="A394" s="40"/>
      <c r="B394" s="40"/>
      <c r="C394" s="40"/>
      <c r="D394" s="40"/>
      <c r="E394" s="138"/>
      <c r="F394" s="40"/>
      <c r="G394" s="40"/>
      <c r="H394" s="40"/>
      <c r="I394" s="183"/>
      <c r="J394" s="40"/>
      <c r="K394" s="40"/>
      <c r="L394" s="40"/>
      <c r="M394" s="40"/>
      <c r="N394" s="138"/>
      <c r="O394" s="186"/>
      <c r="P394" s="186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</row>
    <row r="395" spans="1:50" ht="13.2">
      <c r="A395" s="40"/>
      <c r="B395" s="40"/>
      <c r="C395" s="40"/>
      <c r="D395" s="40"/>
      <c r="E395" s="138"/>
      <c r="F395" s="40"/>
      <c r="G395" s="40"/>
      <c r="H395" s="40"/>
      <c r="I395" s="183"/>
      <c r="J395" s="40"/>
      <c r="K395" s="40"/>
      <c r="L395" s="40"/>
      <c r="M395" s="40"/>
      <c r="N395" s="138"/>
      <c r="O395" s="186"/>
      <c r="P395" s="186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</row>
    <row r="396" spans="1:50" ht="13.2">
      <c r="A396" s="40"/>
      <c r="B396" s="40"/>
      <c r="C396" s="40"/>
      <c r="D396" s="40"/>
      <c r="E396" s="138"/>
      <c r="F396" s="40"/>
      <c r="G396" s="40"/>
      <c r="H396" s="40"/>
      <c r="I396" s="183"/>
      <c r="J396" s="40"/>
      <c r="K396" s="40"/>
      <c r="L396" s="40"/>
      <c r="M396" s="40"/>
      <c r="N396" s="138"/>
      <c r="O396" s="186"/>
      <c r="P396" s="186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</row>
    <row r="397" spans="1:50" ht="13.2">
      <c r="A397" s="40"/>
      <c r="B397" s="40"/>
      <c r="C397" s="40"/>
      <c r="D397" s="40"/>
      <c r="E397" s="138"/>
      <c r="F397" s="40"/>
      <c r="G397" s="40"/>
      <c r="H397" s="40"/>
      <c r="I397" s="183"/>
      <c r="J397" s="40"/>
      <c r="K397" s="40"/>
      <c r="L397" s="40"/>
      <c r="M397" s="40"/>
      <c r="N397" s="138"/>
      <c r="O397" s="186"/>
      <c r="P397" s="186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</row>
    <row r="398" spans="1:50" ht="13.2">
      <c r="A398" s="40"/>
      <c r="B398" s="40"/>
      <c r="C398" s="40"/>
      <c r="D398" s="40"/>
      <c r="E398" s="138"/>
      <c r="F398" s="40"/>
      <c r="G398" s="40"/>
      <c r="H398" s="40"/>
      <c r="I398" s="183"/>
      <c r="J398" s="40"/>
      <c r="K398" s="40"/>
      <c r="L398" s="40"/>
      <c r="M398" s="40"/>
      <c r="N398" s="138"/>
      <c r="O398" s="186"/>
      <c r="P398" s="186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</row>
    <row r="399" spans="1:50" ht="13.2">
      <c r="A399" s="40"/>
      <c r="B399" s="40"/>
      <c r="C399" s="40"/>
      <c r="D399" s="40"/>
      <c r="E399" s="138"/>
      <c r="F399" s="40"/>
      <c r="G399" s="40"/>
      <c r="H399" s="40"/>
      <c r="I399" s="183"/>
      <c r="J399" s="40"/>
      <c r="K399" s="40"/>
      <c r="L399" s="40"/>
      <c r="M399" s="40"/>
      <c r="N399" s="138"/>
      <c r="O399" s="186"/>
      <c r="P399" s="186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</row>
    <row r="400" spans="1:50" ht="13.2">
      <c r="A400" s="40"/>
      <c r="B400" s="40"/>
      <c r="C400" s="40"/>
      <c r="D400" s="40"/>
      <c r="E400" s="138"/>
      <c r="F400" s="40"/>
      <c r="G400" s="40"/>
      <c r="H400" s="40"/>
      <c r="I400" s="183"/>
      <c r="J400" s="40"/>
      <c r="K400" s="40"/>
      <c r="L400" s="40"/>
      <c r="M400" s="40"/>
      <c r="N400" s="138"/>
      <c r="O400" s="186"/>
      <c r="P400" s="186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</row>
    <row r="401" spans="1:50" ht="13.2">
      <c r="A401" s="40"/>
      <c r="B401" s="40"/>
      <c r="C401" s="40"/>
      <c r="D401" s="40"/>
      <c r="E401" s="138"/>
      <c r="F401" s="40"/>
      <c r="G401" s="40"/>
      <c r="H401" s="40"/>
      <c r="I401" s="183"/>
      <c r="J401" s="40"/>
      <c r="K401" s="40"/>
      <c r="L401" s="40"/>
      <c r="M401" s="40"/>
      <c r="N401" s="138"/>
      <c r="O401" s="186"/>
      <c r="P401" s="186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</row>
    <row r="402" spans="1:50" ht="13.2">
      <c r="A402" s="40"/>
      <c r="B402" s="40"/>
      <c r="C402" s="40"/>
      <c r="D402" s="40"/>
      <c r="E402" s="138"/>
      <c r="F402" s="40"/>
      <c r="G402" s="40"/>
      <c r="H402" s="40"/>
      <c r="I402" s="183"/>
      <c r="J402" s="40"/>
      <c r="K402" s="40"/>
      <c r="L402" s="40"/>
      <c r="M402" s="40"/>
      <c r="N402" s="138"/>
      <c r="O402" s="186"/>
      <c r="P402" s="186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</row>
    <row r="403" spans="1:50" ht="13.2">
      <c r="A403" s="40"/>
      <c r="B403" s="40"/>
      <c r="C403" s="40"/>
      <c r="D403" s="40"/>
      <c r="E403" s="138"/>
      <c r="F403" s="40"/>
      <c r="G403" s="40"/>
      <c r="H403" s="40"/>
      <c r="I403" s="183"/>
      <c r="J403" s="40"/>
      <c r="K403" s="40"/>
      <c r="L403" s="40"/>
      <c r="M403" s="40"/>
      <c r="N403" s="138"/>
      <c r="O403" s="186"/>
      <c r="P403" s="186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</row>
    <row r="404" spans="1:50" ht="13.2">
      <c r="A404" s="40"/>
      <c r="B404" s="40"/>
      <c r="C404" s="40"/>
      <c r="D404" s="40"/>
      <c r="E404" s="138"/>
      <c r="F404" s="40"/>
      <c r="G404" s="40"/>
      <c r="H404" s="40"/>
      <c r="I404" s="183"/>
      <c r="J404" s="40"/>
      <c r="K404" s="40"/>
      <c r="L404" s="40"/>
      <c r="M404" s="40"/>
      <c r="N404" s="138"/>
      <c r="O404" s="186"/>
      <c r="P404" s="186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</row>
    <row r="405" spans="1:50" ht="13.2">
      <c r="A405" s="40"/>
      <c r="B405" s="40"/>
      <c r="C405" s="40"/>
      <c r="D405" s="40"/>
      <c r="E405" s="138"/>
      <c r="F405" s="40"/>
      <c r="G405" s="40"/>
      <c r="H405" s="40"/>
      <c r="I405" s="183"/>
      <c r="J405" s="40"/>
      <c r="K405" s="40"/>
      <c r="L405" s="40"/>
      <c r="M405" s="40"/>
      <c r="N405" s="138"/>
      <c r="O405" s="186"/>
      <c r="P405" s="186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</row>
    <row r="406" spans="1:50" ht="13.2">
      <c r="A406" s="40"/>
      <c r="B406" s="40"/>
      <c r="C406" s="40"/>
      <c r="D406" s="40"/>
      <c r="E406" s="138"/>
      <c r="F406" s="40"/>
      <c r="G406" s="40"/>
      <c r="H406" s="40"/>
      <c r="I406" s="183"/>
      <c r="J406" s="40"/>
      <c r="K406" s="40"/>
      <c r="L406" s="40"/>
      <c r="M406" s="40"/>
      <c r="N406" s="138"/>
      <c r="O406" s="186"/>
      <c r="P406" s="186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</row>
    <row r="407" spans="1:50" ht="13.2">
      <c r="A407" s="40"/>
      <c r="B407" s="40"/>
      <c r="C407" s="40"/>
      <c r="D407" s="40"/>
      <c r="E407" s="138"/>
      <c r="F407" s="40"/>
      <c r="G407" s="40"/>
      <c r="H407" s="40"/>
      <c r="I407" s="183"/>
      <c r="J407" s="40"/>
      <c r="K407" s="40"/>
      <c r="L407" s="40"/>
      <c r="M407" s="40"/>
      <c r="N407" s="138"/>
      <c r="O407" s="186"/>
      <c r="P407" s="186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</row>
    <row r="408" spans="1:50" ht="13.2">
      <c r="A408" s="40"/>
      <c r="B408" s="40"/>
      <c r="C408" s="40"/>
      <c r="D408" s="40"/>
      <c r="E408" s="138"/>
      <c r="F408" s="40"/>
      <c r="G408" s="40"/>
      <c r="H408" s="40"/>
      <c r="I408" s="183"/>
      <c r="J408" s="40"/>
      <c r="K408" s="40"/>
      <c r="L408" s="40"/>
      <c r="M408" s="40"/>
      <c r="N408" s="138"/>
      <c r="O408" s="186"/>
      <c r="P408" s="186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</row>
    <row r="409" spans="1:50" ht="13.2">
      <c r="A409" s="40"/>
      <c r="B409" s="40"/>
      <c r="C409" s="40"/>
      <c r="D409" s="40"/>
      <c r="E409" s="138"/>
      <c r="F409" s="40"/>
      <c r="G409" s="40"/>
      <c r="H409" s="40"/>
      <c r="I409" s="183"/>
      <c r="J409" s="40"/>
      <c r="K409" s="40"/>
      <c r="L409" s="40"/>
      <c r="M409" s="40"/>
      <c r="N409" s="138"/>
      <c r="O409" s="186"/>
      <c r="P409" s="186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</row>
    <row r="410" spans="1:50" ht="13.2">
      <c r="A410" s="40"/>
      <c r="B410" s="40"/>
      <c r="C410" s="40"/>
      <c r="D410" s="40"/>
      <c r="E410" s="138"/>
      <c r="F410" s="40"/>
      <c r="G410" s="40"/>
      <c r="H410" s="40"/>
      <c r="I410" s="183"/>
      <c r="J410" s="40"/>
      <c r="K410" s="40"/>
      <c r="L410" s="40"/>
      <c r="M410" s="40"/>
      <c r="N410" s="138"/>
      <c r="O410" s="186"/>
      <c r="P410" s="186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</row>
    <row r="411" spans="1:50" ht="13.2">
      <c r="A411" s="40"/>
      <c r="B411" s="40"/>
      <c r="C411" s="40"/>
      <c r="D411" s="40"/>
      <c r="E411" s="138"/>
      <c r="F411" s="40"/>
      <c r="G411" s="40"/>
      <c r="H411" s="40"/>
      <c r="I411" s="183"/>
      <c r="J411" s="40"/>
      <c r="K411" s="40"/>
      <c r="L411" s="40"/>
      <c r="M411" s="40"/>
      <c r="N411" s="138"/>
      <c r="O411" s="186"/>
      <c r="P411" s="186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</row>
    <row r="412" spans="1:50" ht="13.2">
      <c r="A412" s="40"/>
      <c r="B412" s="40"/>
      <c r="C412" s="40"/>
      <c r="D412" s="40"/>
      <c r="E412" s="138"/>
      <c r="F412" s="40"/>
      <c r="G412" s="40"/>
      <c r="H412" s="40"/>
      <c r="I412" s="183"/>
      <c r="J412" s="40"/>
      <c r="K412" s="40"/>
      <c r="L412" s="40"/>
      <c r="M412" s="40"/>
      <c r="N412" s="138"/>
      <c r="O412" s="186"/>
      <c r="P412" s="186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</row>
    <row r="413" spans="1:50" ht="13.2">
      <c r="A413" s="40"/>
      <c r="B413" s="40"/>
      <c r="C413" s="40"/>
      <c r="D413" s="40"/>
      <c r="E413" s="138"/>
      <c r="F413" s="40"/>
      <c r="G413" s="40"/>
      <c r="H413" s="40"/>
      <c r="I413" s="183"/>
      <c r="J413" s="40"/>
      <c r="K413" s="40"/>
      <c r="L413" s="40"/>
      <c r="M413" s="40"/>
      <c r="N413" s="138"/>
      <c r="O413" s="186"/>
      <c r="P413" s="186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</row>
    <row r="414" spans="1:50" ht="13.2">
      <c r="A414" s="40"/>
      <c r="B414" s="40"/>
      <c r="C414" s="40"/>
      <c r="D414" s="40"/>
      <c r="E414" s="138"/>
      <c r="F414" s="40"/>
      <c r="G414" s="40"/>
      <c r="H414" s="40"/>
      <c r="I414" s="183"/>
      <c r="J414" s="40"/>
      <c r="K414" s="40"/>
      <c r="L414" s="40"/>
      <c r="M414" s="40"/>
      <c r="N414" s="138"/>
      <c r="O414" s="186"/>
      <c r="P414" s="186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</row>
    <row r="415" spans="1:50" ht="13.2">
      <c r="A415" s="40"/>
      <c r="B415" s="40"/>
      <c r="C415" s="40"/>
      <c r="D415" s="40"/>
      <c r="E415" s="138"/>
      <c r="F415" s="40"/>
      <c r="G415" s="40"/>
      <c r="H415" s="40"/>
      <c r="I415" s="183"/>
      <c r="J415" s="40"/>
      <c r="K415" s="40"/>
      <c r="L415" s="40"/>
      <c r="M415" s="40"/>
      <c r="N415" s="138"/>
      <c r="O415" s="186"/>
      <c r="P415" s="186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</row>
    <row r="416" spans="1:50" ht="13.2">
      <c r="A416" s="40"/>
      <c r="B416" s="40"/>
      <c r="C416" s="40"/>
      <c r="D416" s="40"/>
      <c r="E416" s="138"/>
      <c r="F416" s="40"/>
      <c r="G416" s="40"/>
      <c r="H416" s="40"/>
      <c r="I416" s="183"/>
      <c r="J416" s="40"/>
      <c r="K416" s="40"/>
      <c r="L416" s="40"/>
      <c r="M416" s="40"/>
      <c r="N416" s="138"/>
      <c r="O416" s="186"/>
      <c r="P416" s="186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</row>
    <row r="417" spans="1:50" ht="13.2">
      <c r="A417" s="40"/>
      <c r="B417" s="40"/>
      <c r="C417" s="40"/>
      <c r="D417" s="40"/>
      <c r="E417" s="138"/>
      <c r="F417" s="40"/>
      <c r="G417" s="40"/>
      <c r="H417" s="40"/>
      <c r="I417" s="183"/>
      <c r="J417" s="40"/>
      <c r="K417" s="40"/>
      <c r="L417" s="40"/>
      <c r="M417" s="40"/>
      <c r="N417" s="138"/>
      <c r="O417" s="186"/>
      <c r="P417" s="186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</row>
    <row r="418" spans="1:50" ht="13.2">
      <c r="A418" s="40"/>
      <c r="B418" s="40"/>
      <c r="C418" s="40"/>
      <c r="D418" s="40"/>
      <c r="E418" s="138"/>
      <c r="F418" s="40"/>
      <c r="G418" s="40"/>
      <c r="H418" s="40"/>
      <c r="I418" s="183"/>
      <c r="J418" s="40"/>
      <c r="K418" s="40"/>
      <c r="L418" s="40"/>
      <c r="M418" s="40"/>
      <c r="N418" s="138"/>
      <c r="O418" s="186"/>
      <c r="P418" s="186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</row>
    <row r="419" spans="1:50" ht="13.2">
      <c r="A419" s="40"/>
      <c r="B419" s="40"/>
      <c r="C419" s="40"/>
      <c r="D419" s="40"/>
      <c r="E419" s="138"/>
      <c r="F419" s="40"/>
      <c r="G419" s="40"/>
      <c r="H419" s="40"/>
      <c r="I419" s="183"/>
      <c r="J419" s="40"/>
      <c r="K419" s="40"/>
      <c r="L419" s="40"/>
      <c r="M419" s="40"/>
      <c r="N419" s="138"/>
      <c r="O419" s="186"/>
      <c r="P419" s="186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</row>
    <row r="420" spans="1:50" ht="13.2">
      <c r="A420" s="40"/>
      <c r="B420" s="40"/>
      <c r="C420" s="40"/>
      <c r="D420" s="40"/>
      <c r="E420" s="138"/>
      <c r="F420" s="40"/>
      <c r="G420" s="40"/>
      <c r="H420" s="40"/>
      <c r="I420" s="183"/>
      <c r="J420" s="40"/>
      <c r="K420" s="40"/>
      <c r="L420" s="40"/>
      <c r="M420" s="40"/>
      <c r="N420" s="138"/>
      <c r="O420" s="186"/>
      <c r="P420" s="186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</row>
    <row r="421" spans="1:50" ht="13.2">
      <c r="A421" s="40"/>
      <c r="B421" s="40"/>
      <c r="C421" s="40"/>
      <c r="D421" s="40"/>
      <c r="E421" s="138"/>
      <c r="F421" s="40"/>
      <c r="G421" s="40"/>
      <c r="H421" s="40"/>
      <c r="I421" s="183"/>
      <c r="J421" s="40"/>
      <c r="K421" s="40"/>
      <c r="L421" s="40"/>
      <c r="M421" s="40"/>
      <c r="N421" s="138"/>
      <c r="O421" s="186"/>
      <c r="P421" s="186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</row>
    <row r="422" spans="1:50" ht="13.2">
      <c r="A422" s="40"/>
      <c r="B422" s="40"/>
      <c r="C422" s="40"/>
      <c r="D422" s="40"/>
      <c r="E422" s="138"/>
      <c r="F422" s="40"/>
      <c r="G422" s="40"/>
      <c r="H422" s="40"/>
      <c r="I422" s="183"/>
      <c r="J422" s="40"/>
      <c r="K422" s="40"/>
      <c r="L422" s="40"/>
      <c r="M422" s="40"/>
      <c r="N422" s="138"/>
      <c r="O422" s="186"/>
      <c r="P422" s="186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</row>
    <row r="423" spans="1:50" ht="13.2">
      <c r="A423" s="40"/>
      <c r="B423" s="40"/>
      <c r="C423" s="40"/>
      <c r="D423" s="40"/>
      <c r="E423" s="138"/>
      <c r="F423" s="40"/>
      <c r="G423" s="40"/>
      <c r="H423" s="40"/>
      <c r="I423" s="183"/>
      <c r="J423" s="40"/>
      <c r="K423" s="40"/>
      <c r="L423" s="40"/>
      <c r="M423" s="40"/>
      <c r="N423" s="138"/>
      <c r="O423" s="186"/>
      <c r="P423" s="186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</row>
    <row r="424" spans="1:50" ht="13.2">
      <c r="A424" s="40"/>
      <c r="B424" s="40"/>
      <c r="C424" s="40"/>
      <c r="D424" s="40"/>
      <c r="E424" s="138"/>
      <c r="F424" s="40"/>
      <c r="G424" s="40"/>
      <c r="H424" s="40"/>
      <c r="I424" s="183"/>
      <c r="J424" s="40"/>
      <c r="K424" s="40"/>
      <c r="L424" s="40"/>
      <c r="M424" s="40"/>
      <c r="N424" s="138"/>
      <c r="O424" s="186"/>
      <c r="P424" s="186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</row>
    <row r="425" spans="1:50" ht="13.2">
      <c r="A425" s="40"/>
      <c r="B425" s="40"/>
      <c r="C425" s="40"/>
      <c r="D425" s="40"/>
      <c r="E425" s="138"/>
      <c r="F425" s="40"/>
      <c r="G425" s="40"/>
      <c r="H425" s="40"/>
      <c r="I425" s="183"/>
      <c r="J425" s="40"/>
      <c r="K425" s="40"/>
      <c r="L425" s="40"/>
      <c r="M425" s="40"/>
      <c r="N425" s="138"/>
      <c r="O425" s="186"/>
      <c r="P425" s="186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</row>
    <row r="426" spans="1:50" ht="13.2">
      <c r="A426" s="40"/>
      <c r="B426" s="40"/>
      <c r="C426" s="40"/>
      <c r="D426" s="40"/>
      <c r="E426" s="138"/>
      <c r="F426" s="40"/>
      <c r="G426" s="40"/>
      <c r="H426" s="40"/>
      <c r="I426" s="183"/>
      <c r="J426" s="40"/>
      <c r="K426" s="40"/>
      <c r="L426" s="40"/>
      <c r="M426" s="40"/>
      <c r="N426" s="138"/>
      <c r="O426" s="186"/>
      <c r="P426" s="186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</row>
    <row r="427" spans="1:50" ht="13.2">
      <c r="A427" s="40"/>
      <c r="B427" s="40"/>
      <c r="C427" s="40"/>
      <c r="D427" s="40"/>
      <c r="E427" s="138"/>
      <c r="F427" s="40"/>
      <c r="G427" s="40"/>
      <c r="H427" s="40"/>
      <c r="I427" s="183"/>
      <c r="J427" s="40"/>
      <c r="K427" s="40"/>
      <c r="L427" s="40"/>
      <c r="M427" s="40"/>
      <c r="N427" s="138"/>
      <c r="O427" s="186"/>
      <c r="P427" s="186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</row>
    <row r="428" spans="1:50" ht="13.2">
      <c r="A428" s="40"/>
      <c r="B428" s="40"/>
      <c r="C428" s="40"/>
      <c r="D428" s="40"/>
      <c r="E428" s="138"/>
      <c r="F428" s="40"/>
      <c r="G428" s="40"/>
      <c r="H428" s="40"/>
      <c r="I428" s="183"/>
      <c r="J428" s="40"/>
      <c r="K428" s="40"/>
      <c r="L428" s="40"/>
      <c r="M428" s="40"/>
      <c r="N428" s="138"/>
      <c r="O428" s="186"/>
      <c r="P428" s="186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</row>
    <row r="429" spans="1:50" ht="13.2">
      <c r="A429" s="40"/>
      <c r="B429" s="40"/>
      <c r="C429" s="40"/>
      <c r="D429" s="40"/>
      <c r="E429" s="138"/>
      <c r="F429" s="40"/>
      <c r="G429" s="40"/>
      <c r="H429" s="40"/>
      <c r="I429" s="183"/>
      <c r="J429" s="40"/>
      <c r="K429" s="40"/>
      <c r="L429" s="40"/>
      <c r="M429" s="40"/>
      <c r="N429" s="138"/>
      <c r="O429" s="186"/>
      <c r="P429" s="186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</row>
    <row r="430" spans="1:50" ht="13.2">
      <c r="A430" s="40"/>
      <c r="B430" s="40"/>
      <c r="C430" s="40"/>
      <c r="D430" s="40"/>
      <c r="E430" s="138"/>
      <c r="F430" s="40"/>
      <c r="G430" s="40"/>
      <c r="H430" s="40"/>
      <c r="I430" s="183"/>
      <c r="J430" s="40"/>
      <c r="K430" s="40"/>
      <c r="L430" s="40"/>
      <c r="M430" s="40"/>
      <c r="N430" s="138"/>
      <c r="O430" s="186"/>
      <c r="P430" s="186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</row>
    <row r="431" spans="1:50" ht="13.2">
      <c r="A431" s="40"/>
      <c r="B431" s="40"/>
      <c r="C431" s="40"/>
      <c r="D431" s="40"/>
      <c r="E431" s="138"/>
      <c r="F431" s="40"/>
      <c r="G431" s="40"/>
      <c r="H431" s="40"/>
      <c r="I431" s="183"/>
      <c r="J431" s="40"/>
      <c r="K431" s="40"/>
      <c r="L431" s="40"/>
      <c r="M431" s="40"/>
      <c r="N431" s="138"/>
      <c r="O431" s="186"/>
      <c r="P431" s="186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</row>
    <row r="432" spans="1:50" ht="13.2">
      <c r="A432" s="40"/>
      <c r="B432" s="40"/>
      <c r="C432" s="40"/>
      <c r="D432" s="40"/>
      <c r="E432" s="138"/>
      <c r="F432" s="40"/>
      <c r="G432" s="40"/>
      <c r="H432" s="40"/>
      <c r="I432" s="183"/>
      <c r="J432" s="40"/>
      <c r="K432" s="40"/>
      <c r="L432" s="40"/>
      <c r="M432" s="40"/>
      <c r="N432" s="138"/>
      <c r="O432" s="186"/>
      <c r="P432" s="186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</row>
    <row r="433" spans="1:50" ht="13.2">
      <c r="A433" s="40"/>
      <c r="B433" s="40"/>
      <c r="C433" s="40"/>
      <c r="D433" s="40"/>
      <c r="E433" s="138"/>
      <c r="F433" s="40"/>
      <c r="G433" s="40"/>
      <c r="H433" s="40"/>
      <c r="I433" s="183"/>
      <c r="J433" s="40"/>
      <c r="K433" s="40"/>
      <c r="L433" s="40"/>
      <c r="M433" s="40"/>
      <c r="N433" s="138"/>
      <c r="O433" s="186"/>
      <c r="P433" s="186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</row>
    <row r="434" spans="1:50" ht="13.2">
      <c r="A434" s="40"/>
      <c r="B434" s="40"/>
      <c r="C434" s="40"/>
      <c r="D434" s="40"/>
      <c r="E434" s="138"/>
      <c r="F434" s="40"/>
      <c r="G434" s="40"/>
      <c r="H434" s="40"/>
      <c r="I434" s="183"/>
      <c r="J434" s="40"/>
      <c r="K434" s="40"/>
      <c r="L434" s="40"/>
      <c r="M434" s="40"/>
      <c r="N434" s="138"/>
      <c r="O434" s="186"/>
      <c r="P434" s="186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</row>
    <row r="435" spans="1:50" ht="13.2">
      <c r="A435" s="40"/>
      <c r="B435" s="40"/>
      <c r="C435" s="40"/>
      <c r="D435" s="40"/>
      <c r="E435" s="138"/>
      <c r="F435" s="40"/>
      <c r="G435" s="40"/>
      <c r="H435" s="40"/>
      <c r="I435" s="183"/>
      <c r="J435" s="40"/>
      <c r="K435" s="40"/>
      <c r="L435" s="40"/>
      <c r="M435" s="40"/>
      <c r="N435" s="138"/>
      <c r="O435" s="186"/>
      <c r="P435" s="186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</row>
    <row r="436" spans="1:50" ht="13.2">
      <c r="A436" s="40"/>
      <c r="B436" s="40"/>
      <c r="C436" s="40"/>
      <c r="D436" s="40"/>
      <c r="E436" s="138"/>
      <c r="F436" s="40"/>
      <c r="G436" s="40"/>
      <c r="H436" s="40"/>
      <c r="I436" s="183"/>
      <c r="J436" s="40"/>
      <c r="K436" s="40"/>
      <c r="L436" s="40"/>
      <c r="M436" s="40"/>
      <c r="N436" s="138"/>
      <c r="O436" s="186"/>
      <c r="P436" s="186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</row>
    <row r="437" spans="1:50" ht="13.2">
      <c r="A437" s="40"/>
      <c r="B437" s="40"/>
      <c r="C437" s="40"/>
      <c r="D437" s="40"/>
      <c r="E437" s="138"/>
      <c r="F437" s="40"/>
      <c r="G437" s="40"/>
      <c r="H437" s="40"/>
      <c r="I437" s="183"/>
      <c r="J437" s="40"/>
      <c r="K437" s="40"/>
      <c r="L437" s="40"/>
      <c r="M437" s="40"/>
      <c r="N437" s="138"/>
      <c r="O437" s="186"/>
      <c r="P437" s="186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</row>
    <row r="438" spans="1:50" ht="13.2">
      <c r="A438" s="40"/>
      <c r="B438" s="40"/>
      <c r="C438" s="40"/>
      <c r="D438" s="40"/>
      <c r="E438" s="138"/>
      <c r="F438" s="40"/>
      <c r="G438" s="40"/>
      <c r="H438" s="40"/>
      <c r="I438" s="183"/>
      <c r="J438" s="40"/>
      <c r="K438" s="40"/>
      <c r="L438" s="40"/>
      <c r="M438" s="40"/>
      <c r="N438" s="138"/>
      <c r="O438" s="186"/>
      <c r="P438" s="186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</row>
    <row r="439" spans="1:50" ht="13.2">
      <c r="A439" s="40"/>
      <c r="B439" s="40"/>
      <c r="C439" s="40"/>
      <c r="D439" s="40"/>
      <c r="E439" s="138"/>
      <c r="F439" s="40"/>
      <c r="G439" s="40"/>
      <c r="H439" s="40"/>
      <c r="I439" s="183"/>
      <c r="J439" s="40"/>
      <c r="K439" s="40"/>
      <c r="L439" s="40"/>
      <c r="M439" s="40"/>
      <c r="N439" s="138"/>
      <c r="O439" s="186"/>
      <c r="P439" s="186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</row>
    <row r="440" spans="1:50" ht="13.2">
      <c r="A440" s="40"/>
      <c r="B440" s="40"/>
      <c r="C440" s="40"/>
      <c r="D440" s="40"/>
      <c r="E440" s="138"/>
      <c r="F440" s="40"/>
      <c r="G440" s="40"/>
      <c r="H440" s="40"/>
      <c r="I440" s="183"/>
      <c r="J440" s="40"/>
      <c r="K440" s="40"/>
      <c r="L440" s="40"/>
      <c r="M440" s="40"/>
      <c r="N440" s="138"/>
      <c r="O440" s="186"/>
      <c r="P440" s="186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</row>
    <row r="441" spans="1:50" ht="13.2">
      <c r="A441" s="40"/>
      <c r="B441" s="40"/>
      <c r="C441" s="40"/>
      <c r="D441" s="40"/>
      <c r="E441" s="138"/>
      <c r="F441" s="40"/>
      <c r="G441" s="40"/>
      <c r="H441" s="40"/>
      <c r="I441" s="183"/>
      <c r="J441" s="40"/>
      <c r="K441" s="40"/>
      <c r="L441" s="40"/>
      <c r="M441" s="40"/>
      <c r="N441" s="138"/>
      <c r="O441" s="186"/>
      <c r="P441" s="186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</row>
    <row r="442" spans="1:50" ht="13.2">
      <c r="A442" s="40"/>
      <c r="B442" s="40"/>
      <c r="C442" s="40"/>
      <c r="D442" s="40"/>
      <c r="E442" s="138"/>
      <c r="F442" s="40"/>
      <c r="G442" s="40"/>
      <c r="H442" s="40"/>
      <c r="I442" s="183"/>
      <c r="J442" s="40"/>
      <c r="K442" s="40"/>
      <c r="L442" s="40"/>
      <c r="M442" s="40"/>
      <c r="N442" s="138"/>
      <c r="O442" s="186"/>
      <c r="P442" s="186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</row>
    <row r="443" spans="1:50" ht="13.2">
      <c r="A443" s="40"/>
      <c r="B443" s="40"/>
      <c r="C443" s="40"/>
      <c r="D443" s="40"/>
      <c r="E443" s="138"/>
      <c r="F443" s="40"/>
      <c r="G443" s="40"/>
      <c r="H443" s="40"/>
      <c r="I443" s="183"/>
      <c r="J443" s="40"/>
      <c r="K443" s="40"/>
      <c r="L443" s="40"/>
      <c r="M443" s="40"/>
      <c r="N443" s="138"/>
      <c r="O443" s="186"/>
      <c r="P443" s="186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</row>
    <row r="444" spans="1:50" ht="13.2">
      <c r="A444" s="40"/>
      <c r="B444" s="40"/>
      <c r="C444" s="40"/>
      <c r="D444" s="40"/>
      <c r="E444" s="138"/>
      <c r="F444" s="40"/>
      <c r="G444" s="40"/>
      <c r="H444" s="40"/>
      <c r="I444" s="183"/>
      <c r="J444" s="40"/>
      <c r="K444" s="40"/>
      <c r="L444" s="40"/>
      <c r="M444" s="40"/>
      <c r="N444" s="138"/>
      <c r="O444" s="186"/>
      <c r="P444" s="186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</row>
    <row r="445" spans="1:50" ht="13.2">
      <c r="A445" s="40"/>
      <c r="B445" s="40"/>
      <c r="C445" s="40"/>
      <c r="D445" s="40"/>
      <c r="E445" s="138"/>
      <c r="F445" s="40"/>
      <c r="G445" s="40"/>
      <c r="H445" s="40"/>
      <c r="I445" s="183"/>
      <c r="J445" s="40"/>
      <c r="K445" s="40"/>
      <c r="L445" s="40"/>
      <c r="M445" s="40"/>
      <c r="N445" s="138"/>
      <c r="O445" s="186"/>
      <c r="P445" s="186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</row>
    <row r="446" spans="1:50" ht="13.2">
      <c r="A446" s="40"/>
      <c r="B446" s="40"/>
      <c r="C446" s="40"/>
      <c r="D446" s="40"/>
      <c r="E446" s="138"/>
      <c r="F446" s="40"/>
      <c r="G446" s="40"/>
      <c r="H446" s="40"/>
      <c r="I446" s="183"/>
      <c r="J446" s="40"/>
      <c r="K446" s="40"/>
      <c r="L446" s="40"/>
      <c r="M446" s="40"/>
      <c r="N446" s="138"/>
      <c r="O446" s="186"/>
      <c r="P446" s="186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</row>
    <row r="447" spans="1:50" ht="13.2">
      <c r="A447" s="40"/>
      <c r="B447" s="40"/>
      <c r="C447" s="40"/>
      <c r="D447" s="40"/>
      <c r="E447" s="138"/>
      <c r="F447" s="40"/>
      <c r="G447" s="40"/>
      <c r="H447" s="40"/>
      <c r="I447" s="183"/>
      <c r="J447" s="40"/>
      <c r="K447" s="40"/>
      <c r="L447" s="40"/>
      <c r="M447" s="40"/>
      <c r="N447" s="138"/>
      <c r="O447" s="186"/>
      <c r="P447" s="186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</row>
    <row r="448" spans="1:50" ht="13.2">
      <c r="A448" s="40"/>
      <c r="B448" s="40"/>
      <c r="C448" s="40"/>
      <c r="D448" s="40"/>
      <c r="E448" s="138"/>
      <c r="F448" s="40"/>
      <c r="G448" s="40"/>
      <c r="H448" s="40"/>
      <c r="I448" s="183"/>
      <c r="J448" s="40"/>
      <c r="K448" s="40"/>
      <c r="L448" s="40"/>
      <c r="M448" s="40"/>
      <c r="N448" s="138"/>
      <c r="O448" s="186"/>
      <c r="P448" s="186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</row>
    <row r="449" spans="1:50" ht="13.2">
      <c r="A449" s="40"/>
      <c r="B449" s="40"/>
      <c r="C449" s="40"/>
      <c r="D449" s="40"/>
      <c r="E449" s="138"/>
      <c r="F449" s="40"/>
      <c r="G449" s="40"/>
      <c r="H449" s="40"/>
      <c r="I449" s="183"/>
      <c r="J449" s="40"/>
      <c r="K449" s="40"/>
      <c r="L449" s="40"/>
      <c r="M449" s="40"/>
      <c r="N449" s="138"/>
      <c r="O449" s="186"/>
      <c r="P449" s="186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</row>
    <row r="450" spans="1:50" ht="13.2">
      <c r="A450" s="40"/>
      <c r="B450" s="40"/>
      <c r="C450" s="40"/>
      <c r="D450" s="40"/>
      <c r="E450" s="138"/>
      <c r="F450" s="40"/>
      <c r="G450" s="40"/>
      <c r="H450" s="40"/>
      <c r="I450" s="183"/>
      <c r="J450" s="40"/>
      <c r="K450" s="40"/>
      <c r="L450" s="40"/>
      <c r="M450" s="40"/>
      <c r="N450" s="138"/>
      <c r="O450" s="186"/>
      <c r="P450" s="186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</row>
    <row r="451" spans="1:50" ht="13.2">
      <c r="A451" s="40"/>
      <c r="B451" s="40"/>
      <c r="C451" s="40"/>
      <c r="D451" s="40"/>
      <c r="E451" s="138"/>
      <c r="F451" s="40"/>
      <c r="G451" s="40"/>
      <c r="H451" s="40"/>
      <c r="I451" s="183"/>
      <c r="J451" s="40"/>
      <c r="K451" s="40"/>
      <c r="L451" s="40"/>
      <c r="M451" s="40"/>
      <c r="N451" s="138"/>
      <c r="O451" s="186"/>
      <c r="P451" s="186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</row>
    <row r="452" spans="1:50" ht="13.2">
      <c r="A452" s="40"/>
      <c r="B452" s="40"/>
      <c r="C452" s="40"/>
      <c r="D452" s="40"/>
      <c r="E452" s="138"/>
      <c r="F452" s="40"/>
      <c r="G452" s="40"/>
      <c r="H452" s="40"/>
      <c r="I452" s="183"/>
      <c r="J452" s="40"/>
      <c r="K452" s="40"/>
      <c r="L452" s="40"/>
      <c r="M452" s="40"/>
      <c r="N452" s="138"/>
      <c r="O452" s="186"/>
      <c r="P452" s="186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</row>
    <row r="453" spans="1:50" ht="13.2">
      <c r="A453" s="40"/>
      <c r="B453" s="40"/>
      <c r="C453" s="40"/>
      <c r="D453" s="40"/>
      <c r="E453" s="138"/>
      <c r="F453" s="40"/>
      <c r="G453" s="40"/>
      <c r="H453" s="40"/>
      <c r="I453" s="183"/>
      <c r="J453" s="40"/>
      <c r="K453" s="40"/>
      <c r="L453" s="40"/>
      <c r="M453" s="40"/>
      <c r="N453" s="138"/>
      <c r="O453" s="186"/>
      <c r="P453" s="186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</row>
    <row r="454" spans="1:50" ht="13.2">
      <c r="A454" s="40"/>
      <c r="B454" s="40"/>
      <c r="C454" s="40"/>
      <c r="D454" s="40"/>
      <c r="E454" s="138"/>
      <c r="F454" s="40"/>
      <c r="G454" s="40"/>
      <c r="H454" s="40"/>
      <c r="I454" s="183"/>
      <c r="J454" s="40"/>
      <c r="K454" s="40"/>
      <c r="L454" s="40"/>
      <c r="M454" s="40"/>
      <c r="N454" s="138"/>
      <c r="O454" s="186"/>
      <c r="P454" s="186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</row>
    <row r="455" spans="1:50" ht="13.2">
      <c r="A455" s="40"/>
      <c r="B455" s="40"/>
      <c r="C455" s="40"/>
      <c r="D455" s="40"/>
      <c r="E455" s="138"/>
      <c r="F455" s="40"/>
      <c r="G455" s="40"/>
      <c r="H455" s="40"/>
      <c r="I455" s="183"/>
      <c r="J455" s="40"/>
      <c r="K455" s="40"/>
      <c r="L455" s="40"/>
      <c r="M455" s="40"/>
      <c r="N455" s="138"/>
      <c r="O455" s="186"/>
      <c r="P455" s="186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</row>
    <row r="456" spans="1:50" ht="13.2">
      <c r="A456" s="40"/>
      <c r="B456" s="40"/>
      <c r="C456" s="40"/>
      <c r="D456" s="40"/>
      <c r="E456" s="138"/>
      <c r="F456" s="40"/>
      <c r="G456" s="40"/>
      <c r="H456" s="40"/>
      <c r="I456" s="183"/>
      <c r="J456" s="40"/>
      <c r="K456" s="40"/>
      <c r="L456" s="40"/>
      <c r="M456" s="40"/>
      <c r="N456" s="138"/>
      <c r="O456" s="186"/>
      <c r="P456" s="186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</row>
    <row r="457" spans="1:50" ht="13.2">
      <c r="A457" s="40"/>
      <c r="B457" s="40"/>
      <c r="C457" s="40"/>
      <c r="D457" s="40"/>
      <c r="E457" s="138"/>
      <c r="F457" s="40"/>
      <c r="G457" s="40"/>
      <c r="H457" s="40"/>
      <c r="I457" s="183"/>
      <c r="J457" s="40"/>
      <c r="K457" s="40"/>
      <c r="L457" s="40"/>
      <c r="M457" s="40"/>
      <c r="N457" s="138"/>
      <c r="O457" s="186"/>
      <c r="P457" s="186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</row>
    <row r="458" spans="1:50" ht="13.2">
      <c r="A458" s="40"/>
      <c r="B458" s="40"/>
      <c r="C458" s="40"/>
      <c r="D458" s="40"/>
      <c r="E458" s="138"/>
      <c r="F458" s="40"/>
      <c r="G458" s="40"/>
      <c r="H458" s="40"/>
      <c r="I458" s="183"/>
      <c r="J458" s="40"/>
      <c r="K458" s="40"/>
      <c r="L458" s="40"/>
      <c r="M458" s="40"/>
      <c r="N458" s="138"/>
      <c r="O458" s="186"/>
      <c r="P458" s="186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</row>
    <row r="459" spans="1:50" ht="13.2">
      <c r="A459" s="40"/>
      <c r="B459" s="40"/>
      <c r="C459" s="40"/>
      <c r="D459" s="40"/>
      <c r="E459" s="138"/>
      <c r="F459" s="40"/>
      <c r="G459" s="40"/>
      <c r="H459" s="40"/>
      <c r="I459" s="183"/>
      <c r="J459" s="40"/>
      <c r="K459" s="40"/>
      <c r="L459" s="40"/>
      <c r="M459" s="40"/>
      <c r="N459" s="138"/>
      <c r="O459" s="186"/>
      <c r="P459" s="186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</row>
    <row r="460" spans="1:50" ht="13.2">
      <c r="A460" s="40"/>
      <c r="B460" s="40"/>
      <c r="C460" s="40"/>
      <c r="D460" s="40"/>
      <c r="E460" s="138"/>
      <c r="F460" s="40"/>
      <c r="G460" s="40"/>
      <c r="H460" s="40"/>
      <c r="I460" s="183"/>
      <c r="J460" s="40"/>
      <c r="K460" s="40"/>
      <c r="L460" s="40"/>
      <c r="M460" s="40"/>
      <c r="N460" s="138"/>
      <c r="O460" s="186"/>
      <c r="P460" s="186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</row>
    <row r="461" spans="1:50" ht="13.2">
      <c r="A461" s="40"/>
      <c r="B461" s="40"/>
      <c r="C461" s="40"/>
      <c r="D461" s="40"/>
      <c r="E461" s="138"/>
      <c r="F461" s="40"/>
      <c r="G461" s="40"/>
      <c r="H461" s="40"/>
      <c r="I461" s="183"/>
      <c r="J461" s="40"/>
      <c r="K461" s="40"/>
      <c r="L461" s="40"/>
      <c r="M461" s="40"/>
      <c r="N461" s="138"/>
      <c r="O461" s="186"/>
      <c r="P461" s="186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</row>
    <row r="462" spans="1:50" ht="13.2">
      <c r="A462" s="40"/>
      <c r="B462" s="40"/>
      <c r="C462" s="40"/>
      <c r="D462" s="40"/>
      <c r="E462" s="138"/>
      <c r="F462" s="40"/>
      <c r="G462" s="40"/>
      <c r="H462" s="40"/>
      <c r="I462" s="183"/>
      <c r="J462" s="40"/>
      <c r="K462" s="40"/>
      <c r="L462" s="40"/>
      <c r="M462" s="40"/>
      <c r="N462" s="138"/>
      <c r="O462" s="186"/>
      <c r="P462" s="186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</row>
    <row r="463" spans="1:50" ht="13.2">
      <c r="A463" s="40"/>
      <c r="B463" s="40"/>
      <c r="C463" s="40"/>
      <c r="D463" s="40"/>
      <c r="E463" s="138"/>
      <c r="F463" s="40"/>
      <c r="G463" s="40"/>
      <c r="H463" s="40"/>
      <c r="I463" s="183"/>
      <c r="J463" s="40"/>
      <c r="K463" s="40"/>
      <c r="L463" s="40"/>
      <c r="M463" s="40"/>
      <c r="N463" s="138"/>
      <c r="O463" s="186"/>
      <c r="P463" s="186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</row>
    <row r="464" spans="1:50" ht="13.2">
      <c r="A464" s="40"/>
      <c r="B464" s="40"/>
      <c r="C464" s="40"/>
      <c r="D464" s="40"/>
      <c r="E464" s="138"/>
      <c r="F464" s="40"/>
      <c r="G464" s="40"/>
      <c r="H464" s="40"/>
      <c r="I464" s="183"/>
      <c r="J464" s="40"/>
      <c r="K464" s="40"/>
      <c r="L464" s="40"/>
      <c r="M464" s="40"/>
      <c r="N464" s="138"/>
      <c r="O464" s="186"/>
      <c r="P464" s="186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</row>
    <row r="465" spans="1:50" ht="13.2">
      <c r="A465" s="40"/>
      <c r="B465" s="40"/>
      <c r="C465" s="40"/>
      <c r="D465" s="40"/>
      <c r="E465" s="138"/>
      <c r="F465" s="40"/>
      <c r="G465" s="40"/>
      <c r="H465" s="40"/>
      <c r="I465" s="183"/>
      <c r="J465" s="40"/>
      <c r="K465" s="40"/>
      <c r="L465" s="40"/>
      <c r="M465" s="40"/>
      <c r="N465" s="138"/>
      <c r="O465" s="186"/>
      <c r="P465" s="186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</row>
    <row r="466" spans="1:50" ht="13.2">
      <c r="A466" s="40"/>
      <c r="B466" s="40"/>
      <c r="C466" s="40"/>
      <c r="D466" s="40"/>
      <c r="E466" s="138"/>
      <c r="F466" s="40"/>
      <c r="G466" s="40"/>
      <c r="H466" s="40"/>
      <c r="I466" s="183"/>
      <c r="J466" s="40"/>
      <c r="K466" s="40"/>
      <c r="L466" s="40"/>
      <c r="M466" s="40"/>
      <c r="N466" s="138"/>
      <c r="O466" s="186"/>
      <c r="P466" s="186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</row>
    <row r="467" spans="1:50" ht="13.2">
      <c r="A467" s="40"/>
      <c r="B467" s="40"/>
      <c r="C467" s="40"/>
      <c r="D467" s="40"/>
      <c r="E467" s="138"/>
      <c r="F467" s="40"/>
      <c r="G467" s="40"/>
      <c r="H467" s="40"/>
      <c r="I467" s="183"/>
      <c r="J467" s="40"/>
      <c r="K467" s="40"/>
      <c r="L467" s="40"/>
      <c r="M467" s="40"/>
      <c r="N467" s="138"/>
      <c r="O467" s="186"/>
      <c r="P467" s="186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</row>
    <row r="468" spans="1:50" ht="13.2">
      <c r="A468" s="40"/>
      <c r="B468" s="40"/>
      <c r="C468" s="40"/>
      <c r="D468" s="40"/>
      <c r="E468" s="138"/>
      <c r="F468" s="40"/>
      <c r="G468" s="40"/>
      <c r="H468" s="40"/>
      <c r="I468" s="183"/>
      <c r="J468" s="40"/>
      <c r="K468" s="40"/>
      <c r="L468" s="40"/>
      <c r="M468" s="40"/>
      <c r="N468" s="138"/>
      <c r="O468" s="186"/>
      <c r="P468" s="186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</row>
    <row r="469" spans="1:50" ht="13.2">
      <c r="A469" s="40"/>
      <c r="B469" s="40"/>
      <c r="C469" s="40"/>
      <c r="D469" s="40"/>
      <c r="E469" s="138"/>
      <c r="F469" s="40"/>
      <c r="G469" s="40"/>
      <c r="H469" s="40"/>
      <c r="I469" s="183"/>
      <c r="J469" s="40"/>
      <c r="K469" s="40"/>
      <c r="L469" s="40"/>
      <c r="M469" s="40"/>
      <c r="N469" s="138"/>
      <c r="O469" s="186"/>
      <c r="P469" s="186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</row>
    <row r="470" spans="1:50" ht="13.2">
      <c r="A470" s="40"/>
      <c r="B470" s="40"/>
      <c r="C470" s="40"/>
      <c r="D470" s="40"/>
      <c r="E470" s="138"/>
      <c r="F470" s="40"/>
      <c r="G470" s="40"/>
      <c r="H470" s="40"/>
      <c r="I470" s="183"/>
      <c r="J470" s="40"/>
      <c r="K470" s="40"/>
      <c r="L470" s="40"/>
      <c r="M470" s="40"/>
      <c r="N470" s="138"/>
      <c r="O470" s="186"/>
      <c r="P470" s="186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</row>
    <row r="471" spans="1:50" ht="13.2">
      <c r="A471" s="40"/>
      <c r="B471" s="40"/>
      <c r="C471" s="40"/>
      <c r="D471" s="40"/>
      <c r="E471" s="138"/>
      <c r="F471" s="40"/>
      <c r="G471" s="40"/>
      <c r="H471" s="40"/>
      <c r="I471" s="183"/>
      <c r="J471" s="40"/>
      <c r="K471" s="40"/>
      <c r="L471" s="40"/>
      <c r="M471" s="40"/>
      <c r="N471" s="138"/>
      <c r="O471" s="186"/>
      <c r="P471" s="186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</row>
    <row r="472" spans="1:50" ht="13.2">
      <c r="A472" s="40"/>
      <c r="B472" s="40"/>
      <c r="C472" s="40"/>
      <c r="D472" s="40"/>
      <c r="E472" s="138"/>
      <c r="F472" s="40"/>
      <c r="G472" s="40"/>
      <c r="H472" s="40"/>
      <c r="I472" s="183"/>
      <c r="J472" s="40"/>
      <c r="K472" s="40"/>
      <c r="L472" s="40"/>
      <c r="M472" s="40"/>
      <c r="N472" s="138"/>
      <c r="O472" s="186"/>
      <c r="P472" s="186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</row>
    <row r="473" spans="1:50" ht="13.2">
      <c r="A473" s="40"/>
      <c r="B473" s="40"/>
      <c r="C473" s="40"/>
      <c r="D473" s="40"/>
      <c r="E473" s="138"/>
      <c r="F473" s="40"/>
      <c r="G473" s="40"/>
      <c r="H473" s="40"/>
      <c r="I473" s="183"/>
      <c r="J473" s="40"/>
      <c r="K473" s="40"/>
      <c r="L473" s="40"/>
      <c r="M473" s="40"/>
      <c r="N473" s="138"/>
      <c r="O473" s="186"/>
      <c r="P473" s="186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</row>
    <row r="474" spans="1:50" ht="13.2">
      <c r="A474" s="40"/>
      <c r="B474" s="40"/>
      <c r="C474" s="40"/>
      <c r="D474" s="40"/>
      <c r="E474" s="138"/>
      <c r="F474" s="40"/>
      <c r="G474" s="40"/>
      <c r="H474" s="40"/>
      <c r="I474" s="183"/>
      <c r="J474" s="40"/>
      <c r="K474" s="40"/>
      <c r="L474" s="40"/>
      <c r="M474" s="40"/>
      <c r="N474" s="138"/>
      <c r="O474" s="186"/>
      <c r="P474" s="186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</row>
    <row r="475" spans="1:50" ht="13.2">
      <c r="A475" s="40"/>
      <c r="B475" s="40"/>
      <c r="C475" s="40"/>
      <c r="D475" s="40"/>
      <c r="E475" s="138"/>
      <c r="F475" s="40"/>
      <c r="G475" s="40"/>
      <c r="H475" s="40"/>
      <c r="I475" s="183"/>
      <c r="J475" s="40"/>
      <c r="K475" s="40"/>
      <c r="L475" s="40"/>
      <c r="M475" s="40"/>
      <c r="N475" s="138"/>
      <c r="O475" s="186"/>
      <c r="P475" s="186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</row>
    <row r="476" spans="1:50" ht="13.2">
      <c r="A476" s="40"/>
      <c r="B476" s="40"/>
      <c r="C476" s="40"/>
      <c r="D476" s="40"/>
      <c r="E476" s="138"/>
      <c r="F476" s="40"/>
      <c r="G476" s="40"/>
      <c r="H476" s="40"/>
      <c r="I476" s="183"/>
      <c r="J476" s="40"/>
      <c r="K476" s="40"/>
      <c r="L476" s="40"/>
      <c r="M476" s="40"/>
      <c r="N476" s="138"/>
      <c r="O476" s="186"/>
      <c r="P476" s="186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</row>
    <row r="477" spans="1:50" ht="13.2">
      <c r="A477" s="40"/>
      <c r="B477" s="40"/>
      <c r="C477" s="40"/>
      <c r="D477" s="40"/>
      <c r="E477" s="138"/>
      <c r="F477" s="40"/>
      <c r="G477" s="40"/>
      <c r="H477" s="40"/>
      <c r="I477" s="183"/>
      <c r="J477" s="40"/>
      <c r="K477" s="40"/>
      <c r="L477" s="40"/>
      <c r="M477" s="40"/>
      <c r="N477" s="138"/>
      <c r="O477" s="186"/>
      <c r="P477" s="186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</row>
    <row r="478" spans="1:50" ht="13.2">
      <c r="A478" s="40"/>
      <c r="B478" s="40"/>
      <c r="C478" s="40"/>
      <c r="D478" s="40"/>
      <c r="E478" s="138"/>
      <c r="F478" s="40"/>
      <c r="G478" s="40"/>
      <c r="H478" s="40"/>
      <c r="I478" s="183"/>
      <c r="J478" s="40"/>
      <c r="K478" s="40"/>
      <c r="L478" s="40"/>
      <c r="M478" s="40"/>
      <c r="N478" s="138"/>
      <c r="O478" s="186"/>
      <c r="P478" s="186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</row>
    <row r="479" spans="1:50" ht="13.2">
      <c r="A479" s="40"/>
      <c r="B479" s="40"/>
      <c r="C479" s="40"/>
      <c r="D479" s="40"/>
      <c r="E479" s="138"/>
      <c r="F479" s="40"/>
      <c r="G479" s="40"/>
      <c r="H479" s="40"/>
      <c r="I479" s="183"/>
      <c r="J479" s="40"/>
      <c r="K479" s="40"/>
      <c r="L479" s="40"/>
      <c r="M479" s="40"/>
      <c r="N479" s="138"/>
      <c r="O479" s="186"/>
      <c r="P479" s="186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</row>
    <row r="480" spans="1:50" ht="13.2">
      <c r="A480" s="40"/>
      <c r="B480" s="40"/>
      <c r="C480" s="40"/>
      <c r="D480" s="40"/>
      <c r="E480" s="138"/>
      <c r="F480" s="40"/>
      <c r="G480" s="40"/>
      <c r="H480" s="40"/>
      <c r="I480" s="183"/>
      <c r="J480" s="40"/>
      <c r="K480" s="40"/>
      <c r="L480" s="40"/>
      <c r="M480" s="40"/>
      <c r="N480" s="138"/>
      <c r="O480" s="186"/>
      <c r="P480" s="186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</row>
    <row r="481" spans="1:50" ht="13.2">
      <c r="A481" s="40"/>
      <c r="B481" s="40"/>
      <c r="C481" s="40"/>
      <c r="D481" s="40"/>
      <c r="E481" s="138"/>
      <c r="F481" s="40"/>
      <c r="G481" s="40"/>
      <c r="H481" s="40"/>
      <c r="I481" s="183"/>
      <c r="J481" s="40"/>
      <c r="K481" s="40"/>
      <c r="L481" s="40"/>
      <c r="M481" s="40"/>
      <c r="N481" s="138"/>
      <c r="O481" s="186"/>
      <c r="P481" s="186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</row>
    <row r="482" spans="1:50" ht="13.2">
      <c r="A482" s="40"/>
      <c r="B482" s="40"/>
      <c r="C482" s="40"/>
      <c r="D482" s="40"/>
      <c r="E482" s="138"/>
      <c r="F482" s="40"/>
      <c r="G482" s="40"/>
      <c r="H482" s="40"/>
      <c r="I482" s="183"/>
      <c r="J482" s="40"/>
      <c r="K482" s="40"/>
      <c r="L482" s="40"/>
      <c r="M482" s="40"/>
      <c r="N482" s="138"/>
      <c r="O482" s="186"/>
      <c r="P482" s="186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</row>
    <row r="483" spans="1:50" ht="13.2">
      <c r="A483" s="40"/>
      <c r="B483" s="40"/>
      <c r="C483" s="40"/>
      <c r="D483" s="40"/>
      <c r="E483" s="138"/>
      <c r="F483" s="40"/>
      <c r="G483" s="40"/>
      <c r="H483" s="40"/>
      <c r="I483" s="183"/>
      <c r="J483" s="40"/>
      <c r="K483" s="40"/>
      <c r="L483" s="40"/>
      <c r="M483" s="40"/>
      <c r="N483" s="138"/>
      <c r="O483" s="186"/>
      <c r="P483" s="186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</row>
    <row r="484" spans="1:50" ht="13.2">
      <c r="A484" s="40"/>
      <c r="B484" s="40"/>
      <c r="C484" s="40"/>
      <c r="D484" s="40"/>
      <c r="E484" s="138"/>
      <c r="F484" s="40"/>
      <c r="G484" s="40"/>
      <c r="H484" s="40"/>
      <c r="I484" s="183"/>
      <c r="J484" s="40"/>
      <c r="K484" s="40"/>
      <c r="L484" s="40"/>
      <c r="M484" s="40"/>
      <c r="N484" s="138"/>
      <c r="O484" s="186"/>
      <c r="P484" s="186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</row>
    <row r="485" spans="1:50" ht="13.2">
      <c r="A485" s="40"/>
      <c r="B485" s="40"/>
      <c r="C485" s="40"/>
      <c r="D485" s="40"/>
      <c r="E485" s="138"/>
      <c r="F485" s="40"/>
      <c r="G485" s="40"/>
      <c r="H485" s="40"/>
      <c r="I485" s="183"/>
      <c r="J485" s="40"/>
      <c r="K485" s="40"/>
      <c r="L485" s="40"/>
      <c r="M485" s="40"/>
      <c r="N485" s="138"/>
      <c r="O485" s="186"/>
      <c r="P485" s="186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</row>
    <row r="486" spans="1:50" ht="13.2">
      <c r="A486" s="40"/>
      <c r="B486" s="40"/>
      <c r="C486" s="40"/>
      <c r="D486" s="40"/>
      <c r="E486" s="138"/>
      <c r="F486" s="40"/>
      <c r="G486" s="40"/>
      <c r="H486" s="40"/>
      <c r="I486" s="183"/>
      <c r="J486" s="40"/>
      <c r="K486" s="40"/>
      <c r="L486" s="40"/>
      <c r="M486" s="40"/>
      <c r="N486" s="138"/>
      <c r="O486" s="186"/>
      <c r="P486" s="186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</row>
    <row r="487" spans="1:50" ht="13.2">
      <c r="A487" s="40"/>
      <c r="B487" s="40"/>
      <c r="C487" s="40"/>
      <c r="D487" s="40"/>
      <c r="E487" s="138"/>
      <c r="F487" s="40"/>
      <c r="G487" s="40"/>
      <c r="H487" s="40"/>
      <c r="I487" s="183"/>
      <c r="J487" s="40"/>
      <c r="K487" s="40"/>
      <c r="L487" s="40"/>
      <c r="M487" s="40"/>
      <c r="N487" s="138"/>
      <c r="O487" s="186"/>
      <c r="P487" s="186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</row>
    <row r="488" spans="1:50" ht="13.2">
      <c r="A488" s="40"/>
      <c r="B488" s="40"/>
      <c r="C488" s="40"/>
      <c r="D488" s="40"/>
      <c r="E488" s="138"/>
      <c r="F488" s="40"/>
      <c r="G488" s="40"/>
      <c r="H488" s="40"/>
      <c r="I488" s="183"/>
      <c r="J488" s="40"/>
      <c r="K488" s="40"/>
      <c r="L488" s="40"/>
      <c r="M488" s="40"/>
      <c r="N488" s="138"/>
      <c r="O488" s="186"/>
      <c r="P488" s="186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</row>
    <row r="489" spans="1:50" ht="13.2">
      <c r="A489" s="40"/>
      <c r="B489" s="40"/>
      <c r="C489" s="40"/>
      <c r="D489" s="40"/>
      <c r="E489" s="138"/>
      <c r="F489" s="40"/>
      <c r="G489" s="40"/>
      <c r="H489" s="40"/>
      <c r="I489" s="183"/>
      <c r="J489" s="40"/>
      <c r="K489" s="40"/>
      <c r="L489" s="40"/>
      <c r="M489" s="40"/>
      <c r="N489" s="138"/>
      <c r="O489" s="186"/>
      <c r="P489" s="186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</row>
    <row r="490" spans="1:50" ht="13.2">
      <c r="A490" s="40"/>
      <c r="B490" s="40"/>
      <c r="C490" s="40"/>
      <c r="D490" s="40"/>
      <c r="E490" s="138"/>
      <c r="F490" s="40"/>
      <c r="G490" s="40"/>
      <c r="H490" s="40"/>
      <c r="I490" s="183"/>
      <c r="J490" s="40"/>
      <c r="K490" s="40"/>
      <c r="L490" s="40"/>
      <c r="M490" s="40"/>
      <c r="N490" s="138"/>
      <c r="O490" s="186"/>
      <c r="P490" s="186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</row>
    <row r="491" spans="1:50" ht="13.2">
      <c r="A491" s="40"/>
      <c r="B491" s="40"/>
      <c r="C491" s="40"/>
      <c r="D491" s="40"/>
      <c r="E491" s="138"/>
      <c r="F491" s="40"/>
      <c r="G491" s="40"/>
      <c r="H491" s="40"/>
      <c r="I491" s="183"/>
      <c r="J491" s="40"/>
      <c r="K491" s="40"/>
      <c r="L491" s="40"/>
      <c r="M491" s="40"/>
      <c r="N491" s="138"/>
      <c r="O491" s="186"/>
      <c r="P491" s="186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</row>
    <row r="492" spans="1:50" ht="13.2">
      <c r="A492" s="40"/>
      <c r="B492" s="40"/>
      <c r="C492" s="40"/>
      <c r="D492" s="40"/>
      <c r="E492" s="138"/>
      <c r="F492" s="40"/>
      <c r="G492" s="40"/>
      <c r="H492" s="40"/>
      <c r="I492" s="183"/>
      <c r="J492" s="40"/>
      <c r="K492" s="40"/>
      <c r="L492" s="40"/>
      <c r="M492" s="40"/>
      <c r="N492" s="138"/>
      <c r="O492" s="186"/>
      <c r="P492" s="186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</row>
    <row r="493" spans="1:50" ht="13.2">
      <c r="A493" s="40"/>
      <c r="B493" s="40"/>
      <c r="C493" s="40"/>
      <c r="D493" s="40"/>
      <c r="E493" s="138"/>
      <c r="F493" s="40"/>
      <c r="G493" s="40"/>
      <c r="H493" s="40"/>
      <c r="I493" s="183"/>
      <c r="J493" s="40"/>
      <c r="K493" s="40"/>
      <c r="L493" s="40"/>
      <c r="M493" s="40"/>
      <c r="N493" s="138"/>
      <c r="O493" s="186"/>
      <c r="P493" s="186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</row>
    <row r="494" spans="1:50" ht="13.2">
      <c r="A494" s="40"/>
      <c r="B494" s="40"/>
      <c r="C494" s="40"/>
      <c r="D494" s="40"/>
      <c r="E494" s="138"/>
      <c r="F494" s="40"/>
      <c r="G494" s="40"/>
      <c r="H494" s="40"/>
      <c r="I494" s="183"/>
      <c r="J494" s="40"/>
      <c r="K494" s="40"/>
      <c r="L494" s="40"/>
      <c r="M494" s="40"/>
      <c r="N494" s="138"/>
      <c r="O494" s="186"/>
      <c r="P494" s="186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</row>
    <row r="495" spans="1:50" ht="13.2">
      <c r="A495" s="40"/>
      <c r="B495" s="40"/>
      <c r="C495" s="40"/>
      <c r="D495" s="40"/>
      <c r="E495" s="138"/>
      <c r="F495" s="40"/>
      <c r="G495" s="40"/>
      <c r="H495" s="40"/>
      <c r="I495" s="183"/>
      <c r="J495" s="40"/>
      <c r="K495" s="40"/>
      <c r="L495" s="40"/>
      <c r="M495" s="40"/>
      <c r="N495" s="138"/>
      <c r="O495" s="186"/>
      <c r="P495" s="186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</row>
    <row r="496" spans="1:50" ht="13.2">
      <c r="A496" s="40"/>
      <c r="B496" s="40"/>
      <c r="C496" s="40"/>
      <c r="D496" s="40"/>
      <c r="E496" s="138"/>
      <c r="F496" s="40"/>
      <c r="G496" s="40"/>
      <c r="H496" s="40"/>
      <c r="I496" s="183"/>
      <c r="J496" s="40"/>
      <c r="K496" s="40"/>
      <c r="L496" s="40"/>
      <c r="M496" s="40"/>
      <c r="N496" s="138"/>
      <c r="O496" s="186"/>
      <c r="P496" s="186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</row>
    <row r="497" spans="1:50" ht="13.2">
      <c r="A497" s="40"/>
      <c r="B497" s="40"/>
      <c r="C497" s="40"/>
      <c r="D497" s="40"/>
      <c r="E497" s="138"/>
      <c r="F497" s="40"/>
      <c r="G497" s="40"/>
      <c r="H497" s="40"/>
      <c r="I497" s="183"/>
      <c r="J497" s="40"/>
      <c r="K497" s="40"/>
      <c r="L497" s="40"/>
      <c r="M497" s="40"/>
      <c r="N497" s="138"/>
      <c r="O497" s="186"/>
      <c r="P497" s="186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</row>
    <row r="498" spans="1:50" ht="13.2">
      <c r="A498" s="40"/>
      <c r="B498" s="40"/>
      <c r="C498" s="40"/>
      <c r="D498" s="40"/>
      <c r="E498" s="138"/>
      <c r="F498" s="40"/>
      <c r="G498" s="40"/>
      <c r="H498" s="40"/>
      <c r="I498" s="183"/>
      <c r="J498" s="40"/>
      <c r="K498" s="40"/>
      <c r="L498" s="40"/>
      <c r="M498" s="40"/>
      <c r="N498" s="138"/>
      <c r="O498" s="186"/>
      <c r="P498" s="186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</row>
    <row r="499" spans="1:50" ht="13.2">
      <c r="A499" s="40"/>
      <c r="B499" s="40"/>
      <c r="C499" s="40"/>
      <c r="D499" s="40"/>
      <c r="E499" s="138"/>
      <c r="F499" s="40"/>
      <c r="G499" s="40"/>
      <c r="H499" s="40"/>
      <c r="I499" s="183"/>
      <c r="J499" s="40"/>
      <c r="K499" s="40"/>
      <c r="L499" s="40"/>
      <c r="M499" s="40"/>
      <c r="N499" s="138"/>
      <c r="O499" s="186"/>
      <c r="P499" s="186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</row>
    <row r="500" spans="1:50" ht="13.2">
      <c r="A500" s="40"/>
      <c r="B500" s="40"/>
      <c r="C500" s="40"/>
      <c r="D500" s="40"/>
      <c r="E500" s="138"/>
      <c r="F500" s="40"/>
      <c r="G500" s="40"/>
      <c r="H500" s="40"/>
      <c r="I500" s="183"/>
      <c r="J500" s="40"/>
      <c r="K500" s="40"/>
      <c r="L500" s="40"/>
      <c r="M500" s="40"/>
      <c r="N500" s="138"/>
      <c r="O500" s="186"/>
      <c r="P500" s="186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</row>
    <row r="501" spans="1:50" ht="13.2">
      <c r="A501" s="40"/>
      <c r="B501" s="40"/>
      <c r="C501" s="40"/>
      <c r="D501" s="40"/>
      <c r="E501" s="138"/>
      <c r="F501" s="40"/>
      <c r="G501" s="40"/>
      <c r="H501" s="40"/>
      <c r="I501" s="183"/>
      <c r="J501" s="40"/>
      <c r="K501" s="40"/>
      <c r="L501" s="40"/>
      <c r="M501" s="40"/>
      <c r="N501" s="138"/>
      <c r="O501" s="186"/>
      <c r="P501" s="186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</row>
    <row r="502" spans="1:50" ht="13.2">
      <c r="A502" s="40"/>
      <c r="B502" s="40"/>
      <c r="C502" s="40"/>
      <c r="D502" s="40"/>
      <c r="E502" s="138"/>
      <c r="F502" s="40"/>
      <c r="G502" s="40"/>
      <c r="H502" s="40"/>
      <c r="I502" s="183"/>
      <c r="J502" s="40"/>
      <c r="K502" s="40"/>
      <c r="L502" s="40"/>
      <c r="M502" s="40"/>
      <c r="N502" s="138"/>
      <c r="O502" s="186"/>
      <c r="P502" s="186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</row>
    <row r="503" spans="1:50" ht="13.2">
      <c r="A503" s="40"/>
      <c r="B503" s="40"/>
      <c r="C503" s="40"/>
      <c r="D503" s="40"/>
      <c r="E503" s="138"/>
      <c r="F503" s="40"/>
      <c r="G503" s="40"/>
      <c r="H503" s="40"/>
      <c r="I503" s="183"/>
      <c r="J503" s="40"/>
      <c r="K503" s="40"/>
      <c r="L503" s="40"/>
      <c r="M503" s="40"/>
      <c r="N503" s="138"/>
      <c r="O503" s="186"/>
      <c r="P503" s="186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</row>
    <row r="504" spans="1:50" ht="13.2">
      <c r="A504" s="40"/>
      <c r="B504" s="40"/>
      <c r="C504" s="40"/>
      <c r="D504" s="40"/>
      <c r="E504" s="138"/>
      <c r="F504" s="40"/>
      <c r="G504" s="40"/>
      <c r="H504" s="40"/>
      <c r="I504" s="183"/>
      <c r="J504" s="40"/>
      <c r="K504" s="40"/>
      <c r="L504" s="40"/>
      <c r="M504" s="40"/>
      <c r="N504" s="138"/>
      <c r="O504" s="186"/>
      <c r="P504" s="186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</row>
    <row r="505" spans="1:50" ht="13.2">
      <c r="A505" s="40"/>
      <c r="B505" s="40"/>
      <c r="C505" s="40"/>
      <c r="D505" s="40"/>
      <c r="E505" s="138"/>
      <c r="F505" s="40"/>
      <c r="G505" s="40"/>
      <c r="H505" s="40"/>
      <c r="I505" s="183"/>
      <c r="J505" s="40"/>
      <c r="K505" s="40"/>
      <c r="L505" s="40"/>
      <c r="M505" s="40"/>
      <c r="N505" s="138"/>
      <c r="O505" s="186"/>
      <c r="P505" s="186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</row>
    <row r="506" spans="1:50" ht="13.2">
      <c r="A506" s="40"/>
      <c r="B506" s="40"/>
      <c r="C506" s="40"/>
      <c r="D506" s="40"/>
      <c r="E506" s="138"/>
      <c r="F506" s="40"/>
      <c r="G506" s="40"/>
      <c r="H506" s="40"/>
      <c r="I506" s="183"/>
      <c r="J506" s="40"/>
      <c r="K506" s="40"/>
      <c r="L506" s="40"/>
      <c r="M506" s="40"/>
      <c r="N506" s="138"/>
      <c r="O506" s="186"/>
      <c r="P506" s="186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</row>
    <row r="507" spans="1:50" ht="13.2">
      <c r="A507" s="40"/>
      <c r="B507" s="40"/>
      <c r="C507" s="40"/>
      <c r="D507" s="40"/>
      <c r="E507" s="138"/>
      <c r="F507" s="40"/>
      <c r="G507" s="40"/>
      <c r="H507" s="40"/>
      <c r="I507" s="183"/>
      <c r="J507" s="40"/>
      <c r="K507" s="40"/>
      <c r="L507" s="40"/>
      <c r="M507" s="40"/>
      <c r="N507" s="138"/>
      <c r="O507" s="186"/>
      <c r="P507" s="186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</row>
    <row r="508" spans="1:50" ht="13.2">
      <c r="A508" s="40"/>
      <c r="B508" s="40"/>
      <c r="C508" s="40"/>
      <c r="D508" s="40"/>
      <c r="E508" s="138"/>
      <c r="F508" s="40"/>
      <c r="G508" s="40"/>
      <c r="H508" s="40"/>
      <c r="I508" s="183"/>
      <c r="J508" s="40"/>
      <c r="K508" s="40"/>
      <c r="L508" s="40"/>
      <c r="M508" s="40"/>
      <c r="N508" s="138"/>
      <c r="O508" s="186"/>
      <c r="P508" s="186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</row>
    <row r="509" spans="1:50" ht="13.2">
      <c r="A509" s="40"/>
      <c r="B509" s="40"/>
      <c r="C509" s="40"/>
      <c r="D509" s="40"/>
      <c r="E509" s="138"/>
      <c r="F509" s="40"/>
      <c r="G509" s="40"/>
      <c r="H509" s="40"/>
      <c r="I509" s="183"/>
      <c r="J509" s="40"/>
      <c r="K509" s="40"/>
      <c r="L509" s="40"/>
      <c r="M509" s="40"/>
      <c r="N509" s="138"/>
      <c r="O509" s="186"/>
      <c r="P509" s="186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</row>
    <row r="510" spans="1:50" ht="13.2">
      <c r="A510" s="40"/>
      <c r="B510" s="40"/>
      <c r="C510" s="40"/>
      <c r="D510" s="40"/>
      <c r="E510" s="138"/>
      <c r="F510" s="40"/>
      <c r="G510" s="40"/>
      <c r="H510" s="40"/>
      <c r="I510" s="183"/>
      <c r="J510" s="40"/>
      <c r="K510" s="40"/>
      <c r="L510" s="40"/>
      <c r="M510" s="40"/>
      <c r="N510" s="138"/>
      <c r="O510" s="186"/>
      <c r="P510" s="186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</row>
    <row r="511" spans="1:50" ht="13.2">
      <c r="A511" s="40"/>
      <c r="B511" s="40"/>
      <c r="C511" s="40"/>
      <c r="D511" s="40"/>
      <c r="E511" s="138"/>
      <c r="F511" s="40"/>
      <c r="G511" s="40"/>
      <c r="H511" s="40"/>
      <c r="I511" s="183"/>
      <c r="J511" s="40"/>
      <c r="K511" s="40"/>
      <c r="L511" s="40"/>
      <c r="M511" s="40"/>
      <c r="N511" s="138"/>
      <c r="O511" s="186"/>
      <c r="P511" s="186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</row>
    <row r="512" spans="1:50" ht="13.2">
      <c r="A512" s="40"/>
      <c r="B512" s="40"/>
      <c r="C512" s="40"/>
      <c r="D512" s="40"/>
      <c r="E512" s="138"/>
      <c r="F512" s="40"/>
      <c r="G512" s="40"/>
      <c r="H512" s="40"/>
      <c r="I512" s="183"/>
      <c r="J512" s="40"/>
      <c r="K512" s="40"/>
      <c r="L512" s="40"/>
      <c r="M512" s="40"/>
      <c r="N512" s="138"/>
      <c r="O512" s="186"/>
      <c r="P512" s="186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</row>
    <row r="513" spans="1:50" ht="13.2">
      <c r="A513" s="40"/>
      <c r="B513" s="40"/>
      <c r="C513" s="40"/>
      <c r="D513" s="40"/>
      <c r="E513" s="138"/>
      <c r="F513" s="40"/>
      <c r="G513" s="40"/>
      <c r="H513" s="40"/>
      <c r="I513" s="183"/>
      <c r="J513" s="40"/>
      <c r="K513" s="40"/>
      <c r="L513" s="40"/>
      <c r="M513" s="40"/>
      <c r="N513" s="138"/>
      <c r="O513" s="186"/>
      <c r="P513" s="186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</row>
    <row r="514" spans="1:50" ht="13.2">
      <c r="A514" s="40"/>
      <c r="B514" s="40"/>
      <c r="C514" s="40"/>
      <c r="D514" s="40"/>
      <c r="E514" s="138"/>
      <c r="F514" s="40"/>
      <c r="G514" s="40"/>
      <c r="H514" s="40"/>
      <c r="I514" s="183"/>
      <c r="J514" s="40"/>
      <c r="K514" s="40"/>
      <c r="L514" s="40"/>
      <c r="M514" s="40"/>
      <c r="N514" s="138"/>
      <c r="O514" s="186"/>
      <c r="P514" s="186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</row>
    <row r="515" spans="1:50" ht="13.2">
      <c r="A515" s="40"/>
      <c r="B515" s="40"/>
      <c r="C515" s="40"/>
      <c r="D515" s="40"/>
      <c r="E515" s="138"/>
      <c r="F515" s="40"/>
      <c r="G515" s="40"/>
      <c r="H515" s="40"/>
      <c r="I515" s="183"/>
      <c r="J515" s="40"/>
      <c r="K515" s="40"/>
      <c r="L515" s="40"/>
      <c r="M515" s="40"/>
      <c r="N515" s="138"/>
      <c r="O515" s="186"/>
      <c r="P515" s="186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</row>
    <row r="516" spans="1:50" ht="13.2">
      <c r="A516" s="40"/>
      <c r="B516" s="40"/>
      <c r="C516" s="40"/>
      <c r="D516" s="40"/>
      <c r="E516" s="138"/>
      <c r="F516" s="40"/>
      <c r="G516" s="40"/>
      <c r="H516" s="40"/>
      <c r="I516" s="183"/>
      <c r="J516" s="40"/>
      <c r="K516" s="40"/>
      <c r="L516" s="40"/>
      <c r="M516" s="40"/>
      <c r="N516" s="138"/>
      <c r="O516" s="186"/>
      <c r="P516" s="186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</row>
    <row r="517" spans="1:50" ht="13.2">
      <c r="A517" s="40"/>
      <c r="B517" s="40"/>
      <c r="C517" s="40"/>
      <c r="D517" s="40"/>
      <c r="E517" s="138"/>
      <c r="F517" s="40"/>
      <c r="G517" s="40"/>
      <c r="H517" s="40"/>
      <c r="I517" s="183"/>
      <c r="J517" s="40"/>
      <c r="K517" s="40"/>
      <c r="L517" s="40"/>
      <c r="M517" s="40"/>
      <c r="N517" s="138"/>
      <c r="O517" s="186"/>
      <c r="P517" s="186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</row>
    <row r="518" spans="1:50" ht="13.2">
      <c r="A518" s="40"/>
      <c r="B518" s="40"/>
      <c r="C518" s="40"/>
      <c r="D518" s="40"/>
      <c r="E518" s="138"/>
      <c r="F518" s="40"/>
      <c r="G518" s="40"/>
      <c r="H518" s="40"/>
      <c r="I518" s="183"/>
      <c r="J518" s="40"/>
      <c r="K518" s="40"/>
      <c r="L518" s="40"/>
      <c r="M518" s="40"/>
      <c r="N518" s="138"/>
      <c r="O518" s="186"/>
      <c r="P518" s="186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</row>
    <row r="519" spans="1:50" ht="13.2">
      <c r="A519" s="40"/>
      <c r="B519" s="40"/>
      <c r="C519" s="40"/>
      <c r="D519" s="40"/>
      <c r="E519" s="138"/>
      <c r="F519" s="40"/>
      <c r="G519" s="40"/>
      <c r="H519" s="40"/>
      <c r="I519" s="183"/>
      <c r="J519" s="40"/>
      <c r="K519" s="40"/>
      <c r="L519" s="40"/>
      <c r="M519" s="40"/>
      <c r="N519" s="138"/>
      <c r="O519" s="186"/>
      <c r="P519" s="186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</row>
    <row r="520" spans="1:50" ht="13.2">
      <c r="A520" s="40"/>
      <c r="B520" s="40"/>
      <c r="C520" s="40"/>
      <c r="D520" s="40"/>
      <c r="E520" s="138"/>
      <c r="F520" s="40"/>
      <c r="G520" s="40"/>
      <c r="H520" s="40"/>
      <c r="I520" s="183"/>
      <c r="J520" s="40"/>
      <c r="K520" s="40"/>
      <c r="L520" s="40"/>
      <c r="M520" s="40"/>
      <c r="N520" s="138"/>
      <c r="O520" s="186"/>
      <c r="P520" s="186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</row>
    <row r="521" spans="1:50" ht="13.2">
      <c r="A521" s="40"/>
      <c r="B521" s="40"/>
      <c r="C521" s="40"/>
      <c r="D521" s="40"/>
      <c r="E521" s="138"/>
      <c r="F521" s="40"/>
      <c r="G521" s="40"/>
      <c r="H521" s="40"/>
      <c r="I521" s="183"/>
      <c r="J521" s="40"/>
      <c r="K521" s="40"/>
      <c r="L521" s="40"/>
      <c r="M521" s="40"/>
      <c r="N521" s="138"/>
      <c r="O521" s="186"/>
      <c r="P521" s="186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</row>
    <row r="522" spans="1:50" ht="13.2">
      <c r="A522" s="40"/>
      <c r="B522" s="40"/>
      <c r="C522" s="40"/>
      <c r="D522" s="40"/>
      <c r="E522" s="138"/>
      <c r="F522" s="40"/>
      <c r="G522" s="40"/>
      <c r="H522" s="40"/>
      <c r="I522" s="183"/>
      <c r="J522" s="40"/>
      <c r="K522" s="40"/>
      <c r="L522" s="40"/>
      <c r="M522" s="40"/>
      <c r="N522" s="138"/>
      <c r="O522" s="186"/>
      <c r="P522" s="186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</row>
    <row r="523" spans="1:50" ht="13.2">
      <c r="A523" s="40"/>
      <c r="B523" s="40"/>
      <c r="C523" s="40"/>
      <c r="D523" s="40"/>
      <c r="E523" s="138"/>
      <c r="F523" s="40"/>
      <c r="G523" s="40"/>
      <c r="H523" s="40"/>
      <c r="I523" s="183"/>
      <c r="J523" s="40"/>
      <c r="K523" s="40"/>
      <c r="L523" s="40"/>
      <c r="M523" s="40"/>
      <c r="N523" s="138"/>
      <c r="O523" s="186"/>
      <c r="P523" s="186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</row>
    <row r="524" spans="1:50" ht="13.2">
      <c r="A524" s="40"/>
      <c r="B524" s="40"/>
      <c r="C524" s="40"/>
      <c r="D524" s="40"/>
      <c r="E524" s="138"/>
      <c r="F524" s="40"/>
      <c r="G524" s="40"/>
      <c r="H524" s="40"/>
      <c r="I524" s="183"/>
      <c r="J524" s="40"/>
      <c r="K524" s="40"/>
      <c r="L524" s="40"/>
      <c r="M524" s="40"/>
      <c r="N524" s="138"/>
      <c r="O524" s="186"/>
      <c r="P524" s="186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</row>
    <row r="525" spans="1:50" ht="13.2">
      <c r="A525" s="40"/>
      <c r="B525" s="40"/>
      <c r="C525" s="40"/>
      <c r="D525" s="40"/>
      <c r="E525" s="138"/>
      <c r="F525" s="40"/>
      <c r="G525" s="40"/>
      <c r="H525" s="40"/>
      <c r="I525" s="183"/>
      <c r="J525" s="40"/>
      <c r="K525" s="40"/>
      <c r="L525" s="40"/>
      <c r="M525" s="40"/>
      <c r="N525" s="138"/>
      <c r="O525" s="186"/>
      <c r="P525" s="186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</row>
    <row r="526" spans="1:50" ht="13.2">
      <c r="A526" s="40"/>
      <c r="B526" s="40"/>
      <c r="C526" s="40"/>
      <c r="D526" s="40"/>
      <c r="E526" s="138"/>
      <c r="F526" s="40"/>
      <c r="G526" s="40"/>
      <c r="H526" s="40"/>
      <c r="I526" s="183"/>
      <c r="J526" s="40"/>
      <c r="K526" s="40"/>
      <c r="L526" s="40"/>
      <c r="M526" s="40"/>
      <c r="N526" s="138"/>
      <c r="O526" s="186"/>
      <c r="P526" s="186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</row>
    <row r="527" spans="1:50" ht="13.2">
      <c r="A527" s="40"/>
      <c r="B527" s="40"/>
      <c r="C527" s="40"/>
      <c r="D527" s="40"/>
      <c r="E527" s="138"/>
      <c r="F527" s="40"/>
      <c r="G527" s="40"/>
      <c r="H527" s="40"/>
      <c r="I527" s="183"/>
      <c r="J527" s="40"/>
      <c r="K527" s="40"/>
      <c r="L527" s="40"/>
      <c r="M527" s="40"/>
      <c r="N527" s="138"/>
      <c r="O527" s="186"/>
      <c r="P527" s="186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</row>
    <row r="528" spans="1:50" ht="13.2">
      <c r="A528" s="40"/>
      <c r="B528" s="40"/>
      <c r="C528" s="40"/>
      <c r="D528" s="40"/>
      <c r="E528" s="138"/>
      <c r="F528" s="40"/>
      <c r="G528" s="40"/>
      <c r="H528" s="40"/>
      <c r="I528" s="183"/>
      <c r="J528" s="40"/>
      <c r="K528" s="40"/>
      <c r="L528" s="40"/>
      <c r="M528" s="40"/>
      <c r="N528" s="138"/>
      <c r="O528" s="186"/>
      <c r="P528" s="186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</row>
    <row r="529" spans="1:50" ht="13.2">
      <c r="A529" s="40"/>
      <c r="B529" s="40"/>
      <c r="C529" s="40"/>
      <c r="D529" s="40"/>
      <c r="E529" s="138"/>
      <c r="F529" s="40"/>
      <c r="G529" s="40"/>
      <c r="H529" s="40"/>
      <c r="I529" s="183"/>
      <c r="J529" s="40"/>
      <c r="K529" s="40"/>
      <c r="L529" s="40"/>
      <c r="M529" s="40"/>
      <c r="N529" s="138"/>
      <c r="O529" s="186"/>
      <c r="P529" s="186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</row>
    <row r="530" spans="1:50" ht="13.2">
      <c r="A530" s="40"/>
      <c r="B530" s="40"/>
      <c r="C530" s="40"/>
      <c r="D530" s="40"/>
      <c r="E530" s="138"/>
      <c r="F530" s="40"/>
      <c r="G530" s="40"/>
      <c r="H530" s="40"/>
      <c r="I530" s="183"/>
      <c r="J530" s="40"/>
      <c r="K530" s="40"/>
      <c r="L530" s="40"/>
      <c r="M530" s="40"/>
      <c r="N530" s="138"/>
      <c r="O530" s="186"/>
      <c r="P530" s="186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</row>
    <row r="531" spans="1:50" ht="13.2">
      <c r="A531" s="40"/>
      <c r="B531" s="40"/>
      <c r="C531" s="40"/>
      <c r="D531" s="40"/>
      <c r="E531" s="138"/>
      <c r="F531" s="40"/>
      <c r="G531" s="40"/>
      <c r="H531" s="40"/>
      <c r="I531" s="183"/>
      <c r="J531" s="40"/>
      <c r="K531" s="40"/>
      <c r="L531" s="40"/>
      <c r="M531" s="40"/>
      <c r="N531" s="138"/>
      <c r="O531" s="186"/>
      <c r="P531" s="186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</row>
    <row r="532" spans="1:50" ht="13.2">
      <c r="A532" s="40"/>
      <c r="B532" s="40"/>
      <c r="C532" s="40"/>
      <c r="D532" s="40"/>
      <c r="E532" s="138"/>
      <c r="F532" s="40"/>
      <c r="G532" s="40"/>
      <c r="H532" s="40"/>
      <c r="I532" s="183"/>
      <c r="J532" s="40"/>
      <c r="K532" s="40"/>
      <c r="L532" s="40"/>
      <c r="M532" s="40"/>
      <c r="N532" s="138"/>
      <c r="O532" s="186"/>
      <c r="P532" s="186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</row>
    <row r="533" spans="1:50" ht="13.2">
      <c r="A533" s="40"/>
      <c r="B533" s="40"/>
      <c r="C533" s="40"/>
      <c r="D533" s="40"/>
      <c r="E533" s="138"/>
      <c r="F533" s="40"/>
      <c r="G533" s="40"/>
      <c r="H533" s="40"/>
      <c r="I533" s="183"/>
      <c r="J533" s="40"/>
      <c r="K533" s="40"/>
      <c r="L533" s="40"/>
      <c r="M533" s="40"/>
      <c r="N533" s="138"/>
      <c r="O533" s="186"/>
      <c r="P533" s="186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</row>
    <row r="534" spans="1:50" ht="13.2">
      <c r="A534" s="40"/>
      <c r="B534" s="40"/>
      <c r="C534" s="40"/>
      <c r="D534" s="40"/>
      <c r="E534" s="138"/>
      <c r="F534" s="40"/>
      <c r="G534" s="40"/>
      <c r="H534" s="40"/>
      <c r="I534" s="183"/>
      <c r="J534" s="40"/>
      <c r="K534" s="40"/>
      <c r="L534" s="40"/>
      <c r="M534" s="40"/>
      <c r="N534" s="138"/>
      <c r="O534" s="186"/>
      <c r="P534" s="186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</row>
    <row r="535" spans="1:50" ht="13.2">
      <c r="A535" s="40"/>
      <c r="B535" s="40"/>
      <c r="C535" s="40"/>
      <c r="D535" s="40"/>
      <c r="E535" s="138"/>
      <c r="F535" s="40"/>
      <c r="G535" s="40"/>
      <c r="H535" s="40"/>
      <c r="I535" s="183"/>
      <c r="J535" s="40"/>
      <c r="K535" s="40"/>
      <c r="L535" s="40"/>
      <c r="M535" s="40"/>
      <c r="N535" s="138"/>
      <c r="O535" s="186"/>
      <c r="P535" s="186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</row>
    <row r="536" spans="1:50" ht="13.2">
      <c r="A536" s="40"/>
      <c r="B536" s="40"/>
      <c r="C536" s="40"/>
      <c r="D536" s="40"/>
      <c r="E536" s="138"/>
      <c r="F536" s="40"/>
      <c r="G536" s="40"/>
      <c r="H536" s="40"/>
      <c r="I536" s="183"/>
      <c r="J536" s="40"/>
      <c r="K536" s="40"/>
      <c r="L536" s="40"/>
      <c r="M536" s="40"/>
      <c r="N536" s="138"/>
      <c r="O536" s="186"/>
      <c r="P536" s="186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</row>
    <row r="537" spans="1:50" ht="13.2">
      <c r="A537" s="40"/>
      <c r="B537" s="40"/>
      <c r="C537" s="40"/>
      <c r="D537" s="40"/>
      <c r="E537" s="138"/>
      <c r="F537" s="40"/>
      <c r="G537" s="40"/>
      <c r="H537" s="40"/>
      <c r="I537" s="183"/>
      <c r="J537" s="40"/>
      <c r="K537" s="40"/>
      <c r="L537" s="40"/>
      <c r="M537" s="40"/>
      <c r="N537" s="138"/>
      <c r="O537" s="186"/>
      <c r="P537" s="186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</row>
    <row r="538" spans="1:50" ht="13.2">
      <c r="A538" s="40"/>
      <c r="B538" s="40"/>
      <c r="C538" s="40"/>
      <c r="D538" s="40"/>
      <c r="E538" s="138"/>
      <c r="F538" s="40"/>
      <c r="G538" s="40"/>
      <c r="H538" s="40"/>
      <c r="I538" s="183"/>
      <c r="J538" s="40"/>
      <c r="K538" s="40"/>
      <c r="L538" s="40"/>
      <c r="M538" s="40"/>
      <c r="N538" s="138"/>
      <c r="O538" s="186"/>
      <c r="P538" s="186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</row>
    <row r="539" spans="1:50" ht="13.2">
      <c r="A539" s="40"/>
      <c r="B539" s="40"/>
      <c r="C539" s="40"/>
      <c r="D539" s="40"/>
      <c r="E539" s="138"/>
      <c r="F539" s="40"/>
      <c r="G539" s="40"/>
      <c r="H539" s="40"/>
      <c r="I539" s="183"/>
      <c r="J539" s="40"/>
      <c r="K539" s="40"/>
      <c r="L539" s="40"/>
      <c r="M539" s="40"/>
      <c r="N539" s="138"/>
      <c r="O539" s="186"/>
      <c r="P539" s="186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</row>
    <row r="540" spans="1:50" ht="13.2">
      <c r="A540" s="40"/>
      <c r="B540" s="40"/>
      <c r="C540" s="40"/>
      <c r="D540" s="40"/>
      <c r="E540" s="138"/>
      <c r="F540" s="40"/>
      <c r="G540" s="40"/>
      <c r="H540" s="40"/>
      <c r="I540" s="183"/>
      <c r="J540" s="40"/>
      <c r="K540" s="40"/>
      <c r="L540" s="40"/>
      <c r="M540" s="40"/>
      <c r="N540" s="138"/>
      <c r="O540" s="186"/>
      <c r="P540" s="186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</row>
    <row r="541" spans="1:50" ht="13.2">
      <c r="A541" s="40"/>
      <c r="B541" s="40"/>
      <c r="C541" s="40"/>
      <c r="D541" s="40"/>
      <c r="E541" s="138"/>
      <c r="F541" s="40"/>
      <c r="G541" s="40"/>
      <c r="H541" s="40"/>
      <c r="I541" s="183"/>
      <c r="J541" s="40"/>
      <c r="K541" s="40"/>
      <c r="L541" s="40"/>
      <c r="M541" s="40"/>
      <c r="N541" s="138"/>
      <c r="O541" s="186"/>
      <c r="P541" s="186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</row>
    <row r="542" spans="1:50" ht="13.2">
      <c r="A542" s="40"/>
      <c r="B542" s="40"/>
      <c r="C542" s="40"/>
      <c r="D542" s="40"/>
      <c r="E542" s="138"/>
      <c r="F542" s="40"/>
      <c r="G542" s="40"/>
      <c r="H542" s="40"/>
      <c r="I542" s="183"/>
      <c r="J542" s="40"/>
      <c r="K542" s="40"/>
      <c r="L542" s="40"/>
      <c r="M542" s="40"/>
      <c r="N542" s="138"/>
      <c r="O542" s="186"/>
      <c r="P542" s="186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</row>
    <row r="543" spans="1:50" ht="13.2">
      <c r="A543" s="40"/>
      <c r="B543" s="40"/>
      <c r="C543" s="40"/>
      <c r="D543" s="40"/>
      <c r="E543" s="138"/>
      <c r="F543" s="40"/>
      <c r="G543" s="40"/>
      <c r="H543" s="40"/>
      <c r="I543" s="183"/>
      <c r="J543" s="40"/>
      <c r="K543" s="40"/>
      <c r="L543" s="40"/>
      <c r="M543" s="40"/>
      <c r="N543" s="138"/>
      <c r="O543" s="186"/>
      <c r="P543" s="186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</row>
    <row r="544" spans="1:50" ht="13.2">
      <c r="A544" s="40"/>
      <c r="B544" s="40"/>
      <c r="C544" s="40"/>
      <c r="D544" s="40"/>
      <c r="E544" s="138"/>
      <c r="F544" s="40"/>
      <c r="G544" s="40"/>
      <c r="H544" s="40"/>
      <c r="I544" s="183"/>
      <c r="J544" s="40"/>
      <c r="K544" s="40"/>
      <c r="L544" s="40"/>
      <c r="M544" s="40"/>
      <c r="N544" s="138"/>
      <c r="O544" s="186"/>
      <c r="P544" s="186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</row>
    <row r="545" spans="1:50" ht="13.2">
      <c r="A545" s="40"/>
      <c r="B545" s="40"/>
      <c r="C545" s="40"/>
      <c r="D545" s="40"/>
      <c r="E545" s="138"/>
      <c r="F545" s="40"/>
      <c r="G545" s="40"/>
      <c r="H545" s="40"/>
      <c r="I545" s="183"/>
      <c r="J545" s="40"/>
      <c r="K545" s="40"/>
      <c r="L545" s="40"/>
      <c r="M545" s="40"/>
      <c r="N545" s="138"/>
      <c r="O545" s="186"/>
      <c r="P545" s="186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</row>
    <row r="546" spans="1:50" ht="13.2">
      <c r="A546" s="40"/>
      <c r="B546" s="40"/>
      <c r="C546" s="40"/>
      <c r="D546" s="40"/>
      <c r="E546" s="138"/>
      <c r="F546" s="40"/>
      <c r="G546" s="40"/>
      <c r="H546" s="40"/>
      <c r="I546" s="183"/>
      <c r="J546" s="40"/>
      <c r="K546" s="40"/>
      <c r="L546" s="40"/>
      <c r="M546" s="40"/>
      <c r="N546" s="138"/>
      <c r="O546" s="186"/>
      <c r="P546" s="186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</row>
    <row r="547" spans="1:50" ht="13.2">
      <c r="A547" s="40"/>
      <c r="B547" s="40"/>
      <c r="C547" s="40"/>
      <c r="D547" s="40"/>
      <c r="E547" s="138"/>
      <c r="F547" s="40"/>
      <c r="G547" s="40"/>
      <c r="H547" s="40"/>
      <c r="I547" s="183"/>
      <c r="J547" s="40"/>
      <c r="K547" s="40"/>
      <c r="L547" s="40"/>
      <c r="M547" s="40"/>
      <c r="N547" s="138"/>
      <c r="O547" s="186"/>
      <c r="P547" s="186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</row>
    <row r="548" spans="1:50" ht="13.2">
      <c r="A548" s="40"/>
      <c r="B548" s="40"/>
      <c r="C548" s="40"/>
      <c r="D548" s="40"/>
      <c r="E548" s="138"/>
      <c r="F548" s="40"/>
      <c r="G548" s="40"/>
      <c r="H548" s="40"/>
      <c r="I548" s="183"/>
      <c r="J548" s="40"/>
      <c r="K548" s="40"/>
      <c r="L548" s="40"/>
      <c r="M548" s="40"/>
      <c r="N548" s="138"/>
      <c r="O548" s="186"/>
      <c r="P548" s="186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</row>
    <row r="549" spans="1:50" ht="13.2">
      <c r="A549" s="40"/>
      <c r="B549" s="40"/>
      <c r="C549" s="40"/>
      <c r="D549" s="40"/>
      <c r="E549" s="138"/>
      <c r="F549" s="40"/>
      <c r="G549" s="40"/>
      <c r="H549" s="40"/>
      <c r="I549" s="183"/>
      <c r="J549" s="40"/>
      <c r="K549" s="40"/>
      <c r="L549" s="40"/>
      <c r="M549" s="40"/>
      <c r="N549" s="138"/>
      <c r="O549" s="186"/>
      <c r="P549" s="186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</row>
    <row r="550" spans="1:50" ht="13.2">
      <c r="A550" s="40"/>
      <c r="B550" s="40"/>
      <c r="C550" s="40"/>
      <c r="D550" s="40"/>
      <c r="E550" s="138"/>
      <c r="F550" s="40"/>
      <c r="G550" s="40"/>
      <c r="H550" s="40"/>
      <c r="I550" s="183"/>
      <c r="J550" s="40"/>
      <c r="K550" s="40"/>
      <c r="L550" s="40"/>
      <c r="M550" s="40"/>
      <c r="N550" s="138"/>
      <c r="O550" s="186"/>
      <c r="P550" s="186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</row>
    <row r="551" spans="1:50" ht="13.2">
      <c r="A551" s="40"/>
      <c r="B551" s="40"/>
      <c r="C551" s="40"/>
      <c r="D551" s="40"/>
      <c r="E551" s="138"/>
      <c r="F551" s="40"/>
      <c r="G551" s="40"/>
      <c r="H551" s="40"/>
      <c r="I551" s="183"/>
      <c r="J551" s="40"/>
      <c r="K551" s="40"/>
      <c r="L551" s="40"/>
      <c r="M551" s="40"/>
      <c r="N551" s="138"/>
      <c r="O551" s="186"/>
      <c r="P551" s="186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</row>
    <row r="552" spans="1:50" ht="13.2">
      <c r="A552" s="40"/>
      <c r="B552" s="40"/>
      <c r="C552" s="40"/>
      <c r="D552" s="40"/>
      <c r="E552" s="138"/>
      <c r="F552" s="40"/>
      <c r="G552" s="40"/>
      <c r="H552" s="40"/>
      <c r="I552" s="183"/>
      <c r="J552" s="40"/>
      <c r="K552" s="40"/>
      <c r="L552" s="40"/>
      <c r="M552" s="40"/>
      <c r="N552" s="138"/>
      <c r="O552" s="186"/>
      <c r="P552" s="186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</row>
    <row r="553" spans="1:50" ht="13.2">
      <c r="A553" s="40"/>
      <c r="B553" s="40"/>
      <c r="C553" s="40"/>
      <c r="D553" s="40"/>
      <c r="E553" s="138"/>
      <c r="F553" s="40"/>
      <c r="G553" s="40"/>
      <c r="H553" s="40"/>
      <c r="I553" s="183"/>
      <c r="J553" s="40"/>
      <c r="K553" s="40"/>
      <c r="L553" s="40"/>
      <c r="M553" s="40"/>
      <c r="N553" s="138"/>
      <c r="O553" s="186"/>
      <c r="P553" s="186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</row>
    <row r="554" spans="1:50" ht="13.2">
      <c r="A554" s="40"/>
      <c r="B554" s="40"/>
      <c r="C554" s="40"/>
      <c r="D554" s="40"/>
      <c r="E554" s="138"/>
      <c r="F554" s="40"/>
      <c r="G554" s="40"/>
      <c r="H554" s="40"/>
      <c r="I554" s="183"/>
      <c r="J554" s="40"/>
      <c r="K554" s="40"/>
      <c r="L554" s="40"/>
      <c r="M554" s="40"/>
      <c r="N554" s="138"/>
      <c r="O554" s="186"/>
      <c r="P554" s="186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</row>
    <row r="555" spans="1:50" ht="13.2">
      <c r="A555" s="40"/>
      <c r="B555" s="40"/>
      <c r="C555" s="40"/>
      <c r="D555" s="40"/>
      <c r="E555" s="138"/>
      <c r="F555" s="40"/>
      <c r="G555" s="40"/>
      <c r="H555" s="40"/>
      <c r="I555" s="183"/>
      <c r="J555" s="40"/>
      <c r="K555" s="40"/>
      <c r="L555" s="40"/>
      <c r="M555" s="40"/>
      <c r="N555" s="138"/>
      <c r="O555" s="186"/>
      <c r="P555" s="186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</row>
    <row r="556" spans="1:50" ht="13.2">
      <c r="A556" s="40"/>
      <c r="B556" s="40"/>
      <c r="C556" s="40"/>
      <c r="D556" s="40"/>
      <c r="E556" s="138"/>
      <c r="F556" s="40"/>
      <c r="G556" s="40"/>
      <c r="H556" s="40"/>
      <c r="I556" s="183"/>
      <c r="J556" s="40"/>
      <c r="K556" s="40"/>
      <c r="L556" s="40"/>
      <c r="M556" s="40"/>
      <c r="N556" s="138"/>
      <c r="O556" s="186"/>
      <c r="P556" s="186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</row>
    <row r="557" spans="1:50" ht="13.2">
      <c r="A557" s="40"/>
      <c r="B557" s="40"/>
      <c r="C557" s="40"/>
      <c r="D557" s="40"/>
      <c r="E557" s="138"/>
      <c r="F557" s="40"/>
      <c r="G557" s="40"/>
      <c r="H557" s="40"/>
      <c r="I557" s="183"/>
      <c r="J557" s="40"/>
      <c r="K557" s="40"/>
      <c r="L557" s="40"/>
      <c r="M557" s="40"/>
      <c r="N557" s="138"/>
      <c r="O557" s="186"/>
      <c r="P557" s="186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</row>
    <row r="558" spans="1:50" ht="13.2">
      <c r="A558" s="40"/>
      <c r="B558" s="40"/>
      <c r="C558" s="40"/>
      <c r="D558" s="40"/>
      <c r="E558" s="138"/>
      <c r="F558" s="40"/>
      <c r="G558" s="40"/>
      <c r="H558" s="40"/>
      <c r="I558" s="183"/>
      <c r="J558" s="40"/>
      <c r="K558" s="40"/>
      <c r="L558" s="40"/>
      <c r="M558" s="40"/>
      <c r="N558" s="138"/>
      <c r="O558" s="186"/>
      <c r="P558" s="186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</row>
    <row r="559" spans="1:50" ht="13.2">
      <c r="A559" s="40"/>
      <c r="B559" s="40"/>
      <c r="C559" s="40"/>
      <c r="D559" s="40"/>
      <c r="E559" s="138"/>
      <c r="F559" s="40"/>
      <c r="G559" s="40"/>
      <c r="H559" s="40"/>
      <c r="I559" s="183"/>
      <c r="J559" s="40"/>
      <c r="K559" s="40"/>
      <c r="L559" s="40"/>
      <c r="M559" s="40"/>
      <c r="N559" s="138"/>
      <c r="O559" s="186"/>
      <c r="P559" s="186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</row>
    <row r="560" spans="1:50" ht="13.2">
      <c r="A560" s="40"/>
      <c r="B560" s="40"/>
      <c r="C560" s="40"/>
      <c r="D560" s="40"/>
      <c r="E560" s="138"/>
      <c r="F560" s="40"/>
      <c r="G560" s="40"/>
      <c r="H560" s="40"/>
      <c r="I560" s="183"/>
      <c r="J560" s="40"/>
      <c r="K560" s="40"/>
      <c r="L560" s="40"/>
      <c r="M560" s="40"/>
      <c r="N560" s="138"/>
      <c r="O560" s="186"/>
      <c r="P560" s="186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</row>
    <row r="561" spans="1:50" ht="13.2">
      <c r="A561" s="40"/>
      <c r="B561" s="40"/>
      <c r="C561" s="40"/>
      <c r="D561" s="40"/>
      <c r="E561" s="138"/>
      <c r="F561" s="40"/>
      <c r="G561" s="40"/>
      <c r="H561" s="40"/>
      <c r="I561" s="183"/>
      <c r="J561" s="40"/>
      <c r="K561" s="40"/>
      <c r="L561" s="40"/>
      <c r="M561" s="40"/>
      <c r="N561" s="138"/>
      <c r="O561" s="186"/>
      <c r="P561" s="186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</row>
    <row r="562" spans="1:50" ht="13.2">
      <c r="A562" s="40"/>
      <c r="B562" s="40"/>
      <c r="C562" s="40"/>
      <c r="D562" s="40"/>
      <c r="E562" s="138"/>
      <c r="F562" s="40"/>
      <c r="G562" s="40"/>
      <c r="H562" s="40"/>
      <c r="I562" s="183"/>
      <c r="J562" s="40"/>
      <c r="K562" s="40"/>
      <c r="L562" s="40"/>
      <c r="M562" s="40"/>
      <c r="N562" s="138"/>
      <c r="O562" s="186"/>
      <c r="P562" s="186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</row>
    <row r="563" spans="1:50" ht="13.2">
      <c r="A563" s="40"/>
      <c r="B563" s="40"/>
      <c r="C563" s="40"/>
      <c r="D563" s="40"/>
      <c r="E563" s="138"/>
      <c r="F563" s="40"/>
      <c r="G563" s="40"/>
      <c r="H563" s="40"/>
      <c r="I563" s="183"/>
      <c r="J563" s="40"/>
      <c r="K563" s="40"/>
      <c r="L563" s="40"/>
      <c r="M563" s="40"/>
      <c r="N563" s="138"/>
      <c r="O563" s="186"/>
      <c r="P563" s="186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</row>
    <row r="564" spans="1:50" ht="13.2">
      <c r="A564" s="40"/>
      <c r="B564" s="40"/>
      <c r="C564" s="40"/>
      <c r="D564" s="40"/>
      <c r="E564" s="138"/>
      <c r="F564" s="40"/>
      <c r="G564" s="40"/>
      <c r="H564" s="40"/>
      <c r="I564" s="183"/>
      <c r="J564" s="40"/>
      <c r="K564" s="40"/>
      <c r="L564" s="40"/>
      <c r="M564" s="40"/>
      <c r="N564" s="138"/>
      <c r="O564" s="186"/>
      <c r="P564" s="186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</row>
    <row r="565" spans="1:50" ht="13.2">
      <c r="A565" s="40"/>
      <c r="B565" s="40"/>
      <c r="C565" s="40"/>
      <c r="D565" s="40"/>
      <c r="E565" s="138"/>
      <c r="F565" s="40"/>
      <c r="G565" s="40"/>
      <c r="H565" s="40"/>
      <c r="I565" s="183"/>
      <c r="J565" s="40"/>
      <c r="K565" s="40"/>
      <c r="L565" s="40"/>
      <c r="M565" s="40"/>
      <c r="N565" s="138"/>
      <c r="O565" s="186"/>
      <c r="P565" s="186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</row>
    <row r="566" spans="1:50" ht="13.2">
      <c r="A566" s="40"/>
      <c r="B566" s="40"/>
      <c r="C566" s="40"/>
      <c r="D566" s="40"/>
      <c r="E566" s="138"/>
      <c r="F566" s="40"/>
      <c r="G566" s="40"/>
      <c r="H566" s="40"/>
      <c r="I566" s="183"/>
      <c r="J566" s="40"/>
      <c r="K566" s="40"/>
      <c r="L566" s="40"/>
      <c r="M566" s="40"/>
      <c r="N566" s="138"/>
      <c r="O566" s="186"/>
      <c r="P566" s="186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</row>
    <row r="567" spans="1:50" ht="13.2">
      <c r="A567" s="40"/>
      <c r="B567" s="40"/>
      <c r="C567" s="40"/>
      <c r="D567" s="40"/>
      <c r="E567" s="138"/>
      <c r="F567" s="40"/>
      <c r="G567" s="40"/>
      <c r="H567" s="40"/>
      <c r="I567" s="183"/>
      <c r="J567" s="40"/>
      <c r="K567" s="40"/>
      <c r="L567" s="40"/>
      <c r="M567" s="40"/>
      <c r="N567" s="138"/>
      <c r="O567" s="186"/>
      <c r="P567" s="186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</row>
    <row r="568" spans="1:50" ht="13.2">
      <c r="A568" s="40"/>
      <c r="B568" s="40"/>
      <c r="C568" s="40"/>
      <c r="D568" s="40"/>
      <c r="E568" s="138"/>
      <c r="F568" s="40"/>
      <c r="G568" s="40"/>
      <c r="H568" s="40"/>
      <c r="I568" s="183"/>
      <c r="J568" s="40"/>
      <c r="K568" s="40"/>
      <c r="L568" s="40"/>
      <c r="M568" s="40"/>
      <c r="N568" s="138"/>
      <c r="O568" s="186"/>
      <c r="P568" s="186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</row>
    <row r="569" spans="1:50" ht="13.2">
      <c r="A569" s="40"/>
      <c r="B569" s="40"/>
      <c r="C569" s="40"/>
      <c r="D569" s="40"/>
      <c r="E569" s="138"/>
      <c r="F569" s="40"/>
      <c r="G569" s="40"/>
      <c r="H569" s="40"/>
      <c r="I569" s="183"/>
      <c r="J569" s="40"/>
      <c r="K569" s="40"/>
      <c r="L569" s="40"/>
      <c r="M569" s="40"/>
      <c r="N569" s="138"/>
      <c r="O569" s="186"/>
      <c r="P569" s="186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</row>
    <row r="570" spans="1:50" ht="13.2">
      <c r="A570" s="40"/>
      <c r="B570" s="40"/>
      <c r="C570" s="40"/>
      <c r="D570" s="40"/>
      <c r="E570" s="138"/>
      <c r="F570" s="40"/>
      <c r="G570" s="40"/>
      <c r="H570" s="40"/>
      <c r="I570" s="183"/>
      <c r="J570" s="40"/>
      <c r="K570" s="40"/>
      <c r="L570" s="40"/>
      <c r="M570" s="40"/>
      <c r="N570" s="138"/>
      <c r="O570" s="186"/>
      <c r="P570" s="186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</row>
    <row r="571" spans="1:50" ht="13.2">
      <c r="A571" s="40"/>
      <c r="B571" s="40"/>
      <c r="C571" s="40"/>
      <c r="D571" s="40"/>
      <c r="E571" s="138"/>
      <c r="F571" s="40"/>
      <c r="G571" s="40"/>
      <c r="H571" s="40"/>
      <c r="I571" s="183"/>
      <c r="J571" s="40"/>
      <c r="K571" s="40"/>
      <c r="L571" s="40"/>
      <c r="M571" s="40"/>
      <c r="N571" s="138"/>
      <c r="O571" s="186"/>
      <c r="P571" s="186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</row>
    <row r="572" spans="1:50" ht="13.2">
      <c r="A572" s="40"/>
      <c r="B572" s="40"/>
      <c r="C572" s="40"/>
      <c r="D572" s="40"/>
      <c r="E572" s="138"/>
      <c r="F572" s="40"/>
      <c r="G572" s="40"/>
      <c r="H572" s="40"/>
      <c r="I572" s="183"/>
      <c r="J572" s="40"/>
      <c r="K572" s="40"/>
      <c r="L572" s="40"/>
      <c r="M572" s="40"/>
      <c r="N572" s="138"/>
      <c r="O572" s="186"/>
      <c r="P572" s="186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</row>
    <row r="573" spans="1:50" ht="13.2">
      <c r="A573" s="40"/>
      <c r="B573" s="40"/>
      <c r="C573" s="40"/>
      <c r="D573" s="40"/>
      <c r="E573" s="138"/>
      <c r="F573" s="40"/>
      <c r="G573" s="40"/>
      <c r="H573" s="40"/>
      <c r="I573" s="183"/>
      <c r="J573" s="40"/>
      <c r="K573" s="40"/>
      <c r="L573" s="40"/>
      <c r="M573" s="40"/>
      <c r="N573" s="138"/>
      <c r="O573" s="186"/>
      <c r="P573" s="186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</row>
    <row r="574" spans="1:50" ht="13.2">
      <c r="A574" s="40"/>
      <c r="B574" s="40"/>
      <c r="C574" s="40"/>
      <c r="D574" s="40"/>
      <c r="E574" s="138"/>
      <c r="F574" s="40"/>
      <c r="G574" s="40"/>
      <c r="H574" s="40"/>
      <c r="I574" s="183"/>
      <c r="J574" s="40"/>
      <c r="K574" s="40"/>
      <c r="L574" s="40"/>
      <c r="M574" s="40"/>
      <c r="N574" s="138"/>
      <c r="O574" s="186"/>
      <c r="P574" s="186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</row>
    <row r="575" spans="1:50" ht="13.2">
      <c r="A575" s="40"/>
      <c r="B575" s="40"/>
      <c r="C575" s="40"/>
      <c r="D575" s="40"/>
      <c r="E575" s="138"/>
      <c r="F575" s="40"/>
      <c r="G575" s="40"/>
      <c r="H575" s="40"/>
      <c r="I575" s="183"/>
      <c r="J575" s="40"/>
      <c r="K575" s="40"/>
      <c r="L575" s="40"/>
      <c r="M575" s="40"/>
      <c r="N575" s="138"/>
      <c r="O575" s="186"/>
      <c r="P575" s="186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</row>
    <row r="576" spans="1:50" ht="13.2">
      <c r="A576" s="40"/>
      <c r="B576" s="40"/>
      <c r="C576" s="40"/>
      <c r="D576" s="40"/>
      <c r="E576" s="138"/>
      <c r="F576" s="40"/>
      <c r="G576" s="40"/>
      <c r="H576" s="40"/>
      <c r="I576" s="183"/>
      <c r="J576" s="40"/>
      <c r="K576" s="40"/>
      <c r="L576" s="40"/>
      <c r="M576" s="40"/>
      <c r="N576" s="138"/>
      <c r="O576" s="186"/>
      <c r="P576" s="186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</row>
    <row r="577" spans="1:50" ht="13.2">
      <c r="A577" s="40"/>
      <c r="B577" s="40"/>
      <c r="C577" s="40"/>
      <c r="D577" s="40"/>
      <c r="E577" s="138"/>
      <c r="F577" s="40"/>
      <c r="G577" s="40"/>
      <c r="H577" s="40"/>
      <c r="I577" s="183"/>
      <c r="J577" s="40"/>
      <c r="K577" s="40"/>
      <c r="L577" s="40"/>
      <c r="M577" s="40"/>
      <c r="N577" s="138"/>
      <c r="O577" s="186"/>
      <c r="P577" s="186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</row>
    <row r="578" spans="1:50" ht="13.2">
      <c r="A578" s="40"/>
      <c r="B578" s="40"/>
      <c r="C578" s="40"/>
      <c r="D578" s="40"/>
      <c r="E578" s="138"/>
      <c r="F578" s="40"/>
      <c r="G578" s="40"/>
      <c r="H578" s="40"/>
      <c r="I578" s="183"/>
      <c r="J578" s="40"/>
      <c r="K578" s="40"/>
      <c r="L578" s="40"/>
      <c r="M578" s="40"/>
      <c r="N578" s="138"/>
      <c r="O578" s="186"/>
      <c r="P578" s="186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</row>
    <row r="579" spans="1:50" ht="13.2">
      <c r="A579" s="40"/>
      <c r="B579" s="40"/>
      <c r="C579" s="40"/>
      <c r="D579" s="40"/>
      <c r="E579" s="138"/>
      <c r="F579" s="40"/>
      <c r="G579" s="40"/>
      <c r="H579" s="40"/>
      <c r="I579" s="183"/>
      <c r="J579" s="40"/>
      <c r="K579" s="40"/>
      <c r="L579" s="40"/>
      <c r="M579" s="40"/>
      <c r="N579" s="138"/>
      <c r="O579" s="186"/>
      <c r="P579" s="186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</row>
    <row r="580" spans="1:50" ht="13.2">
      <c r="A580" s="40"/>
      <c r="B580" s="40"/>
      <c r="C580" s="40"/>
      <c r="D580" s="40"/>
      <c r="E580" s="138"/>
      <c r="F580" s="40"/>
      <c r="G580" s="40"/>
      <c r="H580" s="40"/>
      <c r="I580" s="183"/>
      <c r="J580" s="40"/>
      <c r="K580" s="40"/>
      <c r="L580" s="40"/>
      <c r="M580" s="40"/>
      <c r="N580" s="138"/>
      <c r="O580" s="186"/>
      <c r="P580" s="186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</row>
    <row r="581" spans="1:50" ht="13.2">
      <c r="A581" s="40"/>
      <c r="B581" s="40"/>
      <c r="C581" s="40"/>
      <c r="D581" s="40"/>
      <c r="E581" s="138"/>
      <c r="F581" s="40"/>
      <c r="G581" s="40"/>
      <c r="H581" s="40"/>
      <c r="I581" s="183"/>
      <c r="J581" s="40"/>
      <c r="K581" s="40"/>
      <c r="L581" s="40"/>
      <c r="M581" s="40"/>
      <c r="N581" s="138"/>
      <c r="O581" s="186"/>
      <c r="P581" s="186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</row>
    <row r="582" spans="1:50" ht="13.2">
      <c r="A582" s="40"/>
      <c r="B582" s="40"/>
      <c r="C582" s="40"/>
      <c r="D582" s="40"/>
      <c r="E582" s="138"/>
      <c r="F582" s="40"/>
      <c r="G582" s="40"/>
      <c r="H582" s="40"/>
      <c r="I582" s="183"/>
      <c r="J582" s="40"/>
      <c r="K582" s="40"/>
      <c r="L582" s="40"/>
      <c r="M582" s="40"/>
      <c r="N582" s="138"/>
      <c r="O582" s="186"/>
      <c r="P582" s="186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</row>
    <row r="583" spans="1:50" ht="13.2">
      <c r="A583" s="40"/>
      <c r="B583" s="40"/>
      <c r="C583" s="40"/>
      <c r="D583" s="40"/>
      <c r="E583" s="138"/>
      <c r="F583" s="40"/>
      <c r="G583" s="40"/>
      <c r="H583" s="40"/>
      <c r="I583" s="183"/>
      <c r="J583" s="40"/>
      <c r="K583" s="40"/>
      <c r="L583" s="40"/>
      <c r="M583" s="40"/>
      <c r="N583" s="138"/>
      <c r="O583" s="186"/>
      <c r="P583" s="186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</row>
    <row r="584" spans="1:50" ht="13.2">
      <c r="A584" s="40"/>
      <c r="B584" s="40"/>
      <c r="C584" s="40"/>
      <c r="D584" s="40"/>
      <c r="E584" s="138"/>
      <c r="F584" s="40"/>
      <c r="G584" s="40"/>
      <c r="H584" s="40"/>
      <c r="I584" s="183"/>
      <c r="J584" s="40"/>
      <c r="K584" s="40"/>
      <c r="L584" s="40"/>
      <c r="M584" s="40"/>
      <c r="N584" s="138"/>
      <c r="O584" s="186"/>
      <c r="P584" s="186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</row>
    <row r="585" spans="1:50" ht="13.2">
      <c r="A585" s="40"/>
      <c r="B585" s="40"/>
      <c r="C585" s="40"/>
      <c r="D585" s="40"/>
      <c r="E585" s="138"/>
      <c r="F585" s="40"/>
      <c r="G585" s="40"/>
      <c r="H585" s="40"/>
      <c r="I585" s="183"/>
      <c r="J585" s="40"/>
      <c r="K585" s="40"/>
      <c r="L585" s="40"/>
      <c r="M585" s="40"/>
      <c r="N585" s="138"/>
      <c r="O585" s="186"/>
      <c r="P585" s="186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</row>
    <row r="586" spans="1:50" ht="13.2">
      <c r="A586" s="40"/>
      <c r="B586" s="40"/>
      <c r="C586" s="40"/>
      <c r="D586" s="40"/>
      <c r="E586" s="138"/>
      <c r="F586" s="40"/>
      <c r="G586" s="40"/>
      <c r="H586" s="40"/>
      <c r="I586" s="183"/>
      <c r="J586" s="40"/>
      <c r="K586" s="40"/>
      <c r="L586" s="40"/>
      <c r="M586" s="40"/>
      <c r="N586" s="138"/>
      <c r="O586" s="186"/>
      <c r="P586" s="186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</row>
    <row r="587" spans="1:50" ht="13.2">
      <c r="A587" s="40"/>
      <c r="B587" s="40"/>
      <c r="C587" s="40"/>
      <c r="D587" s="40"/>
      <c r="E587" s="138"/>
      <c r="F587" s="40"/>
      <c r="G587" s="40"/>
      <c r="H587" s="40"/>
      <c r="I587" s="183"/>
      <c r="J587" s="40"/>
      <c r="K587" s="40"/>
      <c r="L587" s="40"/>
      <c r="M587" s="40"/>
      <c r="N587" s="138"/>
      <c r="O587" s="186"/>
      <c r="P587" s="186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</row>
    <row r="588" spans="1:50" ht="13.2">
      <c r="A588" s="40"/>
      <c r="B588" s="40"/>
      <c r="C588" s="40"/>
      <c r="D588" s="40"/>
      <c r="E588" s="138"/>
      <c r="F588" s="40"/>
      <c r="G588" s="40"/>
      <c r="H588" s="40"/>
      <c r="I588" s="183"/>
      <c r="J588" s="40"/>
      <c r="K588" s="40"/>
      <c r="L588" s="40"/>
      <c r="M588" s="40"/>
      <c r="N588" s="138"/>
      <c r="O588" s="186"/>
      <c r="P588" s="186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</row>
    <row r="589" spans="1:50" ht="13.2">
      <c r="A589" s="40"/>
      <c r="B589" s="40"/>
      <c r="C589" s="40"/>
      <c r="D589" s="40"/>
      <c r="E589" s="138"/>
      <c r="F589" s="40"/>
      <c r="G589" s="40"/>
      <c r="H589" s="40"/>
      <c r="I589" s="183"/>
      <c r="J589" s="40"/>
      <c r="K589" s="40"/>
      <c r="L589" s="40"/>
      <c r="M589" s="40"/>
      <c r="N589" s="138"/>
      <c r="O589" s="186"/>
      <c r="P589" s="186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</row>
    <row r="590" spans="1:50" ht="13.2">
      <c r="A590" s="40"/>
      <c r="B590" s="40"/>
      <c r="C590" s="40"/>
      <c r="D590" s="40"/>
      <c r="E590" s="138"/>
      <c r="F590" s="40"/>
      <c r="G590" s="40"/>
      <c r="H590" s="40"/>
      <c r="I590" s="183"/>
      <c r="J590" s="40"/>
      <c r="K590" s="40"/>
      <c r="L590" s="40"/>
      <c r="M590" s="40"/>
      <c r="N590" s="138"/>
      <c r="O590" s="186"/>
      <c r="P590" s="186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</row>
    <row r="591" spans="1:50" ht="13.2">
      <c r="A591" s="40"/>
      <c r="B591" s="40"/>
      <c r="C591" s="40"/>
      <c r="D591" s="40"/>
      <c r="E591" s="138"/>
      <c r="F591" s="40"/>
      <c r="G591" s="40"/>
      <c r="H591" s="40"/>
      <c r="I591" s="183"/>
      <c r="J591" s="40"/>
      <c r="K591" s="40"/>
      <c r="L591" s="40"/>
      <c r="M591" s="40"/>
      <c r="N591" s="138"/>
      <c r="O591" s="186"/>
      <c r="P591" s="186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</row>
    <row r="592" spans="1:50" ht="13.2">
      <c r="A592" s="40"/>
      <c r="B592" s="40"/>
      <c r="C592" s="40"/>
      <c r="D592" s="40"/>
      <c r="E592" s="138"/>
      <c r="F592" s="40"/>
      <c r="G592" s="40"/>
      <c r="H592" s="40"/>
      <c r="I592" s="183"/>
      <c r="J592" s="40"/>
      <c r="K592" s="40"/>
      <c r="L592" s="40"/>
      <c r="M592" s="40"/>
      <c r="N592" s="138"/>
      <c r="O592" s="186"/>
      <c r="P592" s="186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</row>
    <row r="593" spans="1:50" ht="13.2">
      <c r="A593" s="40"/>
      <c r="B593" s="40"/>
      <c r="C593" s="40"/>
      <c r="D593" s="40"/>
      <c r="E593" s="138"/>
      <c r="F593" s="40"/>
      <c r="G593" s="40"/>
      <c r="H593" s="40"/>
      <c r="I593" s="183"/>
      <c r="J593" s="40"/>
      <c r="K593" s="40"/>
      <c r="L593" s="40"/>
      <c r="M593" s="40"/>
      <c r="N593" s="138"/>
      <c r="O593" s="186"/>
      <c r="P593" s="186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</row>
    <row r="594" spans="1:50" ht="13.2">
      <c r="A594" s="40"/>
      <c r="B594" s="40"/>
      <c r="C594" s="40"/>
      <c r="D594" s="40"/>
      <c r="E594" s="138"/>
      <c r="F594" s="40"/>
      <c r="G594" s="40"/>
      <c r="H594" s="40"/>
      <c r="I594" s="183"/>
      <c r="J594" s="40"/>
      <c r="K594" s="40"/>
      <c r="L594" s="40"/>
      <c r="M594" s="40"/>
      <c r="N594" s="138"/>
      <c r="O594" s="186"/>
      <c r="P594" s="186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</row>
    <row r="595" spans="1:50" ht="13.2">
      <c r="A595" s="40"/>
      <c r="B595" s="40"/>
      <c r="C595" s="40"/>
      <c r="D595" s="40"/>
      <c r="E595" s="138"/>
      <c r="F595" s="40"/>
      <c r="G595" s="40"/>
      <c r="H595" s="40"/>
      <c r="I595" s="183"/>
      <c r="J595" s="40"/>
      <c r="K595" s="40"/>
      <c r="L595" s="40"/>
      <c r="M595" s="40"/>
      <c r="N595" s="138"/>
      <c r="O595" s="186"/>
      <c r="P595" s="186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</row>
    <row r="596" spans="1:50" ht="13.2">
      <c r="A596" s="40"/>
      <c r="B596" s="40"/>
      <c r="C596" s="40"/>
      <c r="D596" s="40"/>
      <c r="E596" s="138"/>
      <c r="F596" s="40"/>
      <c r="G596" s="40"/>
      <c r="H596" s="40"/>
      <c r="I596" s="183"/>
      <c r="J596" s="40"/>
      <c r="K596" s="40"/>
      <c r="L596" s="40"/>
      <c r="M596" s="40"/>
      <c r="N596" s="138"/>
      <c r="O596" s="186"/>
      <c r="P596" s="186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</row>
    <row r="597" spans="1:50" ht="13.2">
      <c r="A597" s="40"/>
      <c r="B597" s="40"/>
      <c r="C597" s="40"/>
      <c r="D597" s="40"/>
      <c r="E597" s="138"/>
      <c r="F597" s="40"/>
      <c r="G597" s="40"/>
      <c r="H597" s="40"/>
      <c r="I597" s="183"/>
      <c r="J597" s="40"/>
      <c r="K597" s="40"/>
      <c r="L597" s="40"/>
      <c r="M597" s="40"/>
      <c r="N597" s="138"/>
      <c r="O597" s="186"/>
      <c r="P597" s="186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</row>
    <row r="598" spans="1:50" ht="13.2">
      <c r="A598" s="40"/>
      <c r="B598" s="40"/>
      <c r="C598" s="40"/>
      <c r="D598" s="40"/>
      <c r="E598" s="138"/>
      <c r="F598" s="40"/>
      <c r="G598" s="40"/>
      <c r="H598" s="40"/>
      <c r="I598" s="183"/>
      <c r="J598" s="40"/>
      <c r="K598" s="40"/>
      <c r="L598" s="40"/>
      <c r="M598" s="40"/>
      <c r="N598" s="138"/>
      <c r="O598" s="186"/>
      <c r="P598" s="186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</row>
    <row r="599" spans="1:50" ht="13.2">
      <c r="A599" s="40"/>
      <c r="B599" s="40"/>
      <c r="C599" s="40"/>
      <c r="D599" s="40"/>
      <c r="E599" s="138"/>
      <c r="F599" s="40"/>
      <c r="G599" s="40"/>
      <c r="H599" s="40"/>
      <c r="I599" s="183"/>
      <c r="J599" s="40"/>
      <c r="K599" s="40"/>
      <c r="L599" s="40"/>
      <c r="M599" s="40"/>
      <c r="N599" s="138"/>
      <c r="O599" s="186"/>
      <c r="P599" s="186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</row>
    <row r="600" spans="1:50" ht="13.2">
      <c r="A600" s="40"/>
      <c r="B600" s="40"/>
      <c r="C600" s="40"/>
      <c r="D600" s="40"/>
      <c r="E600" s="138"/>
      <c r="F600" s="40"/>
      <c r="G600" s="40"/>
      <c r="H600" s="40"/>
      <c r="I600" s="183"/>
      <c r="J600" s="40"/>
      <c r="K600" s="40"/>
      <c r="L600" s="40"/>
      <c r="M600" s="40"/>
      <c r="N600" s="138"/>
      <c r="O600" s="186"/>
      <c r="P600" s="186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</row>
    <row r="601" spans="1:50" ht="13.2">
      <c r="A601" s="40"/>
      <c r="B601" s="40"/>
      <c r="C601" s="40"/>
      <c r="D601" s="40"/>
      <c r="E601" s="138"/>
      <c r="F601" s="40"/>
      <c r="G601" s="40"/>
      <c r="H601" s="40"/>
      <c r="I601" s="183"/>
      <c r="J601" s="40"/>
      <c r="K601" s="40"/>
      <c r="L601" s="40"/>
      <c r="M601" s="40"/>
      <c r="N601" s="138"/>
      <c r="O601" s="186"/>
      <c r="P601" s="186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</row>
    <row r="602" spans="1:50" ht="13.2">
      <c r="A602" s="40"/>
      <c r="B602" s="40"/>
      <c r="C602" s="40"/>
      <c r="D602" s="40"/>
      <c r="E602" s="138"/>
      <c r="F602" s="40"/>
      <c r="G602" s="40"/>
      <c r="H602" s="40"/>
      <c r="I602" s="183"/>
      <c r="J602" s="40"/>
      <c r="K602" s="40"/>
      <c r="L602" s="40"/>
      <c r="M602" s="40"/>
      <c r="N602" s="138"/>
      <c r="O602" s="186"/>
      <c r="P602" s="186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</row>
    <row r="603" spans="1:50" ht="13.2">
      <c r="A603" s="40"/>
      <c r="B603" s="40"/>
      <c r="C603" s="40"/>
      <c r="D603" s="40"/>
      <c r="E603" s="138"/>
      <c r="F603" s="40"/>
      <c r="G603" s="40"/>
      <c r="H603" s="40"/>
      <c r="I603" s="183"/>
      <c r="J603" s="40"/>
      <c r="K603" s="40"/>
      <c r="L603" s="40"/>
      <c r="M603" s="40"/>
      <c r="N603" s="138"/>
      <c r="O603" s="186"/>
      <c r="P603" s="186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</row>
    <row r="604" spans="1:50" ht="13.2">
      <c r="A604" s="40"/>
      <c r="B604" s="40"/>
      <c r="C604" s="40"/>
      <c r="D604" s="40"/>
      <c r="E604" s="138"/>
      <c r="F604" s="40"/>
      <c r="G604" s="40"/>
      <c r="H604" s="40"/>
      <c r="I604" s="183"/>
      <c r="J604" s="40"/>
      <c r="K604" s="40"/>
      <c r="L604" s="40"/>
      <c r="M604" s="40"/>
      <c r="N604" s="138"/>
      <c r="O604" s="186"/>
      <c r="P604" s="186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</row>
    <row r="605" spans="1:50" ht="13.2">
      <c r="A605" s="40"/>
      <c r="B605" s="40"/>
      <c r="C605" s="40"/>
      <c r="D605" s="40"/>
      <c r="E605" s="138"/>
      <c r="F605" s="40"/>
      <c r="G605" s="40"/>
      <c r="H605" s="40"/>
      <c r="I605" s="183"/>
      <c r="J605" s="40"/>
      <c r="K605" s="40"/>
      <c r="L605" s="40"/>
      <c r="M605" s="40"/>
      <c r="N605" s="138"/>
      <c r="O605" s="186"/>
      <c r="P605" s="186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</row>
    <row r="606" spans="1:50" ht="13.2">
      <c r="A606" s="40"/>
      <c r="B606" s="40"/>
      <c r="C606" s="40"/>
      <c r="D606" s="40"/>
      <c r="E606" s="138"/>
      <c r="F606" s="40"/>
      <c r="G606" s="40"/>
      <c r="H606" s="40"/>
      <c r="I606" s="183"/>
      <c r="J606" s="40"/>
      <c r="K606" s="40"/>
      <c r="L606" s="40"/>
      <c r="M606" s="40"/>
      <c r="N606" s="138"/>
      <c r="O606" s="186"/>
      <c r="P606" s="186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</row>
    <row r="607" spans="1:50" ht="13.2">
      <c r="A607" s="40"/>
      <c r="B607" s="40"/>
      <c r="C607" s="40"/>
      <c r="D607" s="40"/>
      <c r="E607" s="138"/>
      <c r="F607" s="40"/>
      <c r="G607" s="40"/>
      <c r="H607" s="40"/>
      <c r="I607" s="183"/>
      <c r="J607" s="40"/>
      <c r="K607" s="40"/>
      <c r="L607" s="40"/>
      <c r="M607" s="40"/>
      <c r="N607" s="138"/>
      <c r="O607" s="186"/>
      <c r="P607" s="186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</row>
    <row r="608" spans="1:50" ht="13.2">
      <c r="A608" s="40"/>
      <c r="B608" s="40"/>
      <c r="C608" s="40"/>
      <c r="D608" s="40"/>
      <c r="E608" s="138"/>
      <c r="F608" s="40"/>
      <c r="G608" s="40"/>
      <c r="H608" s="40"/>
      <c r="I608" s="183"/>
      <c r="J608" s="40"/>
      <c r="K608" s="40"/>
      <c r="L608" s="40"/>
      <c r="M608" s="40"/>
      <c r="N608" s="138"/>
      <c r="O608" s="186"/>
      <c r="P608" s="186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</row>
    <row r="609" spans="1:50" ht="13.2">
      <c r="A609" s="40"/>
      <c r="B609" s="40"/>
      <c r="C609" s="40"/>
      <c r="D609" s="40"/>
      <c r="E609" s="138"/>
      <c r="F609" s="40"/>
      <c r="G609" s="40"/>
      <c r="H609" s="40"/>
      <c r="I609" s="183"/>
      <c r="J609" s="40"/>
      <c r="K609" s="40"/>
      <c r="L609" s="40"/>
      <c r="M609" s="40"/>
      <c r="N609" s="138"/>
      <c r="O609" s="186"/>
      <c r="P609" s="186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</row>
    <row r="610" spans="1:50" ht="13.2">
      <c r="A610" s="40"/>
      <c r="B610" s="40"/>
      <c r="C610" s="40"/>
      <c r="D610" s="40"/>
      <c r="E610" s="138"/>
      <c r="F610" s="40"/>
      <c r="G610" s="40"/>
      <c r="H610" s="40"/>
      <c r="I610" s="183"/>
      <c r="J610" s="40"/>
      <c r="K610" s="40"/>
      <c r="L610" s="40"/>
      <c r="M610" s="40"/>
      <c r="N610" s="138"/>
      <c r="O610" s="186"/>
      <c r="P610" s="186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</row>
    <row r="611" spans="1:50" ht="13.2">
      <c r="A611" s="40"/>
      <c r="B611" s="40"/>
      <c r="C611" s="40"/>
      <c r="D611" s="40"/>
      <c r="E611" s="138"/>
      <c r="F611" s="40"/>
      <c r="G611" s="40"/>
      <c r="H611" s="40"/>
      <c r="I611" s="183"/>
      <c r="J611" s="40"/>
      <c r="K611" s="40"/>
      <c r="L611" s="40"/>
      <c r="M611" s="40"/>
      <c r="N611" s="138"/>
      <c r="O611" s="186"/>
      <c r="P611" s="186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</row>
    <row r="612" spans="1:50" ht="13.2">
      <c r="A612" s="40"/>
      <c r="B612" s="40"/>
      <c r="C612" s="40"/>
      <c r="D612" s="40"/>
      <c r="E612" s="138"/>
      <c r="F612" s="40"/>
      <c r="G612" s="40"/>
      <c r="H612" s="40"/>
      <c r="I612" s="183"/>
      <c r="J612" s="40"/>
      <c r="K612" s="40"/>
      <c r="L612" s="40"/>
      <c r="M612" s="40"/>
      <c r="N612" s="138"/>
      <c r="O612" s="186"/>
      <c r="P612" s="186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</row>
    <row r="613" spans="1:50" ht="13.2">
      <c r="A613" s="40"/>
      <c r="B613" s="40"/>
      <c r="C613" s="40"/>
      <c r="D613" s="40"/>
      <c r="E613" s="138"/>
      <c r="F613" s="40"/>
      <c r="G613" s="40"/>
      <c r="H613" s="40"/>
      <c r="I613" s="183"/>
      <c r="J613" s="40"/>
      <c r="K613" s="40"/>
      <c r="L613" s="40"/>
      <c r="M613" s="40"/>
      <c r="N613" s="138"/>
      <c r="O613" s="186"/>
      <c r="P613" s="186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</row>
    <row r="614" spans="1:50" ht="13.2">
      <c r="A614" s="40"/>
      <c r="B614" s="40"/>
      <c r="C614" s="40"/>
      <c r="D614" s="40"/>
      <c r="E614" s="138"/>
      <c r="F614" s="40"/>
      <c r="G614" s="40"/>
      <c r="H614" s="40"/>
      <c r="I614" s="183"/>
      <c r="J614" s="40"/>
      <c r="K614" s="40"/>
      <c r="L614" s="40"/>
      <c r="M614" s="40"/>
      <c r="N614" s="138"/>
      <c r="O614" s="186"/>
      <c r="P614" s="186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</row>
    <row r="615" spans="1:50" ht="13.2">
      <c r="A615" s="40"/>
      <c r="B615" s="40"/>
      <c r="C615" s="40"/>
      <c r="D615" s="40"/>
      <c r="E615" s="138"/>
      <c r="F615" s="40"/>
      <c r="G615" s="40"/>
      <c r="H615" s="40"/>
      <c r="I615" s="183"/>
      <c r="J615" s="40"/>
      <c r="K615" s="40"/>
      <c r="L615" s="40"/>
      <c r="M615" s="40"/>
      <c r="N615" s="138"/>
      <c r="O615" s="186"/>
      <c r="P615" s="186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</row>
    <row r="616" spans="1:50" ht="13.2">
      <c r="A616" s="40"/>
      <c r="B616" s="40"/>
      <c r="C616" s="40"/>
      <c r="D616" s="40"/>
      <c r="E616" s="138"/>
      <c r="F616" s="40"/>
      <c r="G616" s="40"/>
      <c r="H616" s="40"/>
      <c r="I616" s="183"/>
      <c r="J616" s="40"/>
      <c r="K616" s="40"/>
      <c r="L616" s="40"/>
      <c r="M616" s="40"/>
      <c r="N616" s="138"/>
      <c r="O616" s="186"/>
      <c r="P616" s="186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</row>
    <row r="617" spans="1:50" ht="13.2">
      <c r="A617" s="40"/>
      <c r="B617" s="40"/>
      <c r="C617" s="40"/>
      <c r="D617" s="40"/>
      <c r="E617" s="138"/>
      <c r="F617" s="40"/>
      <c r="G617" s="40"/>
      <c r="H617" s="40"/>
      <c r="I617" s="183"/>
      <c r="J617" s="40"/>
      <c r="K617" s="40"/>
      <c r="L617" s="40"/>
      <c r="M617" s="40"/>
      <c r="N617" s="138"/>
      <c r="O617" s="186"/>
      <c r="P617" s="186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</row>
    <row r="618" spans="1:50" ht="13.2">
      <c r="A618" s="40"/>
      <c r="B618" s="40"/>
      <c r="C618" s="40"/>
      <c r="D618" s="40"/>
      <c r="E618" s="138"/>
      <c r="F618" s="40"/>
      <c r="G618" s="40"/>
      <c r="H618" s="40"/>
      <c r="I618" s="183"/>
      <c r="J618" s="40"/>
      <c r="K618" s="40"/>
      <c r="L618" s="40"/>
      <c r="M618" s="40"/>
      <c r="N618" s="138"/>
      <c r="O618" s="186"/>
      <c r="P618" s="186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</row>
    <row r="619" spans="1:50" ht="13.2">
      <c r="A619" s="40"/>
      <c r="B619" s="40"/>
      <c r="C619" s="40"/>
      <c r="D619" s="40"/>
      <c r="E619" s="138"/>
      <c r="F619" s="40"/>
      <c r="G619" s="40"/>
      <c r="H619" s="40"/>
      <c r="I619" s="183"/>
      <c r="J619" s="40"/>
      <c r="K619" s="40"/>
      <c r="L619" s="40"/>
      <c r="M619" s="40"/>
      <c r="N619" s="138"/>
      <c r="O619" s="186"/>
      <c r="P619" s="186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</row>
    <row r="620" spans="1:50" ht="13.2">
      <c r="A620" s="40"/>
      <c r="B620" s="40"/>
      <c r="C620" s="40"/>
      <c r="D620" s="40"/>
      <c r="E620" s="138"/>
      <c r="F620" s="40"/>
      <c r="G620" s="40"/>
      <c r="H620" s="40"/>
      <c r="I620" s="183"/>
      <c r="J620" s="40"/>
      <c r="K620" s="40"/>
      <c r="L620" s="40"/>
      <c r="M620" s="40"/>
      <c r="N620" s="138"/>
      <c r="O620" s="186"/>
      <c r="P620" s="186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</row>
    <row r="621" spans="1:50" ht="13.2">
      <c r="A621" s="40"/>
      <c r="B621" s="40"/>
      <c r="C621" s="40"/>
      <c r="D621" s="40"/>
      <c r="E621" s="138"/>
      <c r="F621" s="40"/>
      <c r="G621" s="40"/>
      <c r="H621" s="40"/>
      <c r="I621" s="183"/>
      <c r="J621" s="40"/>
      <c r="K621" s="40"/>
      <c r="L621" s="40"/>
      <c r="M621" s="40"/>
      <c r="N621" s="138"/>
      <c r="O621" s="186"/>
      <c r="P621" s="186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</row>
    <row r="622" spans="1:50" ht="13.2">
      <c r="A622" s="40"/>
      <c r="B622" s="40"/>
      <c r="C622" s="40"/>
      <c r="D622" s="40"/>
      <c r="E622" s="138"/>
      <c r="F622" s="40"/>
      <c r="G622" s="40"/>
      <c r="H622" s="40"/>
      <c r="I622" s="183"/>
      <c r="J622" s="40"/>
      <c r="K622" s="40"/>
      <c r="L622" s="40"/>
      <c r="M622" s="40"/>
      <c r="N622" s="138"/>
      <c r="O622" s="186"/>
      <c r="P622" s="186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</row>
    <row r="623" spans="1:50" ht="13.2">
      <c r="A623" s="40"/>
      <c r="B623" s="40"/>
      <c r="C623" s="40"/>
      <c r="D623" s="40"/>
      <c r="E623" s="138"/>
      <c r="F623" s="40"/>
      <c r="G623" s="40"/>
      <c r="H623" s="40"/>
      <c r="I623" s="183"/>
      <c r="J623" s="40"/>
      <c r="K623" s="40"/>
      <c r="L623" s="40"/>
      <c r="M623" s="40"/>
      <c r="N623" s="138"/>
      <c r="O623" s="186"/>
      <c r="P623" s="186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</row>
    <row r="624" spans="1:50" ht="13.2">
      <c r="A624" s="40"/>
      <c r="B624" s="40"/>
      <c r="C624" s="40"/>
      <c r="D624" s="40"/>
      <c r="E624" s="138"/>
      <c r="F624" s="40"/>
      <c r="G624" s="40"/>
      <c r="H624" s="40"/>
      <c r="I624" s="183"/>
      <c r="J624" s="40"/>
      <c r="K624" s="40"/>
      <c r="L624" s="40"/>
      <c r="M624" s="40"/>
      <c r="N624" s="138"/>
      <c r="O624" s="186"/>
      <c r="P624" s="186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</row>
    <row r="625" spans="1:50" ht="13.2">
      <c r="A625" s="40"/>
      <c r="B625" s="40"/>
      <c r="C625" s="40"/>
      <c r="D625" s="40"/>
      <c r="E625" s="138"/>
      <c r="F625" s="40"/>
      <c r="G625" s="40"/>
      <c r="H625" s="40"/>
      <c r="I625" s="183"/>
      <c r="J625" s="40"/>
      <c r="K625" s="40"/>
      <c r="L625" s="40"/>
      <c r="M625" s="40"/>
      <c r="N625" s="138"/>
      <c r="O625" s="186"/>
      <c r="P625" s="186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</row>
    <row r="626" spans="1:50" ht="13.2">
      <c r="A626" s="40"/>
      <c r="B626" s="40"/>
      <c r="C626" s="40"/>
      <c r="D626" s="40"/>
      <c r="E626" s="138"/>
      <c r="F626" s="40"/>
      <c r="G626" s="40"/>
      <c r="H626" s="40"/>
      <c r="I626" s="183"/>
      <c r="J626" s="40"/>
      <c r="K626" s="40"/>
      <c r="L626" s="40"/>
      <c r="M626" s="40"/>
      <c r="N626" s="138"/>
      <c r="O626" s="186"/>
      <c r="P626" s="186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</row>
    <row r="627" spans="1:50" ht="13.2">
      <c r="A627" s="40"/>
      <c r="B627" s="40"/>
      <c r="C627" s="40"/>
      <c r="D627" s="40"/>
      <c r="E627" s="138"/>
      <c r="F627" s="40"/>
      <c r="G627" s="40"/>
      <c r="H627" s="40"/>
      <c r="I627" s="183"/>
      <c r="J627" s="40"/>
      <c r="K627" s="40"/>
      <c r="L627" s="40"/>
      <c r="M627" s="40"/>
      <c r="N627" s="138"/>
      <c r="O627" s="186"/>
      <c r="P627" s="186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</row>
    <row r="628" spans="1:50" ht="13.2">
      <c r="A628" s="40"/>
      <c r="B628" s="40"/>
      <c r="C628" s="40"/>
      <c r="D628" s="40"/>
      <c r="E628" s="138"/>
      <c r="F628" s="40"/>
      <c r="G628" s="40"/>
      <c r="H628" s="40"/>
      <c r="I628" s="183"/>
      <c r="J628" s="40"/>
      <c r="K628" s="40"/>
      <c r="L628" s="40"/>
      <c r="M628" s="40"/>
      <c r="N628" s="138"/>
      <c r="O628" s="186"/>
      <c r="P628" s="186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</row>
    <row r="629" spans="1:50" ht="13.2">
      <c r="A629" s="40"/>
      <c r="B629" s="40"/>
      <c r="C629" s="40"/>
      <c r="D629" s="40"/>
      <c r="E629" s="138"/>
      <c r="F629" s="40"/>
      <c r="G629" s="40"/>
      <c r="H629" s="40"/>
      <c r="I629" s="183"/>
      <c r="J629" s="40"/>
      <c r="K629" s="40"/>
      <c r="L629" s="40"/>
      <c r="M629" s="40"/>
      <c r="N629" s="138"/>
      <c r="O629" s="186"/>
      <c r="P629" s="186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</row>
    <row r="630" spans="1:50" ht="13.2">
      <c r="A630" s="40"/>
      <c r="B630" s="40"/>
      <c r="C630" s="40"/>
      <c r="D630" s="40"/>
      <c r="E630" s="138"/>
      <c r="F630" s="40"/>
      <c r="G630" s="40"/>
      <c r="H630" s="40"/>
      <c r="I630" s="183"/>
      <c r="J630" s="40"/>
      <c r="K630" s="40"/>
      <c r="L630" s="40"/>
      <c r="M630" s="40"/>
      <c r="N630" s="138"/>
      <c r="O630" s="186"/>
      <c r="P630" s="186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</row>
    <row r="631" spans="1:50" ht="13.2">
      <c r="A631" s="40"/>
      <c r="B631" s="40"/>
      <c r="C631" s="40"/>
      <c r="D631" s="40"/>
      <c r="E631" s="138"/>
      <c r="F631" s="40"/>
      <c r="G631" s="40"/>
      <c r="H631" s="40"/>
      <c r="I631" s="183"/>
      <c r="J631" s="40"/>
      <c r="K631" s="40"/>
      <c r="L631" s="40"/>
      <c r="M631" s="40"/>
      <c r="N631" s="138"/>
      <c r="O631" s="186"/>
      <c r="P631" s="186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</row>
    <row r="632" spans="1:50" ht="13.2">
      <c r="A632" s="40"/>
      <c r="B632" s="40"/>
      <c r="C632" s="40"/>
      <c r="D632" s="40"/>
      <c r="E632" s="138"/>
      <c r="F632" s="40"/>
      <c r="G632" s="40"/>
      <c r="H632" s="40"/>
      <c r="I632" s="183"/>
      <c r="J632" s="40"/>
      <c r="K632" s="40"/>
      <c r="L632" s="40"/>
      <c r="M632" s="40"/>
      <c r="N632" s="138"/>
      <c r="O632" s="186"/>
      <c r="P632" s="186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</row>
    <row r="633" spans="1:50" ht="13.2">
      <c r="A633" s="40"/>
      <c r="B633" s="40"/>
      <c r="C633" s="40"/>
      <c r="D633" s="40"/>
      <c r="E633" s="138"/>
      <c r="F633" s="40"/>
      <c r="G633" s="40"/>
      <c r="H633" s="40"/>
      <c r="I633" s="183"/>
      <c r="J633" s="40"/>
      <c r="K633" s="40"/>
      <c r="L633" s="40"/>
      <c r="M633" s="40"/>
      <c r="N633" s="138"/>
      <c r="O633" s="186"/>
      <c r="P633" s="186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</row>
    <row r="634" spans="1:50" ht="13.2">
      <c r="A634" s="40"/>
      <c r="B634" s="40"/>
      <c r="C634" s="40"/>
      <c r="D634" s="40"/>
      <c r="E634" s="138"/>
      <c r="F634" s="40"/>
      <c r="G634" s="40"/>
      <c r="H634" s="40"/>
      <c r="I634" s="183"/>
      <c r="J634" s="40"/>
      <c r="K634" s="40"/>
      <c r="L634" s="40"/>
      <c r="M634" s="40"/>
      <c r="N634" s="138"/>
      <c r="O634" s="186"/>
      <c r="P634" s="186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</row>
    <row r="635" spans="1:50" ht="13.2">
      <c r="A635" s="40"/>
      <c r="B635" s="40"/>
      <c r="C635" s="40"/>
      <c r="D635" s="40"/>
      <c r="E635" s="138"/>
      <c r="F635" s="40"/>
      <c r="G635" s="40"/>
      <c r="H635" s="40"/>
      <c r="I635" s="183"/>
      <c r="J635" s="40"/>
      <c r="K635" s="40"/>
      <c r="L635" s="40"/>
      <c r="M635" s="40"/>
      <c r="N635" s="138"/>
      <c r="O635" s="186"/>
      <c r="P635" s="186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</row>
    <row r="636" spans="1:50" ht="13.2">
      <c r="A636" s="40"/>
      <c r="B636" s="40"/>
      <c r="C636" s="40"/>
      <c r="D636" s="40"/>
      <c r="E636" s="138"/>
      <c r="F636" s="40"/>
      <c r="G636" s="40"/>
      <c r="H636" s="40"/>
      <c r="I636" s="183"/>
      <c r="J636" s="40"/>
      <c r="K636" s="40"/>
      <c r="L636" s="40"/>
      <c r="M636" s="40"/>
      <c r="N636" s="138"/>
      <c r="O636" s="186"/>
      <c r="P636" s="186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</row>
    <row r="637" spans="1:50" ht="13.2">
      <c r="A637" s="40"/>
      <c r="B637" s="40"/>
      <c r="C637" s="40"/>
      <c r="D637" s="40"/>
      <c r="E637" s="138"/>
      <c r="F637" s="40"/>
      <c r="G637" s="40"/>
      <c r="H637" s="40"/>
      <c r="I637" s="183"/>
      <c r="J637" s="40"/>
      <c r="K637" s="40"/>
      <c r="L637" s="40"/>
      <c r="M637" s="40"/>
      <c r="N637" s="138"/>
      <c r="O637" s="186"/>
      <c r="P637" s="186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</row>
    <row r="638" spans="1:50" ht="13.2">
      <c r="A638" s="40"/>
      <c r="B638" s="40"/>
      <c r="C638" s="40"/>
      <c r="D638" s="40"/>
      <c r="E638" s="138"/>
      <c r="F638" s="40"/>
      <c r="G638" s="40"/>
      <c r="H638" s="40"/>
      <c r="I638" s="183"/>
      <c r="J638" s="40"/>
      <c r="K638" s="40"/>
      <c r="L638" s="40"/>
      <c r="M638" s="40"/>
      <c r="N638" s="138"/>
      <c r="O638" s="186"/>
      <c r="P638" s="186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</row>
    <row r="639" spans="1:50" ht="13.2">
      <c r="A639" s="40"/>
      <c r="B639" s="40"/>
      <c r="C639" s="40"/>
      <c r="D639" s="40"/>
      <c r="E639" s="138"/>
      <c r="F639" s="40"/>
      <c r="G639" s="40"/>
      <c r="H639" s="40"/>
      <c r="I639" s="183"/>
      <c r="J639" s="40"/>
      <c r="K639" s="40"/>
      <c r="L639" s="40"/>
      <c r="M639" s="40"/>
      <c r="N639" s="138"/>
      <c r="O639" s="186"/>
      <c r="P639" s="186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</row>
    <row r="640" spans="1:50" ht="13.2">
      <c r="A640" s="40"/>
      <c r="B640" s="40"/>
      <c r="C640" s="40"/>
      <c r="D640" s="40"/>
      <c r="E640" s="138"/>
      <c r="F640" s="40"/>
      <c r="G640" s="40"/>
      <c r="H640" s="40"/>
      <c r="I640" s="183"/>
      <c r="J640" s="40"/>
      <c r="K640" s="40"/>
      <c r="L640" s="40"/>
      <c r="M640" s="40"/>
      <c r="N640" s="138"/>
      <c r="O640" s="186"/>
      <c r="P640" s="186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</row>
    <row r="641" spans="1:50" ht="13.2">
      <c r="A641" s="40"/>
      <c r="B641" s="40"/>
      <c r="C641" s="40"/>
      <c r="D641" s="40"/>
      <c r="E641" s="138"/>
      <c r="F641" s="40"/>
      <c r="G641" s="40"/>
      <c r="H641" s="40"/>
      <c r="I641" s="183"/>
      <c r="J641" s="40"/>
      <c r="K641" s="40"/>
      <c r="L641" s="40"/>
      <c r="M641" s="40"/>
      <c r="N641" s="138"/>
      <c r="O641" s="186"/>
      <c r="P641" s="186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</row>
    <row r="642" spans="1:50" ht="13.2">
      <c r="A642" s="40"/>
      <c r="B642" s="40"/>
      <c r="C642" s="40"/>
      <c r="D642" s="40"/>
      <c r="E642" s="138"/>
      <c r="F642" s="40"/>
      <c r="G642" s="40"/>
      <c r="H642" s="40"/>
      <c r="I642" s="183"/>
      <c r="J642" s="40"/>
      <c r="K642" s="40"/>
      <c r="L642" s="40"/>
      <c r="M642" s="40"/>
      <c r="N642" s="138"/>
      <c r="O642" s="186"/>
      <c r="P642" s="186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</row>
    <row r="643" spans="1:50" ht="13.2">
      <c r="A643" s="40"/>
      <c r="B643" s="40"/>
      <c r="C643" s="40"/>
      <c r="D643" s="40"/>
      <c r="E643" s="138"/>
      <c r="F643" s="40"/>
      <c r="G643" s="40"/>
      <c r="H643" s="40"/>
      <c r="I643" s="183"/>
      <c r="J643" s="40"/>
      <c r="K643" s="40"/>
      <c r="L643" s="40"/>
      <c r="M643" s="40"/>
      <c r="N643" s="138"/>
      <c r="O643" s="186"/>
      <c r="P643" s="186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</row>
    <row r="644" spans="1:50" ht="13.2">
      <c r="A644" s="40"/>
      <c r="B644" s="40"/>
      <c r="C644" s="40"/>
      <c r="D644" s="40"/>
      <c r="E644" s="138"/>
      <c r="F644" s="40"/>
      <c r="G644" s="40"/>
      <c r="H644" s="40"/>
      <c r="I644" s="183"/>
      <c r="J644" s="40"/>
      <c r="K644" s="40"/>
      <c r="L644" s="40"/>
      <c r="M644" s="40"/>
      <c r="N644" s="138"/>
      <c r="O644" s="186"/>
      <c r="P644" s="186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</row>
    <row r="645" spans="1:50" ht="13.2">
      <c r="A645" s="40"/>
      <c r="B645" s="40"/>
      <c r="C645" s="40"/>
      <c r="D645" s="40"/>
      <c r="E645" s="138"/>
      <c r="F645" s="40"/>
      <c r="G645" s="40"/>
      <c r="H645" s="40"/>
      <c r="I645" s="183"/>
      <c r="J645" s="40"/>
      <c r="K645" s="40"/>
      <c r="L645" s="40"/>
      <c r="M645" s="40"/>
      <c r="N645" s="138"/>
      <c r="O645" s="186"/>
      <c r="P645" s="186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</row>
    <row r="646" spans="1:50" ht="13.2">
      <c r="A646" s="40"/>
      <c r="B646" s="40"/>
      <c r="C646" s="40"/>
      <c r="D646" s="40"/>
      <c r="E646" s="138"/>
      <c r="F646" s="40"/>
      <c r="G646" s="40"/>
      <c r="H646" s="40"/>
      <c r="I646" s="183"/>
      <c r="J646" s="40"/>
      <c r="K646" s="40"/>
      <c r="L646" s="40"/>
      <c r="M646" s="40"/>
      <c r="N646" s="138"/>
      <c r="O646" s="186"/>
      <c r="P646" s="186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</row>
    <row r="647" spans="1:50" ht="13.2">
      <c r="A647" s="40"/>
      <c r="B647" s="40"/>
      <c r="C647" s="40"/>
      <c r="D647" s="40"/>
      <c r="E647" s="138"/>
      <c r="F647" s="40"/>
      <c r="G647" s="40"/>
      <c r="H647" s="40"/>
      <c r="I647" s="183"/>
      <c r="J647" s="40"/>
      <c r="K647" s="40"/>
      <c r="L647" s="40"/>
      <c r="M647" s="40"/>
      <c r="N647" s="138"/>
      <c r="O647" s="186"/>
      <c r="P647" s="186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</row>
    <row r="648" spans="1:50" ht="13.2">
      <c r="A648" s="40"/>
      <c r="B648" s="40"/>
      <c r="C648" s="40"/>
      <c r="D648" s="40"/>
      <c r="E648" s="138"/>
      <c r="F648" s="40"/>
      <c r="G648" s="40"/>
      <c r="H648" s="40"/>
      <c r="I648" s="183"/>
      <c r="J648" s="40"/>
      <c r="K648" s="40"/>
      <c r="L648" s="40"/>
      <c r="M648" s="40"/>
      <c r="N648" s="138"/>
      <c r="O648" s="186"/>
      <c r="P648" s="186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</row>
    <row r="649" spans="1:50" ht="13.2">
      <c r="A649" s="40"/>
      <c r="B649" s="40"/>
      <c r="C649" s="40"/>
      <c r="D649" s="40"/>
      <c r="E649" s="138"/>
      <c r="F649" s="40"/>
      <c r="G649" s="40"/>
      <c r="H649" s="40"/>
      <c r="I649" s="183"/>
      <c r="J649" s="40"/>
      <c r="K649" s="40"/>
      <c r="L649" s="40"/>
      <c r="M649" s="40"/>
      <c r="N649" s="138"/>
      <c r="O649" s="186"/>
      <c r="P649" s="186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</row>
    <row r="650" spans="1:50" ht="13.2">
      <c r="A650" s="40"/>
      <c r="B650" s="40"/>
      <c r="C650" s="40"/>
      <c r="D650" s="40"/>
      <c r="E650" s="138"/>
      <c r="F650" s="40"/>
      <c r="G650" s="40"/>
      <c r="H650" s="40"/>
      <c r="I650" s="183"/>
      <c r="J650" s="40"/>
      <c r="K650" s="40"/>
      <c r="L650" s="40"/>
      <c r="M650" s="40"/>
      <c r="N650" s="138"/>
      <c r="O650" s="186"/>
      <c r="P650" s="186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</row>
    <row r="651" spans="1:50" ht="13.2">
      <c r="A651" s="40"/>
      <c r="B651" s="40"/>
      <c r="C651" s="40"/>
      <c r="D651" s="40"/>
      <c r="E651" s="138"/>
      <c r="F651" s="40"/>
      <c r="G651" s="40"/>
      <c r="H651" s="40"/>
      <c r="I651" s="183"/>
      <c r="J651" s="40"/>
      <c r="K651" s="40"/>
      <c r="L651" s="40"/>
      <c r="M651" s="40"/>
      <c r="N651" s="138"/>
      <c r="O651" s="186"/>
      <c r="P651" s="186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</row>
    <row r="652" spans="1:50" ht="13.2">
      <c r="A652" s="40"/>
      <c r="B652" s="40"/>
      <c r="C652" s="40"/>
      <c r="D652" s="40"/>
      <c r="E652" s="138"/>
      <c r="F652" s="40"/>
      <c r="G652" s="40"/>
      <c r="H652" s="40"/>
      <c r="I652" s="183"/>
      <c r="J652" s="40"/>
      <c r="K652" s="40"/>
      <c r="L652" s="40"/>
      <c r="M652" s="40"/>
      <c r="N652" s="138"/>
      <c r="O652" s="186"/>
      <c r="P652" s="186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</row>
    <row r="653" spans="1:50" ht="13.2">
      <c r="A653" s="40"/>
      <c r="B653" s="40"/>
      <c r="C653" s="40"/>
      <c r="D653" s="40"/>
      <c r="E653" s="138"/>
      <c r="F653" s="40"/>
      <c r="G653" s="40"/>
      <c r="H653" s="40"/>
      <c r="I653" s="183"/>
      <c r="J653" s="40"/>
      <c r="K653" s="40"/>
      <c r="L653" s="40"/>
      <c r="M653" s="40"/>
      <c r="N653" s="138"/>
      <c r="O653" s="186"/>
      <c r="P653" s="186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</row>
    <row r="654" spans="1:50" ht="13.2">
      <c r="A654" s="40"/>
      <c r="B654" s="40"/>
      <c r="C654" s="40"/>
      <c r="D654" s="40"/>
      <c r="E654" s="138"/>
      <c r="F654" s="40"/>
      <c r="G654" s="40"/>
      <c r="H654" s="40"/>
      <c r="I654" s="183"/>
      <c r="J654" s="40"/>
      <c r="K654" s="40"/>
      <c r="L654" s="40"/>
      <c r="M654" s="40"/>
      <c r="N654" s="138"/>
      <c r="O654" s="186"/>
      <c r="P654" s="186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</row>
    <row r="655" spans="1:50" ht="13.2">
      <c r="A655" s="40"/>
      <c r="B655" s="40"/>
      <c r="C655" s="40"/>
      <c r="D655" s="40"/>
      <c r="E655" s="138"/>
      <c r="F655" s="40"/>
      <c r="G655" s="40"/>
      <c r="H655" s="40"/>
      <c r="I655" s="183"/>
      <c r="J655" s="40"/>
      <c r="K655" s="40"/>
      <c r="L655" s="40"/>
      <c r="M655" s="40"/>
      <c r="N655" s="138"/>
      <c r="O655" s="186"/>
      <c r="P655" s="186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</row>
    <row r="656" spans="1:50" ht="13.2">
      <c r="A656" s="40"/>
      <c r="B656" s="40"/>
      <c r="C656" s="40"/>
      <c r="D656" s="40"/>
      <c r="E656" s="138"/>
      <c r="F656" s="40"/>
      <c r="G656" s="40"/>
      <c r="H656" s="40"/>
      <c r="I656" s="183"/>
      <c r="J656" s="40"/>
      <c r="K656" s="40"/>
      <c r="L656" s="40"/>
      <c r="M656" s="40"/>
      <c r="N656" s="138"/>
      <c r="O656" s="186"/>
      <c r="P656" s="186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</row>
    <row r="657" spans="1:50" ht="13.2">
      <c r="A657" s="40"/>
      <c r="B657" s="40"/>
      <c r="C657" s="40"/>
      <c r="D657" s="40"/>
      <c r="E657" s="138"/>
      <c r="F657" s="40"/>
      <c r="G657" s="40"/>
      <c r="H657" s="40"/>
      <c r="I657" s="183"/>
      <c r="J657" s="40"/>
      <c r="K657" s="40"/>
      <c r="L657" s="40"/>
      <c r="M657" s="40"/>
      <c r="N657" s="138"/>
      <c r="O657" s="186"/>
      <c r="P657" s="186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</row>
    <row r="658" spans="1:50" ht="13.2">
      <c r="A658" s="40"/>
      <c r="B658" s="40"/>
      <c r="C658" s="40"/>
      <c r="D658" s="40"/>
      <c r="E658" s="138"/>
      <c r="F658" s="40"/>
      <c r="G658" s="40"/>
      <c r="H658" s="40"/>
      <c r="I658" s="183"/>
      <c r="J658" s="40"/>
      <c r="K658" s="40"/>
      <c r="L658" s="40"/>
      <c r="M658" s="40"/>
      <c r="N658" s="138"/>
      <c r="O658" s="186"/>
      <c r="P658" s="186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</row>
    <row r="659" spans="1:50" ht="13.2">
      <c r="A659" s="40"/>
      <c r="B659" s="40"/>
      <c r="C659" s="40"/>
      <c r="D659" s="40"/>
      <c r="E659" s="138"/>
      <c r="F659" s="40"/>
      <c r="G659" s="40"/>
      <c r="H659" s="40"/>
      <c r="I659" s="183"/>
      <c r="J659" s="40"/>
      <c r="K659" s="40"/>
      <c r="L659" s="40"/>
      <c r="M659" s="40"/>
      <c r="N659" s="138"/>
      <c r="O659" s="186"/>
      <c r="P659" s="186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</row>
    <row r="660" spans="1:50" ht="13.2">
      <c r="A660" s="40"/>
      <c r="B660" s="40"/>
      <c r="C660" s="40"/>
      <c r="D660" s="40"/>
      <c r="E660" s="138"/>
      <c r="F660" s="40"/>
      <c r="G660" s="40"/>
      <c r="H660" s="40"/>
      <c r="I660" s="183"/>
      <c r="J660" s="40"/>
      <c r="K660" s="40"/>
      <c r="L660" s="40"/>
      <c r="M660" s="40"/>
      <c r="N660" s="138"/>
      <c r="O660" s="186"/>
      <c r="P660" s="186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</row>
    <row r="661" spans="1:50" ht="13.2">
      <c r="A661" s="40"/>
      <c r="B661" s="40"/>
      <c r="C661" s="40"/>
      <c r="D661" s="40"/>
      <c r="E661" s="138"/>
      <c r="F661" s="40"/>
      <c r="G661" s="40"/>
      <c r="H661" s="40"/>
      <c r="I661" s="183"/>
      <c r="J661" s="40"/>
      <c r="K661" s="40"/>
      <c r="L661" s="40"/>
      <c r="M661" s="40"/>
      <c r="N661" s="138"/>
      <c r="O661" s="186"/>
      <c r="P661" s="186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</row>
    <row r="662" spans="1:50" ht="13.2">
      <c r="A662" s="40"/>
      <c r="B662" s="40"/>
      <c r="C662" s="40"/>
      <c r="D662" s="40"/>
      <c r="E662" s="138"/>
      <c r="F662" s="40"/>
      <c r="G662" s="40"/>
      <c r="H662" s="40"/>
      <c r="I662" s="183"/>
      <c r="J662" s="40"/>
      <c r="K662" s="40"/>
      <c r="L662" s="40"/>
      <c r="M662" s="40"/>
      <c r="N662" s="138"/>
      <c r="O662" s="186"/>
      <c r="P662" s="186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</row>
    <row r="663" spans="1:50" ht="13.2">
      <c r="A663" s="40"/>
      <c r="B663" s="40"/>
      <c r="C663" s="40"/>
      <c r="D663" s="40"/>
      <c r="E663" s="138"/>
      <c r="F663" s="40"/>
      <c r="G663" s="40"/>
      <c r="H663" s="40"/>
      <c r="I663" s="183"/>
      <c r="J663" s="40"/>
      <c r="K663" s="40"/>
      <c r="L663" s="40"/>
      <c r="M663" s="40"/>
      <c r="N663" s="138"/>
      <c r="O663" s="186"/>
      <c r="P663" s="186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</row>
    <row r="664" spans="1:50" ht="13.2">
      <c r="A664" s="40"/>
      <c r="B664" s="40"/>
      <c r="C664" s="40"/>
      <c r="D664" s="40"/>
      <c r="E664" s="138"/>
      <c r="F664" s="40"/>
      <c r="G664" s="40"/>
      <c r="H664" s="40"/>
      <c r="I664" s="183"/>
      <c r="J664" s="40"/>
      <c r="K664" s="40"/>
      <c r="L664" s="40"/>
      <c r="M664" s="40"/>
      <c r="N664" s="138"/>
      <c r="O664" s="186"/>
      <c r="P664" s="186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</row>
    <row r="665" spans="1:50" ht="13.2">
      <c r="A665" s="40"/>
      <c r="B665" s="40"/>
      <c r="C665" s="40"/>
      <c r="D665" s="40"/>
      <c r="E665" s="138"/>
      <c r="F665" s="40"/>
      <c r="G665" s="40"/>
      <c r="H665" s="40"/>
      <c r="I665" s="183"/>
      <c r="J665" s="40"/>
      <c r="K665" s="40"/>
      <c r="L665" s="40"/>
      <c r="M665" s="40"/>
      <c r="N665" s="138"/>
      <c r="O665" s="186"/>
      <c r="P665" s="186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</row>
    <row r="666" spans="1:50" ht="13.2">
      <c r="A666" s="40"/>
      <c r="B666" s="40"/>
      <c r="C666" s="40"/>
      <c r="D666" s="40"/>
      <c r="E666" s="138"/>
      <c r="F666" s="40"/>
      <c r="G666" s="40"/>
      <c r="H666" s="40"/>
      <c r="I666" s="183"/>
      <c r="J666" s="40"/>
      <c r="K666" s="40"/>
      <c r="L666" s="40"/>
      <c r="M666" s="40"/>
      <c r="N666" s="138"/>
      <c r="O666" s="186"/>
      <c r="P666" s="186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</row>
    <row r="667" spans="1:50" ht="13.2">
      <c r="A667" s="40"/>
      <c r="B667" s="40"/>
      <c r="C667" s="40"/>
      <c r="D667" s="40"/>
      <c r="E667" s="138"/>
      <c r="F667" s="40"/>
      <c r="G667" s="40"/>
      <c r="H667" s="40"/>
      <c r="I667" s="183"/>
      <c r="J667" s="40"/>
      <c r="K667" s="40"/>
      <c r="L667" s="40"/>
      <c r="M667" s="40"/>
      <c r="N667" s="138"/>
      <c r="O667" s="186"/>
      <c r="P667" s="186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</row>
    <row r="668" spans="1:50" ht="13.2">
      <c r="A668" s="40"/>
      <c r="B668" s="40"/>
      <c r="C668" s="40"/>
      <c r="D668" s="40"/>
      <c r="E668" s="138"/>
      <c r="F668" s="40"/>
      <c r="G668" s="40"/>
      <c r="H668" s="40"/>
      <c r="I668" s="183"/>
      <c r="J668" s="40"/>
      <c r="K668" s="40"/>
      <c r="L668" s="40"/>
      <c r="M668" s="40"/>
      <c r="N668" s="138"/>
      <c r="O668" s="186"/>
      <c r="P668" s="186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</row>
    <row r="669" spans="1:50" ht="13.2">
      <c r="A669" s="40"/>
      <c r="B669" s="40"/>
      <c r="C669" s="40"/>
      <c r="D669" s="40"/>
      <c r="E669" s="138"/>
      <c r="F669" s="40"/>
      <c r="G669" s="40"/>
      <c r="H669" s="40"/>
      <c r="I669" s="183"/>
      <c r="J669" s="40"/>
      <c r="K669" s="40"/>
      <c r="L669" s="40"/>
      <c r="M669" s="40"/>
      <c r="N669" s="138"/>
      <c r="O669" s="186"/>
      <c r="P669" s="186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</row>
    <row r="670" spans="1:50" ht="13.2">
      <c r="A670" s="40"/>
      <c r="B670" s="40"/>
      <c r="C670" s="40"/>
      <c r="D670" s="40"/>
      <c r="E670" s="138"/>
      <c r="F670" s="40"/>
      <c r="G670" s="40"/>
      <c r="H670" s="40"/>
      <c r="I670" s="183"/>
      <c r="J670" s="40"/>
      <c r="K670" s="40"/>
      <c r="L670" s="40"/>
      <c r="M670" s="40"/>
      <c r="N670" s="138"/>
      <c r="O670" s="186"/>
      <c r="P670" s="186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</row>
    <row r="671" spans="1:50" ht="13.2">
      <c r="A671" s="40"/>
      <c r="B671" s="40"/>
      <c r="C671" s="40"/>
      <c r="D671" s="40"/>
      <c r="E671" s="138"/>
      <c r="F671" s="40"/>
      <c r="G671" s="40"/>
      <c r="H671" s="40"/>
      <c r="I671" s="183"/>
      <c r="J671" s="40"/>
      <c r="K671" s="40"/>
      <c r="L671" s="40"/>
      <c r="M671" s="40"/>
      <c r="N671" s="138"/>
      <c r="O671" s="186"/>
      <c r="P671" s="186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</row>
    <row r="672" spans="1:50" ht="13.2">
      <c r="A672" s="40"/>
      <c r="B672" s="40"/>
      <c r="C672" s="40"/>
      <c r="D672" s="40"/>
      <c r="E672" s="138"/>
      <c r="F672" s="40"/>
      <c r="G672" s="40"/>
      <c r="H672" s="40"/>
      <c r="I672" s="183"/>
      <c r="J672" s="40"/>
      <c r="K672" s="40"/>
      <c r="L672" s="40"/>
      <c r="M672" s="40"/>
      <c r="N672" s="138"/>
      <c r="O672" s="186"/>
      <c r="P672" s="186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</row>
    <row r="673" spans="1:50" ht="13.2">
      <c r="A673" s="40"/>
      <c r="B673" s="40"/>
      <c r="C673" s="40"/>
      <c r="D673" s="40"/>
      <c r="E673" s="138"/>
      <c r="F673" s="40"/>
      <c r="G673" s="40"/>
      <c r="H673" s="40"/>
      <c r="I673" s="183"/>
      <c r="J673" s="40"/>
      <c r="K673" s="40"/>
      <c r="L673" s="40"/>
      <c r="M673" s="40"/>
      <c r="N673" s="138"/>
      <c r="O673" s="186"/>
      <c r="P673" s="186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</row>
    <row r="674" spans="1:50" ht="13.2">
      <c r="A674" s="40"/>
      <c r="B674" s="40"/>
      <c r="C674" s="40"/>
      <c r="D674" s="40"/>
      <c r="E674" s="138"/>
      <c r="F674" s="40"/>
      <c r="G674" s="40"/>
      <c r="H674" s="40"/>
      <c r="I674" s="183"/>
      <c r="J674" s="40"/>
      <c r="K674" s="40"/>
      <c r="L674" s="40"/>
      <c r="M674" s="40"/>
      <c r="N674" s="138"/>
      <c r="O674" s="186"/>
      <c r="P674" s="186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</row>
    <row r="675" spans="1:50" ht="13.2">
      <c r="A675" s="40"/>
      <c r="B675" s="40"/>
      <c r="C675" s="40"/>
      <c r="D675" s="40"/>
      <c r="E675" s="138"/>
      <c r="F675" s="40"/>
      <c r="G675" s="40"/>
      <c r="H675" s="40"/>
      <c r="I675" s="183"/>
      <c r="J675" s="40"/>
      <c r="K675" s="40"/>
      <c r="L675" s="40"/>
      <c r="M675" s="40"/>
      <c r="N675" s="138"/>
      <c r="O675" s="186"/>
      <c r="P675" s="186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</row>
    <row r="676" spans="1:50" ht="13.2">
      <c r="A676" s="40"/>
      <c r="B676" s="40"/>
      <c r="C676" s="40"/>
      <c r="D676" s="40"/>
      <c r="E676" s="138"/>
      <c r="F676" s="40"/>
      <c r="G676" s="40"/>
      <c r="H676" s="40"/>
      <c r="I676" s="183"/>
      <c r="J676" s="40"/>
      <c r="K676" s="40"/>
      <c r="L676" s="40"/>
      <c r="M676" s="40"/>
      <c r="N676" s="138"/>
      <c r="O676" s="186"/>
      <c r="P676" s="186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</row>
    <row r="677" spans="1:50" ht="13.2">
      <c r="A677" s="40"/>
      <c r="B677" s="40"/>
      <c r="C677" s="40"/>
      <c r="D677" s="40"/>
      <c r="E677" s="138"/>
      <c r="F677" s="40"/>
      <c r="G677" s="40"/>
      <c r="H677" s="40"/>
      <c r="I677" s="183"/>
      <c r="J677" s="40"/>
      <c r="K677" s="40"/>
      <c r="L677" s="40"/>
      <c r="M677" s="40"/>
      <c r="N677" s="138"/>
      <c r="O677" s="186"/>
      <c r="P677" s="186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</row>
    <row r="678" spans="1:50" ht="13.2">
      <c r="A678" s="40"/>
      <c r="B678" s="40"/>
      <c r="C678" s="40"/>
      <c r="D678" s="40"/>
      <c r="E678" s="138"/>
      <c r="F678" s="40"/>
      <c r="G678" s="40"/>
      <c r="H678" s="40"/>
      <c r="I678" s="183"/>
      <c r="J678" s="40"/>
      <c r="K678" s="40"/>
      <c r="L678" s="40"/>
      <c r="M678" s="40"/>
      <c r="N678" s="138"/>
      <c r="O678" s="186"/>
      <c r="P678" s="186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</row>
    <row r="679" spans="1:50" ht="13.2">
      <c r="A679" s="40"/>
      <c r="B679" s="40"/>
      <c r="C679" s="40"/>
      <c r="D679" s="40"/>
      <c r="E679" s="138"/>
      <c r="F679" s="40"/>
      <c r="G679" s="40"/>
      <c r="H679" s="40"/>
      <c r="I679" s="183"/>
      <c r="J679" s="40"/>
      <c r="K679" s="40"/>
      <c r="L679" s="40"/>
      <c r="M679" s="40"/>
      <c r="N679" s="138"/>
      <c r="O679" s="186"/>
      <c r="P679" s="186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</row>
    <row r="680" spans="1:50" ht="13.2">
      <c r="A680" s="40"/>
      <c r="B680" s="40"/>
      <c r="C680" s="40"/>
      <c r="D680" s="40"/>
      <c r="E680" s="138"/>
      <c r="F680" s="40"/>
      <c r="G680" s="40"/>
      <c r="H680" s="40"/>
      <c r="I680" s="183"/>
      <c r="J680" s="40"/>
      <c r="K680" s="40"/>
      <c r="L680" s="40"/>
      <c r="M680" s="40"/>
      <c r="N680" s="138"/>
      <c r="O680" s="186"/>
      <c r="P680" s="186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</row>
    <row r="681" spans="1:50" ht="13.2">
      <c r="A681" s="40"/>
      <c r="B681" s="40"/>
      <c r="C681" s="40"/>
      <c r="D681" s="40"/>
      <c r="E681" s="138"/>
      <c r="F681" s="40"/>
      <c r="G681" s="40"/>
      <c r="H681" s="40"/>
      <c r="I681" s="183"/>
      <c r="J681" s="40"/>
      <c r="K681" s="40"/>
      <c r="L681" s="40"/>
      <c r="M681" s="40"/>
      <c r="N681" s="138"/>
      <c r="O681" s="186"/>
      <c r="P681" s="186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</row>
    <row r="682" spans="1:50" ht="13.2">
      <c r="A682" s="40"/>
      <c r="B682" s="40"/>
      <c r="C682" s="40"/>
      <c r="D682" s="40"/>
      <c r="E682" s="138"/>
      <c r="F682" s="40"/>
      <c r="G682" s="40"/>
      <c r="H682" s="40"/>
      <c r="I682" s="183"/>
      <c r="J682" s="40"/>
      <c r="K682" s="40"/>
      <c r="L682" s="40"/>
      <c r="M682" s="40"/>
      <c r="N682" s="138"/>
      <c r="O682" s="186"/>
      <c r="P682" s="186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</row>
    <row r="683" spans="1:50" ht="13.2">
      <c r="A683" s="40"/>
      <c r="B683" s="40"/>
      <c r="C683" s="40"/>
      <c r="D683" s="40"/>
      <c r="E683" s="138"/>
      <c r="F683" s="40"/>
      <c r="G683" s="40"/>
      <c r="H683" s="40"/>
      <c r="I683" s="183"/>
      <c r="J683" s="40"/>
      <c r="K683" s="40"/>
      <c r="L683" s="40"/>
      <c r="M683" s="40"/>
      <c r="N683" s="138"/>
      <c r="O683" s="186"/>
      <c r="P683" s="186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</row>
    <row r="684" spans="1:50" ht="13.2">
      <c r="A684" s="40"/>
      <c r="B684" s="40"/>
      <c r="C684" s="40"/>
      <c r="D684" s="40"/>
      <c r="E684" s="138"/>
      <c r="F684" s="40"/>
      <c r="G684" s="40"/>
      <c r="H684" s="40"/>
      <c r="I684" s="183"/>
      <c r="J684" s="40"/>
      <c r="K684" s="40"/>
      <c r="L684" s="40"/>
      <c r="M684" s="40"/>
      <c r="N684" s="138"/>
      <c r="O684" s="186"/>
      <c r="P684" s="186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</row>
    <row r="685" spans="1:50" ht="13.2">
      <c r="A685" s="40"/>
      <c r="B685" s="40"/>
      <c r="C685" s="40"/>
      <c r="D685" s="40"/>
      <c r="E685" s="138"/>
      <c r="F685" s="40"/>
      <c r="G685" s="40"/>
      <c r="H685" s="40"/>
      <c r="I685" s="183"/>
      <c r="J685" s="40"/>
      <c r="K685" s="40"/>
      <c r="L685" s="40"/>
      <c r="M685" s="40"/>
      <c r="N685" s="138"/>
      <c r="O685" s="186"/>
      <c r="P685" s="186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</row>
    <row r="686" spans="1:50" ht="13.2">
      <c r="A686" s="40"/>
      <c r="B686" s="40"/>
      <c r="C686" s="40"/>
      <c r="D686" s="40"/>
      <c r="E686" s="138"/>
      <c r="F686" s="40"/>
      <c r="G686" s="40"/>
      <c r="H686" s="40"/>
      <c r="I686" s="183"/>
      <c r="J686" s="40"/>
      <c r="K686" s="40"/>
      <c r="L686" s="40"/>
      <c r="M686" s="40"/>
      <c r="N686" s="138"/>
      <c r="O686" s="186"/>
      <c r="P686" s="186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</row>
    <row r="687" spans="1:50" ht="13.2">
      <c r="A687" s="40"/>
      <c r="B687" s="40"/>
      <c r="C687" s="40"/>
      <c r="D687" s="40"/>
      <c r="E687" s="138"/>
      <c r="F687" s="40"/>
      <c r="G687" s="40"/>
      <c r="H687" s="40"/>
      <c r="I687" s="183"/>
      <c r="J687" s="40"/>
      <c r="K687" s="40"/>
      <c r="L687" s="40"/>
      <c r="M687" s="40"/>
      <c r="N687" s="138"/>
      <c r="O687" s="186"/>
      <c r="P687" s="186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</row>
    <row r="688" spans="1:50" ht="13.2">
      <c r="A688" s="40"/>
      <c r="B688" s="40"/>
      <c r="C688" s="40"/>
      <c r="D688" s="40"/>
      <c r="E688" s="138"/>
      <c r="F688" s="40"/>
      <c r="G688" s="40"/>
      <c r="H688" s="40"/>
      <c r="I688" s="183"/>
      <c r="J688" s="40"/>
      <c r="K688" s="40"/>
      <c r="L688" s="40"/>
      <c r="M688" s="40"/>
      <c r="N688" s="138"/>
      <c r="O688" s="186"/>
      <c r="P688" s="186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</row>
    <row r="689" spans="1:50" ht="13.2">
      <c r="A689" s="40"/>
      <c r="B689" s="40"/>
      <c r="C689" s="40"/>
      <c r="D689" s="40"/>
      <c r="E689" s="138"/>
      <c r="F689" s="40"/>
      <c r="G689" s="40"/>
      <c r="H689" s="40"/>
      <c r="I689" s="183"/>
      <c r="J689" s="40"/>
      <c r="K689" s="40"/>
      <c r="L689" s="40"/>
      <c r="M689" s="40"/>
      <c r="N689" s="138"/>
      <c r="O689" s="186"/>
      <c r="P689" s="186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</row>
    <row r="690" spans="1:50" ht="13.2">
      <c r="A690" s="40"/>
      <c r="B690" s="40"/>
      <c r="C690" s="40"/>
      <c r="D690" s="40"/>
      <c r="E690" s="138"/>
      <c r="F690" s="40"/>
      <c r="G690" s="40"/>
      <c r="H690" s="40"/>
      <c r="I690" s="183"/>
      <c r="J690" s="40"/>
      <c r="K690" s="40"/>
      <c r="L690" s="40"/>
      <c r="M690" s="40"/>
      <c r="N690" s="138"/>
      <c r="O690" s="186"/>
      <c r="P690" s="186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</row>
    <row r="691" spans="1:50" ht="13.2">
      <c r="A691" s="40"/>
      <c r="B691" s="40"/>
      <c r="C691" s="40"/>
      <c r="D691" s="40"/>
      <c r="E691" s="138"/>
      <c r="F691" s="40"/>
      <c r="G691" s="40"/>
      <c r="H691" s="40"/>
      <c r="I691" s="183"/>
      <c r="J691" s="40"/>
      <c r="K691" s="40"/>
      <c r="L691" s="40"/>
      <c r="M691" s="40"/>
      <c r="N691" s="138"/>
      <c r="O691" s="186"/>
      <c r="P691" s="186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</row>
    <row r="692" spans="1:50" ht="13.2">
      <c r="A692" s="40"/>
      <c r="B692" s="40"/>
      <c r="C692" s="40"/>
      <c r="D692" s="40"/>
      <c r="E692" s="138"/>
      <c r="F692" s="40"/>
      <c r="G692" s="40"/>
      <c r="H692" s="40"/>
      <c r="I692" s="183"/>
      <c r="J692" s="40"/>
      <c r="K692" s="40"/>
      <c r="L692" s="40"/>
      <c r="M692" s="40"/>
      <c r="N692" s="138"/>
      <c r="O692" s="186"/>
      <c r="P692" s="186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</row>
    <row r="693" spans="1:50" ht="13.2">
      <c r="A693" s="40"/>
      <c r="B693" s="40"/>
      <c r="C693" s="40"/>
      <c r="D693" s="40"/>
      <c r="E693" s="138"/>
      <c r="F693" s="40"/>
      <c r="G693" s="40"/>
      <c r="H693" s="40"/>
      <c r="I693" s="183"/>
      <c r="J693" s="40"/>
      <c r="K693" s="40"/>
      <c r="L693" s="40"/>
      <c r="M693" s="40"/>
      <c r="N693" s="138"/>
      <c r="O693" s="186"/>
      <c r="P693" s="186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</row>
    <row r="694" spans="1:50" ht="13.2">
      <c r="A694" s="40"/>
      <c r="B694" s="40"/>
      <c r="C694" s="40"/>
      <c r="D694" s="40"/>
      <c r="E694" s="138"/>
      <c r="F694" s="40"/>
      <c r="G694" s="40"/>
      <c r="H694" s="40"/>
      <c r="I694" s="183"/>
      <c r="J694" s="40"/>
      <c r="K694" s="40"/>
      <c r="L694" s="40"/>
      <c r="M694" s="40"/>
      <c r="N694" s="138"/>
      <c r="O694" s="186"/>
      <c r="P694" s="186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</row>
    <row r="695" spans="1:50" ht="13.2">
      <c r="A695" s="40"/>
      <c r="B695" s="40"/>
      <c r="C695" s="40"/>
      <c r="D695" s="40"/>
      <c r="E695" s="138"/>
      <c r="F695" s="40"/>
      <c r="G695" s="40"/>
      <c r="H695" s="40"/>
      <c r="I695" s="183"/>
      <c r="J695" s="40"/>
      <c r="K695" s="40"/>
      <c r="L695" s="40"/>
      <c r="M695" s="40"/>
      <c r="N695" s="138"/>
      <c r="O695" s="186"/>
      <c r="P695" s="186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</row>
    <row r="696" spans="1:50" ht="13.2">
      <c r="A696" s="40"/>
      <c r="B696" s="40"/>
      <c r="C696" s="40"/>
      <c r="D696" s="40"/>
      <c r="E696" s="138"/>
      <c r="F696" s="40"/>
      <c r="G696" s="40"/>
      <c r="H696" s="40"/>
      <c r="I696" s="183"/>
      <c r="J696" s="40"/>
      <c r="K696" s="40"/>
      <c r="L696" s="40"/>
      <c r="M696" s="40"/>
      <c r="N696" s="138"/>
      <c r="O696" s="186"/>
      <c r="P696" s="186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</row>
    <row r="697" spans="1:50" ht="13.2">
      <c r="A697" s="40"/>
      <c r="B697" s="40"/>
      <c r="C697" s="40"/>
      <c r="D697" s="40"/>
      <c r="E697" s="138"/>
      <c r="F697" s="40"/>
      <c r="G697" s="40"/>
      <c r="H697" s="40"/>
      <c r="I697" s="183"/>
      <c r="J697" s="40"/>
      <c r="K697" s="40"/>
      <c r="L697" s="40"/>
      <c r="M697" s="40"/>
      <c r="N697" s="138"/>
      <c r="O697" s="186"/>
      <c r="P697" s="186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</row>
    <row r="698" spans="1:50" ht="13.2">
      <c r="A698" s="40"/>
      <c r="B698" s="40"/>
      <c r="C698" s="40"/>
      <c r="D698" s="40"/>
      <c r="E698" s="138"/>
      <c r="F698" s="40"/>
      <c r="G698" s="40"/>
      <c r="H698" s="40"/>
      <c r="I698" s="183"/>
      <c r="J698" s="40"/>
      <c r="K698" s="40"/>
      <c r="L698" s="40"/>
      <c r="M698" s="40"/>
      <c r="N698" s="138"/>
      <c r="O698" s="186"/>
      <c r="P698" s="186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</row>
    <row r="699" spans="1:50" ht="13.2">
      <c r="A699" s="40"/>
      <c r="B699" s="40"/>
      <c r="C699" s="40"/>
      <c r="D699" s="40"/>
      <c r="E699" s="138"/>
      <c r="F699" s="40"/>
      <c r="G699" s="40"/>
      <c r="H699" s="40"/>
      <c r="I699" s="183"/>
      <c r="J699" s="40"/>
      <c r="K699" s="40"/>
      <c r="L699" s="40"/>
      <c r="M699" s="40"/>
      <c r="N699" s="138"/>
      <c r="O699" s="186"/>
      <c r="P699" s="186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</row>
    <row r="700" spans="1:50" ht="13.2">
      <c r="A700" s="40"/>
      <c r="B700" s="40"/>
      <c r="C700" s="40"/>
      <c r="D700" s="40"/>
      <c r="E700" s="138"/>
      <c r="F700" s="40"/>
      <c r="G700" s="40"/>
      <c r="H700" s="40"/>
      <c r="I700" s="183"/>
      <c r="J700" s="40"/>
      <c r="K700" s="40"/>
      <c r="L700" s="40"/>
      <c r="M700" s="40"/>
      <c r="N700" s="138"/>
      <c r="O700" s="186"/>
      <c r="P700" s="186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</row>
    <row r="701" spans="1:50" ht="13.2">
      <c r="A701" s="40"/>
      <c r="B701" s="40"/>
      <c r="C701" s="40"/>
      <c r="D701" s="40"/>
      <c r="E701" s="138"/>
      <c r="F701" s="40"/>
      <c r="G701" s="40"/>
      <c r="H701" s="40"/>
      <c r="I701" s="183"/>
      <c r="J701" s="40"/>
      <c r="K701" s="40"/>
      <c r="L701" s="40"/>
      <c r="M701" s="40"/>
      <c r="N701" s="138"/>
      <c r="O701" s="186"/>
      <c r="P701" s="186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</row>
    <row r="702" spans="1:50" ht="13.2">
      <c r="A702" s="40"/>
      <c r="B702" s="40"/>
      <c r="C702" s="40"/>
      <c r="D702" s="40"/>
      <c r="E702" s="138"/>
      <c r="F702" s="40"/>
      <c r="G702" s="40"/>
      <c r="H702" s="40"/>
      <c r="I702" s="183"/>
      <c r="J702" s="40"/>
      <c r="K702" s="40"/>
      <c r="L702" s="40"/>
      <c r="M702" s="40"/>
      <c r="N702" s="138"/>
      <c r="O702" s="186"/>
      <c r="P702" s="186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</row>
    <row r="703" spans="1:50" ht="13.2">
      <c r="A703" s="40"/>
      <c r="B703" s="40"/>
      <c r="C703" s="40"/>
      <c r="D703" s="40"/>
      <c r="E703" s="138"/>
      <c r="F703" s="40"/>
      <c r="G703" s="40"/>
      <c r="H703" s="40"/>
      <c r="I703" s="183"/>
      <c r="J703" s="40"/>
      <c r="K703" s="40"/>
      <c r="L703" s="40"/>
      <c r="M703" s="40"/>
      <c r="N703" s="138"/>
      <c r="O703" s="186"/>
      <c r="P703" s="186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</row>
    <row r="704" spans="1:50" ht="13.2">
      <c r="A704" s="40"/>
      <c r="B704" s="40"/>
      <c r="C704" s="40"/>
      <c r="D704" s="40"/>
      <c r="E704" s="138"/>
      <c r="F704" s="40"/>
      <c r="G704" s="40"/>
      <c r="H704" s="40"/>
      <c r="I704" s="183"/>
      <c r="J704" s="40"/>
      <c r="K704" s="40"/>
      <c r="L704" s="40"/>
      <c r="M704" s="40"/>
      <c r="N704" s="138"/>
      <c r="O704" s="186"/>
      <c r="P704" s="186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</row>
    <row r="705" spans="1:50" ht="13.2">
      <c r="A705" s="40"/>
      <c r="B705" s="40"/>
      <c r="C705" s="40"/>
      <c r="D705" s="40"/>
      <c r="E705" s="138"/>
      <c r="F705" s="40"/>
      <c r="G705" s="40"/>
      <c r="H705" s="40"/>
      <c r="I705" s="183"/>
      <c r="J705" s="40"/>
      <c r="K705" s="40"/>
      <c r="L705" s="40"/>
      <c r="M705" s="40"/>
      <c r="N705" s="138"/>
      <c r="O705" s="186"/>
      <c r="P705" s="186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</row>
    <row r="706" spans="1:50" ht="13.2">
      <c r="A706" s="40"/>
      <c r="B706" s="40"/>
      <c r="C706" s="40"/>
      <c r="D706" s="40"/>
      <c r="E706" s="138"/>
      <c r="F706" s="40"/>
      <c r="G706" s="40"/>
      <c r="H706" s="40"/>
      <c r="I706" s="183"/>
      <c r="J706" s="40"/>
      <c r="K706" s="40"/>
      <c r="L706" s="40"/>
      <c r="M706" s="40"/>
      <c r="N706" s="138"/>
      <c r="O706" s="186"/>
      <c r="P706" s="186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</row>
    <row r="707" spans="1:50" ht="13.2">
      <c r="A707" s="40"/>
      <c r="B707" s="40"/>
      <c r="C707" s="40"/>
      <c r="D707" s="40"/>
      <c r="E707" s="138"/>
      <c r="F707" s="40"/>
      <c r="G707" s="40"/>
      <c r="H707" s="40"/>
      <c r="I707" s="183"/>
      <c r="J707" s="40"/>
      <c r="K707" s="40"/>
      <c r="L707" s="40"/>
      <c r="M707" s="40"/>
      <c r="N707" s="138"/>
      <c r="O707" s="186"/>
      <c r="P707" s="186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</row>
    <row r="708" spans="1:50" ht="13.2">
      <c r="A708" s="40"/>
      <c r="B708" s="40"/>
      <c r="C708" s="40"/>
      <c r="D708" s="40"/>
      <c r="E708" s="138"/>
      <c r="F708" s="40"/>
      <c r="G708" s="40"/>
      <c r="H708" s="40"/>
      <c r="I708" s="183"/>
      <c r="J708" s="40"/>
      <c r="K708" s="40"/>
      <c r="L708" s="40"/>
      <c r="M708" s="40"/>
      <c r="N708" s="138"/>
      <c r="O708" s="186"/>
      <c r="P708" s="186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</row>
    <row r="709" spans="1:50" ht="13.2">
      <c r="A709" s="40"/>
      <c r="B709" s="40"/>
      <c r="C709" s="40"/>
      <c r="D709" s="40"/>
      <c r="E709" s="138"/>
      <c r="F709" s="40"/>
      <c r="G709" s="40"/>
      <c r="H709" s="40"/>
      <c r="I709" s="183"/>
      <c r="J709" s="40"/>
      <c r="K709" s="40"/>
      <c r="L709" s="40"/>
      <c r="M709" s="40"/>
      <c r="N709" s="138"/>
      <c r="O709" s="186"/>
      <c r="P709" s="186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</row>
    <row r="710" spans="1:50" ht="13.2">
      <c r="A710" s="40"/>
      <c r="B710" s="40"/>
      <c r="C710" s="40"/>
      <c r="D710" s="40"/>
      <c r="E710" s="138"/>
      <c r="F710" s="40"/>
      <c r="G710" s="40"/>
      <c r="H710" s="40"/>
      <c r="I710" s="183"/>
      <c r="J710" s="40"/>
      <c r="K710" s="40"/>
      <c r="L710" s="40"/>
      <c r="M710" s="40"/>
      <c r="N710" s="138"/>
      <c r="O710" s="186"/>
      <c r="P710" s="186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</row>
    <row r="711" spans="1:50" ht="13.2">
      <c r="A711" s="40"/>
      <c r="B711" s="40"/>
      <c r="C711" s="40"/>
      <c r="D711" s="40"/>
      <c r="E711" s="138"/>
      <c r="F711" s="40"/>
      <c r="G711" s="40"/>
      <c r="H711" s="40"/>
      <c r="I711" s="183"/>
      <c r="J711" s="40"/>
      <c r="K711" s="40"/>
      <c r="L711" s="40"/>
      <c r="M711" s="40"/>
      <c r="N711" s="138"/>
      <c r="O711" s="186"/>
      <c r="P711" s="186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</row>
    <row r="712" spans="1:50" ht="13.2">
      <c r="A712" s="40"/>
      <c r="B712" s="40"/>
      <c r="C712" s="40"/>
      <c r="D712" s="40"/>
      <c r="E712" s="138"/>
      <c r="F712" s="40"/>
      <c r="G712" s="40"/>
      <c r="H712" s="40"/>
      <c r="I712" s="183"/>
      <c r="J712" s="40"/>
      <c r="K712" s="40"/>
      <c r="L712" s="40"/>
      <c r="M712" s="40"/>
      <c r="N712" s="138"/>
      <c r="O712" s="186"/>
      <c r="P712" s="186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</row>
    <row r="713" spans="1:50" ht="13.2">
      <c r="A713" s="40"/>
      <c r="B713" s="40"/>
      <c r="C713" s="40"/>
      <c r="D713" s="40"/>
      <c r="E713" s="138"/>
      <c r="F713" s="40"/>
      <c r="G713" s="40"/>
      <c r="H713" s="40"/>
      <c r="I713" s="183"/>
      <c r="J713" s="40"/>
      <c r="K713" s="40"/>
      <c r="L713" s="40"/>
      <c r="M713" s="40"/>
      <c r="N713" s="138"/>
      <c r="O713" s="186"/>
      <c r="P713" s="186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</row>
    <row r="714" spans="1:50" ht="13.2">
      <c r="A714" s="40"/>
      <c r="B714" s="40"/>
      <c r="C714" s="40"/>
      <c r="D714" s="40"/>
      <c r="E714" s="138"/>
      <c r="F714" s="40"/>
      <c r="G714" s="40"/>
      <c r="H714" s="40"/>
      <c r="I714" s="183"/>
      <c r="J714" s="40"/>
      <c r="K714" s="40"/>
      <c r="L714" s="40"/>
      <c r="M714" s="40"/>
      <c r="N714" s="138"/>
      <c r="O714" s="186"/>
      <c r="P714" s="186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</row>
    <row r="715" spans="1:50" ht="13.2">
      <c r="A715" s="40"/>
      <c r="B715" s="40"/>
      <c r="C715" s="40"/>
      <c r="D715" s="40"/>
      <c r="E715" s="138"/>
      <c r="F715" s="40"/>
      <c r="G715" s="40"/>
      <c r="H715" s="40"/>
      <c r="I715" s="183"/>
      <c r="J715" s="40"/>
      <c r="K715" s="40"/>
      <c r="L715" s="40"/>
      <c r="M715" s="40"/>
      <c r="N715" s="138"/>
      <c r="O715" s="186"/>
      <c r="P715" s="186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</row>
    <row r="716" spans="1:50" ht="13.2">
      <c r="A716" s="40"/>
      <c r="B716" s="40"/>
      <c r="C716" s="40"/>
      <c r="D716" s="40"/>
      <c r="E716" s="138"/>
      <c r="F716" s="40"/>
      <c r="G716" s="40"/>
      <c r="H716" s="40"/>
      <c r="I716" s="183"/>
      <c r="J716" s="40"/>
      <c r="K716" s="40"/>
      <c r="L716" s="40"/>
      <c r="M716" s="40"/>
      <c r="N716" s="138"/>
      <c r="O716" s="186"/>
      <c r="P716" s="186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</row>
    <row r="717" spans="1:50" ht="13.2">
      <c r="A717" s="40"/>
      <c r="B717" s="40"/>
      <c r="C717" s="40"/>
      <c r="D717" s="40"/>
      <c r="E717" s="138"/>
      <c r="F717" s="40"/>
      <c r="G717" s="40"/>
      <c r="H717" s="40"/>
      <c r="I717" s="183"/>
      <c r="J717" s="40"/>
      <c r="K717" s="40"/>
      <c r="L717" s="40"/>
      <c r="M717" s="40"/>
      <c r="N717" s="138"/>
      <c r="O717" s="186"/>
      <c r="P717" s="186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</row>
    <row r="718" spans="1:50" ht="13.2">
      <c r="A718" s="40"/>
      <c r="B718" s="40"/>
      <c r="C718" s="40"/>
      <c r="D718" s="40"/>
      <c r="E718" s="138"/>
      <c r="F718" s="40"/>
      <c r="G718" s="40"/>
      <c r="H718" s="40"/>
      <c r="I718" s="183"/>
      <c r="J718" s="40"/>
      <c r="K718" s="40"/>
      <c r="L718" s="40"/>
      <c r="M718" s="40"/>
      <c r="N718" s="138"/>
      <c r="O718" s="186"/>
      <c r="P718" s="186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</row>
    <row r="719" spans="1:50" ht="13.2">
      <c r="A719" s="40"/>
      <c r="B719" s="40"/>
      <c r="C719" s="40"/>
      <c r="D719" s="40"/>
      <c r="E719" s="138"/>
      <c r="F719" s="40"/>
      <c r="G719" s="40"/>
      <c r="H719" s="40"/>
      <c r="I719" s="183"/>
      <c r="J719" s="40"/>
      <c r="K719" s="40"/>
      <c r="L719" s="40"/>
      <c r="M719" s="40"/>
      <c r="N719" s="138"/>
      <c r="O719" s="186"/>
      <c r="P719" s="186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</row>
    <row r="720" spans="1:50" ht="13.2">
      <c r="A720" s="40"/>
      <c r="B720" s="40"/>
      <c r="C720" s="40"/>
      <c r="D720" s="40"/>
      <c r="E720" s="138"/>
      <c r="F720" s="40"/>
      <c r="G720" s="40"/>
      <c r="H720" s="40"/>
      <c r="I720" s="183"/>
      <c r="J720" s="40"/>
      <c r="K720" s="40"/>
      <c r="L720" s="40"/>
      <c r="M720" s="40"/>
      <c r="N720" s="138"/>
      <c r="O720" s="186"/>
      <c r="P720" s="186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</row>
    <row r="721" spans="1:50" ht="13.2">
      <c r="A721" s="40"/>
      <c r="B721" s="40"/>
      <c r="C721" s="40"/>
      <c r="D721" s="40"/>
      <c r="E721" s="138"/>
      <c r="F721" s="40"/>
      <c r="G721" s="40"/>
      <c r="H721" s="40"/>
      <c r="I721" s="183"/>
      <c r="J721" s="40"/>
      <c r="K721" s="40"/>
      <c r="L721" s="40"/>
      <c r="M721" s="40"/>
      <c r="N721" s="138"/>
      <c r="O721" s="186"/>
      <c r="P721" s="186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</row>
    <row r="722" spans="1:50" ht="13.2">
      <c r="A722" s="40"/>
      <c r="B722" s="40"/>
      <c r="C722" s="40"/>
      <c r="D722" s="40"/>
      <c r="E722" s="138"/>
      <c r="F722" s="40"/>
      <c r="G722" s="40"/>
      <c r="H722" s="40"/>
      <c r="I722" s="183"/>
      <c r="J722" s="40"/>
      <c r="K722" s="40"/>
      <c r="L722" s="40"/>
      <c r="M722" s="40"/>
      <c r="N722" s="138"/>
      <c r="O722" s="186"/>
      <c r="P722" s="186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</row>
    <row r="723" spans="1:50" ht="13.2">
      <c r="A723" s="40"/>
      <c r="B723" s="40"/>
      <c r="C723" s="40"/>
      <c r="D723" s="40"/>
      <c r="E723" s="138"/>
      <c r="F723" s="40"/>
      <c r="G723" s="40"/>
      <c r="H723" s="40"/>
      <c r="I723" s="183"/>
      <c r="J723" s="40"/>
      <c r="K723" s="40"/>
      <c r="L723" s="40"/>
      <c r="M723" s="40"/>
      <c r="N723" s="138"/>
      <c r="O723" s="186"/>
      <c r="P723" s="186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</row>
    <row r="724" spans="1:50" ht="13.2">
      <c r="A724" s="40"/>
      <c r="B724" s="40"/>
      <c r="C724" s="40"/>
      <c r="D724" s="40"/>
      <c r="E724" s="138"/>
      <c r="F724" s="40"/>
      <c r="G724" s="40"/>
      <c r="H724" s="40"/>
      <c r="I724" s="183"/>
      <c r="J724" s="40"/>
      <c r="K724" s="40"/>
      <c r="L724" s="40"/>
      <c r="M724" s="40"/>
      <c r="N724" s="138"/>
      <c r="O724" s="186"/>
      <c r="P724" s="186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</row>
    <row r="725" spans="1:50" ht="13.2">
      <c r="A725" s="40"/>
      <c r="B725" s="40"/>
      <c r="C725" s="40"/>
      <c r="D725" s="40"/>
      <c r="E725" s="138"/>
      <c r="F725" s="40"/>
      <c r="G725" s="40"/>
      <c r="H725" s="40"/>
      <c r="I725" s="183"/>
      <c r="J725" s="40"/>
      <c r="K725" s="40"/>
      <c r="L725" s="40"/>
      <c r="M725" s="40"/>
      <c r="N725" s="138"/>
      <c r="O725" s="186"/>
      <c r="P725" s="186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</row>
    <row r="726" spans="1:50" ht="13.2">
      <c r="A726" s="40"/>
      <c r="B726" s="40"/>
      <c r="C726" s="40"/>
      <c r="D726" s="40"/>
      <c r="E726" s="138"/>
      <c r="F726" s="40"/>
      <c r="G726" s="40"/>
      <c r="H726" s="40"/>
      <c r="I726" s="183"/>
      <c r="J726" s="40"/>
      <c r="K726" s="40"/>
      <c r="L726" s="40"/>
      <c r="M726" s="40"/>
      <c r="N726" s="138"/>
      <c r="O726" s="186"/>
      <c r="P726" s="186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</row>
    <row r="727" spans="1:50" ht="13.2">
      <c r="A727" s="40"/>
      <c r="B727" s="40"/>
      <c r="C727" s="40"/>
      <c r="D727" s="40"/>
      <c r="E727" s="138"/>
      <c r="F727" s="40"/>
      <c r="G727" s="40"/>
      <c r="H727" s="40"/>
      <c r="I727" s="183"/>
      <c r="J727" s="40"/>
      <c r="K727" s="40"/>
      <c r="L727" s="40"/>
      <c r="M727" s="40"/>
      <c r="N727" s="138"/>
      <c r="O727" s="186"/>
      <c r="P727" s="186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</row>
    <row r="728" spans="1:50" ht="13.2">
      <c r="A728" s="40"/>
      <c r="B728" s="40"/>
      <c r="C728" s="40"/>
      <c r="D728" s="40"/>
      <c r="E728" s="138"/>
      <c r="F728" s="40"/>
      <c r="G728" s="40"/>
      <c r="H728" s="40"/>
      <c r="I728" s="183"/>
      <c r="J728" s="40"/>
      <c r="K728" s="40"/>
      <c r="L728" s="40"/>
      <c r="M728" s="40"/>
      <c r="N728" s="138"/>
      <c r="O728" s="186"/>
      <c r="P728" s="186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</row>
    <row r="729" spans="1:50" ht="13.2">
      <c r="A729" s="40"/>
      <c r="B729" s="40"/>
      <c r="C729" s="40"/>
      <c r="D729" s="40"/>
      <c r="E729" s="138"/>
      <c r="F729" s="40"/>
      <c r="G729" s="40"/>
      <c r="H729" s="40"/>
      <c r="I729" s="183"/>
      <c r="J729" s="40"/>
      <c r="K729" s="40"/>
      <c r="L729" s="40"/>
      <c r="M729" s="40"/>
      <c r="N729" s="138"/>
      <c r="O729" s="186"/>
      <c r="P729" s="186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</row>
    <row r="730" spans="1:50" ht="13.2">
      <c r="A730" s="40"/>
      <c r="B730" s="40"/>
      <c r="C730" s="40"/>
      <c r="D730" s="40"/>
      <c r="E730" s="138"/>
      <c r="F730" s="40"/>
      <c r="G730" s="40"/>
      <c r="H730" s="40"/>
      <c r="I730" s="183"/>
      <c r="J730" s="40"/>
      <c r="K730" s="40"/>
      <c r="L730" s="40"/>
      <c r="M730" s="40"/>
      <c r="N730" s="138"/>
      <c r="O730" s="186"/>
      <c r="P730" s="186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</row>
    <row r="731" spans="1:50" ht="13.2">
      <c r="A731" s="40"/>
      <c r="B731" s="40"/>
      <c r="C731" s="40"/>
      <c r="D731" s="40"/>
      <c r="E731" s="138"/>
      <c r="F731" s="40"/>
      <c r="G731" s="40"/>
      <c r="H731" s="40"/>
      <c r="I731" s="183"/>
      <c r="J731" s="40"/>
      <c r="K731" s="40"/>
      <c r="L731" s="40"/>
      <c r="M731" s="40"/>
      <c r="N731" s="138"/>
      <c r="O731" s="186"/>
      <c r="P731" s="186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</row>
    <row r="732" spans="1:50" ht="13.2">
      <c r="A732" s="40"/>
      <c r="B732" s="40"/>
      <c r="C732" s="40"/>
      <c r="D732" s="40"/>
      <c r="E732" s="138"/>
      <c r="F732" s="40"/>
      <c r="G732" s="40"/>
      <c r="H732" s="40"/>
      <c r="I732" s="183"/>
      <c r="J732" s="40"/>
      <c r="K732" s="40"/>
      <c r="L732" s="40"/>
      <c r="M732" s="40"/>
      <c r="N732" s="138"/>
      <c r="O732" s="186"/>
      <c r="P732" s="186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</row>
    <row r="733" spans="1:50" ht="13.2">
      <c r="A733" s="40"/>
      <c r="B733" s="40"/>
      <c r="C733" s="40"/>
      <c r="D733" s="40"/>
      <c r="E733" s="138"/>
      <c r="F733" s="40"/>
      <c r="G733" s="40"/>
      <c r="H733" s="40"/>
      <c r="I733" s="183"/>
      <c r="J733" s="40"/>
      <c r="K733" s="40"/>
      <c r="L733" s="40"/>
      <c r="M733" s="40"/>
      <c r="N733" s="138"/>
      <c r="O733" s="186"/>
      <c r="P733" s="186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</row>
    <row r="734" spans="1:50" ht="13.2">
      <c r="A734" s="40"/>
      <c r="B734" s="40"/>
      <c r="C734" s="40"/>
      <c r="D734" s="40"/>
      <c r="E734" s="138"/>
      <c r="F734" s="40"/>
      <c r="G734" s="40"/>
      <c r="H734" s="40"/>
      <c r="I734" s="183"/>
      <c r="J734" s="40"/>
      <c r="K734" s="40"/>
      <c r="L734" s="40"/>
      <c r="M734" s="40"/>
      <c r="N734" s="138"/>
      <c r="O734" s="186"/>
      <c r="P734" s="186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</row>
    <row r="735" spans="1:50" ht="13.2">
      <c r="A735" s="40"/>
      <c r="B735" s="40"/>
      <c r="C735" s="40"/>
      <c r="D735" s="40"/>
      <c r="E735" s="138"/>
      <c r="F735" s="40"/>
      <c r="G735" s="40"/>
      <c r="H735" s="40"/>
      <c r="I735" s="183"/>
      <c r="J735" s="40"/>
      <c r="K735" s="40"/>
      <c r="L735" s="40"/>
      <c r="M735" s="40"/>
      <c r="N735" s="138"/>
      <c r="O735" s="186"/>
      <c r="P735" s="186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</row>
    <row r="736" spans="1:50" ht="13.2">
      <c r="A736" s="40"/>
      <c r="B736" s="40"/>
      <c r="C736" s="40"/>
      <c r="D736" s="40"/>
      <c r="E736" s="138"/>
      <c r="F736" s="40"/>
      <c r="G736" s="40"/>
      <c r="H736" s="40"/>
      <c r="I736" s="183"/>
      <c r="J736" s="40"/>
      <c r="K736" s="40"/>
      <c r="L736" s="40"/>
      <c r="M736" s="40"/>
      <c r="N736" s="138"/>
      <c r="O736" s="186"/>
      <c r="P736" s="186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</row>
    <row r="737" spans="1:50" ht="13.2">
      <c r="A737" s="40"/>
      <c r="B737" s="40"/>
      <c r="C737" s="40"/>
      <c r="D737" s="40"/>
      <c r="E737" s="138"/>
      <c r="F737" s="40"/>
      <c r="G737" s="40"/>
      <c r="H737" s="40"/>
      <c r="I737" s="183"/>
      <c r="J737" s="40"/>
      <c r="K737" s="40"/>
      <c r="L737" s="40"/>
      <c r="M737" s="40"/>
      <c r="N737" s="138"/>
      <c r="O737" s="186"/>
      <c r="P737" s="186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</row>
    <row r="738" spans="1:50" ht="13.2">
      <c r="A738" s="40"/>
      <c r="B738" s="40"/>
      <c r="C738" s="40"/>
      <c r="D738" s="40"/>
      <c r="E738" s="138"/>
      <c r="F738" s="40"/>
      <c r="G738" s="40"/>
      <c r="H738" s="40"/>
      <c r="I738" s="183"/>
      <c r="J738" s="40"/>
      <c r="K738" s="40"/>
      <c r="L738" s="40"/>
      <c r="M738" s="40"/>
      <c r="N738" s="138"/>
      <c r="O738" s="186"/>
      <c r="P738" s="186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</row>
    <row r="739" spans="1:50" ht="13.2">
      <c r="A739" s="40"/>
      <c r="B739" s="40"/>
      <c r="C739" s="40"/>
      <c r="D739" s="40"/>
      <c r="E739" s="138"/>
      <c r="F739" s="40"/>
      <c r="G739" s="40"/>
      <c r="H739" s="40"/>
      <c r="I739" s="183"/>
      <c r="J739" s="40"/>
      <c r="K739" s="40"/>
      <c r="L739" s="40"/>
      <c r="M739" s="40"/>
      <c r="N739" s="138"/>
      <c r="O739" s="186"/>
      <c r="P739" s="186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</row>
    <row r="740" spans="1:50" ht="13.2">
      <c r="A740" s="40"/>
      <c r="B740" s="40"/>
      <c r="C740" s="40"/>
      <c r="D740" s="40"/>
      <c r="E740" s="138"/>
      <c r="F740" s="40"/>
      <c r="G740" s="40"/>
      <c r="H740" s="40"/>
      <c r="I740" s="183"/>
      <c r="J740" s="40"/>
      <c r="K740" s="40"/>
      <c r="L740" s="40"/>
      <c r="M740" s="40"/>
      <c r="N740" s="138"/>
      <c r="O740" s="186"/>
      <c r="P740" s="186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</row>
    <row r="741" spans="1:50" ht="13.2">
      <c r="A741" s="40"/>
      <c r="B741" s="40"/>
      <c r="C741" s="40"/>
      <c r="D741" s="40"/>
      <c r="E741" s="138"/>
      <c r="F741" s="40"/>
      <c r="G741" s="40"/>
      <c r="H741" s="40"/>
      <c r="I741" s="183"/>
      <c r="J741" s="40"/>
      <c r="K741" s="40"/>
      <c r="L741" s="40"/>
      <c r="M741" s="40"/>
      <c r="N741" s="138"/>
      <c r="O741" s="186"/>
      <c r="P741" s="186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</row>
    <row r="742" spans="1:50" ht="13.2">
      <c r="A742" s="40"/>
      <c r="B742" s="40"/>
      <c r="C742" s="40"/>
      <c r="D742" s="40"/>
      <c r="E742" s="138"/>
      <c r="F742" s="40"/>
      <c r="G742" s="40"/>
      <c r="H742" s="40"/>
      <c r="I742" s="183"/>
      <c r="J742" s="40"/>
      <c r="K742" s="40"/>
      <c r="L742" s="40"/>
      <c r="M742" s="40"/>
      <c r="N742" s="138"/>
      <c r="O742" s="186"/>
      <c r="P742" s="186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</row>
    <row r="743" spans="1:50" ht="13.2">
      <c r="A743" s="40"/>
      <c r="B743" s="40"/>
      <c r="C743" s="40"/>
      <c r="D743" s="40"/>
      <c r="E743" s="138"/>
      <c r="F743" s="40"/>
      <c r="G743" s="40"/>
      <c r="H743" s="40"/>
      <c r="I743" s="183"/>
      <c r="J743" s="40"/>
      <c r="K743" s="40"/>
      <c r="L743" s="40"/>
      <c r="M743" s="40"/>
      <c r="N743" s="138"/>
      <c r="O743" s="186"/>
      <c r="P743" s="186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</row>
    <row r="744" spans="1:50" ht="13.2">
      <c r="A744" s="40"/>
      <c r="B744" s="40"/>
      <c r="C744" s="40"/>
      <c r="D744" s="40"/>
      <c r="E744" s="138"/>
      <c r="F744" s="40"/>
      <c r="G744" s="40"/>
      <c r="H744" s="40"/>
      <c r="I744" s="183"/>
      <c r="J744" s="40"/>
      <c r="K744" s="40"/>
      <c r="L744" s="40"/>
      <c r="M744" s="40"/>
      <c r="N744" s="138"/>
      <c r="O744" s="186"/>
      <c r="P744" s="186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</row>
    <row r="745" spans="1:50" ht="13.2">
      <c r="A745" s="40"/>
      <c r="B745" s="40"/>
      <c r="C745" s="40"/>
      <c r="D745" s="40"/>
      <c r="E745" s="138"/>
      <c r="F745" s="40"/>
      <c r="G745" s="40"/>
      <c r="H745" s="40"/>
      <c r="I745" s="183"/>
      <c r="J745" s="40"/>
      <c r="K745" s="40"/>
      <c r="L745" s="40"/>
      <c r="M745" s="40"/>
      <c r="N745" s="138"/>
      <c r="O745" s="186"/>
      <c r="P745" s="186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</row>
    <row r="746" spans="1:50" ht="13.2">
      <c r="A746" s="40"/>
      <c r="B746" s="40"/>
      <c r="C746" s="40"/>
      <c r="D746" s="40"/>
      <c r="E746" s="138"/>
      <c r="F746" s="40"/>
      <c r="G746" s="40"/>
      <c r="H746" s="40"/>
      <c r="I746" s="183"/>
      <c r="J746" s="40"/>
      <c r="K746" s="40"/>
      <c r="L746" s="40"/>
      <c r="M746" s="40"/>
      <c r="N746" s="138"/>
      <c r="O746" s="186"/>
      <c r="P746" s="186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</row>
    <row r="747" spans="1:50" ht="13.2">
      <c r="A747" s="40"/>
      <c r="B747" s="40"/>
      <c r="C747" s="40"/>
      <c r="D747" s="40"/>
      <c r="E747" s="138"/>
      <c r="F747" s="40"/>
      <c r="G747" s="40"/>
      <c r="H747" s="40"/>
      <c r="I747" s="183"/>
      <c r="J747" s="40"/>
      <c r="K747" s="40"/>
      <c r="L747" s="40"/>
      <c r="M747" s="40"/>
      <c r="N747" s="138"/>
      <c r="O747" s="186"/>
      <c r="P747" s="186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</row>
    <row r="748" spans="1:50" ht="13.2">
      <c r="A748" s="40"/>
      <c r="B748" s="40"/>
      <c r="C748" s="40"/>
      <c r="D748" s="40"/>
      <c r="E748" s="138"/>
      <c r="F748" s="40"/>
      <c r="G748" s="40"/>
      <c r="H748" s="40"/>
      <c r="I748" s="183"/>
      <c r="J748" s="40"/>
      <c r="K748" s="40"/>
      <c r="L748" s="40"/>
      <c r="M748" s="40"/>
      <c r="N748" s="138"/>
      <c r="O748" s="186"/>
      <c r="P748" s="186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</row>
    <row r="749" spans="1:50" ht="13.2">
      <c r="A749" s="40"/>
      <c r="B749" s="40"/>
      <c r="C749" s="40"/>
      <c r="D749" s="40"/>
      <c r="E749" s="138"/>
      <c r="F749" s="40"/>
      <c r="G749" s="40"/>
      <c r="H749" s="40"/>
      <c r="I749" s="183"/>
      <c r="J749" s="40"/>
      <c r="K749" s="40"/>
      <c r="L749" s="40"/>
      <c r="M749" s="40"/>
      <c r="N749" s="138"/>
      <c r="O749" s="186"/>
      <c r="P749" s="186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</row>
    <row r="750" spans="1:50" ht="13.2">
      <c r="A750" s="40"/>
      <c r="B750" s="40"/>
      <c r="C750" s="40"/>
      <c r="D750" s="40"/>
      <c r="E750" s="138"/>
      <c r="F750" s="40"/>
      <c r="G750" s="40"/>
      <c r="H750" s="40"/>
      <c r="I750" s="183"/>
      <c r="J750" s="40"/>
      <c r="K750" s="40"/>
      <c r="L750" s="40"/>
      <c r="M750" s="40"/>
      <c r="N750" s="138"/>
      <c r="O750" s="186"/>
      <c r="P750" s="186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</row>
    <row r="751" spans="1:50" ht="13.2">
      <c r="A751" s="40"/>
      <c r="B751" s="40"/>
      <c r="C751" s="40"/>
      <c r="D751" s="40"/>
      <c r="E751" s="138"/>
      <c r="F751" s="40"/>
      <c r="G751" s="40"/>
      <c r="H751" s="40"/>
      <c r="I751" s="183"/>
      <c r="J751" s="40"/>
      <c r="K751" s="40"/>
      <c r="L751" s="40"/>
      <c r="M751" s="40"/>
      <c r="N751" s="138"/>
      <c r="O751" s="186"/>
      <c r="P751" s="186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</row>
    <row r="752" spans="1:50" ht="13.2">
      <c r="A752" s="40"/>
      <c r="B752" s="40"/>
      <c r="C752" s="40"/>
      <c r="D752" s="40"/>
      <c r="E752" s="138"/>
      <c r="F752" s="40"/>
      <c r="G752" s="40"/>
      <c r="H752" s="40"/>
      <c r="I752" s="183"/>
      <c r="J752" s="40"/>
      <c r="K752" s="40"/>
      <c r="L752" s="40"/>
      <c r="M752" s="40"/>
      <c r="N752" s="138"/>
      <c r="O752" s="186"/>
      <c r="P752" s="186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</row>
    <row r="753" spans="1:50" ht="13.2">
      <c r="A753" s="40"/>
      <c r="B753" s="40"/>
      <c r="C753" s="40"/>
      <c r="D753" s="40"/>
      <c r="E753" s="138"/>
      <c r="F753" s="40"/>
      <c r="G753" s="40"/>
      <c r="H753" s="40"/>
      <c r="I753" s="183"/>
      <c r="J753" s="40"/>
      <c r="K753" s="40"/>
      <c r="L753" s="40"/>
      <c r="M753" s="40"/>
      <c r="N753" s="138"/>
      <c r="O753" s="186"/>
      <c r="P753" s="186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</row>
    <row r="754" spans="1:50" ht="13.2">
      <c r="A754" s="40"/>
      <c r="B754" s="40"/>
      <c r="C754" s="40"/>
      <c r="D754" s="40"/>
      <c r="E754" s="138"/>
      <c r="F754" s="40"/>
      <c r="G754" s="40"/>
      <c r="H754" s="40"/>
      <c r="I754" s="183"/>
      <c r="J754" s="40"/>
      <c r="K754" s="40"/>
      <c r="L754" s="40"/>
      <c r="M754" s="40"/>
      <c r="N754" s="138"/>
      <c r="O754" s="186"/>
      <c r="P754" s="186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</row>
    <row r="755" spans="1:50" ht="13.2">
      <c r="A755" s="40"/>
      <c r="B755" s="40"/>
      <c r="C755" s="40"/>
      <c r="D755" s="40"/>
      <c r="E755" s="138"/>
      <c r="F755" s="40"/>
      <c r="G755" s="40"/>
      <c r="H755" s="40"/>
      <c r="I755" s="183"/>
      <c r="J755" s="40"/>
      <c r="K755" s="40"/>
      <c r="L755" s="40"/>
      <c r="M755" s="40"/>
      <c r="N755" s="138"/>
      <c r="O755" s="186"/>
      <c r="P755" s="186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</row>
    <row r="756" spans="1:50" ht="13.2">
      <c r="A756" s="40"/>
      <c r="B756" s="40"/>
      <c r="C756" s="40"/>
      <c r="D756" s="40"/>
      <c r="E756" s="138"/>
      <c r="F756" s="40"/>
      <c r="G756" s="40"/>
      <c r="H756" s="40"/>
      <c r="I756" s="183"/>
      <c r="J756" s="40"/>
      <c r="K756" s="40"/>
      <c r="L756" s="40"/>
      <c r="M756" s="40"/>
      <c r="N756" s="138"/>
      <c r="O756" s="186"/>
      <c r="P756" s="186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</row>
    <row r="757" spans="1:50" ht="13.2">
      <c r="A757" s="40"/>
      <c r="B757" s="40"/>
      <c r="C757" s="40"/>
      <c r="D757" s="40"/>
      <c r="E757" s="138"/>
      <c r="F757" s="40"/>
      <c r="G757" s="40"/>
      <c r="H757" s="40"/>
      <c r="I757" s="183"/>
      <c r="J757" s="40"/>
      <c r="K757" s="40"/>
      <c r="L757" s="40"/>
      <c r="M757" s="40"/>
      <c r="N757" s="138"/>
      <c r="O757" s="186"/>
      <c r="P757" s="186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</row>
    <row r="758" spans="1:50" ht="13.2">
      <c r="A758" s="40"/>
      <c r="B758" s="40"/>
      <c r="C758" s="40"/>
      <c r="D758" s="40"/>
      <c r="E758" s="138"/>
      <c r="F758" s="40"/>
      <c r="G758" s="40"/>
      <c r="H758" s="40"/>
      <c r="I758" s="183"/>
      <c r="J758" s="40"/>
      <c r="K758" s="40"/>
      <c r="L758" s="40"/>
      <c r="M758" s="40"/>
      <c r="N758" s="138"/>
      <c r="O758" s="186"/>
      <c r="P758" s="186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</row>
    <row r="759" spans="1:50" ht="13.2">
      <c r="A759" s="40"/>
      <c r="B759" s="40"/>
      <c r="C759" s="40"/>
      <c r="D759" s="40"/>
      <c r="E759" s="138"/>
      <c r="F759" s="40"/>
      <c r="G759" s="40"/>
      <c r="H759" s="40"/>
      <c r="I759" s="183"/>
      <c r="J759" s="40"/>
      <c r="K759" s="40"/>
      <c r="L759" s="40"/>
      <c r="M759" s="40"/>
      <c r="N759" s="138"/>
      <c r="O759" s="186"/>
      <c r="P759" s="186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</row>
    <row r="760" spans="1:50" ht="13.2">
      <c r="A760" s="40"/>
      <c r="B760" s="40"/>
      <c r="C760" s="40"/>
      <c r="D760" s="40"/>
      <c r="E760" s="138"/>
      <c r="F760" s="40"/>
      <c r="G760" s="40"/>
      <c r="H760" s="40"/>
      <c r="I760" s="183"/>
      <c r="J760" s="40"/>
      <c r="K760" s="40"/>
      <c r="L760" s="40"/>
      <c r="M760" s="40"/>
      <c r="N760" s="138"/>
      <c r="O760" s="186"/>
      <c r="P760" s="186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</row>
    <row r="761" spans="1:50" ht="13.2">
      <c r="A761" s="40"/>
      <c r="B761" s="40"/>
      <c r="C761" s="40"/>
      <c r="D761" s="40"/>
      <c r="E761" s="138"/>
      <c r="F761" s="40"/>
      <c r="G761" s="40"/>
      <c r="H761" s="40"/>
      <c r="I761" s="183"/>
      <c r="J761" s="40"/>
      <c r="K761" s="40"/>
      <c r="L761" s="40"/>
      <c r="M761" s="40"/>
      <c r="N761" s="138"/>
      <c r="O761" s="186"/>
      <c r="P761" s="186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</row>
    <row r="762" spans="1:50" ht="13.2">
      <c r="A762" s="40"/>
      <c r="B762" s="40"/>
      <c r="C762" s="40"/>
      <c r="D762" s="40"/>
      <c r="E762" s="138"/>
      <c r="F762" s="40"/>
      <c r="G762" s="40"/>
      <c r="H762" s="40"/>
      <c r="I762" s="183"/>
      <c r="J762" s="40"/>
      <c r="K762" s="40"/>
      <c r="L762" s="40"/>
      <c r="M762" s="40"/>
      <c r="N762" s="138"/>
      <c r="O762" s="186"/>
      <c r="P762" s="186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</row>
    <row r="763" spans="1:50" ht="13.2">
      <c r="A763" s="40"/>
      <c r="B763" s="40"/>
      <c r="C763" s="40"/>
      <c r="D763" s="40"/>
      <c r="E763" s="138"/>
      <c r="F763" s="40"/>
      <c r="G763" s="40"/>
      <c r="H763" s="40"/>
      <c r="I763" s="183"/>
      <c r="J763" s="40"/>
      <c r="K763" s="40"/>
      <c r="L763" s="40"/>
      <c r="M763" s="40"/>
      <c r="N763" s="138"/>
      <c r="O763" s="186"/>
      <c r="P763" s="186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</row>
    <row r="764" spans="1:50" ht="13.2">
      <c r="A764" s="40"/>
      <c r="B764" s="40"/>
      <c r="C764" s="40"/>
      <c r="D764" s="40"/>
      <c r="E764" s="138"/>
      <c r="F764" s="40"/>
      <c r="G764" s="40"/>
      <c r="H764" s="40"/>
      <c r="I764" s="183"/>
      <c r="J764" s="40"/>
      <c r="K764" s="40"/>
      <c r="L764" s="40"/>
      <c r="M764" s="40"/>
      <c r="N764" s="138"/>
      <c r="O764" s="186"/>
      <c r="P764" s="186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</row>
    <row r="765" spans="1:50" ht="13.2">
      <c r="A765" s="40"/>
      <c r="B765" s="40"/>
      <c r="C765" s="40"/>
      <c r="D765" s="40"/>
      <c r="E765" s="138"/>
      <c r="F765" s="40"/>
      <c r="G765" s="40"/>
      <c r="H765" s="40"/>
      <c r="I765" s="183"/>
      <c r="J765" s="40"/>
      <c r="K765" s="40"/>
      <c r="L765" s="40"/>
      <c r="M765" s="40"/>
      <c r="N765" s="138"/>
      <c r="O765" s="186"/>
      <c r="P765" s="186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</row>
    <row r="766" spans="1:50" ht="13.2">
      <c r="A766" s="40"/>
      <c r="B766" s="40"/>
      <c r="C766" s="40"/>
      <c r="D766" s="40"/>
      <c r="E766" s="138"/>
      <c r="F766" s="40"/>
      <c r="G766" s="40"/>
      <c r="H766" s="40"/>
      <c r="I766" s="183"/>
      <c r="J766" s="40"/>
      <c r="K766" s="40"/>
      <c r="L766" s="40"/>
      <c r="M766" s="40"/>
      <c r="N766" s="138"/>
      <c r="O766" s="186"/>
      <c r="P766" s="186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</row>
    <row r="767" spans="1:50" ht="13.2">
      <c r="A767" s="40"/>
      <c r="B767" s="40"/>
      <c r="C767" s="40"/>
      <c r="D767" s="40"/>
      <c r="E767" s="138"/>
      <c r="F767" s="40"/>
      <c r="G767" s="40"/>
      <c r="H767" s="40"/>
      <c r="I767" s="183"/>
      <c r="J767" s="40"/>
      <c r="K767" s="40"/>
      <c r="L767" s="40"/>
      <c r="M767" s="40"/>
      <c r="N767" s="138"/>
      <c r="O767" s="186"/>
      <c r="P767" s="186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</row>
    <row r="768" spans="1:50" ht="13.2">
      <c r="A768" s="40"/>
      <c r="B768" s="40"/>
      <c r="C768" s="40"/>
      <c r="D768" s="40"/>
      <c r="E768" s="138"/>
      <c r="F768" s="40"/>
      <c r="G768" s="40"/>
      <c r="H768" s="40"/>
      <c r="I768" s="183"/>
      <c r="J768" s="40"/>
      <c r="K768" s="40"/>
      <c r="L768" s="40"/>
      <c r="M768" s="40"/>
      <c r="N768" s="138"/>
      <c r="O768" s="186"/>
      <c r="P768" s="186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</row>
    <row r="769" spans="1:50" ht="13.2">
      <c r="A769" s="40"/>
      <c r="B769" s="40"/>
      <c r="C769" s="40"/>
      <c r="D769" s="40"/>
      <c r="E769" s="138"/>
      <c r="F769" s="40"/>
      <c r="G769" s="40"/>
      <c r="H769" s="40"/>
      <c r="I769" s="183"/>
      <c r="J769" s="40"/>
      <c r="K769" s="40"/>
      <c r="L769" s="40"/>
      <c r="M769" s="40"/>
      <c r="N769" s="138"/>
      <c r="O769" s="186"/>
      <c r="P769" s="186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</row>
    <row r="770" spans="1:50" ht="13.2">
      <c r="A770" s="40"/>
      <c r="B770" s="40"/>
      <c r="C770" s="40"/>
      <c r="D770" s="40"/>
      <c r="E770" s="138"/>
      <c r="F770" s="40"/>
      <c r="G770" s="40"/>
      <c r="H770" s="40"/>
      <c r="I770" s="183"/>
      <c r="J770" s="40"/>
      <c r="K770" s="40"/>
      <c r="L770" s="40"/>
      <c r="M770" s="40"/>
      <c r="N770" s="138"/>
      <c r="O770" s="186"/>
      <c r="P770" s="186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</row>
    <row r="771" spans="1:50" ht="13.2">
      <c r="A771" s="40"/>
      <c r="B771" s="40"/>
      <c r="C771" s="40"/>
      <c r="D771" s="40"/>
      <c r="E771" s="138"/>
      <c r="F771" s="40"/>
      <c r="G771" s="40"/>
      <c r="H771" s="40"/>
      <c r="I771" s="183"/>
      <c r="J771" s="40"/>
      <c r="K771" s="40"/>
      <c r="L771" s="40"/>
      <c r="M771" s="40"/>
      <c r="N771" s="138"/>
      <c r="O771" s="186"/>
      <c r="P771" s="186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</row>
    <row r="772" spans="1:50" ht="13.2">
      <c r="A772" s="40"/>
      <c r="B772" s="40"/>
      <c r="C772" s="40"/>
      <c r="D772" s="40"/>
      <c r="E772" s="138"/>
      <c r="F772" s="40"/>
      <c r="G772" s="40"/>
      <c r="H772" s="40"/>
      <c r="I772" s="183"/>
      <c r="J772" s="40"/>
      <c r="K772" s="40"/>
      <c r="L772" s="40"/>
      <c r="M772" s="40"/>
      <c r="N772" s="138"/>
      <c r="O772" s="186"/>
      <c r="P772" s="186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</row>
    <row r="773" spans="1:50" ht="13.2">
      <c r="A773" s="40"/>
      <c r="B773" s="40"/>
      <c r="C773" s="40"/>
      <c r="D773" s="40"/>
      <c r="E773" s="138"/>
      <c r="F773" s="40"/>
      <c r="G773" s="40"/>
      <c r="H773" s="40"/>
      <c r="I773" s="183"/>
      <c r="J773" s="40"/>
      <c r="K773" s="40"/>
      <c r="L773" s="40"/>
      <c r="M773" s="40"/>
      <c r="N773" s="138"/>
      <c r="O773" s="186"/>
      <c r="P773" s="186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</row>
    <row r="774" spans="1:50" ht="13.2">
      <c r="A774" s="40"/>
      <c r="B774" s="40"/>
      <c r="C774" s="40"/>
      <c r="D774" s="40"/>
      <c r="E774" s="138"/>
      <c r="F774" s="40"/>
      <c r="G774" s="40"/>
      <c r="H774" s="40"/>
      <c r="I774" s="183"/>
      <c r="J774" s="40"/>
      <c r="K774" s="40"/>
      <c r="L774" s="40"/>
      <c r="M774" s="40"/>
      <c r="N774" s="138"/>
      <c r="O774" s="186"/>
      <c r="P774" s="186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</row>
    <row r="775" spans="1:50" ht="13.2">
      <c r="A775" s="40"/>
      <c r="B775" s="40"/>
      <c r="C775" s="40"/>
      <c r="D775" s="40"/>
      <c r="E775" s="138"/>
      <c r="F775" s="40"/>
      <c r="G775" s="40"/>
      <c r="H775" s="40"/>
      <c r="I775" s="183"/>
      <c r="J775" s="40"/>
      <c r="K775" s="40"/>
      <c r="L775" s="40"/>
      <c r="M775" s="40"/>
      <c r="N775" s="138"/>
      <c r="O775" s="186"/>
      <c r="P775" s="186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</row>
    <row r="776" spans="1:50" ht="13.2">
      <c r="A776" s="40"/>
      <c r="B776" s="40"/>
      <c r="C776" s="40"/>
      <c r="D776" s="40"/>
      <c r="E776" s="138"/>
      <c r="F776" s="40"/>
      <c r="G776" s="40"/>
      <c r="H776" s="40"/>
      <c r="I776" s="183"/>
      <c r="J776" s="40"/>
      <c r="K776" s="40"/>
      <c r="L776" s="40"/>
      <c r="M776" s="40"/>
      <c r="N776" s="138"/>
      <c r="O776" s="186"/>
      <c r="P776" s="186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</row>
    <row r="777" spans="1:50" ht="13.2">
      <c r="A777" s="40"/>
      <c r="B777" s="40"/>
      <c r="C777" s="40"/>
      <c r="D777" s="40"/>
      <c r="E777" s="138"/>
      <c r="F777" s="40"/>
      <c r="G777" s="40"/>
      <c r="H777" s="40"/>
      <c r="I777" s="183"/>
      <c r="J777" s="40"/>
      <c r="K777" s="40"/>
      <c r="L777" s="40"/>
      <c r="M777" s="40"/>
      <c r="N777" s="138"/>
      <c r="O777" s="186"/>
      <c r="P777" s="186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</row>
    <row r="778" spans="1:50" ht="13.2">
      <c r="A778" s="40"/>
      <c r="B778" s="40"/>
      <c r="C778" s="40"/>
      <c r="D778" s="40"/>
      <c r="E778" s="138"/>
      <c r="F778" s="40"/>
      <c r="G778" s="40"/>
      <c r="H778" s="40"/>
      <c r="I778" s="183"/>
      <c r="J778" s="40"/>
      <c r="K778" s="40"/>
      <c r="L778" s="40"/>
      <c r="M778" s="40"/>
      <c r="N778" s="138"/>
      <c r="O778" s="186"/>
      <c r="P778" s="186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</row>
    <row r="779" spans="1:50" ht="13.2">
      <c r="A779" s="40"/>
      <c r="B779" s="40"/>
      <c r="C779" s="40"/>
      <c r="D779" s="40"/>
      <c r="E779" s="138"/>
      <c r="F779" s="40"/>
      <c r="G779" s="40"/>
      <c r="H779" s="40"/>
      <c r="I779" s="183"/>
      <c r="J779" s="40"/>
      <c r="K779" s="40"/>
      <c r="L779" s="40"/>
      <c r="M779" s="40"/>
      <c r="N779" s="138"/>
      <c r="O779" s="186"/>
      <c r="P779" s="186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</row>
    <row r="780" spans="1:50" ht="13.2">
      <c r="A780" s="40"/>
      <c r="B780" s="40"/>
      <c r="C780" s="40"/>
      <c r="D780" s="40"/>
      <c r="E780" s="138"/>
      <c r="F780" s="40"/>
      <c r="G780" s="40"/>
      <c r="H780" s="40"/>
      <c r="I780" s="183"/>
      <c r="J780" s="40"/>
      <c r="K780" s="40"/>
      <c r="L780" s="40"/>
      <c r="M780" s="40"/>
      <c r="N780" s="138"/>
      <c r="O780" s="186"/>
      <c r="P780" s="186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</row>
    <row r="781" spans="1:50" ht="13.2">
      <c r="A781" s="40"/>
      <c r="B781" s="40"/>
      <c r="C781" s="40"/>
      <c r="D781" s="40"/>
      <c r="E781" s="138"/>
      <c r="F781" s="40"/>
      <c r="G781" s="40"/>
      <c r="H781" s="40"/>
      <c r="I781" s="183"/>
      <c r="J781" s="40"/>
      <c r="K781" s="40"/>
      <c r="L781" s="40"/>
      <c r="M781" s="40"/>
      <c r="N781" s="138"/>
      <c r="O781" s="186"/>
      <c r="P781" s="186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</row>
    <row r="782" spans="1:50" ht="13.2">
      <c r="A782" s="40"/>
      <c r="B782" s="40"/>
      <c r="C782" s="40"/>
      <c r="D782" s="40"/>
      <c r="E782" s="138"/>
      <c r="F782" s="40"/>
      <c r="G782" s="40"/>
      <c r="H782" s="40"/>
      <c r="I782" s="183"/>
      <c r="J782" s="40"/>
      <c r="K782" s="40"/>
      <c r="L782" s="40"/>
      <c r="M782" s="40"/>
      <c r="N782" s="138"/>
      <c r="O782" s="186"/>
      <c r="P782" s="186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</row>
    <row r="783" spans="1:50" ht="13.2">
      <c r="A783" s="40"/>
      <c r="B783" s="40"/>
      <c r="C783" s="40"/>
      <c r="D783" s="40"/>
      <c r="E783" s="138"/>
      <c r="F783" s="40"/>
      <c r="G783" s="40"/>
      <c r="H783" s="40"/>
      <c r="I783" s="183"/>
      <c r="J783" s="40"/>
      <c r="K783" s="40"/>
      <c r="L783" s="40"/>
      <c r="M783" s="40"/>
      <c r="N783" s="138"/>
      <c r="O783" s="186"/>
      <c r="P783" s="186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</row>
    <row r="784" spans="1:50" ht="13.2">
      <c r="A784" s="40"/>
      <c r="B784" s="40"/>
      <c r="C784" s="40"/>
      <c r="D784" s="40"/>
      <c r="E784" s="138"/>
      <c r="F784" s="40"/>
      <c r="G784" s="40"/>
      <c r="H784" s="40"/>
      <c r="I784" s="183"/>
      <c r="J784" s="40"/>
      <c r="K784" s="40"/>
      <c r="L784" s="40"/>
      <c r="M784" s="40"/>
      <c r="N784" s="138"/>
      <c r="O784" s="186"/>
      <c r="P784" s="186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</row>
    <row r="785" spans="1:50" ht="13.2">
      <c r="A785" s="40"/>
      <c r="B785" s="40"/>
      <c r="C785" s="40"/>
      <c r="D785" s="40"/>
      <c r="E785" s="138"/>
      <c r="F785" s="40"/>
      <c r="G785" s="40"/>
      <c r="H785" s="40"/>
      <c r="I785" s="183"/>
      <c r="J785" s="40"/>
      <c r="K785" s="40"/>
      <c r="L785" s="40"/>
      <c r="M785" s="40"/>
      <c r="N785" s="138"/>
      <c r="O785" s="186"/>
      <c r="P785" s="186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</row>
    <row r="786" spans="1:50" ht="13.2">
      <c r="A786" s="40"/>
      <c r="B786" s="40"/>
      <c r="C786" s="40"/>
      <c r="D786" s="40"/>
      <c r="E786" s="138"/>
      <c r="F786" s="40"/>
      <c r="G786" s="40"/>
      <c r="H786" s="40"/>
      <c r="I786" s="183"/>
      <c r="J786" s="40"/>
      <c r="K786" s="40"/>
      <c r="L786" s="40"/>
      <c r="M786" s="40"/>
      <c r="N786" s="138"/>
      <c r="O786" s="186"/>
      <c r="P786" s="186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</row>
    <row r="787" spans="1:50" ht="13.2">
      <c r="A787" s="40"/>
      <c r="B787" s="40"/>
      <c r="C787" s="40"/>
      <c r="D787" s="40"/>
      <c r="E787" s="138"/>
      <c r="F787" s="40"/>
      <c r="G787" s="40"/>
      <c r="H787" s="40"/>
      <c r="I787" s="183"/>
      <c r="J787" s="40"/>
      <c r="K787" s="40"/>
      <c r="L787" s="40"/>
      <c r="M787" s="40"/>
      <c r="N787" s="138"/>
      <c r="O787" s="186"/>
      <c r="P787" s="186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</row>
    <row r="788" spans="1:50" ht="13.2">
      <c r="A788" s="40"/>
      <c r="B788" s="40"/>
      <c r="C788" s="40"/>
      <c r="D788" s="40"/>
      <c r="E788" s="138"/>
      <c r="F788" s="40"/>
      <c r="G788" s="40"/>
      <c r="H788" s="40"/>
      <c r="I788" s="183"/>
      <c r="J788" s="40"/>
      <c r="K788" s="40"/>
      <c r="L788" s="40"/>
      <c r="M788" s="40"/>
      <c r="N788" s="138"/>
      <c r="O788" s="186"/>
      <c r="P788" s="186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</row>
    <row r="789" spans="1:50" ht="13.2">
      <c r="A789" s="40"/>
      <c r="B789" s="40"/>
      <c r="C789" s="40"/>
      <c r="D789" s="40"/>
      <c r="E789" s="138"/>
      <c r="F789" s="40"/>
      <c r="G789" s="40"/>
      <c r="H789" s="40"/>
      <c r="I789" s="183"/>
      <c r="J789" s="40"/>
      <c r="K789" s="40"/>
      <c r="L789" s="40"/>
      <c r="M789" s="40"/>
      <c r="N789" s="138"/>
      <c r="O789" s="186"/>
      <c r="P789" s="186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</row>
    <row r="790" spans="1:50" ht="13.2">
      <c r="A790" s="40"/>
      <c r="B790" s="40"/>
      <c r="C790" s="40"/>
      <c r="D790" s="40"/>
      <c r="E790" s="138"/>
      <c r="F790" s="40"/>
      <c r="G790" s="40"/>
      <c r="H790" s="40"/>
      <c r="I790" s="183"/>
      <c r="J790" s="40"/>
      <c r="K790" s="40"/>
      <c r="L790" s="40"/>
      <c r="M790" s="40"/>
      <c r="N790" s="138"/>
      <c r="O790" s="186"/>
      <c r="P790" s="186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</row>
    <row r="791" spans="1:50" ht="13.2">
      <c r="A791" s="40"/>
      <c r="B791" s="40"/>
      <c r="C791" s="40"/>
      <c r="D791" s="40"/>
      <c r="E791" s="138"/>
      <c r="F791" s="40"/>
      <c r="G791" s="40"/>
      <c r="H791" s="40"/>
      <c r="I791" s="183"/>
      <c r="J791" s="40"/>
      <c r="K791" s="40"/>
      <c r="L791" s="40"/>
      <c r="M791" s="40"/>
      <c r="N791" s="138"/>
      <c r="O791" s="186"/>
      <c r="P791" s="186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</row>
    <row r="792" spans="1:50" ht="13.2">
      <c r="A792" s="40"/>
      <c r="B792" s="40"/>
      <c r="C792" s="40"/>
      <c r="D792" s="40"/>
      <c r="E792" s="138"/>
      <c r="F792" s="40"/>
      <c r="G792" s="40"/>
      <c r="H792" s="40"/>
      <c r="I792" s="183"/>
      <c r="J792" s="40"/>
      <c r="K792" s="40"/>
      <c r="L792" s="40"/>
      <c r="M792" s="40"/>
      <c r="N792" s="138"/>
      <c r="O792" s="186"/>
      <c r="P792" s="186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</row>
    <row r="793" spans="1:50" ht="13.2">
      <c r="A793" s="40"/>
      <c r="B793" s="40"/>
      <c r="C793" s="40"/>
      <c r="D793" s="40"/>
      <c r="E793" s="138"/>
      <c r="F793" s="40"/>
      <c r="G793" s="40"/>
      <c r="H793" s="40"/>
      <c r="I793" s="183"/>
      <c r="J793" s="40"/>
      <c r="K793" s="40"/>
      <c r="L793" s="40"/>
      <c r="M793" s="40"/>
      <c r="N793" s="138"/>
      <c r="O793" s="186"/>
      <c r="P793" s="186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</row>
    <row r="794" spans="1:50" ht="13.2">
      <c r="A794" s="40"/>
      <c r="B794" s="40"/>
      <c r="C794" s="40"/>
      <c r="D794" s="40"/>
      <c r="E794" s="138"/>
      <c r="F794" s="40"/>
      <c r="G794" s="40"/>
      <c r="H794" s="40"/>
      <c r="I794" s="183"/>
      <c r="J794" s="40"/>
      <c r="K794" s="40"/>
      <c r="L794" s="40"/>
      <c r="M794" s="40"/>
      <c r="N794" s="138"/>
      <c r="O794" s="186"/>
      <c r="P794" s="186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</row>
    <row r="795" spans="1:50" ht="13.2">
      <c r="A795" s="40"/>
      <c r="B795" s="40"/>
      <c r="C795" s="40"/>
      <c r="D795" s="40"/>
      <c r="E795" s="138"/>
      <c r="F795" s="40"/>
      <c r="G795" s="40"/>
      <c r="H795" s="40"/>
      <c r="I795" s="183"/>
      <c r="J795" s="40"/>
      <c r="K795" s="40"/>
      <c r="L795" s="40"/>
      <c r="M795" s="40"/>
      <c r="N795" s="138"/>
      <c r="O795" s="186"/>
      <c r="P795" s="186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</row>
    <row r="796" spans="1:50" ht="13.2">
      <c r="A796" s="40"/>
      <c r="B796" s="40"/>
      <c r="C796" s="40"/>
      <c r="D796" s="40"/>
      <c r="E796" s="138"/>
      <c r="F796" s="40"/>
      <c r="G796" s="40"/>
      <c r="H796" s="40"/>
      <c r="I796" s="183"/>
      <c r="J796" s="40"/>
      <c r="K796" s="40"/>
      <c r="L796" s="40"/>
      <c r="M796" s="40"/>
      <c r="N796" s="138"/>
      <c r="O796" s="186"/>
      <c r="P796" s="186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</row>
    <row r="797" spans="1:50" ht="13.2">
      <c r="A797" s="40"/>
      <c r="B797" s="40"/>
      <c r="C797" s="40"/>
      <c r="D797" s="40"/>
      <c r="E797" s="138"/>
      <c r="F797" s="40"/>
      <c r="G797" s="40"/>
      <c r="H797" s="40"/>
      <c r="I797" s="183"/>
      <c r="J797" s="40"/>
      <c r="K797" s="40"/>
      <c r="L797" s="40"/>
      <c r="M797" s="40"/>
      <c r="N797" s="138"/>
      <c r="O797" s="186"/>
      <c r="P797" s="186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</row>
    <row r="798" spans="1:50" ht="13.2">
      <c r="A798" s="40"/>
      <c r="B798" s="40"/>
      <c r="C798" s="40"/>
      <c r="D798" s="40"/>
      <c r="E798" s="138"/>
      <c r="F798" s="40"/>
      <c r="G798" s="40"/>
      <c r="H798" s="40"/>
      <c r="I798" s="183"/>
      <c r="J798" s="40"/>
      <c r="K798" s="40"/>
      <c r="L798" s="40"/>
      <c r="M798" s="40"/>
      <c r="N798" s="138"/>
      <c r="O798" s="186"/>
      <c r="P798" s="186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</row>
    <row r="799" spans="1:50" ht="13.2">
      <c r="A799" s="40"/>
      <c r="B799" s="40"/>
      <c r="C799" s="40"/>
      <c r="D799" s="40"/>
      <c r="E799" s="138"/>
      <c r="F799" s="40"/>
      <c r="G799" s="40"/>
      <c r="H799" s="40"/>
      <c r="I799" s="183"/>
      <c r="J799" s="40"/>
      <c r="K799" s="40"/>
      <c r="L799" s="40"/>
      <c r="M799" s="40"/>
      <c r="N799" s="138"/>
      <c r="O799" s="186"/>
      <c r="P799" s="186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</row>
    <row r="800" spans="1:50" ht="13.2">
      <c r="A800" s="40"/>
      <c r="B800" s="40"/>
      <c r="C800" s="40"/>
      <c r="D800" s="40"/>
      <c r="E800" s="138"/>
      <c r="F800" s="40"/>
      <c r="G800" s="40"/>
      <c r="H800" s="40"/>
      <c r="I800" s="183"/>
      <c r="J800" s="40"/>
      <c r="K800" s="40"/>
      <c r="L800" s="40"/>
      <c r="M800" s="40"/>
      <c r="N800" s="138"/>
      <c r="O800" s="186"/>
      <c r="P800" s="186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</row>
    <row r="801" spans="1:50" ht="13.2">
      <c r="A801" s="40"/>
      <c r="B801" s="40"/>
      <c r="C801" s="40"/>
      <c r="D801" s="40"/>
      <c r="E801" s="138"/>
      <c r="F801" s="40"/>
      <c r="G801" s="40"/>
      <c r="H801" s="40"/>
      <c r="I801" s="183"/>
      <c r="J801" s="40"/>
      <c r="K801" s="40"/>
      <c r="L801" s="40"/>
      <c r="M801" s="40"/>
      <c r="N801" s="138"/>
      <c r="O801" s="186"/>
      <c r="P801" s="186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</row>
    <row r="802" spans="1:50" ht="13.2">
      <c r="A802" s="40"/>
      <c r="B802" s="40"/>
      <c r="C802" s="40"/>
      <c r="D802" s="40"/>
      <c r="E802" s="138"/>
      <c r="F802" s="40"/>
      <c r="G802" s="40"/>
      <c r="H802" s="40"/>
      <c r="I802" s="183"/>
      <c r="J802" s="40"/>
      <c r="K802" s="40"/>
      <c r="L802" s="40"/>
      <c r="M802" s="40"/>
      <c r="N802" s="138"/>
      <c r="O802" s="186"/>
      <c r="P802" s="186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</row>
    <row r="803" spans="1:50" ht="13.2">
      <c r="A803" s="40"/>
      <c r="B803" s="40"/>
      <c r="C803" s="40"/>
      <c r="D803" s="40"/>
      <c r="E803" s="138"/>
      <c r="F803" s="40"/>
      <c r="G803" s="40"/>
      <c r="H803" s="40"/>
      <c r="I803" s="183"/>
      <c r="J803" s="40"/>
      <c r="K803" s="40"/>
      <c r="L803" s="40"/>
      <c r="M803" s="40"/>
      <c r="N803" s="138"/>
      <c r="O803" s="186"/>
      <c r="P803" s="186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</row>
    <row r="804" spans="1:50" ht="13.2">
      <c r="A804" s="40"/>
      <c r="B804" s="40"/>
      <c r="C804" s="40"/>
      <c r="D804" s="40"/>
      <c r="E804" s="138"/>
      <c r="F804" s="40"/>
      <c r="G804" s="40"/>
      <c r="H804" s="40"/>
      <c r="I804" s="183"/>
      <c r="J804" s="40"/>
      <c r="K804" s="40"/>
      <c r="L804" s="40"/>
      <c r="M804" s="40"/>
      <c r="N804" s="138"/>
      <c r="O804" s="186"/>
      <c r="P804" s="186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</row>
    <row r="805" spans="1:50" ht="13.2">
      <c r="A805" s="40"/>
      <c r="B805" s="40"/>
      <c r="C805" s="40"/>
      <c r="D805" s="40"/>
      <c r="E805" s="138"/>
      <c r="F805" s="40"/>
      <c r="G805" s="40"/>
      <c r="H805" s="40"/>
      <c r="I805" s="183"/>
      <c r="J805" s="40"/>
      <c r="K805" s="40"/>
      <c r="L805" s="40"/>
      <c r="M805" s="40"/>
      <c r="N805" s="138"/>
      <c r="O805" s="186"/>
      <c r="P805" s="186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</row>
    <row r="806" spans="1:50" ht="13.2">
      <c r="A806" s="40"/>
      <c r="B806" s="40"/>
      <c r="C806" s="40"/>
      <c r="D806" s="40"/>
      <c r="E806" s="138"/>
      <c r="F806" s="40"/>
      <c r="G806" s="40"/>
      <c r="H806" s="40"/>
      <c r="I806" s="183"/>
      <c r="J806" s="40"/>
      <c r="K806" s="40"/>
      <c r="L806" s="40"/>
      <c r="M806" s="40"/>
      <c r="N806" s="138"/>
      <c r="O806" s="186"/>
      <c r="P806" s="186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</row>
    <row r="807" spans="1:50" ht="13.2">
      <c r="A807" s="40"/>
      <c r="B807" s="40"/>
      <c r="C807" s="40"/>
      <c r="D807" s="40"/>
      <c r="E807" s="138"/>
      <c r="F807" s="40"/>
      <c r="G807" s="40"/>
      <c r="H807" s="40"/>
      <c r="I807" s="183"/>
      <c r="J807" s="40"/>
      <c r="K807" s="40"/>
      <c r="L807" s="40"/>
      <c r="M807" s="40"/>
      <c r="N807" s="138"/>
      <c r="O807" s="186"/>
      <c r="P807" s="186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</row>
    <row r="808" spans="1:50" ht="13.2">
      <c r="A808" s="40"/>
      <c r="B808" s="40"/>
      <c r="C808" s="40"/>
      <c r="D808" s="40"/>
      <c r="E808" s="138"/>
      <c r="F808" s="40"/>
      <c r="G808" s="40"/>
      <c r="H808" s="40"/>
      <c r="I808" s="183"/>
      <c r="J808" s="40"/>
      <c r="K808" s="40"/>
      <c r="L808" s="40"/>
      <c r="M808" s="40"/>
      <c r="N808" s="138"/>
      <c r="O808" s="186"/>
      <c r="P808" s="186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</row>
    <row r="809" spans="1:50" ht="13.2">
      <c r="A809" s="40"/>
      <c r="B809" s="40"/>
      <c r="C809" s="40"/>
      <c r="D809" s="40"/>
      <c r="E809" s="138"/>
      <c r="F809" s="40"/>
      <c r="G809" s="40"/>
      <c r="H809" s="40"/>
      <c r="I809" s="183"/>
      <c r="J809" s="40"/>
      <c r="K809" s="40"/>
      <c r="L809" s="40"/>
      <c r="M809" s="40"/>
      <c r="N809" s="138"/>
      <c r="O809" s="186"/>
      <c r="P809" s="186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</row>
    <row r="810" spans="1:50" ht="13.2">
      <c r="A810" s="40"/>
      <c r="B810" s="40"/>
      <c r="C810" s="40"/>
      <c r="D810" s="40"/>
      <c r="E810" s="138"/>
      <c r="F810" s="40"/>
      <c r="G810" s="40"/>
      <c r="H810" s="40"/>
      <c r="I810" s="183"/>
      <c r="J810" s="40"/>
      <c r="K810" s="40"/>
      <c r="L810" s="40"/>
      <c r="M810" s="40"/>
      <c r="N810" s="138"/>
      <c r="O810" s="186"/>
      <c r="P810" s="186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</row>
    <row r="811" spans="1:50" ht="13.2">
      <c r="A811" s="40"/>
      <c r="B811" s="40"/>
      <c r="C811" s="40"/>
      <c r="D811" s="40"/>
      <c r="E811" s="138"/>
      <c r="F811" s="40"/>
      <c r="G811" s="40"/>
      <c r="H811" s="40"/>
      <c r="I811" s="183"/>
      <c r="J811" s="40"/>
      <c r="K811" s="40"/>
      <c r="L811" s="40"/>
      <c r="M811" s="40"/>
      <c r="N811" s="138"/>
      <c r="O811" s="186"/>
      <c r="P811" s="186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</row>
    <row r="812" spans="1:50" ht="13.2">
      <c r="A812" s="40"/>
      <c r="B812" s="40"/>
      <c r="C812" s="40"/>
      <c r="D812" s="40"/>
      <c r="E812" s="138"/>
      <c r="F812" s="40"/>
      <c r="G812" s="40"/>
      <c r="H812" s="40"/>
      <c r="I812" s="183"/>
      <c r="J812" s="40"/>
      <c r="K812" s="40"/>
      <c r="L812" s="40"/>
      <c r="M812" s="40"/>
      <c r="N812" s="138"/>
      <c r="O812" s="186"/>
      <c r="P812" s="186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</row>
    <row r="813" spans="1:50" ht="13.2">
      <c r="A813" s="40"/>
      <c r="B813" s="40"/>
      <c r="C813" s="40"/>
      <c r="D813" s="40"/>
      <c r="E813" s="138"/>
      <c r="F813" s="40"/>
      <c r="G813" s="40"/>
      <c r="H813" s="40"/>
      <c r="I813" s="183"/>
      <c r="J813" s="40"/>
      <c r="K813" s="40"/>
      <c r="L813" s="40"/>
      <c r="M813" s="40"/>
      <c r="N813" s="138"/>
      <c r="O813" s="186"/>
      <c r="P813" s="186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</row>
    <row r="814" spans="1:50" ht="13.2">
      <c r="A814" s="40"/>
      <c r="B814" s="40"/>
      <c r="C814" s="40"/>
      <c r="D814" s="40"/>
      <c r="E814" s="138"/>
      <c r="F814" s="40"/>
      <c r="G814" s="40"/>
      <c r="H814" s="40"/>
      <c r="I814" s="183"/>
      <c r="J814" s="40"/>
      <c r="K814" s="40"/>
      <c r="L814" s="40"/>
      <c r="M814" s="40"/>
      <c r="N814" s="138"/>
      <c r="O814" s="186"/>
      <c r="P814" s="186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</row>
    <row r="815" spans="1:50" ht="13.2">
      <c r="A815" s="40"/>
      <c r="B815" s="40"/>
      <c r="C815" s="40"/>
      <c r="D815" s="40"/>
      <c r="E815" s="138"/>
      <c r="F815" s="40"/>
      <c r="G815" s="40"/>
      <c r="H815" s="40"/>
      <c r="I815" s="183"/>
      <c r="J815" s="40"/>
      <c r="K815" s="40"/>
      <c r="L815" s="40"/>
      <c r="M815" s="40"/>
      <c r="N815" s="138"/>
      <c r="O815" s="186"/>
      <c r="P815" s="186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</row>
    <row r="816" spans="1:50" ht="13.2">
      <c r="A816" s="40"/>
      <c r="B816" s="40"/>
      <c r="C816" s="40"/>
      <c r="D816" s="40"/>
      <c r="E816" s="138"/>
      <c r="F816" s="40"/>
      <c r="G816" s="40"/>
      <c r="H816" s="40"/>
      <c r="I816" s="183"/>
      <c r="J816" s="40"/>
      <c r="K816" s="40"/>
      <c r="L816" s="40"/>
      <c r="M816" s="40"/>
      <c r="N816" s="138"/>
      <c r="O816" s="186"/>
      <c r="P816" s="186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</row>
    <row r="817" spans="1:50" ht="13.2">
      <c r="A817" s="40"/>
      <c r="B817" s="40"/>
      <c r="C817" s="40"/>
      <c r="D817" s="40"/>
      <c r="E817" s="138"/>
      <c r="F817" s="40"/>
      <c r="G817" s="40"/>
      <c r="H817" s="40"/>
      <c r="I817" s="183"/>
      <c r="J817" s="40"/>
      <c r="K817" s="40"/>
      <c r="L817" s="40"/>
      <c r="M817" s="40"/>
      <c r="N817" s="138"/>
      <c r="O817" s="186"/>
      <c r="P817" s="186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</row>
    <row r="818" spans="1:50" ht="13.2">
      <c r="A818" s="40"/>
      <c r="B818" s="40"/>
      <c r="C818" s="40"/>
      <c r="D818" s="40"/>
      <c r="E818" s="138"/>
      <c r="F818" s="40"/>
      <c r="G818" s="40"/>
      <c r="H818" s="40"/>
      <c r="I818" s="183"/>
      <c r="J818" s="40"/>
      <c r="K818" s="40"/>
      <c r="L818" s="40"/>
      <c r="M818" s="40"/>
      <c r="N818" s="138"/>
      <c r="O818" s="186"/>
      <c r="P818" s="186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</row>
    <row r="819" spans="1:50" ht="13.2">
      <c r="A819" s="40"/>
      <c r="B819" s="40"/>
      <c r="C819" s="40"/>
      <c r="D819" s="40"/>
      <c r="E819" s="138"/>
      <c r="F819" s="40"/>
      <c r="G819" s="40"/>
      <c r="H819" s="40"/>
      <c r="I819" s="183"/>
      <c r="J819" s="40"/>
      <c r="K819" s="40"/>
      <c r="L819" s="40"/>
      <c r="M819" s="40"/>
      <c r="N819" s="138"/>
      <c r="O819" s="186"/>
      <c r="P819" s="186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</row>
    <row r="820" spans="1:50" ht="13.2">
      <c r="A820" s="40"/>
      <c r="B820" s="40"/>
      <c r="C820" s="40"/>
      <c r="D820" s="40"/>
      <c r="E820" s="138"/>
      <c r="F820" s="40"/>
      <c r="G820" s="40"/>
      <c r="H820" s="40"/>
      <c r="I820" s="183"/>
      <c r="J820" s="40"/>
      <c r="K820" s="40"/>
      <c r="L820" s="40"/>
      <c r="M820" s="40"/>
      <c r="N820" s="138"/>
      <c r="O820" s="186"/>
      <c r="P820" s="186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</row>
    <row r="821" spans="1:50" ht="13.2">
      <c r="A821" s="40"/>
      <c r="B821" s="40"/>
      <c r="C821" s="40"/>
      <c r="D821" s="40"/>
      <c r="E821" s="138"/>
      <c r="F821" s="40"/>
      <c r="G821" s="40"/>
      <c r="H821" s="40"/>
      <c r="I821" s="183"/>
      <c r="J821" s="40"/>
      <c r="K821" s="40"/>
      <c r="L821" s="40"/>
      <c r="M821" s="40"/>
      <c r="N821" s="138"/>
      <c r="O821" s="186"/>
      <c r="P821" s="186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</row>
    <row r="822" spans="1:50" ht="13.2">
      <c r="A822" s="40"/>
      <c r="B822" s="40"/>
      <c r="C822" s="40"/>
      <c r="D822" s="40"/>
      <c r="E822" s="138"/>
      <c r="F822" s="40"/>
      <c r="G822" s="40"/>
      <c r="H822" s="40"/>
      <c r="I822" s="183"/>
      <c r="J822" s="40"/>
      <c r="K822" s="40"/>
      <c r="L822" s="40"/>
      <c r="M822" s="40"/>
      <c r="N822" s="138"/>
      <c r="O822" s="186"/>
      <c r="P822" s="186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</row>
    <row r="823" spans="1:50" ht="13.2">
      <c r="A823" s="40"/>
      <c r="B823" s="40"/>
      <c r="C823" s="40"/>
      <c r="D823" s="40"/>
      <c r="E823" s="138"/>
      <c r="F823" s="40"/>
      <c r="G823" s="40"/>
      <c r="H823" s="40"/>
      <c r="I823" s="183"/>
      <c r="J823" s="40"/>
      <c r="K823" s="40"/>
      <c r="L823" s="40"/>
      <c r="M823" s="40"/>
      <c r="N823" s="138"/>
      <c r="O823" s="186"/>
      <c r="P823" s="186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</row>
    <row r="824" spans="1:50" ht="13.2">
      <c r="A824" s="40"/>
      <c r="B824" s="40"/>
      <c r="C824" s="40"/>
      <c r="D824" s="40"/>
      <c r="E824" s="138"/>
      <c r="F824" s="40"/>
      <c r="G824" s="40"/>
      <c r="H824" s="40"/>
      <c r="I824" s="183"/>
      <c r="J824" s="40"/>
      <c r="K824" s="40"/>
      <c r="L824" s="40"/>
      <c r="M824" s="40"/>
      <c r="N824" s="138"/>
      <c r="O824" s="186"/>
      <c r="P824" s="186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</row>
    <row r="825" spans="1:50" ht="13.2">
      <c r="A825" s="40"/>
      <c r="B825" s="40"/>
      <c r="C825" s="40"/>
      <c r="D825" s="40"/>
      <c r="E825" s="138"/>
      <c r="F825" s="40"/>
      <c r="G825" s="40"/>
      <c r="H825" s="40"/>
      <c r="I825" s="183"/>
      <c r="J825" s="40"/>
      <c r="K825" s="40"/>
      <c r="L825" s="40"/>
      <c r="M825" s="40"/>
      <c r="N825" s="138"/>
      <c r="O825" s="186"/>
      <c r="P825" s="186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</row>
    <row r="826" spans="1:50" ht="13.2">
      <c r="A826" s="40"/>
      <c r="B826" s="40"/>
      <c r="C826" s="40"/>
      <c r="D826" s="40"/>
      <c r="E826" s="138"/>
      <c r="F826" s="40"/>
      <c r="G826" s="40"/>
      <c r="H826" s="40"/>
      <c r="I826" s="183"/>
      <c r="J826" s="40"/>
      <c r="K826" s="40"/>
      <c r="L826" s="40"/>
      <c r="M826" s="40"/>
      <c r="N826" s="138"/>
      <c r="O826" s="186"/>
      <c r="P826" s="186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</row>
    <row r="827" spans="1:50" ht="13.2">
      <c r="A827" s="40"/>
      <c r="B827" s="40"/>
      <c r="C827" s="40"/>
      <c r="D827" s="40"/>
      <c r="E827" s="138"/>
      <c r="F827" s="40"/>
      <c r="G827" s="40"/>
      <c r="H827" s="40"/>
      <c r="I827" s="183"/>
      <c r="J827" s="40"/>
      <c r="K827" s="40"/>
      <c r="L827" s="40"/>
      <c r="M827" s="40"/>
      <c r="N827" s="138"/>
      <c r="O827" s="186"/>
      <c r="P827" s="186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</row>
    <row r="828" spans="1:50" ht="13.2">
      <c r="A828" s="40"/>
      <c r="B828" s="40"/>
      <c r="C828" s="40"/>
      <c r="D828" s="40"/>
      <c r="E828" s="138"/>
      <c r="F828" s="40"/>
      <c r="G828" s="40"/>
      <c r="H828" s="40"/>
      <c r="I828" s="183"/>
      <c r="J828" s="40"/>
      <c r="K828" s="40"/>
      <c r="L828" s="40"/>
      <c r="M828" s="40"/>
      <c r="N828" s="138"/>
      <c r="O828" s="186"/>
      <c r="P828" s="186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</row>
    <row r="829" spans="1:50" ht="13.2">
      <c r="A829" s="40"/>
      <c r="B829" s="40"/>
      <c r="C829" s="40"/>
      <c r="D829" s="40"/>
      <c r="E829" s="138"/>
      <c r="F829" s="40"/>
      <c r="G829" s="40"/>
      <c r="H829" s="40"/>
      <c r="I829" s="183"/>
      <c r="J829" s="40"/>
      <c r="K829" s="40"/>
      <c r="L829" s="40"/>
      <c r="M829" s="40"/>
      <c r="N829" s="138"/>
      <c r="O829" s="186"/>
      <c r="P829" s="186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</row>
    <row r="830" spans="1:50" ht="13.2">
      <c r="A830" s="40"/>
      <c r="B830" s="40"/>
      <c r="C830" s="40"/>
      <c r="D830" s="40"/>
      <c r="E830" s="138"/>
      <c r="F830" s="40"/>
      <c r="G830" s="40"/>
      <c r="H830" s="40"/>
      <c r="I830" s="183"/>
      <c r="J830" s="40"/>
      <c r="K830" s="40"/>
      <c r="L830" s="40"/>
      <c r="M830" s="40"/>
      <c r="N830" s="138"/>
      <c r="O830" s="186"/>
      <c r="P830" s="186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</row>
    <row r="831" spans="1:50" ht="13.2">
      <c r="A831" s="40"/>
      <c r="B831" s="40"/>
      <c r="C831" s="40"/>
      <c r="D831" s="40"/>
      <c r="E831" s="138"/>
      <c r="F831" s="40"/>
      <c r="G831" s="40"/>
      <c r="H831" s="40"/>
      <c r="I831" s="183"/>
      <c r="J831" s="40"/>
      <c r="K831" s="40"/>
      <c r="L831" s="40"/>
      <c r="M831" s="40"/>
      <c r="N831" s="138"/>
      <c r="O831" s="186"/>
      <c r="P831" s="186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</row>
    <row r="832" spans="1:50" ht="13.2">
      <c r="A832" s="40"/>
      <c r="B832" s="40"/>
      <c r="C832" s="40"/>
      <c r="D832" s="40"/>
      <c r="E832" s="138"/>
      <c r="F832" s="40"/>
      <c r="G832" s="40"/>
      <c r="H832" s="40"/>
      <c r="I832" s="183"/>
      <c r="J832" s="40"/>
      <c r="K832" s="40"/>
      <c r="L832" s="40"/>
      <c r="M832" s="40"/>
      <c r="N832" s="138"/>
      <c r="O832" s="186"/>
      <c r="P832" s="186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</row>
    <row r="833" spans="1:50" ht="13.2">
      <c r="A833" s="40"/>
      <c r="B833" s="40"/>
      <c r="C833" s="40"/>
      <c r="D833" s="40"/>
      <c r="E833" s="138"/>
      <c r="F833" s="40"/>
      <c r="G833" s="40"/>
      <c r="H833" s="40"/>
      <c r="I833" s="183"/>
      <c r="J833" s="40"/>
      <c r="K833" s="40"/>
      <c r="L833" s="40"/>
      <c r="M833" s="40"/>
      <c r="N833" s="138"/>
      <c r="O833" s="186"/>
      <c r="P833" s="186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</row>
    <row r="834" spans="1:50" ht="13.2">
      <c r="A834" s="40"/>
      <c r="B834" s="40"/>
      <c r="C834" s="40"/>
      <c r="D834" s="40"/>
      <c r="E834" s="138"/>
      <c r="F834" s="40"/>
      <c r="G834" s="40"/>
      <c r="H834" s="40"/>
      <c r="I834" s="183"/>
      <c r="J834" s="40"/>
      <c r="K834" s="40"/>
      <c r="L834" s="40"/>
      <c r="M834" s="40"/>
      <c r="N834" s="138"/>
      <c r="O834" s="186"/>
      <c r="P834" s="186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</row>
    <row r="835" spans="1:50" ht="13.2">
      <c r="A835" s="40"/>
      <c r="B835" s="40"/>
      <c r="C835" s="40"/>
      <c r="D835" s="40"/>
      <c r="E835" s="138"/>
      <c r="F835" s="40"/>
      <c r="G835" s="40"/>
      <c r="H835" s="40"/>
      <c r="I835" s="183"/>
      <c r="J835" s="40"/>
      <c r="K835" s="40"/>
      <c r="L835" s="40"/>
      <c r="M835" s="40"/>
      <c r="N835" s="138"/>
      <c r="O835" s="186"/>
      <c r="P835" s="186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</row>
    <row r="836" spans="1:50" ht="13.2">
      <c r="A836" s="40"/>
      <c r="B836" s="40"/>
      <c r="C836" s="40"/>
      <c r="D836" s="40"/>
      <c r="E836" s="138"/>
      <c r="F836" s="40"/>
      <c r="G836" s="40"/>
      <c r="H836" s="40"/>
      <c r="I836" s="183"/>
      <c r="J836" s="40"/>
      <c r="K836" s="40"/>
      <c r="L836" s="40"/>
      <c r="M836" s="40"/>
      <c r="N836" s="138"/>
      <c r="O836" s="186"/>
      <c r="P836" s="186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</row>
    <row r="837" spans="1:50" ht="13.2">
      <c r="A837" s="40"/>
      <c r="B837" s="40"/>
      <c r="C837" s="40"/>
      <c r="D837" s="40"/>
      <c r="E837" s="138"/>
      <c r="F837" s="40"/>
      <c r="G837" s="40"/>
      <c r="H837" s="40"/>
      <c r="I837" s="183"/>
      <c r="J837" s="40"/>
      <c r="K837" s="40"/>
      <c r="L837" s="40"/>
      <c r="M837" s="40"/>
      <c r="N837" s="138"/>
      <c r="O837" s="186"/>
      <c r="P837" s="186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</row>
    <row r="838" spans="1:50" ht="13.2">
      <c r="A838" s="40"/>
      <c r="B838" s="40"/>
      <c r="C838" s="40"/>
      <c r="D838" s="40"/>
      <c r="E838" s="138"/>
      <c r="F838" s="40"/>
      <c r="G838" s="40"/>
      <c r="H838" s="40"/>
      <c r="I838" s="183"/>
      <c r="J838" s="40"/>
      <c r="K838" s="40"/>
      <c r="L838" s="40"/>
      <c r="M838" s="40"/>
      <c r="N838" s="138"/>
      <c r="O838" s="186"/>
      <c r="P838" s="186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</row>
    <row r="839" spans="1:50" ht="13.2">
      <c r="A839" s="40"/>
      <c r="B839" s="40"/>
      <c r="C839" s="40"/>
      <c r="D839" s="40"/>
      <c r="E839" s="138"/>
      <c r="F839" s="40"/>
      <c r="G839" s="40"/>
      <c r="H839" s="40"/>
      <c r="I839" s="183"/>
      <c r="J839" s="40"/>
      <c r="K839" s="40"/>
      <c r="L839" s="40"/>
      <c r="M839" s="40"/>
      <c r="N839" s="138"/>
      <c r="O839" s="186"/>
      <c r="P839" s="186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</row>
    <row r="840" spans="1:50" ht="13.2">
      <c r="A840" s="40"/>
      <c r="B840" s="40"/>
      <c r="C840" s="40"/>
      <c r="D840" s="40"/>
      <c r="E840" s="138"/>
      <c r="F840" s="40"/>
      <c r="G840" s="40"/>
      <c r="H840" s="40"/>
      <c r="I840" s="183"/>
      <c r="J840" s="40"/>
      <c r="K840" s="40"/>
      <c r="L840" s="40"/>
      <c r="M840" s="40"/>
      <c r="N840" s="138"/>
      <c r="O840" s="186"/>
      <c r="P840" s="186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</row>
    <row r="841" spans="1:50" ht="13.2">
      <c r="A841" s="40"/>
      <c r="B841" s="40"/>
      <c r="C841" s="40"/>
      <c r="D841" s="40"/>
      <c r="E841" s="138"/>
      <c r="F841" s="40"/>
      <c r="G841" s="40"/>
      <c r="H841" s="40"/>
      <c r="I841" s="183"/>
      <c r="J841" s="40"/>
      <c r="K841" s="40"/>
      <c r="L841" s="40"/>
      <c r="M841" s="40"/>
      <c r="N841" s="138"/>
      <c r="O841" s="186"/>
      <c r="P841" s="186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</row>
    <row r="842" spans="1:50" ht="13.2">
      <c r="A842" s="40"/>
      <c r="B842" s="40"/>
      <c r="C842" s="40"/>
      <c r="D842" s="40"/>
      <c r="E842" s="138"/>
      <c r="F842" s="40"/>
      <c r="G842" s="40"/>
      <c r="H842" s="40"/>
      <c r="I842" s="183"/>
      <c r="J842" s="40"/>
      <c r="K842" s="40"/>
      <c r="L842" s="40"/>
      <c r="M842" s="40"/>
      <c r="N842" s="138"/>
      <c r="O842" s="186"/>
      <c r="P842" s="186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</row>
    <row r="843" spans="1:50" ht="13.2">
      <c r="A843" s="40"/>
      <c r="B843" s="40"/>
      <c r="C843" s="40"/>
      <c r="D843" s="40"/>
      <c r="E843" s="138"/>
      <c r="F843" s="40"/>
      <c r="G843" s="40"/>
      <c r="H843" s="40"/>
      <c r="I843" s="183"/>
      <c r="J843" s="40"/>
      <c r="K843" s="40"/>
      <c r="L843" s="40"/>
      <c r="M843" s="40"/>
      <c r="N843" s="138"/>
      <c r="O843" s="186"/>
      <c r="P843" s="186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</row>
    <row r="844" spans="1:50" ht="13.2">
      <c r="A844" s="40"/>
      <c r="B844" s="40"/>
      <c r="C844" s="40"/>
      <c r="D844" s="40"/>
      <c r="E844" s="138"/>
      <c r="F844" s="40"/>
      <c r="G844" s="40"/>
      <c r="H844" s="40"/>
      <c r="I844" s="183"/>
      <c r="J844" s="40"/>
      <c r="K844" s="40"/>
      <c r="L844" s="40"/>
      <c r="M844" s="40"/>
      <c r="N844" s="138"/>
      <c r="O844" s="186"/>
      <c r="P844" s="186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</row>
    <row r="845" spans="1:50" ht="13.2">
      <c r="A845" s="40"/>
      <c r="B845" s="40"/>
      <c r="C845" s="40"/>
      <c r="D845" s="40"/>
      <c r="E845" s="138"/>
      <c r="F845" s="40"/>
      <c r="G845" s="40"/>
      <c r="H845" s="40"/>
      <c r="I845" s="183"/>
      <c r="J845" s="40"/>
      <c r="K845" s="40"/>
      <c r="L845" s="40"/>
      <c r="M845" s="40"/>
      <c r="N845" s="138"/>
      <c r="O845" s="186"/>
      <c r="P845" s="186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</row>
    <row r="846" spans="1:50" ht="13.2">
      <c r="A846" s="40"/>
      <c r="B846" s="40"/>
      <c r="C846" s="40"/>
      <c r="D846" s="40"/>
      <c r="E846" s="138"/>
      <c r="F846" s="40"/>
      <c r="G846" s="40"/>
      <c r="H846" s="40"/>
      <c r="I846" s="183"/>
      <c r="J846" s="40"/>
      <c r="K846" s="40"/>
      <c r="L846" s="40"/>
      <c r="M846" s="40"/>
      <c r="N846" s="138"/>
      <c r="O846" s="186"/>
      <c r="P846" s="186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</row>
    <row r="847" spans="1:50" ht="13.2">
      <c r="A847" s="40"/>
      <c r="B847" s="40"/>
      <c r="C847" s="40"/>
      <c r="D847" s="40"/>
      <c r="E847" s="138"/>
      <c r="F847" s="40"/>
      <c r="G847" s="40"/>
      <c r="H847" s="40"/>
      <c r="I847" s="183"/>
      <c r="J847" s="40"/>
      <c r="K847" s="40"/>
      <c r="L847" s="40"/>
      <c r="M847" s="40"/>
      <c r="N847" s="138"/>
      <c r="O847" s="186"/>
      <c r="P847" s="186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</row>
    <row r="848" spans="1:50" ht="13.2">
      <c r="A848" s="40"/>
      <c r="B848" s="40"/>
      <c r="C848" s="40"/>
      <c r="D848" s="40"/>
      <c r="E848" s="138"/>
      <c r="F848" s="40"/>
      <c r="G848" s="40"/>
      <c r="H848" s="40"/>
      <c r="I848" s="183"/>
      <c r="J848" s="40"/>
      <c r="K848" s="40"/>
      <c r="L848" s="40"/>
      <c r="M848" s="40"/>
      <c r="N848" s="138"/>
      <c r="O848" s="186"/>
      <c r="P848" s="186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</row>
    <row r="849" spans="1:50" ht="13.2">
      <c r="A849" s="40"/>
      <c r="B849" s="40"/>
      <c r="C849" s="40"/>
      <c r="D849" s="40"/>
      <c r="E849" s="138"/>
      <c r="F849" s="40"/>
      <c r="G849" s="40"/>
      <c r="H849" s="40"/>
      <c r="I849" s="183"/>
      <c r="J849" s="40"/>
      <c r="K849" s="40"/>
      <c r="L849" s="40"/>
      <c r="M849" s="40"/>
      <c r="N849" s="138"/>
      <c r="O849" s="186"/>
      <c r="P849" s="186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</row>
    <row r="850" spans="1:50" ht="13.2">
      <c r="A850" s="40"/>
      <c r="B850" s="40"/>
      <c r="C850" s="40"/>
      <c r="D850" s="40"/>
      <c r="E850" s="138"/>
      <c r="F850" s="40"/>
      <c r="G850" s="40"/>
      <c r="H850" s="40"/>
      <c r="I850" s="183"/>
      <c r="J850" s="40"/>
      <c r="K850" s="40"/>
      <c r="L850" s="40"/>
      <c r="M850" s="40"/>
      <c r="N850" s="138"/>
      <c r="O850" s="186"/>
      <c r="P850" s="186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</row>
    <row r="851" spans="1:50" ht="13.2">
      <c r="A851" s="40"/>
      <c r="B851" s="40"/>
      <c r="C851" s="40"/>
      <c r="D851" s="40"/>
      <c r="E851" s="138"/>
      <c r="F851" s="40"/>
      <c r="G851" s="40"/>
      <c r="H851" s="40"/>
      <c r="I851" s="183"/>
      <c r="J851" s="40"/>
      <c r="K851" s="40"/>
      <c r="L851" s="40"/>
      <c r="M851" s="40"/>
      <c r="N851" s="138"/>
      <c r="O851" s="186"/>
      <c r="P851" s="186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</row>
    <row r="852" spans="1:50" ht="13.2">
      <c r="A852" s="40"/>
      <c r="B852" s="40"/>
      <c r="C852" s="40"/>
      <c r="D852" s="40"/>
      <c r="E852" s="138"/>
      <c r="F852" s="40"/>
      <c r="G852" s="40"/>
      <c r="H852" s="40"/>
      <c r="I852" s="183"/>
      <c r="J852" s="40"/>
      <c r="K852" s="40"/>
      <c r="L852" s="40"/>
      <c r="M852" s="40"/>
      <c r="N852" s="138"/>
      <c r="O852" s="186"/>
      <c r="P852" s="186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</row>
    <row r="853" spans="1:50" ht="13.2">
      <c r="A853" s="40"/>
      <c r="B853" s="40"/>
      <c r="C853" s="40"/>
      <c r="D853" s="40"/>
      <c r="E853" s="138"/>
      <c r="F853" s="40"/>
      <c r="G853" s="40"/>
      <c r="H853" s="40"/>
      <c r="I853" s="183"/>
      <c r="J853" s="40"/>
      <c r="K853" s="40"/>
      <c r="L853" s="40"/>
      <c r="M853" s="40"/>
      <c r="N853" s="138"/>
      <c r="O853" s="186"/>
      <c r="P853" s="186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</row>
    <row r="854" spans="1:50" ht="13.2">
      <c r="A854" s="40"/>
      <c r="B854" s="40"/>
      <c r="C854" s="40"/>
      <c r="D854" s="40"/>
      <c r="E854" s="138"/>
      <c r="F854" s="40"/>
      <c r="G854" s="40"/>
      <c r="H854" s="40"/>
      <c r="I854" s="183"/>
      <c r="J854" s="40"/>
      <c r="K854" s="40"/>
      <c r="L854" s="40"/>
      <c r="M854" s="40"/>
      <c r="N854" s="138"/>
      <c r="O854" s="186"/>
      <c r="P854" s="186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</row>
    <row r="855" spans="1:50" ht="13.2">
      <c r="A855" s="40"/>
      <c r="B855" s="40"/>
      <c r="C855" s="40"/>
      <c r="D855" s="40"/>
      <c r="E855" s="138"/>
      <c r="F855" s="40"/>
      <c r="G855" s="40"/>
      <c r="H855" s="40"/>
      <c r="I855" s="183"/>
      <c r="J855" s="40"/>
      <c r="K855" s="40"/>
      <c r="L855" s="40"/>
      <c r="M855" s="40"/>
      <c r="N855" s="138"/>
      <c r="O855" s="186"/>
      <c r="P855" s="186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</row>
    <row r="856" spans="1:50" ht="13.2">
      <c r="A856" s="40"/>
      <c r="B856" s="40"/>
      <c r="C856" s="40"/>
      <c r="D856" s="40"/>
      <c r="E856" s="138"/>
      <c r="F856" s="40"/>
      <c r="G856" s="40"/>
      <c r="H856" s="40"/>
      <c r="I856" s="183"/>
      <c r="J856" s="40"/>
      <c r="K856" s="40"/>
      <c r="L856" s="40"/>
      <c r="M856" s="40"/>
      <c r="N856" s="138"/>
      <c r="O856" s="186"/>
      <c r="P856" s="186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</row>
    <row r="857" spans="1:50" ht="13.2">
      <c r="A857" s="40"/>
      <c r="B857" s="40"/>
      <c r="C857" s="40"/>
      <c r="D857" s="40"/>
      <c r="E857" s="138"/>
      <c r="F857" s="40"/>
      <c r="G857" s="40"/>
      <c r="H857" s="40"/>
      <c r="I857" s="183"/>
      <c r="J857" s="40"/>
      <c r="K857" s="40"/>
      <c r="L857" s="40"/>
      <c r="M857" s="40"/>
      <c r="N857" s="138"/>
      <c r="O857" s="186"/>
      <c r="P857" s="186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</row>
    <row r="858" spans="1:50" ht="13.2">
      <c r="A858" s="40"/>
      <c r="B858" s="40"/>
      <c r="C858" s="40"/>
      <c r="D858" s="40"/>
      <c r="E858" s="138"/>
      <c r="F858" s="40"/>
      <c r="G858" s="40"/>
      <c r="H858" s="40"/>
      <c r="I858" s="183"/>
      <c r="J858" s="40"/>
      <c r="K858" s="40"/>
      <c r="L858" s="40"/>
      <c r="M858" s="40"/>
      <c r="N858" s="138"/>
      <c r="O858" s="186"/>
      <c r="P858" s="186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</row>
    <row r="859" spans="1:50" ht="13.2">
      <c r="A859" s="40"/>
      <c r="B859" s="40"/>
      <c r="C859" s="40"/>
      <c r="D859" s="40"/>
      <c r="E859" s="138"/>
      <c r="F859" s="40"/>
      <c r="G859" s="40"/>
      <c r="H859" s="40"/>
      <c r="I859" s="183"/>
      <c r="J859" s="40"/>
      <c r="K859" s="40"/>
      <c r="L859" s="40"/>
      <c r="M859" s="40"/>
      <c r="N859" s="138"/>
      <c r="O859" s="186"/>
      <c r="P859" s="186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</row>
    <row r="860" spans="1:50" ht="13.2">
      <c r="A860" s="40"/>
      <c r="B860" s="40"/>
      <c r="C860" s="40"/>
      <c r="D860" s="40"/>
      <c r="E860" s="138"/>
      <c r="F860" s="40"/>
      <c r="G860" s="40"/>
      <c r="H860" s="40"/>
      <c r="I860" s="183"/>
      <c r="J860" s="40"/>
      <c r="K860" s="40"/>
      <c r="L860" s="40"/>
      <c r="M860" s="40"/>
      <c r="N860" s="138"/>
      <c r="O860" s="186"/>
      <c r="P860" s="186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</row>
    <row r="861" spans="1:50" ht="13.2">
      <c r="A861" s="40"/>
      <c r="B861" s="40"/>
      <c r="C861" s="40"/>
      <c r="D861" s="40"/>
      <c r="E861" s="138"/>
      <c r="F861" s="40"/>
      <c r="G861" s="40"/>
      <c r="H861" s="40"/>
      <c r="I861" s="183"/>
      <c r="J861" s="40"/>
      <c r="K861" s="40"/>
      <c r="L861" s="40"/>
      <c r="M861" s="40"/>
      <c r="N861" s="138"/>
      <c r="O861" s="186"/>
      <c r="P861" s="186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</row>
    <row r="862" spans="1:50" ht="13.2">
      <c r="A862" s="40"/>
      <c r="B862" s="40"/>
      <c r="C862" s="40"/>
      <c r="D862" s="40"/>
      <c r="E862" s="138"/>
      <c r="F862" s="40"/>
      <c r="G862" s="40"/>
      <c r="H862" s="40"/>
      <c r="I862" s="183"/>
      <c r="J862" s="40"/>
      <c r="K862" s="40"/>
      <c r="L862" s="40"/>
      <c r="M862" s="40"/>
      <c r="N862" s="138"/>
      <c r="O862" s="186"/>
      <c r="P862" s="186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</row>
    <row r="863" spans="1:50" ht="13.2">
      <c r="A863" s="40"/>
      <c r="B863" s="40"/>
      <c r="C863" s="40"/>
      <c r="D863" s="40"/>
      <c r="E863" s="138"/>
      <c r="F863" s="40"/>
      <c r="G863" s="40"/>
      <c r="H863" s="40"/>
      <c r="I863" s="183"/>
      <c r="J863" s="40"/>
      <c r="K863" s="40"/>
      <c r="L863" s="40"/>
      <c r="M863" s="40"/>
      <c r="N863" s="138"/>
      <c r="O863" s="186"/>
      <c r="P863" s="186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</row>
    <row r="864" spans="1:50" ht="13.2">
      <c r="A864" s="40"/>
      <c r="B864" s="40"/>
      <c r="C864" s="40"/>
      <c r="D864" s="40"/>
      <c r="E864" s="138"/>
      <c r="F864" s="40"/>
      <c r="G864" s="40"/>
      <c r="H864" s="40"/>
      <c r="I864" s="183"/>
      <c r="J864" s="40"/>
      <c r="K864" s="40"/>
      <c r="L864" s="40"/>
      <c r="M864" s="40"/>
      <c r="N864" s="138"/>
      <c r="O864" s="186"/>
      <c r="P864" s="186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</row>
    <row r="865" spans="1:50" ht="13.2">
      <c r="A865" s="40"/>
      <c r="B865" s="40"/>
      <c r="C865" s="40"/>
      <c r="D865" s="40"/>
      <c r="E865" s="138"/>
      <c r="F865" s="40"/>
      <c r="G865" s="40"/>
      <c r="H865" s="40"/>
      <c r="I865" s="183"/>
      <c r="J865" s="40"/>
      <c r="K865" s="40"/>
      <c r="L865" s="40"/>
      <c r="M865" s="40"/>
      <c r="N865" s="138"/>
      <c r="O865" s="186"/>
      <c r="P865" s="186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</row>
    <row r="866" spans="1:50" ht="13.2">
      <c r="A866" s="40"/>
      <c r="B866" s="40"/>
      <c r="C866" s="40"/>
      <c r="D866" s="40"/>
      <c r="E866" s="138"/>
      <c r="F866" s="40"/>
      <c r="G866" s="40"/>
      <c r="H866" s="40"/>
      <c r="I866" s="183"/>
      <c r="J866" s="40"/>
      <c r="K866" s="40"/>
      <c r="L866" s="40"/>
      <c r="M866" s="40"/>
      <c r="N866" s="138"/>
      <c r="O866" s="186"/>
      <c r="P866" s="186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</row>
    <row r="867" spans="1:50" ht="13.2">
      <c r="A867" s="40"/>
      <c r="B867" s="40"/>
      <c r="C867" s="40"/>
      <c r="D867" s="40"/>
      <c r="E867" s="138"/>
      <c r="F867" s="40"/>
      <c r="G867" s="40"/>
      <c r="H867" s="40"/>
      <c r="I867" s="183"/>
      <c r="J867" s="40"/>
      <c r="K867" s="40"/>
      <c r="L867" s="40"/>
      <c r="M867" s="40"/>
      <c r="N867" s="138"/>
      <c r="O867" s="186"/>
      <c r="P867" s="186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</row>
    <row r="868" spans="1:50" ht="13.2">
      <c r="A868" s="40"/>
      <c r="B868" s="40"/>
      <c r="C868" s="40"/>
      <c r="D868" s="40"/>
      <c r="E868" s="138"/>
      <c r="F868" s="40"/>
      <c r="G868" s="40"/>
      <c r="H868" s="40"/>
      <c r="I868" s="183"/>
      <c r="J868" s="40"/>
      <c r="K868" s="40"/>
      <c r="L868" s="40"/>
      <c r="M868" s="40"/>
      <c r="N868" s="138"/>
      <c r="O868" s="186"/>
      <c r="P868" s="186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</row>
    <row r="869" spans="1:50" ht="13.2">
      <c r="A869" s="40"/>
      <c r="B869" s="40"/>
      <c r="C869" s="40"/>
      <c r="D869" s="40"/>
      <c r="E869" s="138"/>
      <c r="F869" s="40"/>
      <c r="G869" s="40"/>
      <c r="H869" s="40"/>
      <c r="I869" s="183"/>
      <c r="J869" s="40"/>
      <c r="K869" s="40"/>
      <c r="L869" s="40"/>
      <c r="M869" s="40"/>
      <c r="N869" s="138"/>
      <c r="O869" s="186"/>
      <c r="P869" s="186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</row>
    <row r="870" spans="1:50" ht="13.2">
      <c r="A870" s="40"/>
      <c r="B870" s="40"/>
      <c r="C870" s="40"/>
      <c r="D870" s="40"/>
      <c r="E870" s="138"/>
      <c r="F870" s="40"/>
      <c r="G870" s="40"/>
      <c r="H870" s="40"/>
      <c r="I870" s="183"/>
      <c r="J870" s="40"/>
      <c r="K870" s="40"/>
      <c r="L870" s="40"/>
      <c r="M870" s="40"/>
      <c r="N870" s="138"/>
      <c r="O870" s="186"/>
      <c r="P870" s="186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</row>
    <row r="871" spans="1:50" ht="13.2">
      <c r="A871" s="40"/>
      <c r="B871" s="40"/>
      <c r="C871" s="40"/>
      <c r="D871" s="40"/>
      <c r="E871" s="138"/>
      <c r="F871" s="40"/>
      <c r="G871" s="40"/>
      <c r="H871" s="40"/>
      <c r="I871" s="183"/>
      <c r="J871" s="40"/>
      <c r="K871" s="40"/>
      <c r="L871" s="40"/>
      <c r="M871" s="40"/>
      <c r="N871" s="138"/>
      <c r="O871" s="186"/>
      <c r="P871" s="186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</row>
    <row r="872" spans="1:50" ht="13.2">
      <c r="A872" s="40"/>
      <c r="B872" s="40"/>
      <c r="C872" s="40"/>
      <c r="D872" s="40"/>
      <c r="E872" s="138"/>
      <c r="F872" s="40"/>
      <c r="G872" s="40"/>
      <c r="H872" s="40"/>
      <c r="I872" s="183"/>
      <c r="J872" s="40"/>
      <c r="K872" s="40"/>
      <c r="L872" s="40"/>
      <c r="M872" s="40"/>
      <c r="N872" s="138"/>
      <c r="O872" s="186"/>
      <c r="P872" s="186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</row>
    <row r="873" spans="1:50" ht="13.2">
      <c r="A873" s="40"/>
      <c r="B873" s="40"/>
      <c r="C873" s="40"/>
      <c r="D873" s="40"/>
      <c r="E873" s="138"/>
      <c r="F873" s="40"/>
      <c r="G873" s="40"/>
      <c r="H873" s="40"/>
      <c r="I873" s="183"/>
      <c r="J873" s="40"/>
      <c r="K873" s="40"/>
      <c r="L873" s="40"/>
      <c r="M873" s="40"/>
      <c r="N873" s="138"/>
      <c r="O873" s="186"/>
      <c r="P873" s="186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</row>
    <row r="874" spans="1:50" ht="13.2">
      <c r="A874" s="40"/>
      <c r="B874" s="40"/>
      <c r="C874" s="40"/>
      <c r="D874" s="40"/>
      <c r="E874" s="138"/>
      <c r="F874" s="40"/>
      <c r="G874" s="40"/>
      <c r="H874" s="40"/>
      <c r="I874" s="183"/>
      <c r="J874" s="40"/>
      <c r="K874" s="40"/>
      <c r="L874" s="40"/>
      <c r="M874" s="40"/>
      <c r="N874" s="138"/>
      <c r="O874" s="186"/>
      <c r="P874" s="186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</row>
    <row r="875" spans="1:50" ht="13.2">
      <c r="A875" s="40"/>
      <c r="B875" s="40"/>
      <c r="C875" s="40"/>
      <c r="D875" s="40"/>
      <c r="E875" s="138"/>
      <c r="F875" s="40"/>
      <c r="G875" s="40"/>
      <c r="H875" s="40"/>
      <c r="I875" s="183"/>
      <c r="J875" s="40"/>
      <c r="K875" s="40"/>
      <c r="L875" s="40"/>
      <c r="M875" s="40"/>
      <c r="N875" s="138"/>
      <c r="O875" s="186"/>
      <c r="P875" s="186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</row>
    <row r="876" spans="1:50" ht="13.2">
      <c r="A876" s="40"/>
      <c r="B876" s="40"/>
      <c r="C876" s="40"/>
      <c r="D876" s="40"/>
      <c r="E876" s="138"/>
      <c r="F876" s="40"/>
      <c r="G876" s="40"/>
      <c r="H876" s="40"/>
      <c r="I876" s="183"/>
      <c r="J876" s="40"/>
      <c r="K876" s="40"/>
      <c r="L876" s="40"/>
      <c r="M876" s="40"/>
      <c r="N876" s="138"/>
      <c r="O876" s="186"/>
      <c r="P876" s="186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</row>
    <row r="877" spans="1:50" ht="13.2">
      <c r="A877" s="40"/>
      <c r="B877" s="40"/>
      <c r="C877" s="40"/>
      <c r="D877" s="40"/>
      <c r="E877" s="138"/>
      <c r="F877" s="40"/>
      <c r="G877" s="40"/>
      <c r="H877" s="40"/>
      <c r="I877" s="183"/>
      <c r="J877" s="40"/>
      <c r="K877" s="40"/>
      <c r="L877" s="40"/>
      <c r="M877" s="40"/>
      <c r="N877" s="138"/>
      <c r="O877" s="186"/>
      <c r="P877" s="186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</row>
    <row r="878" spans="1:50" ht="13.2">
      <c r="A878" s="40"/>
      <c r="B878" s="40"/>
      <c r="C878" s="40"/>
      <c r="D878" s="40"/>
      <c r="E878" s="138"/>
      <c r="F878" s="40"/>
      <c r="G878" s="40"/>
      <c r="H878" s="40"/>
      <c r="I878" s="183"/>
      <c r="J878" s="40"/>
      <c r="K878" s="40"/>
      <c r="L878" s="40"/>
      <c r="M878" s="40"/>
      <c r="N878" s="138"/>
      <c r="O878" s="186"/>
      <c r="P878" s="186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</row>
    <row r="879" spans="1:50" ht="13.2">
      <c r="A879" s="40"/>
      <c r="B879" s="40"/>
      <c r="C879" s="40"/>
      <c r="D879" s="40"/>
      <c r="E879" s="138"/>
      <c r="F879" s="40"/>
      <c r="G879" s="40"/>
      <c r="H879" s="40"/>
      <c r="I879" s="183"/>
      <c r="J879" s="40"/>
      <c r="K879" s="40"/>
      <c r="L879" s="40"/>
      <c r="M879" s="40"/>
      <c r="N879" s="138"/>
      <c r="O879" s="186"/>
      <c r="P879" s="186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</row>
    <row r="880" spans="1:50" ht="13.2">
      <c r="A880" s="40"/>
      <c r="B880" s="40"/>
      <c r="C880" s="40"/>
      <c r="D880" s="40"/>
      <c r="E880" s="138"/>
      <c r="F880" s="40"/>
      <c r="G880" s="40"/>
      <c r="H880" s="40"/>
      <c r="I880" s="183"/>
      <c r="J880" s="40"/>
      <c r="K880" s="40"/>
      <c r="L880" s="40"/>
      <c r="M880" s="40"/>
      <c r="N880" s="138"/>
      <c r="O880" s="186"/>
      <c r="P880" s="186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</row>
    <row r="881" spans="1:50" ht="13.2">
      <c r="A881" s="40"/>
      <c r="B881" s="40"/>
      <c r="C881" s="40"/>
      <c r="D881" s="40"/>
      <c r="E881" s="138"/>
      <c r="F881" s="40"/>
      <c r="G881" s="40"/>
      <c r="H881" s="40"/>
      <c r="I881" s="183"/>
      <c r="J881" s="40"/>
      <c r="K881" s="40"/>
      <c r="L881" s="40"/>
      <c r="M881" s="40"/>
      <c r="N881" s="138"/>
      <c r="O881" s="186"/>
      <c r="P881" s="186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</row>
    <row r="882" spans="1:50" ht="13.2">
      <c r="A882" s="40"/>
      <c r="B882" s="40"/>
      <c r="C882" s="40"/>
      <c r="D882" s="40"/>
      <c r="E882" s="138"/>
      <c r="F882" s="40"/>
      <c r="G882" s="40"/>
      <c r="H882" s="40"/>
      <c r="I882" s="183"/>
      <c r="J882" s="40"/>
      <c r="K882" s="40"/>
      <c r="L882" s="40"/>
      <c r="M882" s="40"/>
      <c r="N882" s="138"/>
      <c r="O882" s="186"/>
      <c r="P882" s="186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</row>
    <row r="883" spans="1:50" ht="13.2">
      <c r="A883" s="40"/>
      <c r="B883" s="40"/>
      <c r="C883" s="40"/>
      <c r="D883" s="40"/>
      <c r="E883" s="138"/>
      <c r="F883" s="40"/>
      <c r="G883" s="40"/>
      <c r="H883" s="40"/>
      <c r="I883" s="183"/>
      <c r="J883" s="40"/>
      <c r="K883" s="40"/>
      <c r="L883" s="40"/>
      <c r="M883" s="40"/>
      <c r="N883" s="138"/>
      <c r="O883" s="186"/>
      <c r="P883" s="186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</row>
    <row r="884" spans="1:50" ht="13.2">
      <c r="A884" s="40"/>
      <c r="B884" s="40"/>
      <c r="C884" s="40"/>
      <c r="D884" s="40"/>
      <c r="E884" s="138"/>
      <c r="F884" s="40"/>
      <c r="G884" s="40"/>
      <c r="H884" s="40"/>
      <c r="I884" s="183"/>
      <c r="J884" s="40"/>
      <c r="K884" s="40"/>
      <c r="L884" s="40"/>
      <c r="M884" s="40"/>
      <c r="N884" s="138"/>
      <c r="O884" s="186"/>
      <c r="P884" s="186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</row>
    <row r="885" spans="1:50" ht="13.2">
      <c r="A885" s="40"/>
      <c r="B885" s="40"/>
      <c r="C885" s="40"/>
      <c r="D885" s="40"/>
      <c r="E885" s="138"/>
      <c r="F885" s="40"/>
      <c r="G885" s="40"/>
      <c r="H885" s="40"/>
      <c r="I885" s="183"/>
      <c r="J885" s="40"/>
      <c r="K885" s="40"/>
      <c r="L885" s="40"/>
      <c r="M885" s="40"/>
      <c r="N885" s="138"/>
      <c r="O885" s="186"/>
      <c r="P885" s="186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</row>
    <row r="886" spans="1:50" ht="13.2">
      <c r="A886" s="40"/>
      <c r="B886" s="40"/>
      <c r="C886" s="40"/>
      <c r="D886" s="40"/>
      <c r="E886" s="138"/>
      <c r="F886" s="40"/>
      <c r="G886" s="40"/>
      <c r="H886" s="40"/>
      <c r="I886" s="183"/>
      <c r="J886" s="40"/>
      <c r="K886" s="40"/>
      <c r="L886" s="40"/>
      <c r="M886" s="40"/>
      <c r="N886" s="138"/>
      <c r="O886" s="186"/>
      <c r="P886" s="186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</row>
    <row r="887" spans="1:50" ht="13.2">
      <c r="A887" s="40"/>
      <c r="B887" s="40"/>
      <c r="C887" s="40"/>
      <c r="D887" s="40"/>
      <c r="E887" s="138"/>
      <c r="F887" s="40"/>
      <c r="G887" s="40"/>
      <c r="H887" s="40"/>
      <c r="I887" s="183"/>
      <c r="J887" s="40"/>
      <c r="K887" s="40"/>
      <c r="L887" s="40"/>
      <c r="M887" s="40"/>
      <c r="N887" s="138"/>
      <c r="O887" s="186"/>
      <c r="P887" s="186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</row>
    <row r="888" spans="1:50" ht="13.2">
      <c r="A888" s="40"/>
      <c r="B888" s="40"/>
      <c r="C888" s="40"/>
      <c r="D888" s="40"/>
      <c r="E888" s="138"/>
      <c r="F888" s="40"/>
      <c r="G888" s="40"/>
      <c r="H888" s="40"/>
      <c r="I888" s="183"/>
      <c r="J888" s="40"/>
      <c r="K888" s="40"/>
      <c r="L888" s="40"/>
      <c r="M888" s="40"/>
      <c r="N888" s="138"/>
      <c r="O888" s="186"/>
      <c r="P888" s="186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</row>
    <row r="889" spans="1:50" ht="13.2">
      <c r="A889" s="40"/>
      <c r="B889" s="40"/>
      <c r="C889" s="40"/>
      <c r="D889" s="40"/>
      <c r="E889" s="138"/>
      <c r="F889" s="40"/>
      <c r="G889" s="40"/>
      <c r="H889" s="40"/>
      <c r="I889" s="183"/>
      <c r="J889" s="40"/>
      <c r="K889" s="40"/>
      <c r="L889" s="40"/>
      <c r="M889" s="40"/>
      <c r="N889" s="138"/>
      <c r="O889" s="186"/>
      <c r="P889" s="186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</row>
    <row r="890" spans="1:50" ht="13.2">
      <c r="A890" s="40"/>
      <c r="B890" s="40"/>
      <c r="C890" s="40"/>
      <c r="D890" s="40"/>
      <c r="E890" s="138"/>
      <c r="F890" s="40"/>
      <c r="G890" s="40"/>
      <c r="H890" s="40"/>
      <c r="I890" s="183"/>
      <c r="J890" s="40"/>
      <c r="K890" s="40"/>
      <c r="L890" s="40"/>
      <c r="M890" s="40"/>
      <c r="N890" s="138"/>
      <c r="O890" s="186"/>
      <c r="P890" s="186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</row>
    <row r="891" spans="1:50" ht="13.2">
      <c r="A891" s="40"/>
      <c r="B891" s="40"/>
      <c r="C891" s="40"/>
      <c r="D891" s="40"/>
      <c r="E891" s="138"/>
      <c r="F891" s="40"/>
      <c r="G891" s="40"/>
      <c r="H891" s="40"/>
      <c r="I891" s="183"/>
      <c r="J891" s="40"/>
      <c r="K891" s="40"/>
      <c r="L891" s="40"/>
      <c r="M891" s="40"/>
      <c r="N891" s="138"/>
      <c r="O891" s="186"/>
      <c r="P891" s="186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</row>
    <row r="892" spans="1:50" ht="13.2">
      <c r="A892" s="40"/>
      <c r="B892" s="40"/>
      <c r="C892" s="40"/>
      <c r="D892" s="40"/>
      <c r="E892" s="138"/>
      <c r="F892" s="40"/>
      <c r="G892" s="40"/>
      <c r="H892" s="40"/>
      <c r="I892" s="183"/>
      <c r="J892" s="40"/>
      <c r="K892" s="40"/>
      <c r="L892" s="40"/>
      <c r="M892" s="40"/>
      <c r="N892" s="138"/>
      <c r="O892" s="186"/>
      <c r="P892" s="186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</row>
    <row r="893" spans="1:50" ht="13.2">
      <c r="A893" s="40"/>
      <c r="B893" s="40"/>
      <c r="C893" s="40"/>
      <c r="D893" s="40"/>
      <c r="E893" s="138"/>
      <c r="F893" s="40"/>
      <c r="G893" s="40"/>
      <c r="H893" s="40"/>
      <c r="I893" s="183"/>
      <c r="J893" s="40"/>
      <c r="K893" s="40"/>
      <c r="L893" s="40"/>
      <c r="M893" s="40"/>
      <c r="N893" s="138"/>
      <c r="O893" s="186"/>
      <c r="P893" s="186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</row>
    <row r="894" spans="1:50" ht="13.2">
      <c r="A894" s="40"/>
      <c r="B894" s="40"/>
      <c r="C894" s="40"/>
      <c r="D894" s="40"/>
      <c r="E894" s="138"/>
      <c r="F894" s="40"/>
      <c r="G894" s="40"/>
      <c r="H894" s="40"/>
      <c r="I894" s="183"/>
      <c r="J894" s="40"/>
      <c r="K894" s="40"/>
      <c r="L894" s="40"/>
      <c r="M894" s="40"/>
      <c r="N894" s="138"/>
      <c r="O894" s="186"/>
      <c r="P894" s="186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</row>
    <row r="895" spans="1:50" ht="13.2">
      <c r="A895" s="40"/>
      <c r="B895" s="40"/>
      <c r="C895" s="40"/>
      <c r="D895" s="40"/>
      <c r="E895" s="138"/>
      <c r="F895" s="40"/>
      <c r="G895" s="40"/>
      <c r="H895" s="40"/>
      <c r="I895" s="183"/>
      <c r="J895" s="40"/>
      <c r="K895" s="40"/>
      <c r="L895" s="40"/>
      <c r="M895" s="40"/>
      <c r="N895" s="138"/>
      <c r="O895" s="186"/>
      <c r="P895" s="186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</row>
    <row r="896" spans="1:50" ht="13.2">
      <c r="A896" s="40"/>
      <c r="B896" s="40"/>
      <c r="C896" s="40"/>
      <c r="D896" s="40"/>
      <c r="E896" s="138"/>
      <c r="F896" s="40"/>
      <c r="G896" s="40"/>
      <c r="H896" s="40"/>
      <c r="I896" s="183"/>
      <c r="J896" s="40"/>
      <c r="K896" s="40"/>
      <c r="L896" s="40"/>
      <c r="M896" s="40"/>
      <c r="N896" s="138"/>
      <c r="O896" s="186"/>
      <c r="P896" s="186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</row>
    <row r="897" spans="1:50" ht="13.2">
      <c r="A897" s="40"/>
      <c r="B897" s="40"/>
      <c r="C897" s="40"/>
      <c r="D897" s="40"/>
      <c r="E897" s="138"/>
      <c r="F897" s="40"/>
      <c r="G897" s="40"/>
      <c r="H897" s="40"/>
      <c r="I897" s="183"/>
      <c r="J897" s="40"/>
      <c r="K897" s="40"/>
      <c r="L897" s="40"/>
      <c r="M897" s="40"/>
      <c r="N897" s="138"/>
      <c r="O897" s="186"/>
      <c r="P897" s="186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</row>
    <row r="898" spans="1:50" ht="13.2">
      <c r="A898" s="40"/>
      <c r="B898" s="40"/>
      <c r="C898" s="40"/>
      <c r="D898" s="40"/>
      <c r="E898" s="138"/>
      <c r="F898" s="40"/>
      <c r="G898" s="40"/>
      <c r="H898" s="40"/>
      <c r="I898" s="183"/>
      <c r="J898" s="40"/>
      <c r="K898" s="40"/>
      <c r="L898" s="40"/>
      <c r="M898" s="40"/>
      <c r="N898" s="138"/>
      <c r="O898" s="186"/>
      <c r="P898" s="186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</row>
    <row r="899" spans="1:50" ht="13.2">
      <c r="A899" s="40"/>
      <c r="B899" s="40"/>
      <c r="C899" s="40"/>
      <c r="D899" s="40"/>
      <c r="E899" s="138"/>
      <c r="F899" s="40"/>
      <c r="G899" s="40"/>
      <c r="H899" s="40"/>
      <c r="I899" s="183"/>
      <c r="J899" s="40"/>
      <c r="K899" s="40"/>
      <c r="L899" s="40"/>
      <c r="M899" s="40"/>
      <c r="N899" s="138"/>
      <c r="O899" s="186"/>
      <c r="P899" s="186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</row>
    <row r="900" spans="1:50" ht="13.2">
      <c r="A900" s="40"/>
      <c r="B900" s="40"/>
      <c r="C900" s="40"/>
      <c r="D900" s="40"/>
      <c r="E900" s="138"/>
      <c r="F900" s="40"/>
      <c r="G900" s="40"/>
      <c r="H900" s="40"/>
      <c r="I900" s="183"/>
      <c r="J900" s="40"/>
      <c r="K900" s="40"/>
      <c r="L900" s="40"/>
      <c r="M900" s="40"/>
      <c r="N900" s="138"/>
      <c r="O900" s="186"/>
      <c r="P900" s="186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</row>
    <row r="901" spans="1:50" ht="13.2">
      <c r="A901" s="40"/>
      <c r="B901" s="40"/>
      <c r="C901" s="40"/>
      <c r="D901" s="40"/>
      <c r="E901" s="138"/>
      <c r="F901" s="40"/>
      <c r="G901" s="40"/>
      <c r="H901" s="40"/>
      <c r="I901" s="183"/>
      <c r="J901" s="40"/>
      <c r="K901" s="40"/>
      <c r="L901" s="40"/>
      <c r="M901" s="40"/>
      <c r="N901" s="138"/>
      <c r="O901" s="186"/>
      <c r="P901" s="186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</row>
    <row r="902" spans="1:50" ht="13.2">
      <c r="A902" s="40"/>
      <c r="B902" s="40"/>
      <c r="C902" s="40"/>
      <c r="D902" s="40"/>
      <c r="E902" s="138"/>
      <c r="F902" s="40"/>
      <c r="G902" s="40"/>
      <c r="H902" s="40"/>
      <c r="I902" s="183"/>
      <c r="J902" s="40"/>
      <c r="K902" s="40"/>
      <c r="L902" s="40"/>
      <c r="M902" s="40"/>
      <c r="N902" s="138"/>
      <c r="O902" s="186"/>
      <c r="P902" s="186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</row>
    <row r="903" spans="1:50" ht="13.2">
      <c r="A903" s="40"/>
      <c r="B903" s="40"/>
      <c r="C903" s="40"/>
      <c r="D903" s="40"/>
      <c r="E903" s="138"/>
      <c r="F903" s="40"/>
      <c r="G903" s="40"/>
      <c r="H903" s="40"/>
      <c r="I903" s="183"/>
      <c r="J903" s="40"/>
      <c r="K903" s="40"/>
      <c r="L903" s="40"/>
      <c r="M903" s="40"/>
      <c r="N903" s="138"/>
      <c r="O903" s="186"/>
      <c r="P903" s="186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</row>
    <row r="904" spans="1:50" ht="13.2">
      <c r="A904" s="40"/>
      <c r="B904" s="40"/>
      <c r="C904" s="40"/>
      <c r="D904" s="40"/>
      <c r="E904" s="138"/>
      <c r="F904" s="40"/>
      <c r="G904" s="40"/>
      <c r="H904" s="40"/>
      <c r="I904" s="183"/>
      <c r="J904" s="40"/>
      <c r="K904" s="40"/>
      <c r="L904" s="40"/>
      <c r="M904" s="40"/>
      <c r="N904" s="138"/>
      <c r="O904" s="186"/>
      <c r="P904" s="186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</row>
    <row r="905" spans="1:50" ht="13.2">
      <c r="A905" s="40"/>
      <c r="B905" s="40"/>
      <c r="C905" s="40"/>
      <c r="D905" s="40"/>
      <c r="E905" s="138"/>
      <c r="F905" s="40"/>
      <c r="G905" s="40"/>
      <c r="H905" s="40"/>
      <c r="I905" s="183"/>
      <c r="J905" s="40"/>
      <c r="K905" s="40"/>
      <c r="L905" s="40"/>
      <c r="M905" s="40"/>
      <c r="N905" s="138"/>
      <c r="O905" s="186"/>
      <c r="P905" s="186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</row>
    <row r="906" spans="1:50" ht="13.2">
      <c r="A906" s="40"/>
      <c r="B906" s="40"/>
      <c r="C906" s="40"/>
      <c r="D906" s="40"/>
      <c r="E906" s="138"/>
      <c r="F906" s="40"/>
      <c r="G906" s="40"/>
      <c r="H906" s="40"/>
      <c r="I906" s="183"/>
      <c r="J906" s="40"/>
      <c r="K906" s="40"/>
      <c r="L906" s="40"/>
      <c r="M906" s="40"/>
      <c r="N906" s="138"/>
      <c r="O906" s="186"/>
      <c r="P906" s="186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</row>
    <row r="907" spans="1:50" ht="13.2">
      <c r="A907" s="40"/>
      <c r="B907" s="40"/>
      <c r="C907" s="40"/>
      <c r="D907" s="40"/>
      <c r="E907" s="138"/>
      <c r="F907" s="40"/>
      <c r="G907" s="40"/>
      <c r="H907" s="40"/>
      <c r="I907" s="183"/>
      <c r="J907" s="40"/>
      <c r="K907" s="40"/>
      <c r="L907" s="40"/>
      <c r="M907" s="40"/>
      <c r="N907" s="138"/>
      <c r="O907" s="186"/>
      <c r="P907" s="186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</row>
    <row r="908" spans="1:50" ht="13.2">
      <c r="A908" s="40"/>
      <c r="B908" s="40"/>
      <c r="C908" s="40"/>
      <c r="D908" s="40"/>
      <c r="E908" s="138"/>
      <c r="F908" s="40"/>
      <c r="G908" s="40"/>
      <c r="H908" s="40"/>
      <c r="I908" s="183"/>
      <c r="J908" s="40"/>
      <c r="K908" s="40"/>
      <c r="L908" s="40"/>
      <c r="M908" s="40"/>
      <c r="N908" s="138"/>
      <c r="O908" s="186"/>
      <c r="P908" s="186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</row>
    <row r="909" spans="1:50" ht="13.2">
      <c r="A909" s="40"/>
      <c r="B909" s="40"/>
      <c r="C909" s="40"/>
      <c r="D909" s="40"/>
      <c r="E909" s="138"/>
      <c r="F909" s="40"/>
      <c r="G909" s="40"/>
      <c r="H909" s="40"/>
      <c r="I909" s="183"/>
      <c r="J909" s="40"/>
      <c r="K909" s="40"/>
      <c r="L909" s="40"/>
      <c r="M909" s="40"/>
      <c r="N909" s="138"/>
      <c r="O909" s="186"/>
      <c r="P909" s="186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</row>
    <row r="910" spans="1:50" ht="13.2">
      <c r="A910" s="40"/>
      <c r="B910" s="40"/>
      <c r="C910" s="40"/>
      <c r="D910" s="40"/>
      <c r="E910" s="138"/>
      <c r="F910" s="40"/>
      <c r="G910" s="40"/>
      <c r="H910" s="40"/>
      <c r="I910" s="183"/>
      <c r="J910" s="40"/>
      <c r="K910" s="40"/>
      <c r="L910" s="40"/>
      <c r="M910" s="40"/>
      <c r="N910" s="138"/>
      <c r="O910" s="186"/>
      <c r="P910" s="186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</row>
    <row r="911" spans="1:50" ht="13.2">
      <c r="A911" s="40"/>
      <c r="B911" s="40"/>
      <c r="C911" s="40"/>
      <c r="D911" s="40"/>
      <c r="E911" s="138"/>
      <c r="F911" s="40"/>
      <c r="G911" s="40"/>
      <c r="H911" s="40"/>
      <c r="I911" s="183"/>
      <c r="J911" s="40"/>
      <c r="K911" s="40"/>
      <c r="L911" s="40"/>
      <c r="M911" s="40"/>
      <c r="N911" s="138"/>
      <c r="O911" s="186"/>
      <c r="P911" s="186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</row>
    <row r="912" spans="1:50" ht="13.2">
      <c r="A912" s="40"/>
      <c r="B912" s="40"/>
      <c r="C912" s="40"/>
      <c r="D912" s="40"/>
      <c r="E912" s="138"/>
      <c r="F912" s="40"/>
      <c r="G912" s="40"/>
      <c r="H912" s="40"/>
      <c r="I912" s="183"/>
      <c r="J912" s="40"/>
      <c r="K912" s="40"/>
      <c r="L912" s="40"/>
      <c r="M912" s="40"/>
      <c r="N912" s="138"/>
      <c r="O912" s="186"/>
      <c r="P912" s="186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</row>
    <row r="913" spans="1:50" ht="13.2">
      <c r="A913" s="40"/>
      <c r="B913" s="40"/>
      <c r="C913" s="40"/>
      <c r="D913" s="40"/>
      <c r="E913" s="138"/>
      <c r="F913" s="40"/>
      <c r="G913" s="40"/>
      <c r="H913" s="40"/>
      <c r="I913" s="183"/>
      <c r="J913" s="40"/>
      <c r="K913" s="40"/>
      <c r="L913" s="40"/>
      <c r="M913" s="40"/>
      <c r="N913" s="138"/>
      <c r="O913" s="186"/>
      <c r="P913" s="186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</row>
    <row r="914" spans="1:50" ht="13.2">
      <c r="A914" s="40"/>
      <c r="B914" s="40"/>
      <c r="C914" s="40"/>
      <c r="D914" s="40"/>
      <c r="E914" s="138"/>
      <c r="F914" s="40"/>
      <c r="G914" s="40"/>
      <c r="H914" s="40"/>
      <c r="I914" s="183"/>
      <c r="J914" s="40"/>
      <c r="K914" s="40"/>
      <c r="L914" s="40"/>
      <c r="M914" s="40"/>
      <c r="N914" s="138"/>
      <c r="O914" s="186"/>
      <c r="P914" s="186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</row>
    <row r="915" spans="1:50" ht="13.2">
      <c r="A915" s="40"/>
      <c r="B915" s="40"/>
      <c r="C915" s="40"/>
      <c r="D915" s="40"/>
      <c r="E915" s="138"/>
      <c r="F915" s="40"/>
      <c r="G915" s="40"/>
      <c r="H915" s="40"/>
      <c r="I915" s="183"/>
      <c r="J915" s="40"/>
      <c r="K915" s="40"/>
      <c r="L915" s="40"/>
      <c r="M915" s="40"/>
      <c r="N915" s="138"/>
      <c r="O915" s="186"/>
      <c r="P915" s="186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</row>
    <row r="916" spans="1:50" ht="13.2">
      <c r="A916" s="40"/>
      <c r="B916" s="40"/>
      <c r="C916" s="40"/>
      <c r="D916" s="40"/>
      <c r="E916" s="138"/>
      <c r="F916" s="40"/>
      <c r="G916" s="40"/>
      <c r="H916" s="40"/>
      <c r="I916" s="183"/>
      <c r="J916" s="40"/>
      <c r="K916" s="40"/>
      <c r="L916" s="40"/>
      <c r="M916" s="40"/>
      <c r="N916" s="138"/>
      <c r="O916" s="186"/>
      <c r="P916" s="186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</row>
    <row r="917" spans="1:50" ht="13.2">
      <c r="A917" s="40"/>
      <c r="B917" s="40"/>
      <c r="C917" s="40"/>
      <c r="D917" s="40"/>
      <c r="E917" s="138"/>
      <c r="F917" s="40"/>
      <c r="G917" s="40"/>
      <c r="H917" s="40"/>
      <c r="I917" s="183"/>
      <c r="J917" s="40"/>
      <c r="K917" s="40"/>
      <c r="L917" s="40"/>
      <c r="M917" s="40"/>
      <c r="N917" s="138"/>
      <c r="O917" s="186"/>
      <c r="P917" s="186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</row>
    <row r="918" spans="1:50" ht="13.2">
      <c r="A918" s="40"/>
      <c r="B918" s="40"/>
      <c r="C918" s="40"/>
      <c r="D918" s="40"/>
      <c r="E918" s="138"/>
      <c r="F918" s="40"/>
      <c r="G918" s="40"/>
      <c r="H918" s="40"/>
      <c r="I918" s="183"/>
      <c r="J918" s="40"/>
      <c r="K918" s="40"/>
      <c r="L918" s="40"/>
      <c r="M918" s="40"/>
      <c r="N918" s="138"/>
      <c r="O918" s="186"/>
      <c r="P918" s="186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</row>
    <row r="919" spans="1:50" ht="13.2">
      <c r="A919" s="40"/>
      <c r="B919" s="40"/>
      <c r="C919" s="40"/>
      <c r="D919" s="40"/>
      <c r="E919" s="138"/>
      <c r="F919" s="40"/>
      <c r="G919" s="40"/>
      <c r="H919" s="40"/>
      <c r="I919" s="183"/>
      <c r="J919" s="40"/>
      <c r="K919" s="40"/>
      <c r="L919" s="40"/>
      <c r="M919" s="40"/>
      <c r="N919" s="138"/>
      <c r="O919" s="186"/>
      <c r="P919" s="186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</row>
    <row r="920" spans="1:50" ht="13.2">
      <c r="A920" s="40"/>
      <c r="B920" s="40"/>
      <c r="C920" s="40"/>
      <c r="D920" s="40"/>
      <c r="E920" s="138"/>
      <c r="F920" s="40"/>
      <c r="G920" s="40"/>
      <c r="H920" s="40"/>
      <c r="I920" s="183"/>
      <c r="J920" s="40"/>
      <c r="K920" s="40"/>
      <c r="L920" s="40"/>
      <c r="M920" s="40"/>
      <c r="N920" s="138"/>
      <c r="O920" s="186"/>
      <c r="P920" s="186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</row>
    <row r="921" spans="1:50" ht="13.2">
      <c r="A921" s="40"/>
      <c r="B921" s="40"/>
      <c r="C921" s="40"/>
      <c r="D921" s="40"/>
      <c r="E921" s="138"/>
      <c r="F921" s="40"/>
      <c r="G921" s="40"/>
      <c r="H921" s="40"/>
      <c r="I921" s="183"/>
      <c r="J921" s="40"/>
      <c r="K921" s="40"/>
      <c r="L921" s="40"/>
      <c r="M921" s="40"/>
      <c r="N921" s="138"/>
      <c r="O921" s="186"/>
      <c r="P921" s="186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</row>
    <row r="922" spans="1:50" ht="13.2">
      <c r="A922" s="40"/>
      <c r="B922" s="40"/>
      <c r="C922" s="40"/>
      <c r="D922" s="40"/>
      <c r="E922" s="138"/>
      <c r="F922" s="40"/>
      <c r="G922" s="40"/>
      <c r="H922" s="40"/>
      <c r="I922" s="183"/>
      <c r="J922" s="40"/>
      <c r="K922" s="40"/>
      <c r="L922" s="40"/>
      <c r="M922" s="40"/>
      <c r="N922" s="138"/>
      <c r="O922" s="186"/>
      <c r="P922" s="186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</row>
    <row r="923" spans="1:50" ht="13.2">
      <c r="A923" s="40"/>
      <c r="B923" s="40"/>
      <c r="C923" s="40"/>
      <c r="D923" s="40"/>
      <c r="E923" s="138"/>
      <c r="F923" s="40"/>
      <c r="G923" s="40"/>
      <c r="H923" s="40"/>
      <c r="I923" s="183"/>
      <c r="J923" s="40"/>
      <c r="K923" s="40"/>
      <c r="L923" s="40"/>
      <c r="M923" s="40"/>
      <c r="N923" s="138"/>
      <c r="O923" s="186"/>
      <c r="P923" s="186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</row>
    <row r="924" spans="1:50" ht="13.2">
      <c r="A924" s="40"/>
      <c r="B924" s="40"/>
      <c r="C924" s="40"/>
      <c r="D924" s="40"/>
      <c r="E924" s="138"/>
      <c r="F924" s="40"/>
      <c r="G924" s="40"/>
      <c r="H924" s="40"/>
      <c r="I924" s="183"/>
      <c r="J924" s="40"/>
      <c r="K924" s="40"/>
      <c r="L924" s="40"/>
      <c r="M924" s="40"/>
      <c r="N924" s="138"/>
      <c r="O924" s="186"/>
      <c r="P924" s="186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</row>
    <row r="925" spans="1:50" ht="13.2">
      <c r="A925" s="40"/>
      <c r="B925" s="40"/>
      <c r="C925" s="40"/>
      <c r="D925" s="40"/>
      <c r="E925" s="138"/>
      <c r="F925" s="40"/>
      <c r="G925" s="40"/>
      <c r="H925" s="40"/>
      <c r="I925" s="183"/>
      <c r="J925" s="40"/>
      <c r="K925" s="40"/>
      <c r="L925" s="40"/>
      <c r="M925" s="40"/>
      <c r="N925" s="138"/>
      <c r="O925" s="186"/>
      <c r="P925" s="186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</row>
    <row r="926" spans="1:50" ht="13.2">
      <c r="A926" s="40"/>
      <c r="B926" s="40"/>
      <c r="C926" s="40"/>
      <c r="D926" s="40"/>
      <c r="E926" s="138"/>
      <c r="F926" s="40"/>
      <c r="G926" s="40"/>
      <c r="H926" s="40"/>
      <c r="I926" s="183"/>
      <c r="J926" s="40"/>
      <c r="K926" s="40"/>
      <c r="L926" s="40"/>
      <c r="M926" s="40"/>
      <c r="N926" s="138"/>
      <c r="O926" s="186"/>
      <c r="P926" s="186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</row>
    <row r="927" spans="1:50" ht="13.2">
      <c r="A927" s="40"/>
      <c r="B927" s="40"/>
      <c r="C927" s="40"/>
      <c r="D927" s="40"/>
      <c r="E927" s="138"/>
      <c r="F927" s="40"/>
      <c r="G927" s="40"/>
      <c r="H927" s="40"/>
      <c r="I927" s="183"/>
      <c r="J927" s="40"/>
      <c r="K927" s="40"/>
      <c r="L927" s="40"/>
      <c r="M927" s="40"/>
      <c r="N927" s="138"/>
      <c r="O927" s="186"/>
      <c r="P927" s="186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</row>
    <row r="928" spans="1:50" ht="13.2">
      <c r="A928" s="40"/>
      <c r="B928" s="40"/>
      <c r="C928" s="40"/>
      <c r="D928" s="40"/>
      <c r="E928" s="138"/>
      <c r="F928" s="40"/>
      <c r="G928" s="40"/>
      <c r="H928" s="40"/>
      <c r="I928" s="183"/>
      <c r="J928" s="40"/>
      <c r="K928" s="40"/>
      <c r="L928" s="40"/>
      <c r="M928" s="40"/>
      <c r="N928" s="138"/>
      <c r="O928" s="186"/>
      <c r="P928" s="186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</row>
    <row r="929" spans="1:50" ht="13.2">
      <c r="A929" s="40"/>
      <c r="B929" s="40"/>
      <c r="C929" s="40"/>
      <c r="D929" s="40"/>
      <c r="E929" s="138"/>
      <c r="F929" s="40"/>
      <c r="G929" s="40"/>
      <c r="H929" s="40"/>
      <c r="I929" s="183"/>
      <c r="J929" s="40"/>
      <c r="K929" s="40"/>
      <c r="L929" s="40"/>
      <c r="M929" s="40"/>
      <c r="N929" s="138"/>
      <c r="O929" s="186"/>
      <c r="P929" s="186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</row>
    <row r="930" spans="1:50" ht="13.2">
      <c r="A930" s="40"/>
      <c r="B930" s="40"/>
      <c r="C930" s="40"/>
      <c r="D930" s="40"/>
      <c r="E930" s="138"/>
      <c r="F930" s="40"/>
      <c r="G930" s="40"/>
      <c r="H930" s="40"/>
      <c r="I930" s="183"/>
      <c r="J930" s="40"/>
      <c r="K930" s="40"/>
      <c r="L930" s="40"/>
      <c r="M930" s="40"/>
      <c r="N930" s="138"/>
      <c r="O930" s="186"/>
      <c r="P930" s="186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</row>
    <row r="931" spans="1:50" ht="13.2">
      <c r="A931" s="40"/>
      <c r="B931" s="40"/>
      <c r="C931" s="40"/>
      <c r="D931" s="40"/>
      <c r="E931" s="138"/>
      <c r="F931" s="40"/>
      <c r="G931" s="40"/>
      <c r="H931" s="40"/>
      <c r="I931" s="183"/>
      <c r="J931" s="40"/>
      <c r="K931" s="40"/>
      <c r="L931" s="40"/>
      <c r="M931" s="40"/>
      <c r="N931" s="138"/>
      <c r="O931" s="186"/>
      <c r="P931" s="186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</row>
    <row r="932" spans="1:50" ht="13.2">
      <c r="A932" s="40"/>
      <c r="B932" s="40"/>
      <c r="C932" s="40"/>
      <c r="D932" s="40"/>
      <c r="E932" s="138"/>
      <c r="F932" s="40"/>
      <c r="G932" s="40"/>
      <c r="H932" s="40"/>
      <c r="I932" s="183"/>
      <c r="J932" s="40"/>
      <c r="K932" s="40"/>
      <c r="L932" s="40"/>
      <c r="M932" s="40"/>
      <c r="N932" s="138"/>
      <c r="O932" s="186"/>
      <c r="P932" s="186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</row>
    <row r="933" spans="1:50" ht="13.2">
      <c r="A933" s="40"/>
      <c r="B933" s="40"/>
      <c r="C933" s="40"/>
      <c r="D933" s="40"/>
      <c r="E933" s="138"/>
      <c r="F933" s="40"/>
      <c r="G933" s="40"/>
      <c r="H933" s="40"/>
      <c r="I933" s="183"/>
      <c r="J933" s="40"/>
      <c r="K933" s="40"/>
      <c r="L933" s="40"/>
      <c r="M933" s="40"/>
      <c r="N933" s="138"/>
      <c r="O933" s="186"/>
      <c r="P933" s="186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</row>
    <row r="934" spans="1:50" ht="13.2">
      <c r="A934" s="40"/>
      <c r="B934" s="40"/>
      <c r="C934" s="40"/>
      <c r="D934" s="40"/>
      <c r="E934" s="138"/>
      <c r="F934" s="40"/>
      <c r="G934" s="40"/>
      <c r="H934" s="40"/>
      <c r="I934" s="183"/>
      <c r="J934" s="40"/>
      <c r="K934" s="40"/>
      <c r="L934" s="40"/>
      <c r="M934" s="40"/>
      <c r="N934" s="138"/>
      <c r="O934" s="186"/>
      <c r="P934" s="186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</row>
    <row r="935" spans="1:50" ht="13.2">
      <c r="A935" s="40"/>
      <c r="B935" s="40"/>
      <c r="C935" s="40"/>
      <c r="D935" s="40"/>
      <c r="E935" s="138"/>
      <c r="F935" s="40"/>
      <c r="G935" s="40"/>
      <c r="H935" s="40"/>
      <c r="I935" s="183"/>
      <c r="J935" s="40"/>
      <c r="K935" s="40"/>
      <c r="L935" s="40"/>
      <c r="M935" s="40"/>
      <c r="N935" s="138"/>
      <c r="O935" s="186"/>
      <c r="P935" s="186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</row>
    <row r="936" spans="1:50" ht="13.2">
      <c r="A936" s="40"/>
      <c r="B936" s="40"/>
      <c r="C936" s="40"/>
      <c r="D936" s="40"/>
      <c r="E936" s="138"/>
      <c r="F936" s="40"/>
      <c r="G936" s="40"/>
      <c r="H936" s="40"/>
      <c r="I936" s="183"/>
      <c r="J936" s="40"/>
      <c r="K936" s="40"/>
      <c r="L936" s="40"/>
      <c r="M936" s="40"/>
      <c r="N936" s="138"/>
      <c r="O936" s="186"/>
      <c r="P936" s="186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</row>
    <row r="937" spans="1:50" ht="13.2">
      <c r="A937" s="40"/>
      <c r="B937" s="40"/>
      <c r="C937" s="40"/>
      <c r="D937" s="40"/>
      <c r="E937" s="138"/>
      <c r="F937" s="40"/>
      <c r="G937" s="40"/>
      <c r="H937" s="40"/>
      <c r="I937" s="183"/>
      <c r="J937" s="40"/>
      <c r="K937" s="40"/>
      <c r="L937" s="40"/>
      <c r="M937" s="40"/>
      <c r="N937" s="138"/>
      <c r="O937" s="186"/>
      <c r="P937" s="186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</row>
    <row r="938" spans="1:50" ht="13.2">
      <c r="A938" s="40"/>
      <c r="B938" s="40"/>
      <c r="C938" s="40"/>
      <c r="D938" s="40"/>
      <c r="E938" s="138"/>
      <c r="F938" s="40"/>
      <c r="G938" s="40"/>
      <c r="H938" s="40"/>
      <c r="I938" s="183"/>
      <c r="J938" s="40"/>
      <c r="K938" s="40"/>
      <c r="L938" s="40"/>
      <c r="M938" s="40"/>
      <c r="N938" s="138"/>
      <c r="O938" s="186"/>
      <c r="P938" s="186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</row>
    <row r="939" spans="1:50" ht="13.2">
      <c r="A939" s="40"/>
      <c r="B939" s="40"/>
      <c r="C939" s="40"/>
      <c r="D939" s="40"/>
      <c r="E939" s="138"/>
      <c r="F939" s="40"/>
      <c r="G939" s="40"/>
      <c r="H939" s="40"/>
      <c r="I939" s="183"/>
      <c r="J939" s="40"/>
      <c r="K939" s="40"/>
      <c r="L939" s="40"/>
      <c r="M939" s="40"/>
      <c r="N939" s="138"/>
      <c r="O939" s="186"/>
      <c r="P939" s="186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</row>
    <row r="940" spans="1:50" ht="13.2">
      <c r="A940" s="40"/>
      <c r="B940" s="40"/>
      <c r="C940" s="40"/>
      <c r="D940" s="40"/>
      <c r="E940" s="138"/>
      <c r="F940" s="40"/>
      <c r="G940" s="40"/>
      <c r="H940" s="40"/>
      <c r="I940" s="183"/>
      <c r="J940" s="40"/>
      <c r="K940" s="40"/>
      <c r="L940" s="40"/>
      <c r="M940" s="40"/>
      <c r="N940" s="138"/>
      <c r="O940" s="186"/>
      <c r="P940" s="186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</row>
    <row r="941" spans="1:50" ht="13.2">
      <c r="A941" s="40"/>
      <c r="B941" s="40"/>
      <c r="C941" s="40"/>
      <c r="D941" s="40"/>
      <c r="E941" s="138"/>
      <c r="F941" s="40"/>
      <c r="G941" s="40"/>
      <c r="H941" s="40"/>
      <c r="I941" s="183"/>
      <c r="J941" s="40"/>
      <c r="K941" s="40"/>
      <c r="L941" s="40"/>
      <c r="M941" s="40"/>
      <c r="N941" s="138"/>
      <c r="O941" s="186"/>
      <c r="P941" s="186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</row>
    <row r="942" spans="1:50" ht="13.2">
      <c r="A942" s="40"/>
      <c r="B942" s="40"/>
      <c r="C942" s="40"/>
      <c r="D942" s="40"/>
      <c r="E942" s="138"/>
      <c r="F942" s="40"/>
      <c r="G942" s="40"/>
      <c r="H942" s="40"/>
      <c r="I942" s="183"/>
      <c r="J942" s="40"/>
      <c r="K942" s="40"/>
      <c r="L942" s="40"/>
      <c r="M942" s="40"/>
      <c r="N942" s="138"/>
      <c r="O942" s="186"/>
      <c r="P942" s="186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</row>
    <row r="943" spans="1:50" ht="13.2">
      <c r="A943" s="40"/>
      <c r="B943" s="40"/>
      <c r="C943" s="40"/>
      <c r="D943" s="40"/>
      <c r="E943" s="138"/>
      <c r="F943" s="40"/>
      <c r="G943" s="40"/>
      <c r="H943" s="40"/>
      <c r="I943" s="183"/>
      <c r="J943" s="40"/>
      <c r="K943" s="40"/>
      <c r="L943" s="40"/>
      <c r="M943" s="40"/>
      <c r="N943" s="138"/>
      <c r="O943" s="186"/>
      <c r="P943" s="186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</row>
    <row r="944" spans="1:50" ht="13.2">
      <c r="A944" s="40"/>
      <c r="B944" s="40"/>
      <c r="C944" s="40"/>
      <c r="D944" s="40"/>
      <c r="E944" s="138"/>
      <c r="F944" s="40"/>
      <c r="G944" s="40"/>
      <c r="H944" s="40"/>
      <c r="I944" s="183"/>
      <c r="J944" s="40"/>
      <c r="K944" s="40"/>
      <c r="L944" s="40"/>
      <c r="M944" s="40"/>
      <c r="N944" s="138"/>
      <c r="O944" s="186"/>
      <c r="P944" s="186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</row>
    <row r="945" spans="1:50" ht="13.2">
      <c r="A945" s="40"/>
      <c r="B945" s="40"/>
      <c r="C945" s="40"/>
      <c r="D945" s="40"/>
      <c r="E945" s="138"/>
      <c r="F945" s="40"/>
      <c r="G945" s="40"/>
      <c r="H945" s="40"/>
      <c r="I945" s="183"/>
      <c r="J945" s="40"/>
      <c r="K945" s="40"/>
      <c r="L945" s="40"/>
      <c r="M945" s="40"/>
      <c r="N945" s="138"/>
      <c r="O945" s="186"/>
      <c r="P945" s="186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</row>
    <row r="946" spans="1:50" ht="13.2">
      <c r="A946" s="40"/>
      <c r="B946" s="40"/>
      <c r="C946" s="40"/>
      <c r="D946" s="40"/>
      <c r="E946" s="138"/>
      <c r="F946" s="40"/>
      <c r="G946" s="40"/>
      <c r="H946" s="40"/>
      <c r="I946" s="183"/>
      <c r="J946" s="40"/>
      <c r="K946" s="40"/>
      <c r="L946" s="40"/>
      <c r="M946" s="40"/>
      <c r="N946" s="138"/>
      <c r="O946" s="186"/>
      <c r="P946" s="186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</row>
    <row r="947" spans="1:50" ht="13.2">
      <c r="A947" s="40"/>
      <c r="B947" s="40"/>
      <c r="C947" s="40"/>
      <c r="D947" s="40"/>
      <c r="E947" s="138"/>
      <c r="F947" s="40"/>
      <c r="G947" s="40"/>
      <c r="H947" s="40"/>
      <c r="I947" s="183"/>
      <c r="J947" s="40"/>
      <c r="K947" s="40"/>
      <c r="L947" s="40"/>
      <c r="M947" s="40"/>
      <c r="N947" s="138"/>
      <c r="O947" s="186"/>
      <c r="P947" s="186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</row>
    <row r="948" spans="1:50" ht="13.2">
      <c r="A948" s="40"/>
      <c r="B948" s="40"/>
      <c r="C948" s="40"/>
      <c r="D948" s="40"/>
      <c r="E948" s="138"/>
      <c r="F948" s="40"/>
      <c r="G948" s="40"/>
      <c r="H948" s="40"/>
      <c r="I948" s="183"/>
      <c r="J948" s="40"/>
      <c r="K948" s="40"/>
      <c r="L948" s="40"/>
      <c r="M948" s="40"/>
      <c r="N948" s="138"/>
      <c r="O948" s="186"/>
      <c r="P948" s="186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</row>
    <row r="949" spans="1:50" ht="13.2">
      <c r="A949" s="40"/>
      <c r="B949" s="40"/>
      <c r="C949" s="40"/>
      <c r="D949" s="40"/>
      <c r="E949" s="138"/>
      <c r="F949" s="40"/>
      <c r="G949" s="40"/>
      <c r="H949" s="40"/>
      <c r="I949" s="183"/>
      <c r="J949" s="40"/>
      <c r="K949" s="40"/>
      <c r="L949" s="40"/>
      <c r="M949" s="40"/>
      <c r="N949" s="138"/>
      <c r="O949" s="186"/>
      <c r="P949" s="186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</row>
    <row r="950" spans="1:50" ht="13.2">
      <c r="A950" s="40"/>
      <c r="B950" s="40"/>
      <c r="C950" s="40"/>
      <c r="D950" s="40"/>
      <c r="E950" s="138"/>
      <c r="F950" s="40"/>
      <c r="G950" s="40"/>
      <c r="H950" s="40"/>
      <c r="I950" s="183"/>
      <c r="J950" s="40"/>
      <c r="K950" s="40"/>
      <c r="L950" s="40"/>
      <c r="M950" s="40"/>
      <c r="N950" s="138"/>
      <c r="O950" s="186"/>
      <c r="P950" s="186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</row>
    <row r="951" spans="1:50" ht="13.2">
      <c r="A951" s="40"/>
      <c r="B951" s="40"/>
      <c r="C951" s="40"/>
      <c r="D951" s="40"/>
      <c r="E951" s="138"/>
      <c r="F951" s="40"/>
      <c r="G951" s="40"/>
      <c r="H951" s="40"/>
      <c r="I951" s="183"/>
      <c r="J951" s="40"/>
      <c r="K951" s="40"/>
      <c r="L951" s="40"/>
      <c r="M951" s="40"/>
      <c r="N951" s="138"/>
      <c r="O951" s="186"/>
      <c r="P951" s="186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</row>
    <row r="952" spans="1:50" ht="13.2">
      <c r="A952" s="40"/>
      <c r="B952" s="40"/>
      <c r="C952" s="40"/>
      <c r="D952" s="40"/>
      <c r="E952" s="138"/>
      <c r="F952" s="40"/>
      <c r="G952" s="40"/>
      <c r="H952" s="40"/>
      <c r="I952" s="183"/>
      <c r="J952" s="40"/>
      <c r="K952" s="40"/>
      <c r="L952" s="40"/>
      <c r="M952" s="40"/>
      <c r="N952" s="138"/>
      <c r="O952" s="186"/>
      <c r="P952" s="186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</row>
    <row r="953" spans="1:50" ht="13.2">
      <c r="A953" s="40"/>
      <c r="B953" s="40"/>
      <c r="C953" s="40"/>
      <c r="D953" s="40"/>
      <c r="E953" s="138"/>
      <c r="F953" s="40"/>
      <c r="G953" s="40"/>
      <c r="H953" s="40"/>
      <c r="I953" s="183"/>
      <c r="J953" s="40"/>
      <c r="K953" s="40"/>
      <c r="L953" s="40"/>
      <c r="M953" s="40"/>
      <c r="N953" s="138"/>
      <c r="O953" s="186"/>
      <c r="P953" s="186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</row>
    <row r="954" spans="1:50" ht="13.2">
      <c r="A954" s="40"/>
      <c r="B954" s="40"/>
      <c r="C954" s="40"/>
      <c r="D954" s="40"/>
      <c r="E954" s="138"/>
      <c r="F954" s="40"/>
      <c r="G954" s="40"/>
      <c r="H954" s="40"/>
      <c r="I954" s="183"/>
      <c r="J954" s="40"/>
      <c r="K954" s="40"/>
      <c r="L954" s="40"/>
      <c r="M954" s="40"/>
      <c r="N954" s="138"/>
      <c r="O954" s="186"/>
      <c r="P954" s="186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</row>
    <row r="955" spans="1:50" ht="13.2">
      <c r="A955" s="40"/>
      <c r="B955" s="40"/>
      <c r="C955" s="40"/>
      <c r="D955" s="40"/>
      <c r="E955" s="138"/>
      <c r="F955" s="40"/>
      <c r="G955" s="40"/>
      <c r="H955" s="40"/>
      <c r="I955" s="183"/>
      <c r="J955" s="40"/>
      <c r="K955" s="40"/>
      <c r="L955" s="40"/>
      <c r="M955" s="40"/>
      <c r="N955" s="138"/>
      <c r="O955" s="186"/>
      <c r="P955" s="186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</row>
    <row r="956" spans="1:50" ht="13.2">
      <c r="A956" s="40"/>
      <c r="B956" s="40"/>
      <c r="C956" s="40"/>
      <c r="D956" s="40"/>
      <c r="E956" s="138"/>
      <c r="F956" s="40"/>
      <c r="G956" s="40"/>
      <c r="H956" s="40"/>
      <c r="I956" s="183"/>
      <c r="J956" s="40"/>
      <c r="K956" s="40"/>
      <c r="L956" s="40"/>
      <c r="M956" s="40"/>
      <c r="N956" s="138"/>
      <c r="O956" s="186"/>
      <c r="P956" s="186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</row>
    <row r="957" spans="1:50" ht="13.2">
      <c r="A957" s="40"/>
      <c r="B957" s="40"/>
      <c r="C957" s="40"/>
      <c r="D957" s="40"/>
      <c r="E957" s="138"/>
      <c r="F957" s="40"/>
      <c r="G957" s="40"/>
      <c r="H957" s="40"/>
      <c r="I957" s="183"/>
      <c r="J957" s="40"/>
      <c r="K957" s="40"/>
      <c r="L957" s="40"/>
      <c r="M957" s="40"/>
      <c r="N957" s="138"/>
      <c r="O957" s="186"/>
      <c r="P957" s="186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</row>
    <row r="958" spans="1:50" ht="13.2">
      <c r="A958" s="40"/>
      <c r="B958" s="40"/>
      <c r="C958" s="40"/>
      <c r="D958" s="40"/>
      <c r="E958" s="138"/>
      <c r="F958" s="40"/>
      <c r="G958" s="40"/>
      <c r="H958" s="40"/>
      <c r="I958" s="183"/>
      <c r="J958" s="40"/>
      <c r="K958" s="40"/>
      <c r="L958" s="40"/>
      <c r="M958" s="40"/>
      <c r="N958" s="138"/>
      <c r="O958" s="186"/>
      <c r="P958" s="186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</row>
    <row r="959" spans="1:50" ht="13.2">
      <c r="A959" s="40"/>
      <c r="B959" s="40"/>
      <c r="C959" s="40"/>
      <c r="D959" s="40"/>
      <c r="E959" s="138"/>
      <c r="F959" s="40"/>
      <c r="G959" s="40"/>
      <c r="H959" s="40"/>
      <c r="I959" s="183"/>
      <c r="J959" s="40"/>
      <c r="K959" s="40"/>
      <c r="L959" s="40"/>
      <c r="M959" s="40"/>
      <c r="N959" s="138"/>
      <c r="O959" s="186"/>
      <c r="P959" s="186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</row>
    <row r="960" spans="1:50" ht="13.2">
      <c r="A960" s="40"/>
      <c r="B960" s="40"/>
      <c r="C960" s="40"/>
      <c r="D960" s="40"/>
      <c r="E960" s="138"/>
      <c r="F960" s="40"/>
      <c r="G960" s="40"/>
      <c r="H960" s="40"/>
      <c r="I960" s="183"/>
      <c r="J960" s="40"/>
      <c r="K960" s="40"/>
      <c r="L960" s="40"/>
      <c r="M960" s="40"/>
      <c r="N960" s="138"/>
      <c r="O960" s="186"/>
      <c r="P960" s="186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</row>
    <row r="961" spans="1:50" ht="13.2">
      <c r="A961" s="40"/>
      <c r="B961" s="40"/>
      <c r="C961" s="40"/>
      <c r="D961" s="40"/>
      <c r="E961" s="138"/>
      <c r="F961" s="40"/>
      <c r="G961" s="40"/>
      <c r="H961" s="40"/>
      <c r="I961" s="183"/>
      <c r="J961" s="40"/>
      <c r="K961" s="40"/>
      <c r="L961" s="40"/>
      <c r="M961" s="40"/>
      <c r="N961" s="138"/>
      <c r="O961" s="186"/>
      <c r="P961" s="186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</row>
    <row r="962" spans="1:50" ht="13.2">
      <c r="A962" s="40"/>
      <c r="B962" s="40"/>
      <c r="C962" s="40"/>
      <c r="D962" s="40"/>
      <c r="E962" s="138"/>
      <c r="F962" s="40"/>
      <c r="G962" s="40"/>
      <c r="H962" s="40"/>
      <c r="I962" s="183"/>
      <c r="J962" s="40"/>
      <c r="K962" s="40"/>
      <c r="L962" s="40"/>
      <c r="M962" s="40"/>
      <c r="N962" s="138"/>
      <c r="O962" s="186"/>
      <c r="P962" s="186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</row>
    <row r="963" spans="1:50" ht="13.2">
      <c r="A963" s="40"/>
      <c r="B963" s="40"/>
      <c r="C963" s="40"/>
      <c r="D963" s="40"/>
      <c r="E963" s="138"/>
      <c r="F963" s="40"/>
      <c r="G963" s="40"/>
      <c r="H963" s="40"/>
      <c r="I963" s="183"/>
      <c r="J963" s="40"/>
      <c r="K963" s="40"/>
      <c r="L963" s="40"/>
      <c r="M963" s="40"/>
      <c r="N963" s="138"/>
      <c r="O963" s="186"/>
      <c r="P963" s="186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</row>
    <row r="964" spans="1:50" ht="13.2">
      <c r="A964" s="40"/>
      <c r="B964" s="40"/>
      <c r="C964" s="40"/>
      <c r="D964" s="40"/>
      <c r="E964" s="138"/>
      <c r="F964" s="40"/>
      <c r="G964" s="40"/>
      <c r="H964" s="40"/>
      <c r="I964" s="183"/>
      <c r="J964" s="40"/>
      <c r="K964" s="40"/>
      <c r="L964" s="40"/>
      <c r="M964" s="40"/>
      <c r="N964" s="138"/>
      <c r="O964" s="186"/>
      <c r="P964" s="186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</row>
    <row r="965" spans="1:50" ht="13.2">
      <c r="A965" s="40"/>
      <c r="B965" s="40"/>
      <c r="C965" s="40"/>
      <c r="D965" s="40"/>
      <c r="E965" s="138"/>
      <c r="F965" s="40"/>
      <c r="G965" s="40"/>
      <c r="H965" s="40"/>
      <c r="I965" s="183"/>
      <c r="J965" s="40"/>
      <c r="K965" s="40"/>
      <c r="L965" s="40"/>
      <c r="M965" s="40"/>
      <c r="N965" s="138"/>
      <c r="O965" s="186"/>
      <c r="P965" s="186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</row>
    <row r="966" spans="1:50" ht="13.2">
      <c r="A966" s="40"/>
      <c r="B966" s="40"/>
      <c r="C966" s="40"/>
      <c r="D966" s="40"/>
      <c r="E966" s="138"/>
      <c r="F966" s="40"/>
      <c r="G966" s="40"/>
      <c r="H966" s="40"/>
      <c r="I966" s="183"/>
      <c r="J966" s="40"/>
      <c r="K966" s="40"/>
      <c r="L966" s="40"/>
      <c r="M966" s="40"/>
      <c r="N966" s="138"/>
      <c r="O966" s="186"/>
      <c r="P966" s="186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</row>
    <row r="967" spans="1:50" ht="13.2">
      <c r="A967" s="40"/>
      <c r="B967" s="40"/>
      <c r="C967" s="40"/>
      <c r="D967" s="40"/>
      <c r="E967" s="138"/>
      <c r="F967" s="40"/>
      <c r="G967" s="40"/>
      <c r="H967" s="40"/>
      <c r="I967" s="183"/>
      <c r="J967" s="40"/>
      <c r="K967" s="40"/>
      <c r="L967" s="40"/>
      <c r="M967" s="40"/>
      <c r="N967" s="138"/>
      <c r="O967" s="186"/>
      <c r="P967" s="186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</row>
    <row r="968" spans="1:50" ht="13.2">
      <c r="A968" s="40"/>
      <c r="B968" s="40"/>
      <c r="C968" s="40"/>
      <c r="D968" s="40"/>
      <c r="E968" s="138"/>
      <c r="F968" s="40"/>
      <c r="G968" s="40"/>
      <c r="H968" s="40"/>
      <c r="I968" s="183"/>
      <c r="J968" s="40"/>
      <c r="K968" s="40"/>
      <c r="L968" s="40"/>
      <c r="M968" s="40"/>
      <c r="N968" s="138"/>
      <c r="O968" s="186"/>
      <c r="P968" s="186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</row>
    <row r="969" spans="1:50" ht="13.2">
      <c r="A969" s="40"/>
      <c r="B969" s="40"/>
      <c r="C969" s="40"/>
      <c r="D969" s="40"/>
      <c r="E969" s="138"/>
      <c r="F969" s="40"/>
      <c r="G969" s="40"/>
      <c r="H969" s="40"/>
      <c r="I969" s="183"/>
      <c r="J969" s="40"/>
      <c r="K969" s="40"/>
      <c r="L969" s="40"/>
      <c r="M969" s="40"/>
      <c r="N969" s="138"/>
      <c r="O969" s="186"/>
      <c r="P969" s="186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</row>
    <row r="970" spans="1:50" ht="13.2">
      <c r="A970" s="40"/>
      <c r="B970" s="40"/>
      <c r="C970" s="40"/>
      <c r="D970" s="40"/>
      <c r="E970" s="138"/>
      <c r="F970" s="40"/>
      <c r="G970" s="40"/>
      <c r="H970" s="40"/>
      <c r="I970" s="183"/>
      <c r="J970" s="40"/>
      <c r="K970" s="40"/>
      <c r="L970" s="40"/>
      <c r="M970" s="40"/>
      <c r="N970" s="138"/>
      <c r="O970" s="186"/>
      <c r="P970" s="186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</row>
    <row r="971" spans="1:50" ht="13.2">
      <c r="A971" s="40"/>
      <c r="B971" s="40"/>
      <c r="C971" s="40"/>
      <c r="D971" s="40"/>
      <c r="E971" s="138"/>
      <c r="F971" s="40"/>
      <c r="G971" s="40"/>
      <c r="H971" s="40"/>
      <c r="I971" s="183"/>
      <c r="J971" s="40"/>
      <c r="K971" s="40"/>
      <c r="L971" s="40"/>
      <c r="M971" s="40"/>
      <c r="N971" s="138"/>
      <c r="O971" s="186"/>
      <c r="P971" s="186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</row>
    <row r="972" spans="1:50" ht="13.2">
      <c r="A972" s="40"/>
      <c r="B972" s="40"/>
      <c r="C972" s="40"/>
      <c r="D972" s="40"/>
      <c r="E972" s="138"/>
      <c r="F972" s="40"/>
      <c r="G972" s="40"/>
      <c r="H972" s="40"/>
      <c r="I972" s="183"/>
      <c r="J972" s="40"/>
      <c r="K972" s="40"/>
      <c r="L972" s="40"/>
      <c r="M972" s="40"/>
      <c r="N972" s="138"/>
      <c r="O972" s="186"/>
      <c r="P972" s="186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</row>
    <row r="973" spans="1:50" ht="13.2">
      <c r="A973" s="40"/>
      <c r="B973" s="40"/>
      <c r="C973" s="40"/>
      <c r="D973" s="40"/>
      <c r="E973" s="138"/>
      <c r="F973" s="40"/>
      <c r="G973" s="40"/>
      <c r="H973" s="40"/>
      <c r="I973" s="183"/>
      <c r="J973" s="40"/>
      <c r="K973" s="40"/>
      <c r="L973" s="40"/>
      <c r="M973" s="40"/>
      <c r="N973" s="138"/>
      <c r="O973" s="186"/>
      <c r="P973" s="186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</row>
    <row r="974" spans="1:50" ht="13.2">
      <c r="A974" s="40"/>
      <c r="B974" s="40"/>
      <c r="C974" s="40"/>
      <c r="D974" s="40"/>
      <c r="E974" s="138"/>
      <c r="F974" s="40"/>
      <c r="G974" s="40"/>
      <c r="H974" s="40"/>
      <c r="I974" s="183"/>
      <c r="J974" s="40"/>
      <c r="K974" s="40"/>
      <c r="L974" s="40"/>
      <c r="M974" s="40"/>
      <c r="N974" s="138"/>
      <c r="O974" s="186"/>
      <c r="P974" s="186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</row>
    <row r="975" spans="1:50" ht="13.2">
      <c r="A975" s="40"/>
      <c r="B975" s="40"/>
      <c r="C975" s="40"/>
      <c r="D975" s="40"/>
      <c r="E975" s="138"/>
      <c r="F975" s="40"/>
      <c r="G975" s="40"/>
      <c r="H975" s="40"/>
      <c r="I975" s="183"/>
      <c r="J975" s="40"/>
      <c r="K975" s="40"/>
      <c r="L975" s="40"/>
      <c r="M975" s="40"/>
      <c r="N975" s="138"/>
      <c r="O975" s="186"/>
      <c r="P975" s="186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</row>
    <row r="976" spans="1:50" ht="13.2">
      <c r="A976" s="40"/>
      <c r="B976" s="40"/>
      <c r="C976" s="40"/>
      <c r="D976" s="40"/>
      <c r="E976" s="138"/>
      <c r="F976" s="40"/>
      <c r="G976" s="40"/>
      <c r="H976" s="40"/>
      <c r="I976" s="183"/>
      <c r="J976" s="40"/>
      <c r="K976" s="40"/>
      <c r="L976" s="40"/>
      <c r="M976" s="40"/>
      <c r="N976" s="138"/>
      <c r="O976" s="186"/>
      <c r="P976" s="186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</row>
    <row r="977" spans="1:50" ht="13.2">
      <c r="A977" s="40"/>
      <c r="B977" s="40"/>
      <c r="C977" s="40"/>
      <c r="D977" s="40"/>
      <c r="E977" s="138"/>
      <c r="F977" s="40"/>
      <c r="G977" s="40"/>
      <c r="H977" s="40"/>
      <c r="I977" s="183"/>
      <c r="J977" s="40"/>
      <c r="K977" s="40"/>
      <c r="L977" s="40"/>
      <c r="M977" s="40"/>
      <c r="N977" s="138"/>
      <c r="O977" s="186"/>
      <c r="P977" s="186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</row>
    <row r="978" spans="1:50" ht="13.2">
      <c r="A978" s="40"/>
      <c r="B978" s="40"/>
      <c r="C978" s="40"/>
      <c r="D978" s="40"/>
      <c r="E978" s="138"/>
      <c r="F978" s="40"/>
      <c r="G978" s="40"/>
      <c r="H978" s="40"/>
      <c r="I978" s="183"/>
      <c r="J978" s="40"/>
      <c r="K978" s="40"/>
      <c r="L978" s="40"/>
      <c r="M978" s="40"/>
      <c r="N978" s="138"/>
      <c r="O978" s="186"/>
      <c r="P978" s="186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</row>
    <row r="979" spans="1:50" ht="13.2">
      <c r="A979" s="40"/>
      <c r="B979" s="40"/>
      <c r="C979" s="40"/>
      <c r="D979" s="40"/>
      <c r="E979" s="138"/>
      <c r="F979" s="40"/>
      <c r="G979" s="40"/>
      <c r="H979" s="40"/>
      <c r="I979" s="183"/>
      <c r="J979" s="40"/>
      <c r="K979" s="40"/>
      <c r="L979" s="40"/>
      <c r="M979" s="40"/>
      <c r="N979" s="138"/>
      <c r="O979" s="186"/>
      <c r="P979" s="186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</row>
    <row r="980" spans="1:50" ht="13.2">
      <c r="A980" s="40"/>
      <c r="B980" s="40"/>
      <c r="C980" s="40"/>
      <c r="D980" s="40"/>
      <c r="E980" s="138"/>
      <c r="F980" s="40"/>
      <c r="G980" s="40"/>
      <c r="H980" s="40"/>
      <c r="I980" s="183"/>
      <c r="J980" s="40"/>
      <c r="K980" s="40"/>
      <c r="L980" s="40"/>
      <c r="M980" s="40"/>
      <c r="N980" s="138"/>
      <c r="O980" s="186"/>
      <c r="P980" s="186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</row>
    <row r="981" spans="1:50" ht="13.2">
      <c r="A981" s="40"/>
      <c r="B981" s="40"/>
      <c r="C981" s="40"/>
      <c r="D981" s="40"/>
      <c r="E981" s="138"/>
      <c r="F981" s="40"/>
      <c r="G981" s="40"/>
      <c r="H981" s="40"/>
      <c r="I981" s="183"/>
      <c r="J981" s="40"/>
      <c r="K981" s="40"/>
      <c r="L981" s="40"/>
      <c r="M981" s="40"/>
      <c r="N981" s="138"/>
      <c r="O981" s="186"/>
      <c r="P981" s="186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</row>
    <row r="982" spans="1:50" ht="13.2">
      <c r="A982" s="40"/>
      <c r="B982" s="40"/>
      <c r="C982" s="40"/>
      <c r="D982" s="40"/>
      <c r="E982" s="138"/>
      <c r="F982" s="40"/>
      <c r="G982" s="40"/>
      <c r="H982" s="40"/>
      <c r="I982" s="183"/>
      <c r="J982" s="40"/>
      <c r="K982" s="40"/>
      <c r="L982" s="40"/>
      <c r="M982" s="40"/>
      <c r="N982" s="138"/>
      <c r="O982" s="186"/>
      <c r="P982" s="186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</row>
    <row r="983" spans="1:50" ht="13.2">
      <c r="A983" s="40"/>
      <c r="B983" s="40"/>
      <c r="C983" s="40"/>
      <c r="D983" s="40"/>
      <c r="E983" s="138"/>
      <c r="F983" s="40"/>
      <c r="G983" s="40"/>
      <c r="H983" s="40"/>
      <c r="I983" s="183"/>
      <c r="J983" s="40"/>
      <c r="K983" s="40"/>
      <c r="L983" s="40"/>
      <c r="M983" s="40"/>
      <c r="N983" s="138"/>
      <c r="O983" s="186"/>
      <c r="P983" s="186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</row>
    <row r="984" spans="1:50" ht="13.2">
      <c r="A984" s="40"/>
      <c r="B984" s="40"/>
      <c r="C984" s="40"/>
      <c r="D984" s="40"/>
      <c r="E984" s="138"/>
      <c r="F984" s="40"/>
      <c r="G984" s="40"/>
      <c r="H984" s="40"/>
      <c r="I984" s="183"/>
      <c r="J984" s="40"/>
      <c r="K984" s="40"/>
      <c r="L984" s="40"/>
      <c r="M984" s="40"/>
      <c r="N984" s="138"/>
      <c r="O984" s="186"/>
      <c r="P984" s="186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</row>
    <row r="985" spans="1:50" ht="13.2">
      <c r="A985" s="40"/>
      <c r="B985" s="40"/>
      <c r="C985" s="40"/>
      <c r="D985" s="40"/>
      <c r="E985" s="138"/>
      <c r="F985" s="40"/>
      <c r="G985" s="40"/>
      <c r="H985" s="40"/>
      <c r="I985" s="183"/>
      <c r="J985" s="40"/>
      <c r="K985" s="40"/>
      <c r="L985" s="40"/>
      <c r="M985" s="40"/>
      <c r="N985" s="138"/>
      <c r="O985" s="186"/>
      <c r="P985" s="186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</row>
    <row r="986" spans="1:50" ht="13.2">
      <c r="A986" s="40"/>
      <c r="B986" s="40"/>
      <c r="C986" s="40"/>
      <c r="D986" s="40"/>
      <c r="E986" s="138"/>
      <c r="F986" s="40"/>
      <c r="G986" s="40"/>
      <c r="H986" s="40"/>
      <c r="I986" s="183"/>
      <c r="J986" s="40"/>
      <c r="K986" s="40"/>
      <c r="L986" s="40"/>
      <c r="M986" s="40"/>
      <c r="N986" s="138"/>
      <c r="O986" s="186"/>
      <c r="P986" s="186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</row>
    <row r="987" spans="1:50" ht="13.2">
      <c r="A987" s="40"/>
      <c r="B987" s="40"/>
      <c r="C987" s="40"/>
      <c r="D987" s="40"/>
      <c r="E987" s="138"/>
      <c r="F987" s="40"/>
      <c r="G987" s="40"/>
      <c r="H987" s="40"/>
      <c r="I987" s="183"/>
      <c r="J987" s="40"/>
      <c r="K987" s="40"/>
      <c r="L987" s="40"/>
      <c r="M987" s="40"/>
      <c r="N987" s="138"/>
      <c r="O987" s="186"/>
      <c r="P987" s="186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</row>
    <row r="988" spans="1:50" ht="13.2">
      <c r="A988" s="40"/>
      <c r="B988" s="40"/>
      <c r="C988" s="40"/>
      <c r="D988" s="40"/>
      <c r="E988" s="138"/>
      <c r="F988" s="40"/>
      <c r="G988" s="40"/>
      <c r="H988" s="40"/>
      <c r="I988" s="183"/>
      <c r="J988" s="40"/>
      <c r="K988" s="40"/>
      <c r="L988" s="40"/>
      <c r="M988" s="40"/>
      <c r="N988" s="138"/>
      <c r="O988" s="186"/>
      <c r="P988" s="186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</row>
    <row r="989" spans="1:50" ht="13.2">
      <c r="A989" s="40"/>
      <c r="B989" s="40"/>
      <c r="C989" s="40"/>
      <c r="D989" s="40"/>
      <c r="E989" s="138"/>
      <c r="F989" s="40"/>
      <c r="G989" s="40"/>
      <c r="H989" s="40"/>
      <c r="I989" s="183"/>
      <c r="J989" s="40"/>
      <c r="K989" s="40"/>
      <c r="L989" s="40"/>
      <c r="M989" s="40"/>
      <c r="N989" s="138"/>
      <c r="O989" s="186"/>
      <c r="P989" s="186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</row>
    <row r="990" spans="1:50" ht="13.2">
      <c r="A990" s="40"/>
      <c r="B990" s="40"/>
      <c r="C990" s="40"/>
      <c r="D990" s="40"/>
      <c r="E990" s="138"/>
      <c r="F990" s="40"/>
      <c r="G990" s="40"/>
      <c r="H990" s="40"/>
      <c r="I990" s="183"/>
      <c r="J990" s="40"/>
      <c r="K990" s="40"/>
      <c r="L990" s="40"/>
      <c r="M990" s="40"/>
      <c r="N990" s="138"/>
      <c r="O990" s="186"/>
      <c r="P990" s="186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</row>
    <row r="991" spans="1:50" ht="13.2">
      <c r="A991" s="40"/>
      <c r="B991" s="40"/>
      <c r="C991" s="40"/>
      <c r="D991" s="40"/>
      <c r="E991" s="138"/>
      <c r="F991" s="40"/>
      <c r="G991" s="40"/>
      <c r="H991" s="40"/>
      <c r="I991" s="183"/>
      <c r="J991" s="40"/>
      <c r="K991" s="40"/>
      <c r="L991" s="40"/>
      <c r="M991" s="40"/>
      <c r="N991" s="138"/>
      <c r="O991" s="186"/>
      <c r="P991" s="186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</row>
    <row r="992" spans="1:50" ht="13.2">
      <c r="A992" s="40"/>
      <c r="B992" s="40"/>
      <c r="C992" s="40"/>
      <c r="D992" s="40"/>
      <c r="E992" s="138"/>
      <c r="F992" s="40"/>
      <c r="G992" s="40"/>
      <c r="H992" s="40"/>
      <c r="I992" s="183"/>
      <c r="J992" s="40"/>
      <c r="K992" s="40"/>
      <c r="L992" s="40"/>
      <c r="M992" s="40"/>
      <c r="N992" s="138"/>
      <c r="O992" s="186"/>
      <c r="P992" s="186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</row>
    <row r="993" spans="1:50" ht="13.2">
      <c r="A993" s="40"/>
      <c r="B993" s="40"/>
      <c r="C993" s="40"/>
      <c r="D993" s="40"/>
      <c r="E993" s="138"/>
      <c r="F993" s="40"/>
      <c r="G993" s="40"/>
      <c r="H993" s="40"/>
      <c r="I993" s="183"/>
      <c r="J993" s="40"/>
      <c r="K993" s="40"/>
      <c r="L993" s="40"/>
      <c r="M993" s="40"/>
      <c r="N993" s="138"/>
      <c r="O993" s="186"/>
      <c r="P993" s="186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</row>
    <row r="994" spans="1:50" ht="13.2">
      <c r="A994" s="40"/>
      <c r="B994" s="40"/>
      <c r="C994" s="40"/>
      <c r="D994" s="40"/>
      <c r="E994" s="138"/>
      <c r="F994" s="40"/>
      <c r="G994" s="40"/>
      <c r="H994" s="40"/>
      <c r="I994" s="183"/>
      <c r="J994" s="40"/>
      <c r="K994" s="40"/>
      <c r="L994" s="40"/>
      <c r="M994" s="40"/>
      <c r="N994" s="138"/>
      <c r="O994" s="186"/>
      <c r="P994" s="186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</row>
    <row r="995" spans="1:50" ht="13.2">
      <c r="A995" s="40"/>
      <c r="B995" s="40"/>
      <c r="C995" s="40"/>
      <c r="D995" s="40"/>
      <c r="E995" s="138"/>
      <c r="F995" s="40"/>
      <c r="G995" s="40"/>
      <c r="H995" s="40"/>
      <c r="I995" s="183"/>
      <c r="J995" s="40"/>
      <c r="K995" s="40"/>
      <c r="L995" s="40"/>
      <c r="M995" s="40"/>
      <c r="N995" s="138"/>
      <c r="O995" s="186"/>
      <c r="P995" s="186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</row>
    <row r="996" spans="1:50" ht="13.2">
      <c r="A996" s="40"/>
      <c r="B996" s="40"/>
      <c r="C996" s="40"/>
      <c r="D996" s="40"/>
      <c r="E996" s="138"/>
      <c r="F996" s="40"/>
      <c r="G996" s="40"/>
      <c r="H996" s="40"/>
      <c r="I996" s="183"/>
      <c r="J996" s="40"/>
      <c r="K996" s="40"/>
      <c r="L996" s="40"/>
      <c r="M996" s="40"/>
      <c r="N996" s="138"/>
      <c r="O996" s="186"/>
      <c r="P996" s="186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</row>
    <row r="997" spans="1:50" ht="13.2">
      <c r="A997" s="40"/>
      <c r="B997" s="40"/>
      <c r="C997" s="40"/>
      <c r="D997" s="40"/>
      <c r="E997" s="138"/>
      <c r="F997" s="40"/>
      <c r="G997" s="40"/>
      <c r="H997" s="40"/>
      <c r="I997" s="183"/>
      <c r="J997" s="40"/>
      <c r="K997" s="40"/>
      <c r="L997" s="40"/>
      <c r="M997" s="40"/>
      <c r="N997" s="138"/>
      <c r="O997" s="186"/>
      <c r="P997" s="186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</row>
    <row r="998" spans="1:50" ht="13.2">
      <c r="A998" s="40"/>
      <c r="B998" s="40"/>
      <c r="C998" s="40"/>
      <c r="D998" s="40"/>
      <c r="E998" s="138"/>
      <c r="F998" s="40"/>
      <c r="G998" s="40"/>
      <c r="H998" s="40"/>
      <c r="I998" s="183"/>
      <c r="J998" s="40"/>
      <c r="K998" s="40"/>
      <c r="L998" s="40"/>
      <c r="M998" s="40"/>
      <c r="N998" s="138"/>
      <c r="O998" s="186"/>
      <c r="P998" s="186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</row>
    <row r="999" spans="1:50" ht="13.2">
      <c r="A999" s="40"/>
      <c r="B999" s="40"/>
      <c r="C999" s="40"/>
      <c r="D999" s="40"/>
      <c r="E999" s="138"/>
      <c r="F999" s="40"/>
      <c r="G999" s="40"/>
      <c r="H999" s="40"/>
      <c r="I999" s="183"/>
      <c r="J999" s="40"/>
      <c r="K999" s="40"/>
      <c r="L999" s="40"/>
      <c r="M999" s="40"/>
      <c r="N999" s="138"/>
      <c r="O999" s="186"/>
      <c r="P999" s="186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</row>
    <row r="1000" spans="1:50" ht="13.2">
      <c r="A1000" s="40"/>
      <c r="B1000" s="40"/>
      <c r="C1000" s="40"/>
      <c r="D1000" s="40"/>
      <c r="E1000" s="138"/>
      <c r="F1000" s="40"/>
      <c r="G1000" s="40"/>
      <c r="H1000" s="40"/>
      <c r="I1000" s="183"/>
      <c r="J1000" s="40"/>
      <c r="K1000" s="40"/>
      <c r="L1000" s="40"/>
      <c r="M1000" s="40"/>
      <c r="N1000" s="138"/>
      <c r="O1000" s="186"/>
      <c r="P1000" s="186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</row>
    <row r="1001" spans="1:50" ht="13.2">
      <c r="A1001" s="40"/>
      <c r="B1001" s="40"/>
      <c r="C1001" s="40"/>
      <c r="D1001" s="40"/>
      <c r="E1001" s="138"/>
      <c r="F1001" s="40"/>
      <c r="G1001" s="40"/>
      <c r="H1001" s="40"/>
      <c r="I1001" s="183"/>
      <c r="J1001" s="40"/>
      <c r="K1001" s="40"/>
      <c r="L1001" s="40"/>
      <c r="M1001" s="40"/>
      <c r="N1001" s="138"/>
      <c r="O1001" s="186"/>
      <c r="P1001" s="186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/>
      <c r="AF1001" s="40"/>
      <c r="AG1001" s="40"/>
      <c r="AH1001" s="40"/>
      <c r="AI1001" s="40"/>
      <c r="AJ1001" s="40"/>
      <c r="AK1001" s="40"/>
      <c r="AL1001" s="40"/>
      <c r="AM1001" s="40"/>
      <c r="AN1001" s="40"/>
      <c r="AO1001" s="40"/>
      <c r="AP1001" s="40"/>
      <c r="AQ1001" s="40"/>
      <c r="AR1001" s="40"/>
      <c r="AS1001" s="40"/>
      <c r="AT1001" s="40"/>
      <c r="AU1001" s="40"/>
      <c r="AV1001" s="40"/>
      <c r="AW1001" s="40"/>
      <c r="AX1001" s="40"/>
    </row>
    <row r="1002" spans="1:50" ht="13.2">
      <c r="A1002" s="40"/>
      <c r="B1002" s="40"/>
      <c r="C1002" s="40"/>
      <c r="D1002" s="40"/>
      <c r="E1002" s="138"/>
      <c r="F1002" s="40"/>
      <c r="G1002" s="40"/>
      <c r="H1002" s="40"/>
      <c r="I1002" s="183"/>
      <c r="J1002" s="40"/>
      <c r="K1002" s="40"/>
      <c r="L1002" s="40"/>
      <c r="M1002" s="40"/>
      <c r="N1002" s="138"/>
      <c r="O1002" s="186"/>
      <c r="P1002" s="186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0"/>
      <c r="AJ1002" s="40"/>
      <c r="AK1002" s="40"/>
      <c r="AL1002" s="40"/>
      <c r="AM1002" s="40"/>
      <c r="AN1002" s="40"/>
      <c r="AO1002" s="40"/>
      <c r="AP1002" s="40"/>
      <c r="AQ1002" s="40"/>
      <c r="AR1002" s="40"/>
      <c r="AS1002" s="40"/>
      <c r="AT1002" s="40"/>
      <c r="AU1002" s="40"/>
      <c r="AV1002" s="40"/>
      <c r="AW1002" s="40"/>
      <c r="AX1002" s="40"/>
    </row>
    <row r="1003" spans="1:50" ht="13.2">
      <c r="A1003" s="40"/>
      <c r="B1003" s="40"/>
      <c r="C1003" s="40"/>
      <c r="D1003" s="40"/>
      <c r="E1003" s="138"/>
      <c r="F1003" s="40"/>
      <c r="G1003" s="40"/>
      <c r="H1003" s="40"/>
      <c r="I1003" s="183"/>
      <c r="J1003" s="40"/>
      <c r="K1003" s="40"/>
      <c r="L1003" s="40"/>
      <c r="M1003" s="40"/>
      <c r="N1003" s="138"/>
      <c r="O1003" s="186"/>
      <c r="P1003" s="186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40"/>
      <c r="AF1003" s="40"/>
      <c r="AG1003" s="40"/>
      <c r="AH1003" s="40"/>
      <c r="AI1003" s="40"/>
      <c r="AJ1003" s="40"/>
      <c r="AK1003" s="40"/>
      <c r="AL1003" s="40"/>
      <c r="AM1003" s="40"/>
      <c r="AN1003" s="40"/>
      <c r="AO1003" s="40"/>
      <c r="AP1003" s="40"/>
      <c r="AQ1003" s="40"/>
      <c r="AR1003" s="40"/>
      <c r="AS1003" s="40"/>
      <c r="AT1003" s="40"/>
      <c r="AU1003" s="40"/>
      <c r="AV1003" s="40"/>
      <c r="AW1003" s="40"/>
      <c r="AX1003" s="40"/>
    </row>
    <row r="1004" spans="1:50" ht="13.2">
      <c r="A1004" s="40"/>
      <c r="B1004" s="40"/>
      <c r="C1004" s="40"/>
      <c r="D1004" s="40"/>
      <c r="E1004" s="138"/>
      <c r="F1004" s="40"/>
      <c r="G1004" s="40"/>
      <c r="H1004" s="40"/>
      <c r="I1004" s="183"/>
      <c r="J1004" s="40"/>
      <c r="K1004" s="40"/>
      <c r="L1004" s="40"/>
      <c r="M1004" s="40"/>
      <c r="N1004" s="138"/>
      <c r="O1004" s="186"/>
      <c r="P1004" s="186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0"/>
      <c r="AJ1004" s="40"/>
      <c r="AK1004" s="40"/>
      <c r="AL1004" s="40"/>
      <c r="AM1004" s="40"/>
      <c r="AN1004" s="40"/>
      <c r="AO1004" s="40"/>
      <c r="AP1004" s="40"/>
      <c r="AQ1004" s="40"/>
      <c r="AR1004" s="40"/>
      <c r="AS1004" s="40"/>
      <c r="AT1004" s="40"/>
      <c r="AU1004" s="40"/>
      <c r="AV1004" s="40"/>
      <c r="AW1004" s="40"/>
      <c r="AX1004" s="40"/>
    </row>
    <row r="1005" spans="1:50" ht="13.2">
      <c r="A1005" s="40"/>
      <c r="B1005" s="40"/>
      <c r="C1005" s="40"/>
      <c r="D1005" s="40"/>
      <c r="E1005" s="138"/>
      <c r="F1005" s="40"/>
      <c r="G1005" s="40"/>
      <c r="H1005" s="40"/>
      <c r="I1005" s="183"/>
      <c r="J1005" s="40"/>
      <c r="K1005" s="40"/>
      <c r="L1005" s="40"/>
      <c r="M1005" s="40"/>
      <c r="N1005" s="138"/>
      <c r="O1005" s="186"/>
      <c r="P1005" s="186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40"/>
      <c r="AF1005" s="40"/>
      <c r="AG1005" s="40"/>
      <c r="AH1005" s="40"/>
      <c r="AI1005" s="40"/>
      <c r="AJ1005" s="40"/>
      <c r="AK1005" s="40"/>
      <c r="AL1005" s="40"/>
      <c r="AM1005" s="40"/>
      <c r="AN1005" s="40"/>
      <c r="AO1005" s="40"/>
      <c r="AP1005" s="40"/>
      <c r="AQ1005" s="40"/>
      <c r="AR1005" s="40"/>
      <c r="AS1005" s="40"/>
      <c r="AT1005" s="40"/>
      <c r="AU1005" s="40"/>
      <c r="AV1005" s="40"/>
      <c r="AW1005" s="40"/>
      <c r="AX1005" s="40"/>
    </row>
    <row r="1006" spans="1:50" ht="13.2">
      <c r="A1006" s="40"/>
      <c r="B1006" s="40"/>
      <c r="C1006" s="40"/>
      <c r="D1006" s="40"/>
      <c r="E1006" s="138"/>
      <c r="F1006" s="40"/>
      <c r="G1006" s="40"/>
      <c r="H1006" s="40"/>
      <c r="I1006" s="183"/>
      <c r="J1006" s="40"/>
      <c r="K1006" s="40"/>
      <c r="L1006" s="40"/>
      <c r="M1006" s="40"/>
      <c r="N1006" s="138"/>
      <c r="O1006" s="186"/>
      <c r="P1006" s="186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0"/>
      <c r="AJ1006" s="40"/>
      <c r="AK1006" s="40"/>
      <c r="AL1006" s="40"/>
      <c r="AM1006" s="40"/>
      <c r="AN1006" s="40"/>
      <c r="AO1006" s="40"/>
      <c r="AP1006" s="40"/>
      <c r="AQ1006" s="40"/>
      <c r="AR1006" s="40"/>
      <c r="AS1006" s="40"/>
      <c r="AT1006" s="40"/>
      <c r="AU1006" s="40"/>
      <c r="AV1006" s="40"/>
      <c r="AW1006" s="40"/>
      <c r="AX1006" s="40"/>
    </row>
    <row r="1007" spans="1:50" ht="13.2">
      <c r="A1007" s="40"/>
      <c r="B1007" s="40"/>
      <c r="C1007" s="40"/>
      <c r="D1007" s="40"/>
      <c r="E1007" s="138"/>
      <c r="F1007" s="40"/>
      <c r="G1007" s="40"/>
      <c r="H1007" s="40"/>
      <c r="I1007" s="183"/>
      <c r="J1007" s="40"/>
      <c r="K1007" s="40"/>
      <c r="L1007" s="40"/>
      <c r="M1007" s="40"/>
      <c r="N1007" s="138"/>
      <c r="O1007" s="186"/>
      <c r="P1007" s="186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  <c r="AE1007" s="40"/>
      <c r="AF1007" s="40"/>
      <c r="AG1007" s="40"/>
      <c r="AH1007" s="40"/>
      <c r="AI1007" s="40"/>
      <c r="AJ1007" s="40"/>
      <c r="AK1007" s="40"/>
      <c r="AL1007" s="40"/>
      <c r="AM1007" s="40"/>
      <c r="AN1007" s="40"/>
      <c r="AO1007" s="40"/>
      <c r="AP1007" s="40"/>
      <c r="AQ1007" s="40"/>
      <c r="AR1007" s="40"/>
      <c r="AS1007" s="40"/>
      <c r="AT1007" s="40"/>
      <c r="AU1007" s="40"/>
      <c r="AV1007" s="40"/>
      <c r="AW1007" s="40"/>
      <c r="AX1007" s="40"/>
    </row>
    <row r="1008" spans="1:50" ht="13.2">
      <c r="A1008" s="40"/>
      <c r="B1008" s="40"/>
      <c r="C1008" s="40"/>
      <c r="D1008" s="40"/>
      <c r="E1008" s="138"/>
      <c r="F1008" s="40"/>
      <c r="G1008" s="40"/>
      <c r="H1008" s="40"/>
      <c r="I1008" s="183"/>
      <c r="J1008" s="40"/>
      <c r="K1008" s="40"/>
      <c r="L1008" s="40"/>
      <c r="M1008" s="40"/>
      <c r="N1008" s="138"/>
      <c r="O1008" s="186"/>
      <c r="P1008" s="186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0"/>
      <c r="AJ1008" s="40"/>
      <c r="AK1008" s="40"/>
      <c r="AL1008" s="40"/>
      <c r="AM1008" s="40"/>
      <c r="AN1008" s="40"/>
      <c r="AO1008" s="40"/>
      <c r="AP1008" s="40"/>
      <c r="AQ1008" s="40"/>
      <c r="AR1008" s="40"/>
      <c r="AS1008" s="40"/>
      <c r="AT1008" s="40"/>
      <c r="AU1008" s="40"/>
      <c r="AV1008" s="40"/>
      <c r="AW1008" s="40"/>
      <c r="AX1008" s="40"/>
    </row>
    <row r="1009" spans="1:50" ht="13.2">
      <c r="A1009" s="40"/>
      <c r="B1009" s="40"/>
      <c r="C1009" s="40"/>
      <c r="D1009" s="40"/>
      <c r="E1009" s="138"/>
      <c r="F1009" s="40"/>
      <c r="G1009" s="40"/>
      <c r="H1009" s="40"/>
      <c r="I1009" s="183"/>
      <c r="J1009" s="40"/>
      <c r="K1009" s="40"/>
      <c r="L1009" s="40"/>
      <c r="M1009" s="40"/>
      <c r="N1009" s="138"/>
      <c r="O1009" s="186"/>
      <c r="P1009" s="186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40"/>
      <c r="AF1009" s="40"/>
      <c r="AG1009" s="40"/>
      <c r="AH1009" s="40"/>
      <c r="AI1009" s="40"/>
      <c r="AJ1009" s="40"/>
      <c r="AK1009" s="40"/>
      <c r="AL1009" s="40"/>
      <c r="AM1009" s="40"/>
      <c r="AN1009" s="40"/>
      <c r="AO1009" s="40"/>
      <c r="AP1009" s="40"/>
      <c r="AQ1009" s="40"/>
      <c r="AR1009" s="40"/>
      <c r="AS1009" s="40"/>
      <c r="AT1009" s="40"/>
      <c r="AU1009" s="40"/>
      <c r="AV1009" s="40"/>
      <c r="AW1009" s="40"/>
      <c r="AX1009" s="40"/>
    </row>
    <row r="1010" spans="1:50" ht="13.2">
      <c r="A1010" s="40"/>
      <c r="B1010" s="40"/>
      <c r="C1010" s="40"/>
      <c r="D1010" s="40"/>
      <c r="E1010" s="138"/>
      <c r="F1010" s="40"/>
      <c r="G1010" s="40"/>
      <c r="H1010" s="40"/>
      <c r="I1010" s="183"/>
      <c r="J1010" s="40"/>
      <c r="K1010" s="40"/>
      <c r="L1010" s="40"/>
      <c r="M1010" s="40"/>
      <c r="N1010" s="138"/>
      <c r="O1010" s="186"/>
      <c r="P1010" s="186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0"/>
      <c r="AJ1010" s="40"/>
      <c r="AK1010" s="40"/>
      <c r="AL1010" s="40"/>
      <c r="AM1010" s="40"/>
      <c r="AN1010" s="40"/>
      <c r="AO1010" s="40"/>
      <c r="AP1010" s="40"/>
      <c r="AQ1010" s="40"/>
      <c r="AR1010" s="40"/>
      <c r="AS1010" s="40"/>
      <c r="AT1010" s="40"/>
      <c r="AU1010" s="40"/>
      <c r="AV1010" s="40"/>
      <c r="AW1010" s="40"/>
      <c r="AX1010" s="40"/>
    </row>
    <row r="1011" spans="1:50" ht="13.2">
      <c r="A1011" s="40"/>
      <c r="B1011" s="40"/>
      <c r="C1011" s="40"/>
      <c r="D1011" s="40"/>
      <c r="E1011" s="138"/>
      <c r="F1011" s="40"/>
      <c r="G1011" s="40"/>
      <c r="H1011" s="40"/>
      <c r="I1011" s="183"/>
      <c r="J1011" s="40"/>
      <c r="K1011" s="40"/>
      <c r="L1011" s="40"/>
      <c r="M1011" s="40"/>
      <c r="N1011" s="138"/>
      <c r="O1011" s="186"/>
      <c r="P1011" s="186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40"/>
      <c r="AF1011" s="40"/>
      <c r="AG1011" s="40"/>
      <c r="AH1011" s="40"/>
      <c r="AI1011" s="40"/>
      <c r="AJ1011" s="40"/>
      <c r="AK1011" s="40"/>
      <c r="AL1011" s="40"/>
      <c r="AM1011" s="40"/>
      <c r="AN1011" s="40"/>
      <c r="AO1011" s="40"/>
      <c r="AP1011" s="40"/>
      <c r="AQ1011" s="40"/>
      <c r="AR1011" s="40"/>
      <c r="AS1011" s="40"/>
      <c r="AT1011" s="40"/>
      <c r="AU1011" s="40"/>
      <c r="AV1011" s="40"/>
      <c r="AW1011" s="40"/>
      <c r="AX1011" s="40"/>
    </row>
    <row r="1012" spans="1:50" ht="13.2">
      <c r="A1012" s="40"/>
      <c r="B1012" s="40"/>
      <c r="C1012" s="40"/>
      <c r="D1012" s="40"/>
      <c r="E1012" s="138"/>
      <c r="F1012" s="40"/>
      <c r="G1012" s="40"/>
      <c r="H1012" s="40"/>
      <c r="I1012" s="183"/>
      <c r="J1012" s="40"/>
      <c r="K1012" s="40"/>
      <c r="L1012" s="40"/>
      <c r="M1012" s="40"/>
      <c r="N1012" s="138"/>
      <c r="O1012" s="186"/>
      <c r="P1012" s="186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0"/>
      <c r="AJ1012" s="40"/>
      <c r="AK1012" s="40"/>
      <c r="AL1012" s="40"/>
      <c r="AM1012" s="40"/>
      <c r="AN1012" s="40"/>
      <c r="AO1012" s="40"/>
      <c r="AP1012" s="40"/>
      <c r="AQ1012" s="40"/>
      <c r="AR1012" s="40"/>
      <c r="AS1012" s="40"/>
      <c r="AT1012" s="40"/>
      <c r="AU1012" s="40"/>
      <c r="AV1012" s="40"/>
      <c r="AW1012" s="40"/>
      <c r="AX1012" s="40"/>
    </row>
    <row r="1013" spans="1:50" ht="13.2">
      <c r="A1013" s="40"/>
      <c r="B1013" s="40"/>
      <c r="C1013" s="40"/>
      <c r="D1013" s="40"/>
      <c r="E1013" s="138"/>
      <c r="F1013" s="40"/>
      <c r="G1013" s="40"/>
      <c r="H1013" s="40"/>
      <c r="I1013" s="183"/>
      <c r="J1013" s="40"/>
      <c r="K1013" s="40"/>
      <c r="L1013" s="40"/>
      <c r="M1013" s="40"/>
      <c r="N1013" s="138"/>
      <c r="O1013" s="186"/>
      <c r="P1013" s="186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  <c r="AA1013" s="40"/>
      <c r="AB1013" s="40"/>
      <c r="AC1013" s="40"/>
      <c r="AD1013" s="40"/>
      <c r="AE1013" s="40"/>
      <c r="AF1013" s="40"/>
      <c r="AG1013" s="40"/>
      <c r="AH1013" s="40"/>
      <c r="AI1013" s="40"/>
      <c r="AJ1013" s="40"/>
      <c r="AK1013" s="40"/>
      <c r="AL1013" s="40"/>
      <c r="AM1013" s="40"/>
      <c r="AN1013" s="40"/>
      <c r="AO1013" s="40"/>
      <c r="AP1013" s="40"/>
      <c r="AQ1013" s="40"/>
      <c r="AR1013" s="40"/>
      <c r="AS1013" s="40"/>
      <c r="AT1013" s="40"/>
      <c r="AU1013" s="40"/>
      <c r="AV1013" s="40"/>
      <c r="AW1013" s="40"/>
      <c r="AX1013" s="40"/>
    </row>
    <row r="1014" spans="1:50" ht="13.2">
      <c r="A1014" s="40"/>
      <c r="B1014" s="40"/>
      <c r="C1014" s="40"/>
      <c r="D1014" s="40"/>
      <c r="E1014" s="138"/>
      <c r="F1014" s="40"/>
      <c r="G1014" s="40"/>
      <c r="H1014" s="40"/>
      <c r="I1014" s="183"/>
      <c r="J1014" s="40"/>
      <c r="K1014" s="40"/>
      <c r="L1014" s="40"/>
      <c r="M1014" s="40"/>
      <c r="N1014" s="138"/>
      <c r="O1014" s="186"/>
      <c r="P1014" s="186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0"/>
      <c r="AJ1014" s="40"/>
      <c r="AK1014" s="40"/>
      <c r="AL1014" s="40"/>
      <c r="AM1014" s="40"/>
      <c r="AN1014" s="40"/>
      <c r="AO1014" s="40"/>
      <c r="AP1014" s="40"/>
      <c r="AQ1014" s="40"/>
      <c r="AR1014" s="40"/>
      <c r="AS1014" s="40"/>
      <c r="AT1014" s="40"/>
      <c r="AU1014" s="40"/>
      <c r="AV1014" s="40"/>
      <c r="AW1014" s="40"/>
      <c r="AX1014" s="40"/>
    </row>
    <row r="1015" spans="1:50" ht="13.2">
      <c r="A1015" s="40"/>
      <c r="B1015" s="40"/>
      <c r="C1015" s="40"/>
      <c r="D1015" s="40"/>
      <c r="E1015" s="138"/>
      <c r="F1015" s="40"/>
      <c r="G1015" s="40"/>
      <c r="H1015" s="40"/>
      <c r="I1015" s="183"/>
      <c r="J1015" s="40"/>
      <c r="K1015" s="40"/>
      <c r="L1015" s="40"/>
      <c r="M1015" s="40"/>
      <c r="N1015" s="138"/>
      <c r="O1015" s="186"/>
      <c r="P1015" s="186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  <c r="AE1015" s="40"/>
      <c r="AF1015" s="40"/>
      <c r="AG1015" s="40"/>
      <c r="AH1015" s="40"/>
      <c r="AI1015" s="40"/>
      <c r="AJ1015" s="40"/>
      <c r="AK1015" s="40"/>
      <c r="AL1015" s="40"/>
      <c r="AM1015" s="40"/>
      <c r="AN1015" s="40"/>
      <c r="AO1015" s="40"/>
      <c r="AP1015" s="40"/>
      <c r="AQ1015" s="40"/>
      <c r="AR1015" s="40"/>
      <c r="AS1015" s="40"/>
      <c r="AT1015" s="40"/>
      <c r="AU1015" s="40"/>
      <c r="AV1015" s="40"/>
      <c r="AW1015" s="40"/>
      <c r="AX1015" s="40"/>
    </row>
    <row r="1016" spans="1:50" ht="13.2">
      <c r="A1016" s="40"/>
      <c r="B1016" s="40"/>
      <c r="C1016" s="40"/>
      <c r="D1016" s="40"/>
      <c r="E1016" s="138"/>
      <c r="F1016" s="40"/>
      <c r="G1016" s="40"/>
      <c r="H1016" s="40"/>
      <c r="I1016" s="183"/>
      <c r="J1016" s="40"/>
      <c r="K1016" s="40"/>
      <c r="L1016" s="40"/>
      <c r="M1016" s="40"/>
      <c r="N1016" s="138"/>
      <c r="O1016" s="186"/>
      <c r="P1016" s="186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0"/>
      <c r="AJ1016" s="40"/>
      <c r="AK1016" s="40"/>
      <c r="AL1016" s="40"/>
      <c r="AM1016" s="40"/>
      <c r="AN1016" s="40"/>
      <c r="AO1016" s="40"/>
      <c r="AP1016" s="40"/>
      <c r="AQ1016" s="40"/>
      <c r="AR1016" s="40"/>
      <c r="AS1016" s="40"/>
      <c r="AT1016" s="40"/>
      <c r="AU1016" s="40"/>
      <c r="AV1016" s="40"/>
      <c r="AW1016" s="40"/>
      <c r="AX1016" s="40"/>
    </row>
    <row r="1017" spans="1:50" ht="13.2">
      <c r="A1017" s="40"/>
      <c r="B1017" s="40"/>
      <c r="C1017" s="40"/>
      <c r="D1017" s="40"/>
      <c r="E1017" s="138"/>
      <c r="F1017" s="40"/>
      <c r="G1017" s="40"/>
      <c r="H1017" s="40"/>
      <c r="I1017" s="183"/>
      <c r="J1017" s="40"/>
      <c r="K1017" s="40"/>
      <c r="L1017" s="40"/>
      <c r="M1017" s="40"/>
      <c r="N1017" s="138"/>
      <c r="O1017" s="186"/>
      <c r="P1017" s="186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  <c r="AA1017" s="40"/>
      <c r="AB1017" s="40"/>
      <c r="AC1017" s="40"/>
      <c r="AD1017" s="40"/>
      <c r="AE1017" s="40"/>
      <c r="AF1017" s="40"/>
      <c r="AG1017" s="40"/>
      <c r="AH1017" s="40"/>
      <c r="AI1017" s="40"/>
      <c r="AJ1017" s="40"/>
      <c r="AK1017" s="40"/>
      <c r="AL1017" s="40"/>
      <c r="AM1017" s="40"/>
      <c r="AN1017" s="40"/>
      <c r="AO1017" s="40"/>
      <c r="AP1017" s="40"/>
      <c r="AQ1017" s="40"/>
      <c r="AR1017" s="40"/>
      <c r="AS1017" s="40"/>
      <c r="AT1017" s="40"/>
      <c r="AU1017" s="40"/>
      <c r="AV1017" s="40"/>
      <c r="AW1017" s="40"/>
      <c r="AX1017" s="40"/>
    </row>
    <row r="1018" spans="1:50" ht="13.2">
      <c r="A1018" s="40"/>
      <c r="B1018" s="40"/>
      <c r="C1018" s="40"/>
      <c r="D1018" s="40"/>
      <c r="E1018" s="138"/>
      <c r="F1018" s="40"/>
      <c r="G1018" s="40"/>
      <c r="H1018" s="40"/>
      <c r="I1018" s="183"/>
      <c r="J1018" s="40"/>
      <c r="K1018" s="40"/>
      <c r="L1018" s="40"/>
      <c r="M1018" s="40"/>
      <c r="N1018" s="138"/>
      <c r="O1018" s="186"/>
      <c r="P1018" s="186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0"/>
      <c r="AJ1018" s="40"/>
      <c r="AK1018" s="40"/>
      <c r="AL1018" s="40"/>
      <c r="AM1018" s="40"/>
      <c r="AN1018" s="40"/>
      <c r="AO1018" s="40"/>
      <c r="AP1018" s="40"/>
      <c r="AQ1018" s="40"/>
      <c r="AR1018" s="40"/>
      <c r="AS1018" s="40"/>
      <c r="AT1018" s="40"/>
      <c r="AU1018" s="40"/>
      <c r="AV1018" s="40"/>
      <c r="AW1018" s="40"/>
      <c r="AX1018" s="40"/>
    </row>
    <row r="1019" spans="1:50" ht="13.2">
      <c r="A1019" s="40"/>
      <c r="B1019" s="40"/>
      <c r="C1019" s="40"/>
      <c r="D1019" s="40"/>
      <c r="E1019" s="138"/>
      <c r="F1019" s="40"/>
      <c r="G1019" s="40"/>
      <c r="H1019" s="40"/>
      <c r="I1019" s="183"/>
      <c r="J1019" s="40"/>
      <c r="K1019" s="40"/>
      <c r="L1019" s="40"/>
      <c r="M1019" s="40"/>
      <c r="N1019" s="138"/>
      <c r="O1019" s="186"/>
      <c r="P1019" s="186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  <c r="AE1019" s="40"/>
      <c r="AF1019" s="40"/>
      <c r="AG1019" s="40"/>
      <c r="AH1019" s="40"/>
      <c r="AI1019" s="40"/>
      <c r="AJ1019" s="40"/>
      <c r="AK1019" s="40"/>
      <c r="AL1019" s="40"/>
      <c r="AM1019" s="40"/>
      <c r="AN1019" s="40"/>
      <c r="AO1019" s="40"/>
      <c r="AP1019" s="40"/>
      <c r="AQ1019" s="40"/>
      <c r="AR1019" s="40"/>
      <c r="AS1019" s="40"/>
      <c r="AT1019" s="40"/>
      <c r="AU1019" s="40"/>
      <c r="AV1019" s="40"/>
      <c r="AW1019" s="40"/>
      <c r="AX1019" s="40"/>
    </row>
    <row r="1020" spans="1:50" ht="13.2">
      <c r="A1020" s="40"/>
      <c r="B1020" s="40"/>
      <c r="C1020" s="40"/>
      <c r="D1020" s="40"/>
      <c r="E1020" s="138"/>
      <c r="F1020" s="40"/>
      <c r="G1020" s="40"/>
      <c r="H1020" s="40"/>
      <c r="I1020" s="183"/>
      <c r="J1020" s="40"/>
      <c r="K1020" s="40"/>
      <c r="L1020" s="40"/>
      <c r="M1020" s="40"/>
      <c r="N1020" s="138"/>
      <c r="O1020" s="186"/>
      <c r="P1020" s="186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0"/>
      <c r="AJ1020" s="40"/>
      <c r="AK1020" s="40"/>
      <c r="AL1020" s="40"/>
      <c r="AM1020" s="40"/>
      <c r="AN1020" s="40"/>
      <c r="AO1020" s="40"/>
      <c r="AP1020" s="40"/>
      <c r="AQ1020" s="40"/>
      <c r="AR1020" s="40"/>
      <c r="AS1020" s="40"/>
      <c r="AT1020" s="40"/>
      <c r="AU1020" s="40"/>
      <c r="AV1020" s="40"/>
      <c r="AW1020" s="40"/>
      <c r="AX1020" s="40"/>
    </row>
    <row r="1021" spans="1:50" ht="13.2">
      <c r="A1021" s="40"/>
      <c r="B1021" s="40"/>
      <c r="C1021" s="40"/>
      <c r="D1021" s="40"/>
      <c r="E1021" s="138"/>
      <c r="F1021" s="40"/>
      <c r="G1021" s="40"/>
      <c r="H1021" s="40"/>
      <c r="I1021" s="183"/>
      <c r="J1021" s="40"/>
      <c r="K1021" s="40"/>
      <c r="L1021" s="40"/>
      <c r="M1021" s="40"/>
      <c r="N1021" s="138"/>
      <c r="O1021" s="186"/>
      <c r="P1021" s="186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  <c r="AA1021" s="40"/>
      <c r="AB1021" s="40"/>
      <c r="AC1021" s="40"/>
      <c r="AD1021" s="40"/>
      <c r="AE1021" s="40"/>
      <c r="AF1021" s="40"/>
      <c r="AG1021" s="40"/>
      <c r="AH1021" s="40"/>
      <c r="AI1021" s="40"/>
      <c r="AJ1021" s="40"/>
      <c r="AK1021" s="40"/>
      <c r="AL1021" s="40"/>
      <c r="AM1021" s="40"/>
      <c r="AN1021" s="40"/>
      <c r="AO1021" s="40"/>
      <c r="AP1021" s="40"/>
      <c r="AQ1021" s="40"/>
      <c r="AR1021" s="40"/>
      <c r="AS1021" s="40"/>
      <c r="AT1021" s="40"/>
      <c r="AU1021" s="40"/>
      <c r="AV1021" s="40"/>
      <c r="AW1021" s="40"/>
      <c r="AX1021" s="40"/>
    </row>
    <row r="1022" spans="1:50" ht="13.2">
      <c r="A1022" s="40"/>
      <c r="B1022" s="40"/>
      <c r="C1022" s="40"/>
      <c r="D1022" s="40"/>
      <c r="E1022" s="138"/>
      <c r="F1022" s="40"/>
      <c r="G1022" s="40"/>
      <c r="H1022" s="40"/>
      <c r="I1022" s="183"/>
      <c r="J1022" s="40"/>
      <c r="K1022" s="40"/>
      <c r="L1022" s="40"/>
      <c r="M1022" s="40"/>
      <c r="N1022" s="138"/>
      <c r="O1022" s="186"/>
      <c r="P1022" s="186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0"/>
      <c r="AJ1022" s="40"/>
      <c r="AK1022" s="40"/>
      <c r="AL1022" s="40"/>
      <c r="AM1022" s="40"/>
      <c r="AN1022" s="40"/>
      <c r="AO1022" s="40"/>
      <c r="AP1022" s="40"/>
      <c r="AQ1022" s="40"/>
      <c r="AR1022" s="40"/>
      <c r="AS1022" s="40"/>
      <c r="AT1022" s="40"/>
      <c r="AU1022" s="40"/>
      <c r="AV1022" s="40"/>
      <c r="AW1022" s="40"/>
      <c r="AX1022" s="40"/>
    </row>
    <row r="1023" spans="1:50" ht="13.2">
      <c r="A1023" s="40"/>
      <c r="B1023" s="40"/>
      <c r="C1023" s="40"/>
      <c r="D1023" s="40"/>
      <c r="E1023" s="138"/>
      <c r="F1023" s="40"/>
      <c r="G1023" s="40"/>
      <c r="H1023" s="40"/>
      <c r="I1023" s="183"/>
      <c r="J1023" s="40"/>
      <c r="K1023" s="40"/>
      <c r="L1023" s="40"/>
      <c r="M1023" s="40"/>
      <c r="N1023" s="138"/>
      <c r="O1023" s="186"/>
      <c r="P1023" s="186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  <c r="AA1023" s="40"/>
      <c r="AB1023" s="40"/>
      <c r="AC1023" s="40"/>
      <c r="AD1023" s="40"/>
      <c r="AE1023" s="40"/>
      <c r="AF1023" s="40"/>
      <c r="AG1023" s="40"/>
      <c r="AH1023" s="40"/>
      <c r="AI1023" s="40"/>
      <c r="AJ1023" s="40"/>
      <c r="AK1023" s="40"/>
      <c r="AL1023" s="40"/>
      <c r="AM1023" s="40"/>
      <c r="AN1023" s="40"/>
      <c r="AO1023" s="40"/>
      <c r="AP1023" s="40"/>
      <c r="AQ1023" s="40"/>
      <c r="AR1023" s="40"/>
      <c r="AS1023" s="40"/>
      <c r="AT1023" s="40"/>
      <c r="AU1023" s="40"/>
      <c r="AV1023" s="40"/>
      <c r="AW1023" s="40"/>
      <c r="AX1023" s="40"/>
    </row>
    <row r="1024" spans="1:50" ht="13.2">
      <c r="A1024" s="40"/>
      <c r="B1024" s="40"/>
      <c r="C1024" s="40"/>
      <c r="D1024" s="40"/>
      <c r="E1024" s="138"/>
      <c r="F1024" s="40"/>
      <c r="G1024" s="40"/>
      <c r="H1024" s="40"/>
      <c r="I1024" s="183"/>
      <c r="J1024" s="40"/>
      <c r="K1024" s="40"/>
      <c r="L1024" s="40"/>
      <c r="M1024" s="40"/>
      <c r="N1024" s="138"/>
      <c r="O1024" s="186"/>
      <c r="P1024" s="186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0"/>
      <c r="AJ1024" s="40"/>
      <c r="AK1024" s="40"/>
      <c r="AL1024" s="40"/>
      <c r="AM1024" s="40"/>
      <c r="AN1024" s="40"/>
      <c r="AO1024" s="40"/>
      <c r="AP1024" s="40"/>
      <c r="AQ1024" s="40"/>
      <c r="AR1024" s="40"/>
      <c r="AS1024" s="40"/>
      <c r="AT1024" s="40"/>
      <c r="AU1024" s="40"/>
      <c r="AV1024" s="40"/>
      <c r="AW1024" s="40"/>
      <c r="AX1024" s="40"/>
    </row>
    <row r="1025" spans="1:50" ht="13.2">
      <c r="A1025" s="40"/>
      <c r="B1025" s="40"/>
      <c r="C1025" s="40"/>
      <c r="D1025" s="40"/>
      <c r="E1025" s="138"/>
      <c r="F1025" s="40"/>
      <c r="G1025" s="40"/>
      <c r="H1025" s="40"/>
      <c r="I1025" s="183"/>
      <c r="J1025" s="40"/>
      <c r="K1025" s="40"/>
      <c r="L1025" s="40"/>
      <c r="M1025" s="40"/>
      <c r="N1025" s="138"/>
      <c r="O1025" s="186"/>
      <c r="P1025" s="186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  <c r="AA1025" s="40"/>
      <c r="AB1025" s="40"/>
      <c r="AC1025" s="40"/>
      <c r="AD1025" s="40"/>
      <c r="AE1025" s="40"/>
      <c r="AF1025" s="40"/>
      <c r="AG1025" s="40"/>
      <c r="AH1025" s="40"/>
      <c r="AI1025" s="40"/>
      <c r="AJ1025" s="40"/>
      <c r="AK1025" s="40"/>
      <c r="AL1025" s="40"/>
      <c r="AM1025" s="40"/>
      <c r="AN1025" s="40"/>
      <c r="AO1025" s="40"/>
      <c r="AP1025" s="40"/>
      <c r="AQ1025" s="40"/>
      <c r="AR1025" s="40"/>
      <c r="AS1025" s="40"/>
      <c r="AT1025" s="40"/>
      <c r="AU1025" s="40"/>
      <c r="AV1025" s="40"/>
      <c r="AW1025" s="40"/>
      <c r="AX1025" s="40"/>
    </row>
    <row r="1026" spans="1:50" ht="13.2">
      <c r="A1026" s="40"/>
      <c r="B1026" s="40"/>
      <c r="C1026" s="40"/>
      <c r="D1026" s="40"/>
      <c r="E1026" s="138"/>
      <c r="F1026" s="40"/>
      <c r="G1026" s="40"/>
      <c r="H1026" s="40"/>
      <c r="I1026" s="183"/>
      <c r="J1026" s="40"/>
      <c r="K1026" s="40"/>
      <c r="L1026" s="40"/>
      <c r="M1026" s="40"/>
      <c r="N1026" s="138"/>
      <c r="O1026" s="186"/>
      <c r="P1026" s="186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0"/>
      <c r="AJ1026" s="40"/>
      <c r="AK1026" s="40"/>
      <c r="AL1026" s="40"/>
      <c r="AM1026" s="40"/>
      <c r="AN1026" s="40"/>
      <c r="AO1026" s="40"/>
      <c r="AP1026" s="40"/>
      <c r="AQ1026" s="40"/>
      <c r="AR1026" s="40"/>
      <c r="AS1026" s="40"/>
      <c r="AT1026" s="40"/>
      <c r="AU1026" s="40"/>
      <c r="AV1026" s="40"/>
      <c r="AW1026" s="40"/>
      <c r="AX1026" s="40"/>
    </row>
    <row r="1027" spans="1:50" ht="13.2">
      <c r="A1027" s="40"/>
      <c r="B1027" s="40"/>
      <c r="C1027" s="40"/>
      <c r="D1027" s="40"/>
      <c r="E1027" s="138"/>
      <c r="F1027" s="40"/>
      <c r="G1027" s="40"/>
      <c r="H1027" s="40"/>
      <c r="I1027" s="183"/>
      <c r="J1027" s="40"/>
      <c r="K1027" s="40"/>
      <c r="L1027" s="40"/>
      <c r="M1027" s="40"/>
      <c r="N1027" s="138"/>
      <c r="O1027" s="186"/>
      <c r="P1027" s="186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  <c r="AA1027" s="40"/>
      <c r="AB1027" s="40"/>
      <c r="AC1027" s="40"/>
      <c r="AD1027" s="40"/>
      <c r="AE1027" s="40"/>
      <c r="AF1027" s="40"/>
      <c r="AG1027" s="40"/>
      <c r="AH1027" s="40"/>
      <c r="AI1027" s="40"/>
      <c r="AJ1027" s="40"/>
      <c r="AK1027" s="40"/>
      <c r="AL1027" s="40"/>
      <c r="AM1027" s="40"/>
      <c r="AN1027" s="40"/>
      <c r="AO1027" s="40"/>
      <c r="AP1027" s="40"/>
      <c r="AQ1027" s="40"/>
      <c r="AR1027" s="40"/>
      <c r="AS1027" s="40"/>
      <c r="AT1027" s="40"/>
      <c r="AU1027" s="40"/>
      <c r="AV1027" s="40"/>
      <c r="AW1027" s="40"/>
      <c r="AX1027" s="40"/>
    </row>
    <row r="1028" spans="1:50" ht="13.2">
      <c r="A1028" s="40"/>
      <c r="B1028" s="40"/>
      <c r="C1028" s="40"/>
      <c r="D1028" s="40"/>
      <c r="E1028" s="138"/>
      <c r="F1028" s="40"/>
      <c r="G1028" s="40"/>
      <c r="H1028" s="40"/>
      <c r="I1028" s="183"/>
      <c r="J1028" s="40"/>
      <c r="K1028" s="40"/>
      <c r="L1028" s="40"/>
      <c r="M1028" s="40"/>
      <c r="N1028" s="138"/>
      <c r="O1028" s="186"/>
      <c r="P1028" s="186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0"/>
      <c r="AJ1028" s="40"/>
      <c r="AK1028" s="40"/>
      <c r="AL1028" s="40"/>
      <c r="AM1028" s="40"/>
      <c r="AN1028" s="40"/>
      <c r="AO1028" s="40"/>
      <c r="AP1028" s="40"/>
      <c r="AQ1028" s="40"/>
      <c r="AR1028" s="40"/>
      <c r="AS1028" s="40"/>
      <c r="AT1028" s="40"/>
      <c r="AU1028" s="40"/>
      <c r="AV1028" s="40"/>
      <c r="AW1028" s="40"/>
      <c r="AX1028" s="40"/>
    </row>
    <row r="1029" spans="1:50" ht="13.2">
      <c r="A1029" s="40"/>
      <c r="B1029" s="40"/>
      <c r="C1029" s="40"/>
      <c r="D1029" s="40"/>
      <c r="E1029" s="138"/>
      <c r="F1029" s="40"/>
      <c r="G1029" s="40"/>
      <c r="H1029" s="40"/>
      <c r="I1029" s="183"/>
      <c r="J1029" s="40"/>
      <c r="K1029" s="40"/>
      <c r="L1029" s="40"/>
      <c r="M1029" s="40"/>
      <c r="N1029" s="138"/>
      <c r="O1029" s="186"/>
      <c r="P1029" s="186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40"/>
      <c r="AF1029" s="40"/>
      <c r="AG1029" s="40"/>
      <c r="AH1029" s="40"/>
      <c r="AI1029" s="40"/>
      <c r="AJ1029" s="40"/>
      <c r="AK1029" s="40"/>
      <c r="AL1029" s="40"/>
      <c r="AM1029" s="40"/>
      <c r="AN1029" s="40"/>
      <c r="AO1029" s="40"/>
      <c r="AP1029" s="40"/>
      <c r="AQ1029" s="40"/>
      <c r="AR1029" s="40"/>
      <c r="AS1029" s="40"/>
      <c r="AT1029" s="40"/>
      <c r="AU1029" s="40"/>
      <c r="AV1029" s="40"/>
      <c r="AW1029" s="40"/>
      <c r="AX1029" s="40"/>
    </row>
    <row r="1030" spans="1:50" ht="13.2">
      <c r="A1030" s="40"/>
      <c r="B1030" s="40"/>
      <c r="C1030" s="40"/>
      <c r="D1030" s="40"/>
      <c r="E1030" s="138"/>
      <c r="F1030" s="40"/>
      <c r="G1030" s="40"/>
      <c r="H1030" s="40"/>
      <c r="I1030" s="183"/>
      <c r="J1030" s="40"/>
      <c r="K1030" s="40"/>
      <c r="L1030" s="40"/>
      <c r="M1030" s="40"/>
      <c r="N1030" s="138"/>
      <c r="O1030" s="186"/>
      <c r="P1030" s="186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0"/>
      <c r="AJ1030" s="40"/>
      <c r="AK1030" s="40"/>
      <c r="AL1030" s="40"/>
      <c r="AM1030" s="40"/>
      <c r="AN1030" s="40"/>
      <c r="AO1030" s="40"/>
      <c r="AP1030" s="40"/>
      <c r="AQ1030" s="40"/>
      <c r="AR1030" s="40"/>
      <c r="AS1030" s="40"/>
      <c r="AT1030" s="40"/>
      <c r="AU1030" s="40"/>
      <c r="AV1030" s="40"/>
      <c r="AW1030" s="40"/>
      <c r="AX1030" s="40"/>
    </row>
    <row r="1031" spans="1:50" ht="13.2">
      <c r="A1031" s="40"/>
      <c r="B1031" s="40"/>
      <c r="C1031" s="40"/>
      <c r="D1031" s="40"/>
      <c r="E1031" s="138"/>
      <c r="F1031" s="40"/>
      <c r="G1031" s="40"/>
      <c r="H1031" s="40"/>
      <c r="I1031" s="183"/>
      <c r="J1031" s="40"/>
      <c r="K1031" s="40"/>
      <c r="L1031" s="40"/>
      <c r="M1031" s="40"/>
      <c r="N1031" s="138"/>
      <c r="O1031" s="186"/>
      <c r="P1031" s="186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40"/>
      <c r="AF1031" s="40"/>
      <c r="AG1031" s="40"/>
      <c r="AH1031" s="40"/>
      <c r="AI1031" s="40"/>
      <c r="AJ1031" s="40"/>
      <c r="AK1031" s="40"/>
      <c r="AL1031" s="40"/>
      <c r="AM1031" s="40"/>
      <c r="AN1031" s="40"/>
      <c r="AO1031" s="40"/>
      <c r="AP1031" s="40"/>
      <c r="AQ1031" s="40"/>
      <c r="AR1031" s="40"/>
      <c r="AS1031" s="40"/>
      <c r="AT1031" s="40"/>
      <c r="AU1031" s="40"/>
      <c r="AV1031" s="40"/>
      <c r="AW1031" s="40"/>
      <c r="AX1031" s="40"/>
    </row>
    <row r="1032" spans="1:50" ht="13.2">
      <c r="A1032" s="40"/>
      <c r="B1032" s="40"/>
      <c r="C1032" s="40"/>
      <c r="D1032" s="40"/>
      <c r="E1032" s="138"/>
      <c r="F1032" s="40"/>
      <c r="G1032" s="40"/>
      <c r="H1032" s="40"/>
      <c r="I1032" s="183"/>
      <c r="J1032" s="40"/>
      <c r="K1032" s="40"/>
      <c r="L1032" s="40"/>
      <c r="M1032" s="40"/>
      <c r="N1032" s="138"/>
      <c r="O1032" s="186"/>
      <c r="P1032" s="186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0"/>
      <c r="AJ1032" s="40"/>
      <c r="AK1032" s="40"/>
      <c r="AL1032" s="40"/>
      <c r="AM1032" s="40"/>
      <c r="AN1032" s="40"/>
      <c r="AO1032" s="40"/>
      <c r="AP1032" s="40"/>
      <c r="AQ1032" s="40"/>
      <c r="AR1032" s="40"/>
      <c r="AS1032" s="40"/>
      <c r="AT1032" s="40"/>
      <c r="AU1032" s="40"/>
      <c r="AV1032" s="40"/>
      <c r="AW1032" s="40"/>
      <c r="AX1032" s="40"/>
    </row>
  </sheetData>
  <dataValidations count="3">
    <dataValidation type="list" allowBlank="1" showErrorMessage="1" sqref="F3:G3 F4:F6 F7:G8 Q3:R9 F10:F11 Q13:R13 F12:G14 F16:G17 F18 F19:G19 F20 F21:G22 Q18:R24 F24:G27 F29:G29 Q28:R32 F31:G58 F61:F62 F63:G64 Q61:R65 Q69:R70 F66:G71 F73 F74:G75 F76 F77:G79 Q75:R82 F81:G103 F105:G119 F122:G124 F125 Q122:R126 F126:G127 F129:G133 F135:G135 F136:F137 Q131:R137 F138:G139 Q140:R140 F141:G163 F165:G169 F172 F173:G175 F176 Q172:R176 F179:G183 F185:G188 F189 Q180:R191 F191:G192 Q197:R197 Q203:R205 F195:G209 Q209:R209 F211:F213" xr:uid="{00000000-0002-0000-1100-000000000000}">
      <formula1>"Yes,No,NA"</formula1>
    </dataValidation>
    <dataValidation type="list" allowBlank="1" showErrorMessage="1" sqref="H3:H8 S3:S9 S13 H10:H14 H16:H22 S18:S24 H24:H27 H29 S28:S32 H31:H58 H61:H64 S61:S65 S69:S70 H66:H71 H73:H79 S75:S82 H81:H103 H105:H119 S122:S126 H122:H127 H129:H133 S131:S137 H135:H139 S140 H141:H163 H165:H169 H172:H176 S172:S176 H179:H183 H185:H189 S180:S191 H191:H192 S197 S203:S205 H195:H209 S209 H211:H213" xr:uid="{00000000-0002-0000-1100-000001000000}">
      <formula1>"Venmo,Zelle,Paypal,Apple pay,Cash,Not in the Directory"</formula1>
    </dataValidation>
    <dataValidation type="list" allowBlank="1" showErrorMessage="1" sqref="G4:G6 G10:G11 G18 G20 G61:G62 G73 G76 G125 G136:G137 G172 G176 G189 G211:G213" xr:uid="{00000000-0002-0000-1100-000002000000}">
      <formula1>"Yes,No"</formula1>
    </dataValidation>
  </dataValidations>
  <pageMargins left="0.7" right="0.7" top="0.75" bottom="0.75" header="0.3" footer="0.3"/>
  <tableParts count="7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O976"/>
  <sheetViews>
    <sheetView workbookViewId="0"/>
  </sheetViews>
  <sheetFormatPr defaultColWidth="12.6640625" defaultRowHeight="15.75" customHeight="1"/>
  <cols>
    <col min="1" max="1" width="11.109375" customWidth="1"/>
    <col min="2" max="2" width="13.33203125" customWidth="1"/>
    <col min="3" max="3" width="20" customWidth="1"/>
    <col min="4" max="4" width="7.109375" customWidth="1"/>
    <col min="5" max="5" width="8.33203125" customWidth="1"/>
    <col min="6" max="6" width="8.77734375" customWidth="1"/>
    <col min="7" max="7" width="8.6640625" customWidth="1"/>
    <col min="8" max="8" width="20.109375" customWidth="1"/>
    <col min="9" max="9" width="2.21875" customWidth="1"/>
    <col min="10" max="10" width="8.77734375" customWidth="1"/>
    <col min="11" max="11" width="11.88671875" customWidth="1"/>
    <col min="12" max="12" width="10.77734375" customWidth="1"/>
    <col min="13" max="13" width="6.33203125" customWidth="1"/>
    <col min="14" max="14" width="8.21875" customWidth="1"/>
    <col min="15" max="15" width="6.6640625" customWidth="1"/>
    <col min="16" max="16" width="7.77734375" customWidth="1"/>
    <col min="17" max="17" width="11.44140625" customWidth="1"/>
    <col min="18" max="18" width="9.109375" customWidth="1"/>
    <col min="19" max="19" width="20.109375" customWidth="1"/>
  </cols>
  <sheetData>
    <row r="1" spans="1:41" ht="15">
      <c r="A1" s="110"/>
      <c r="B1" s="37"/>
      <c r="C1" s="37"/>
      <c r="D1" s="37"/>
      <c r="E1" s="137"/>
      <c r="F1" s="45"/>
      <c r="G1" s="37"/>
      <c r="H1" s="37"/>
      <c r="I1" s="161"/>
      <c r="J1" s="37"/>
      <c r="K1" s="37"/>
      <c r="L1" s="37"/>
      <c r="M1" s="137"/>
      <c r="N1" s="137"/>
      <c r="O1" s="137"/>
      <c r="P1" s="1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</row>
    <row r="2" spans="1:41" ht="13.2" hidden="1">
      <c r="A2" s="31" t="s">
        <v>288</v>
      </c>
      <c r="B2" s="31" t="s">
        <v>289</v>
      </c>
      <c r="C2" s="31" t="s">
        <v>559</v>
      </c>
      <c r="D2" s="31" t="s">
        <v>291</v>
      </c>
      <c r="E2" s="150" t="s">
        <v>292</v>
      </c>
      <c r="F2" s="31" t="s">
        <v>560</v>
      </c>
      <c r="G2" s="31" t="s">
        <v>561</v>
      </c>
      <c r="H2" s="31" t="s">
        <v>562</v>
      </c>
      <c r="I2" s="161"/>
      <c r="J2" s="31" t="s">
        <v>288</v>
      </c>
      <c r="K2" s="31" t="s">
        <v>289</v>
      </c>
      <c r="L2" s="31" t="s">
        <v>559</v>
      </c>
      <c r="M2" s="31" t="s">
        <v>291</v>
      </c>
      <c r="N2" s="150" t="s">
        <v>292</v>
      </c>
      <c r="O2" s="150" t="s">
        <v>233</v>
      </c>
      <c r="P2" s="150" t="s">
        <v>563</v>
      </c>
      <c r="Q2" s="31" t="s">
        <v>560</v>
      </c>
      <c r="R2" s="31" t="s">
        <v>561</v>
      </c>
      <c r="S2" s="31" t="s">
        <v>562</v>
      </c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</row>
    <row r="3" spans="1:41" ht="13.2" hidden="1">
      <c r="A3" s="155">
        <v>45691</v>
      </c>
      <c r="B3" s="40" t="s">
        <v>401</v>
      </c>
      <c r="C3" s="40" t="s">
        <v>591</v>
      </c>
      <c r="D3" s="40">
        <v>30</v>
      </c>
      <c r="E3" s="138">
        <v>60</v>
      </c>
      <c r="F3" s="40" t="s">
        <v>303</v>
      </c>
      <c r="G3" s="40" t="s">
        <v>303</v>
      </c>
      <c r="H3" s="40" t="s">
        <v>0</v>
      </c>
      <c r="I3" s="161"/>
      <c r="J3" s="156" t="s">
        <v>565</v>
      </c>
      <c r="K3" s="40" t="s">
        <v>227</v>
      </c>
      <c r="L3" s="40" t="s">
        <v>404</v>
      </c>
      <c r="M3" s="40" t="s">
        <v>304</v>
      </c>
      <c r="N3" s="138">
        <v>100</v>
      </c>
      <c r="O3" s="138">
        <v>40</v>
      </c>
      <c r="P3" s="138">
        <v>60</v>
      </c>
      <c r="Q3" s="40" t="s">
        <v>303</v>
      </c>
      <c r="R3" s="40" t="s">
        <v>303</v>
      </c>
      <c r="S3" s="40" t="s">
        <v>0</v>
      </c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</row>
    <row r="4" spans="1:41" ht="13.2" hidden="1">
      <c r="A4" s="155">
        <v>45691</v>
      </c>
      <c r="B4" s="40" t="s">
        <v>644</v>
      </c>
      <c r="C4" s="40" t="s">
        <v>645</v>
      </c>
      <c r="D4" s="40">
        <v>60</v>
      </c>
      <c r="E4" s="141">
        <v>135</v>
      </c>
      <c r="F4" s="40" t="s">
        <v>303</v>
      </c>
      <c r="G4" s="40" t="s">
        <v>303</v>
      </c>
      <c r="H4" s="40" t="s">
        <v>0</v>
      </c>
      <c r="I4" s="161"/>
      <c r="J4" s="106" t="s">
        <v>199</v>
      </c>
      <c r="K4" s="85" t="s">
        <v>368</v>
      </c>
      <c r="L4" s="85" t="s">
        <v>327</v>
      </c>
      <c r="M4" s="40" t="s">
        <v>304</v>
      </c>
      <c r="N4" s="140">
        <v>100</v>
      </c>
      <c r="O4" s="140">
        <v>40</v>
      </c>
      <c r="P4" s="140">
        <v>60</v>
      </c>
      <c r="Q4" s="40" t="s">
        <v>303</v>
      </c>
      <c r="R4" s="40" t="s">
        <v>303</v>
      </c>
      <c r="S4" s="40" t="s">
        <v>1</v>
      </c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</row>
    <row r="5" spans="1:41" ht="13.2" hidden="1">
      <c r="A5" s="155">
        <v>45691</v>
      </c>
      <c r="B5" s="40" t="s">
        <v>201</v>
      </c>
      <c r="C5" s="40" t="s">
        <v>584</v>
      </c>
      <c r="D5" s="40">
        <v>15</v>
      </c>
      <c r="E5" s="141">
        <v>30</v>
      </c>
      <c r="F5" s="40" t="s">
        <v>303</v>
      </c>
      <c r="G5" s="40" t="s">
        <v>303</v>
      </c>
      <c r="H5" s="40" t="s">
        <v>0</v>
      </c>
      <c r="I5" s="161"/>
      <c r="J5" s="106" t="s">
        <v>199</v>
      </c>
      <c r="K5" s="40" t="s">
        <v>537</v>
      </c>
      <c r="L5" s="40" t="s">
        <v>538</v>
      </c>
      <c r="M5" s="40" t="s">
        <v>304</v>
      </c>
      <c r="N5" s="140">
        <v>100</v>
      </c>
      <c r="O5" s="140">
        <v>40</v>
      </c>
      <c r="P5" s="140">
        <v>60</v>
      </c>
      <c r="Q5" s="40" t="s">
        <v>303</v>
      </c>
      <c r="R5" s="40" t="s">
        <v>303</v>
      </c>
      <c r="S5" s="40" t="s">
        <v>0</v>
      </c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</row>
    <row r="6" spans="1:41" ht="13.2" hidden="1">
      <c r="A6" s="155"/>
      <c r="B6" s="50"/>
      <c r="C6" s="50"/>
      <c r="D6" s="50"/>
      <c r="E6" s="50"/>
      <c r="F6" s="50"/>
      <c r="G6" s="143"/>
      <c r="H6" s="50"/>
      <c r="I6" s="161"/>
      <c r="J6" s="40" t="s">
        <v>199</v>
      </c>
      <c r="K6" s="40" t="s">
        <v>442</v>
      </c>
      <c r="L6" s="40" t="s">
        <v>601</v>
      </c>
      <c r="M6" s="40" t="s">
        <v>304</v>
      </c>
      <c r="N6" s="140">
        <v>100</v>
      </c>
      <c r="O6" s="140">
        <v>40</v>
      </c>
      <c r="P6" s="140">
        <v>60</v>
      </c>
      <c r="Q6" s="40" t="s">
        <v>303</v>
      </c>
      <c r="R6" s="40" t="s">
        <v>303</v>
      </c>
      <c r="S6" s="40" t="s">
        <v>0</v>
      </c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</row>
    <row r="7" spans="1:41" ht="13.2" hidden="1">
      <c r="A7" s="155">
        <v>45692</v>
      </c>
      <c r="B7" s="41" t="s">
        <v>313</v>
      </c>
      <c r="C7" s="40" t="s">
        <v>314</v>
      </c>
      <c r="D7" s="41">
        <v>30</v>
      </c>
      <c r="E7" s="141">
        <v>60</v>
      </c>
      <c r="F7" s="40" t="s">
        <v>303</v>
      </c>
      <c r="G7" s="40" t="s">
        <v>303</v>
      </c>
      <c r="H7" s="40" t="s">
        <v>0</v>
      </c>
      <c r="I7" s="161"/>
      <c r="J7" s="46">
        <v>45694</v>
      </c>
      <c r="K7" s="40" t="s">
        <v>603</v>
      </c>
      <c r="L7" s="40" t="s">
        <v>365</v>
      </c>
      <c r="M7" s="40">
        <v>60</v>
      </c>
      <c r="N7" s="138">
        <v>80</v>
      </c>
      <c r="O7" s="138">
        <v>25</v>
      </c>
      <c r="P7" s="138">
        <v>55</v>
      </c>
      <c r="Q7" s="40" t="s">
        <v>303</v>
      </c>
      <c r="R7" s="40" t="s">
        <v>303</v>
      </c>
      <c r="S7" s="40" t="s">
        <v>0</v>
      </c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</row>
    <row r="8" spans="1:41" ht="13.2" hidden="1">
      <c r="A8" s="155"/>
      <c r="B8" s="50"/>
      <c r="C8" s="50"/>
      <c r="D8" s="50"/>
      <c r="E8" s="50"/>
      <c r="F8" s="50"/>
      <c r="G8" s="143"/>
      <c r="H8" s="50"/>
      <c r="I8" s="161"/>
      <c r="J8" s="208">
        <v>45696</v>
      </c>
      <c r="K8" s="40" t="s">
        <v>227</v>
      </c>
      <c r="L8" s="40" t="s">
        <v>404</v>
      </c>
      <c r="M8" s="40">
        <v>90</v>
      </c>
      <c r="N8" s="138">
        <v>120</v>
      </c>
      <c r="O8" s="138">
        <v>24</v>
      </c>
      <c r="P8" s="138">
        <f>N8-O8</f>
        <v>96</v>
      </c>
      <c r="Q8" s="40" t="s">
        <v>303</v>
      </c>
      <c r="R8" s="40" t="s">
        <v>303</v>
      </c>
      <c r="S8" s="40" t="s">
        <v>0</v>
      </c>
      <c r="T8" s="40" t="s">
        <v>646</v>
      </c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</row>
    <row r="9" spans="1:41" ht="13.2" hidden="1">
      <c r="A9" s="155">
        <v>45693</v>
      </c>
      <c r="B9" s="40" t="s">
        <v>382</v>
      </c>
      <c r="C9" s="40" t="s">
        <v>435</v>
      </c>
      <c r="D9" s="40">
        <v>60</v>
      </c>
      <c r="E9" s="140">
        <v>90</v>
      </c>
      <c r="F9" s="40" t="s">
        <v>303</v>
      </c>
      <c r="G9" s="40" t="s">
        <v>303</v>
      </c>
      <c r="H9" s="40" t="s">
        <v>0</v>
      </c>
      <c r="I9" s="161"/>
      <c r="J9" s="40"/>
      <c r="K9" s="40"/>
      <c r="L9" s="40"/>
      <c r="M9" s="40"/>
      <c r="N9" s="40"/>
      <c r="O9" s="138"/>
      <c r="P9" s="138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</row>
    <row r="10" spans="1:41" ht="13.2" hidden="1">
      <c r="A10" s="46">
        <v>45693</v>
      </c>
      <c r="B10" s="40" t="s">
        <v>501</v>
      </c>
      <c r="C10" s="40" t="s">
        <v>642</v>
      </c>
      <c r="D10" s="40">
        <v>60</v>
      </c>
      <c r="E10" s="140">
        <v>90</v>
      </c>
      <c r="F10" s="40" t="s">
        <v>303</v>
      </c>
      <c r="G10" s="40" t="s">
        <v>303</v>
      </c>
      <c r="H10" s="40" t="s">
        <v>1</v>
      </c>
      <c r="I10" s="161"/>
      <c r="J10" s="40"/>
      <c r="K10" s="40"/>
      <c r="L10" s="40"/>
      <c r="M10" s="40"/>
      <c r="N10" s="40"/>
      <c r="O10" s="138"/>
      <c r="P10" s="138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</row>
    <row r="11" spans="1:41" ht="13.2" hidden="1">
      <c r="A11" s="155"/>
      <c r="B11" s="50"/>
      <c r="C11" s="50"/>
      <c r="D11" s="50"/>
      <c r="E11" s="50"/>
      <c r="F11" s="50"/>
      <c r="G11" s="143"/>
      <c r="H11" s="50"/>
      <c r="I11" s="161"/>
      <c r="J11" s="40"/>
      <c r="K11" s="40"/>
      <c r="L11" s="40"/>
      <c r="M11" s="40"/>
      <c r="N11" s="40"/>
      <c r="O11" s="138"/>
      <c r="P11" s="138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</row>
    <row r="12" spans="1:41" ht="13.2" hidden="1">
      <c r="A12" s="40" t="s">
        <v>633</v>
      </c>
      <c r="B12" s="40" t="s">
        <v>13</v>
      </c>
      <c r="C12" s="40" t="s">
        <v>307</v>
      </c>
      <c r="D12" s="40">
        <v>1</v>
      </c>
      <c r="E12" s="140">
        <v>60</v>
      </c>
      <c r="F12" s="40" t="s">
        <v>303</v>
      </c>
      <c r="G12" s="40" t="s">
        <v>303</v>
      </c>
      <c r="H12" s="40" t="s">
        <v>0</v>
      </c>
      <c r="I12" s="161"/>
      <c r="J12" s="50"/>
      <c r="K12" s="50"/>
      <c r="L12" s="50"/>
      <c r="M12" s="50"/>
      <c r="N12" s="143"/>
      <c r="O12" s="143">
        <f t="shared" ref="O12:P12" si="0">SUM(O3:O8)</f>
        <v>209</v>
      </c>
      <c r="P12" s="209">
        <f t="shared" si="0"/>
        <v>391</v>
      </c>
      <c r="Q12" s="50" t="s">
        <v>647</v>
      </c>
      <c r="R12" s="50"/>
      <c r="S12" s="5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</row>
    <row r="13" spans="1:41" ht="13.2" hidden="1">
      <c r="A13" s="40"/>
      <c r="B13" s="40" t="s">
        <v>525</v>
      </c>
      <c r="C13" s="40" t="s">
        <v>526</v>
      </c>
      <c r="D13" s="40">
        <v>1</v>
      </c>
      <c r="E13" s="140">
        <v>60</v>
      </c>
      <c r="F13" s="40" t="s">
        <v>303</v>
      </c>
      <c r="G13" s="40" t="s">
        <v>303</v>
      </c>
      <c r="H13" s="40" t="s">
        <v>0</v>
      </c>
      <c r="I13" s="161"/>
      <c r="J13" s="31" t="s">
        <v>379</v>
      </c>
      <c r="K13" s="40"/>
      <c r="L13" s="40"/>
      <c r="M13" s="202"/>
      <c r="N13" s="138"/>
      <c r="O13" s="138"/>
      <c r="P13" s="138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</row>
    <row r="14" spans="1:41" ht="13.2" hidden="1">
      <c r="A14" s="40"/>
      <c r="B14" s="40" t="s">
        <v>648</v>
      </c>
      <c r="C14" s="40" t="s">
        <v>622</v>
      </c>
      <c r="D14" s="40">
        <v>1</v>
      </c>
      <c r="E14" s="140">
        <v>60</v>
      </c>
      <c r="F14" s="40" t="s">
        <v>303</v>
      </c>
      <c r="G14" s="40" t="s">
        <v>303</v>
      </c>
      <c r="H14" s="40" t="s">
        <v>0</v>
      </c>
      <c r="I14" s="161"/>
      <c r="J14" s="46"/>
      <c r="K14" s="40"/>
      <c r="L14" s="40"/>
      <c r="M14" s="40"/>
      <c r="N14" s="138"/>
      <c r="O14" s="138"/>
      <c r="P14" s="138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</row>
    <row r="15" spans="1:41" ht="13.2" hidden="1">
      <c r="A15" s="40"/>
      <c r="B15" s="40" t="s">
        <v>328</v>
      </c>
      <c r="C15" s="40" t="s">
        <v>329</v>
      </c>
      <c r="D15" s="40">
        <v>1</v>
      </c>
      <c r="E15" s="140">
        <v>60</v>
      </c>
      <c r="F15" s="40" t="s">
        <v>303</v>
      </c>
      <c r="G15" s="40" t="s">
        <v>303</v>
      </c>
      <c r="H15" s="40" t="s">
        <v>0</v>
      </c>
      <c r="I15" s="161"/>
      <c r="J15" s="208">
        <v>45696</v>
      </c>
      <c r="K15" s="40" t="s">
        <v>520</v>
      </c>
      <c r="L15" s="40" t="s">
        <v>649</v>
      </c>
      <c r="M15" s="40">
        <v>60</v>
      </c>
      <c r="N15" s="138">
        <v>110</v>
      </c>
      <c r="O15" s="138">
        <v>20</v>
      </c>
      <c r="P15" s="138">
        <v>90</v>
      </c>
      <c r="Q15" s="40" t="s">
        <v>303</v>
      </c>
      <c r="R15" s="40" t="s">
        <v>303</v>
      </c>
      <c r="S15" s="40" t="s">
        <v>0</v>
      </c>
      <c r="T15" s="40">
        <v>1</v>
      </c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</row>
    <row r="16" spans="1:41" ht="13.2" hidden="1">
      <c r="A16" s="46"/>
      <c r="B16" s="41" t="s">
        <v>227</v>
      </c>
      <c r="C16" s="40" t="s">
        <v>404</v>
      </c>
      <c r="D16" s="41">
        <v>1</v>
      </c>
      <c r="E16" s="140">
        <v>40</v>
      </c>
      <c r="F16" s="40" t="s">
        <v>303</v>
      </c>
      <c r="G16" s="40" t="s">
        <v>303</v>
      </c>
      <c r="H16" s="40" t="s">
        <v>0</v>
      </c>
      <c r="I16" s="161"/>
      <c r="J16" s="40"/>
      <c r="K16" s="40"/>
      <c r="L16" s="40"/>
      <c r="M16" s="40"/>
      <c r="N16" s="40"/>
      <c r="O16" s="138"/>
      <c r="P16" s="138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</row>
    <row r="17" spans="1:41" ht="13.2" hidden="1">
      <c r="A17" s="46"/>
      <c r="B17" s="101" t="s">
        <v>543</v>
      </c>
      <c r="C17" s="40" t="s">
        <v>402</v>
      </c>
      <c r="D17" s="101">
        <v>1</v>
      </c>
      <c r="E17" s="140">
        <v>90</v>
      </c>
      <c r="F17" s="40" t="s">
        <v>303</v>
      </c>
      <c r="G17" s="40" t="s">
        <v>303</v>
      </c>
      <c r="H17" s="40" t="s">
        <v>0</v>
      </c>
      <c r="I17" s="161"/>
      <c r="J17" s="40"/>
      <c r="K17" s="40"/>
      <c r="L17" s="40"/>
      <c r="M17" s="40"/>
      <c r="N17" s="40"/>
      <c r="O17" s="138"/>
      <c r="P17" s="138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</row>
    <row r="18" spans="1:41" ht="13.2" hidden="1">
      <c r="A18" s="46"/>
      <c r="B18" s="41" t="s">
        <v>479</v>
      </c>
      <c r="C18" s="40" t="s">
        <v>494</v>
      </c>
      <c r="D18" s="41">
        <v>1</v>
      </c>
      <c r="E18" s="140">
        <v>54</v>
      </c>
      <c r="F18" s="40" t="s">
        <v>303</v>
      </c>
      <c r="G18" s="40" t="s">
        <v>303</v>
      </c>
      <c r="H18" s="40" t="s">
        <v>1</v>
      </c>
      <c r="I18" s="161"/>
      <c r="J18" s="40"/>
      <c r="K18" s="40"/>
      <c r="L18" s="40"/>
      <c r="M18" s="40"/>
      <c r="N18" s="40"/>
      <c r="O18" s="138"/>
      <c r="P18" s="138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</row>
    <row r="19" spans="1:41" ht="13.2" hidden="1">
      <c r="A19" s="46"/>
      <c r="B19" s="40" t="s">
        <v>397</v>
      </c>
      <c r="C19" s="40" t="s">
        <v>398</v>
      </c>
      <c r="D19" s="40">
        <v>1</v>
      </c>
      <c r="E19" s="140">
        <v>30</v>
      </c>
      <c r="F19" s="40" t="s">
        <v>303</v>
      </c>
      <c r="G19" s="40" t="s">
        <v>303</v>
      </c>
      <c r="H19" s="40" t="s">
        <v>0</v>
      </c>
      <c r="I19" s="161"/>
      <c r="J19" s="50"/>
      <c r="K19" s="50"/>
      <c r="L19" s="50"/>
      <c r="M19" s="50"/>
      <c r="N19" s="143"/>
      <c r="O19" s="143">
        <f t="shared" ref="O19:P19" si="1">SUM(O14:O15)</f>
        <v>20</v>
      </c>
      <c r="P19" s="210">
        <f t="shared" si="1"/>
        <v>90</v>
      </c>
      <c r="Q19" s="50" t="s">
        <v>647</v>
      </c>
      <c r="R19" s="50"/>
      <c r="S19" s="5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</row>
    <row r="20" spans="1:41" ht="13.2" hidden="1">
      <c r="A20" s="46"/>
      <c r="B20" s="40" t="s">
        <v>637</v>
      </c>
      <c r="C20" s="40" t="s">
        <v>361</v>
      </c>
      <c r="D20" s="40">
        <v>2</v>
      </c>
      <c r="E20" s="140">
        <v>60</v>
      </c>
      <c r="F20" s="40" t="s">
        <v>303</v>
      </c>
      <c r="G20" s="40" t="s">
        <v>303</v>
      </c>
      <c r="H20" s="40" t="s">
        <v>0</v>
      </c>
      <c r="I20" s="161"/>
      <c r="J20" s="31" t="s">
        <v>636</v>
      </c>
      <c r="K20" s="40"/>
      <c r="L20" s="40"/>
      <c r="M20" s="202"/>
      <c r="N20" s="138"/>
      <c r="O20" s="138"/>
      <c r="P20" s="138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</row>
    <row r="21" spans="1:41" ht="13.2" hidden="1">
      <c r="A21" s="40"/>
      <c r="B21" s="40"/>
      <c r="C21" s="40"/>
      <c r="D21" s="40"/>
      <c r="E21" s="40"/>
      <c r="F21" s="40"/>
      <c r="G21" s="40"/>
      <c r="H21" s="40"/>
      <c r="I21" s="161"/>
      <c r="J21" s="208">
        <v>45693</v>
      </c>
      <c r="K21" s="40" t="s">
        <v>501</v>
      </c>
      <c r="L21" s="40" t="s">
        <v>642</v>
      </c>
      <c r="M21" s="40">
        <v>45</v>
      </c>
      <c r="N21" s="138">
        <v>60</v>
      </c>
      <c r="O21" s="138">
        <v>15</v>
      </c>
      <c r="P21" s="138">
        <v>45</v>
      </c>
      <c r="Q21" s="40" t="s">
        <v>303</v>
      </c>
      <c r="R21" s="40" t="s">
        <v>303</v>
      </c>
      <c r="S21" s="40" t="s">
        <v>1</v>
      </c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</row>
    <row r="22" spans="1:41" ht="13.2" hidden="1">
      <c r="A22" s="40"/>
      <c r="B22" s="40"/>
      <c r="C22" s="40"/>
      <c r="D22" s="40"/>
      <c r="E22" s="40"/>
      <c r="F22" s="40"/>
      <c r="G22" s="40"/>
      <c r="H22" s="40"/>
      <c r="I22" s="161"/>
      <c r="J22" s="40"/>
      <c r="K22" s="40"/>
      <c r="L22" s="40"/>
      <c r="M22" s="40"/>
      <c r="N22" s="40"/>
      <c r="O22" s="138"/>
      <c r="P22" s="138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</row>
    <row r="23" spans="1:41" ht="13.2" hidden="1">
      <c r="A23" s="40"/>
      <c r="B23" s="40"/>
      <c r="C23" s="40"/>
      <c r="D23" s="40"/>
      <c r="E23" s="40"/>
      <c r="F23" s="40"/>
      <c r="G23" s="40"/>
      <c r="H23" s="40"/>
      <c r="I23" s="161"/>
      <c r="J23" s="40"/>
      <c r="K23" s="40"/>
      <c r="L23" s="40"/>
      <c r="M23" s="40"/>
      <c r="N23" s="40"/>
      <c r="O23" s="138"/>
      <c r="P23" s="138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</row>
    <row r="24" spans="1:41" ht="13.2" hidden="1">
      <c r="A24" s="40"/>
      <c r="B24" s="40"/>
      <c r="C24" s="40"/>
      <c r="D24" s="40"/>
      <c r="E24" s="40"/>
      <c r="F24" s="40"/>
      <c r="G24" s="40"/>
      <c r="H24" s="40"/>
      <c r="I24" s="161"/>
      <c r="J24" s="50"/>
      <c r="K24" s="50"/>
      <c r="L24" s="50"/>
      <c r="M24" s="50"/>
      <c r="N24" s="143"/>
      <c r="O24" s="143">
        <f>O21</f>
        <v>15</v>
      </c>
      <c r="P24" s="209">
        <v>45</v>
      </c>
      <c r="Q24" s="50" t="s">
        <v>647</v>
      </c>
      <c r="R24" s="50"/>
      <c r="S24" s="5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</row>
    <row r="25" spans="1:41" ht="13.2" hidden="1">
      <c r="A25" s="40"/>
      <c r="B25" s="40"/>
      <c r="C25" s="40"/>
      <c r="D25" s="40"/>
      <c r="E25" s="40"/>
      <c r="F25" s="40"/>
      <c r="G25" s="40"/>
      <c r="H25" s="40"/>
      <c r="I25" s="161"/>
      <c r="J25" s="31" t="s">
        <v>371</v>
      </c>
      <c r="K25" s="40"/>
      <c r="L25" s="40"/>
      <c r="M25" s="202"/>
      <c r="N25" s="138"/>
      <c r="O25" s="138"/>
      <c r="P25" s="138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</row>
    <row r="26" spans="1:41" ht="13.2" hidden="1">
      <c r="A26" s="40"/>
      <c r="B26" s="40"/>
      <c r="C26" s="40"/>
      <c r="D26" s="40"/>
      <c r="E26" s="40"/>
      <c r="F26" s="40"/>
      <c r="G26" s="40"/>
      <c r="H26" s="40"/>
      <c r="I26" s="161"/>
      <c r="J26" s="208">
        <v>45704</v>
      </c>
      <c r="K26" s="40" t="s">
        <v>641</v>
      </c>
      <c r="L26" s="40" t="s">
        <v>538</v>
      </c>
      <c r="M26" s="207">
        <v>180</v>
      </c>
      <c r="N26" s="138">
        <v>210</v>
      </c>
      <c r="O26" s="138">
        <v>60</v>
      </c>
      <c r="P26" s="138">
        <v>150</v>
      </c>
      <c r="Q26" s="40" t="s">
        <v>303</v>
      </c>
      <c r="R26" s="40" t="s">
        <v>303</v>
      </c>
      <c r="S26" s="40" t="s">
        <v>0</v>
      </c>
      <c r="T26" s="40" t="s">
        <v>650</v>
      </c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</row>
    <row r="27" spans="1:41" ht="13.2" hidden="1">
      <c r="A27" s="40"/>
      <c r="B27" s="40"/>
      <c r="C27" s="40"/>
      <c r="D27" s="40"/>
      <c r="E27" s="40"/>
      <c r="F27" s="40"/>
      <c r="G27" s="40"/>
      <c r="H27" s="40"/>
      <c r="I27" s="161"/>
      <c r="J27" s="208">
        <v>45696</v>
      </c>
      <c r="K27" s="40" t="s">
        <v>227</v>
      </c>
      <c r="L27" s="40" t="s">
        <v>404</v>
      </c>
      <c r="M27" s="40">
        <v>120</v>
      </c>
      <c r="N27" s="138">
        <v>140</v>
      </c>
      <c r="O27" s="138">
        <f t="shared" ref="O27:O28" si="2">0.2*N27</f>
        <v>28</v>
      </c>
      <c r="P27" s="138">
        <f t="shared" ref="P27:P28" si="3">N27-O27</f>
        <v>112</v>
      </c>
      <c r="Q27" s="40" t="s">
        <v>303</v>
      </c>
      <c r="R27" s="40" t="s">
        <v>303</v>
      </c>
      <c r="S27" s="40" t="s">
        <v>0</v>
      </c>
      <c r="T27" s="40" t="s">
        <v>646</v>
      </c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</row>
    <row r="28" spans="1:41" ht="13.2" hidden="1">
      <c r="A28" s="40"/>
      <c r="B28" s="40"/>
      <c r="C28" s="40"/>
      <c r="D28" s="40"/>
      <c r="E28" s="40"/>
      <c r="F28" s="40"/>
      <c r="G28" s="40"/>
      <c r="H28" s="40"/>
      <c r="I28" s="161"/>
      <c r="J28" s="208">
        <v>45696</v>
      </c>
      <c r="K28" s="40" t="s">
        <v>225</v>
      </c>
      <c r="L28" s="40" t="s">
        <v>599</v>
      </c>
      <c r="M28" s="40">
        <v>90</v>
      </c>
      <c r="N28" s="138">
        <v>80</v>
      </c>
      <c r="O28" s="138">
        <f t="shared" si="2"/>
        <v>16</v>
      </c>
      <c r="P28" s="138">
        <f t="shared" si="3"/>
        <v>64</v>
      </c>
      <c r="Q28" s="40" t="s">
        <v>303</v>
      </c>
      <c r="R28" s="40" t="s">
        <v>303</v>
      </c>
      <c r="S28" s="40" t="s">
        <v>0</v>
      </c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</row>
    <row r="29" spans="1:41" ht="13.2" hidden="1">
      <c r="A29" s="40"/>
      <c r="B29" s="40"/>
      <c r="C29" s="40"/>
      <c r="D29" s="40"/>
      <c r="E29" s="40"/>
      <c r="F29" s="40"/>
      <c r="G29" s="40"/>
      <c r="H29" s="40"/>
      <c r="I29" s="161"/>
      <c r="J29" s="50"/>
      <c r="K29" s="50"/>
      <c r="L29" s="50"/>
      <c r="M29" s="50"/>
      <c r="N29" s="50"/>
      <c r="O29" s="143">
        <f t="shared" ref="O29:P29" si="4">SUM(O26:O28)</f>
        <v>104</v>
      </c>
      <c r="P29" s="143">
        <f t="shared" si="4"/>
        <v>326</v>
      </c>
      <c r="Q29" s="50" t="s">
        <v>647</v>
      </c>
      <c r="R29" s="50"/>
      <c r="S29" s="5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</row>
    <row r="30" spans="1:41" ht="13.2" hidden="1">
      <c r="A30" s="40"/>
      <c r="B30" s="40"/>
      <c r="C30" s="40"/>
      <c r="D30" s="40"/>
      <c r="E30" s="40"/>
      <c r="F30" s="40"/>
      <c r="G30" s="40"/>
      <c r="H30" s="40"/>
      <c r="I30" s="161"/>
      <c r="J30" s="31" t="s">
        <v>336</v>
      </c>
      <c r="K30" s="40"/>
      <c r="L30" s="40"/>
      <c r="M30" s="40"/>
      <c r="N30" s="40"/>
      <c r="O30" s="138"/>
      <c r="P30" s="138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</row>
    <row r="31" spans="1:41" ht="13.2" hidden="1">
      <c r="A31" s="40"/>
      <c r="B31" s="40"/>
      <c r="C31" s="40"/>
      <c r="D31" s="40"/>
      <c r="E31" s="40"/>
      <c r="F31" s="40"/>
      <c r="G31" s="40"/>
      <c r="H31" s="40"/>
      <c r="I31" s="161"/>
      <c r="J31" s="46">
        <v>45692</v>
      </c>
      <c r="K31" s="40" t="s">
        <v>621</v>
      </c>
      <c r="L31" s="40" t="s">
        <v>622</v>
      </c>
      <c r="M31" s="40">
        <v>90</v>
      </c>
      <c r="N31" s="138">
        <v>375</v>
      </c>
      <c r="O31" s="138">
        <v>75</v>
      </c>
      <c r="P31" s="138">
        <v>300</v>
      </c>
      <c r="Q31" s="40" t="s">
        <v>303</v>
      </c>
      <c r="R31" s="40" t="s">
        <v>303</v>
      </c>
      <c r="S31" s="40" t="s">
        <v>0</v>
      </c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</row>
    <row r="32" spans="1:41" ht="13.2" hidden="1">
      <c r="A32" s="40"/>
      <c r="B32" s="40"/>
      <c r="C32" s="40"/>
      <c r="D32" s="40"/>
      <c r="E32" s="40"/>
      <c r="F32" s="40"/>
      <c r="G32" s="40"/>
      <c r="H32" s="40"/>
      <c r="I32" s="161"/>
      <c r="J32" s="208">
        <v>45693</v>
      </c>
      <c r="K32" s="40" t="s">
        <v>227</v>
      </c>
      <c r="L32" s="40" t="s">
        <v>404</v>
      </c>
      <c r="M32" s="40">
        <v>30</v>
      </c>
      <c r="N32" s="138">
        <v>125</v>
      </c>
      <c r="O32" s="138">
        <v>25</v>
      </c>
      <c r="P32" s="138">
        <v>100</v>
      </c>
      <c r="Q32" s="40" t="s">
        <v>303</v>
      </c>
      <c r="R32" s="40" t="s">
        <v>303</v>
      </c>
      <c r="S32" s="40" t="s">
        <v>0</v>
      </c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</row>
    <row r="33" spans="1:41" ht="13.2" hidden="1">
      <c r="A33" s="40"/>
      <c r="B33" s="40"/>
      <c r="C33" s="40"/>
      <c r="D33" s="40"/>
      <c r="E33" s="40"/>
      <c r="F33" s="40"/>
      <c r="G33" s="40"/>
      <c r="H33" s="40"/>
      <c r="I33" s="161"/>
      <c r="J33" s="40"/>
      <c r="K33" s="40"/>
      <c r="L33" s="40"/>
      <c r="M33" s="40"/>
      <c r="N33" s="40"/>
      <c r="O33" s="138"/>
      <c r="P33" s="138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</row>
    <row r="34" spans="1:41" ht="13.2" hidden="1">
      <c r="A34" s="40"/>
      <c r="B34" s="40"/>
      <c r="C34" s="40"/>
      <c r="D34" s="40"/>
      <c r="E34" s="40"/>
      <c r="F34" s="40"/>
      <c r="G34" s="40"/>
      <c r="H34" s="40"/>
      <c r="I34" s="161"/>
      <c r="J34" s="50"/>
      <c r="K34" s="50"/>
      <c r="L34" s="50"/>
      <c r="M34" s="50"/>
      <c r="N34" s="50"/>
      <c r="O34" s="143">
        <f t="shared" ref="O34:P34" si="5">SUM(O31:O32)</f>
        <v>100</v>
      </c>
      <c r="P34" s="143">
        <f t="shared" si="5"/>
        <v>400</v>
      </c>
      <c r="Q34" s="50" t="s">
        <v>647</v>
      </c>
      <c r="R34" s="50"/>
      <c r="S34" s="5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</row>
    <row r="35" spans="1:41" ht="13.2" hidden="1">
      <c r="A35" s="40"/>
      <c r="B35" s="40"/>
      <c r="C35" s="40"/>
      <c r="D35" s="40"/>
      <c r="E35" s="40"/>
      <c r="F35" s="40"/>
      <c r="G35" s="40"/>
      <c r="H35" s="40"/>
      <c r="I35" s="161"/>
      <c r="J35" s="40"/>
      <c r="K35" s="40"/>
      <c r="L35" s="40"/>
      <c r="M35" s="40"/>
      <c r="N35" s="40"/>
      <c r="O35" s="138"/>
      <c r="P35" s="138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</row>
    <row r="36" spans="1:41" ht="15">
      <c r="A36" s="110" t="s">
        <v>651</v>
      </c>
      <c r="B36" s="37"/>
      <c r="C36" s="37"/>
      <c r="D36" s="37"/>
      <c r="E36" s="200">
        <f>SUM(E3:E20)</f>
        <v>979</v>
      </c>
      <c r="F36" s="45"/>
      <c r="G36" s="37"/>
      <c r="H36" s="37"/>
      <c r="I36" s="161"/>
      <c r="J36" s="37"/>
      <c r="K36" s="37"/>
      <c r="L36" s="37"/>
      <c r="M36" s="137"/>
      <c r="N36" s="137"/>
      <c r="O36" s="200">
        <f>O12+O19+O24+O29+O34</f>
        <v>448</v>
      </c>
      <c r="P36" s="137"/>
      <c r="Q36" s="37"/>
      <c r="R36" s="37"/>
      <c r="S36" s="37"/>
      <c r="T36" s="200">
        <f>E36+O36</f>
        <v>1427</v>
      </c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</row>
    <row r="37" spans="1:41" ht="13.2" hidden="1">
      <c r="A37" s="208">
        <v>45698</v>
      </c>
      <c r="B37" s="130" t="s">
        <v>136</v>
      </c>
      <c r="C37" s="130" t="s">
        <v>652</v>
      </c>
      <c r="D37" s="40">
        <v>60</v>
      </c>
      <c r="E37" s="141">
        <v>67.5</v>
      </c>
      <c r="F37" s="40" t="s">
        <v>303</v>
      </c>
      <c r="G37" s="40" t="s">
        <v>303</v>
      </c>
      <c r="H37" s="40" t="s">
        <v>0</v>
      </c>
      <c r="I37" s="161"/>
      <c r="J37" s="31" t="s">
        <v>288</v>
      </c>
      <c r="K37" s="31" t="s">
        <v>289</v>
      </c>
      <c r="L37" s="31" t="s">
        <v>559</v>
      </c>
      <c r="M37" s="31" t="s">
        <v>291</v>
      </c>
      <c r="N37" s="150" t="s">
        <v>292</v>
      </c>
      <c r="O37" s="150" t="s">
        <v>233</v>
      </c>
      <c r="P37" s="150" t="s">
        <v>563</v>
      </c>
      <c r="Q37" s="31" t="s">
        <v>560</v>
      </c>
      <c r="R37" s="31" t="s">
        <v>561</v>
      </c>
      <c r="S37" s="31" t="s">
        <v>562</v>
      </c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</row>
    <row r="38" spans="1:41" ht="13.2" hidden="1">
      <c r="A38" s="208">
        <v>45698</v>
      </c>
      <c r="B38" s="130" t="s">
        <v>653</v>
      </c>
      <c r="C38" s="130" t="s">
        <v>654</v>
      </c>
      <c r="D38" s="40">
        <v>60</v>
      </c>
      <c r="E38" s="141">
        <v>67.5</v>
      </c>
      <c r="F38" s="40" t="s">
        <v>303</v>
      </c>
      <c r="G38" s="40" t="s">
        <v>303</v>
      </c>
      <c r="H38" s="40" t="s">
        <v>1</v>
      </c>
      <c r="I38" s="161"/>
      <c r="J38" s="156" t="s">
        <v>565</v>
      </c>
      <c r="K38" s="130" t="s">
        <v>227</v>
      </c>
      <c r="L38" s="130" t="s">
        <v>404</v>
      </c>
      <c r="M38" s="40" t="s">
        <v>304</v>
      </c>
      <c r="N38" s="138">
        <v>100</v>
      </c>
      <c r="O38" s="138">
        <v>40</v>
      </c>
      <c r="P38" s="138">
        <v>60</v>
      </c>
      <c r="Q38" s="40" t="s">
        <v>303</v>
      </c>
      <c r="R38" s="40" t="s">
        <v>303</v>
      </c>
      <c r="S38" s="40" t="s">
        <v>0</v>
      </c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</row>
    <row r="39" spans="1:41" ht="13.2" hidden="1">
      <c r="A39" s="208">
        <v>45698</v>
      </c>
      <c r="B39" s="130" t="s">
        <v>401</v>
      </c>
      <c r="C39" s="130" t="s">
        <v>655</v>
      </c>
      <c r="D39" s="41">
        <v>60</v>
      </c>
      <c r="E39" s="141">
        <v>90</v>
      </c>
      <c r="F39" s="40" t="s">
        <v>303</v>
      </c>
      <c r="G39" s="40" t="s">
        <v>303</v>
      </c>
      <c r="H39" s="40" t="s">
        <v>0</v>
      </c>
      <c r="I39" s="161"/>
      <c r="J39" s="211" t="s">
        <v>199</v>
      </c>
      <c r="K39" s="212" t="s">
        <v>368</v>
      </c>
      <c r="L39" s="212" t="s">
        <v>327</v>
      </c>
      <c r="M39" s="40" t="s">
        <v>304</v>
      </c>
      <c r="N39" s="140">
        <v>100</v>
      </c>
      <c r="O39" s="140">
        <v>40</v>
      </c>
      <c r="P39" s="140">
        <v>60</v>
      </c>
      <c r="Q39" s="40" t="s">
        <v>303</v>
      </c>
      <c r="R39" s="40" t="s">
        <v>303</v>
      </c>
      <c r="S39" s="40" t="s">
        <v>1</v>
      </c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</row>
    <row r="40" spans="1:41" ht="13.2" hidden="1">
      <c r="A40" s="50"/>
      <c r="B40" s="50"/>
      <c r="C40" s="50"/>
      <c r="D40" s="50"/>
      <c r="E40" s="50"/>
      <c r="F40" s="50"/>
      <c r="G40" s="50"/>
      <c r="H40" s="50"/>
      <c r="I40" s="161"/>
      <c r="J40" s="211" t="s">
        <v>199</v>
      </c>
      <c r="K40" s="213" t="s">
        <v>537</v>
      </c>
      <c r="L40" s="213" t="s">
        <v>538</v>
      </c>
      <c r="M40" s="40" t="s">
        <v>304</v>
      </c>
      <c r="N40" s="140">
        <v>100</v>
      </c>
      <c r="O40" s="140">
        <v>40</v>
      </c>
      <c r="P40" s="140">
        <v>60</v>
      </c>
      <c r="Q40" s="40" t="s">
        <v>303</v>
      </c>
      <c r="R40" s="40" t="s">
        <v>303</v>
      </c>
      <c r="S40" s="40" t="s">
        <v>0</v>
      </c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</row>
    <row r="41" spans="1:41" ht="13.2" hidden="1">
      <c r="A41" s="208">
        <v>45699</v>
      </c>
      <c r="B41" s="130" t="s">
        <v>471</v>
      </c>
      <c r="C41" s="130" t="s">
        <v>32</v>
      </c>
      <c r="D41" s="40">
        <v>45</v>
      </c>
      <c r="E41" s="138">
        <v>80</v>
      </c>
      <c r="F41" s="40" t="s">
        <v>303</v>
      </c>
      <c r="G41" s="40" t="s">
        <v>303</v>
      </c>
      <c r="H41" s="40" t="s">
        <v>0</v>
      </c>
      <c r="I41" s="161"/>
      <c r="J41" s="214" t="s">
        <v>199</v>
      </c>
      <c r="K41" s="130" t="s">
        <v>442</v>
      </c>
      <c r="L41" s="130" t="s">
        <v>601</v>
      </c>
      <c r="M41" s="40" t="s">
        <v>304</v>
      </c>
      <c r="N41" s="140">
        <v>100</v>
      </c>
      <c r="O41" s="140">
        <v>40</v>
      </c>
      <c r="P41" s="140">
        <v>60</v>
      </c>
      <c r="Q41" s="40" t="s">
        <v>303</v>
      </c>
      <c r="R41" s="40" t="s">
        <v>303</v>
      </c>
      <c r="S41" s="40" t="s">
        <v>0</v>
      </c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</row>
    <row r="42" spans="1:41" ht="13.2" hidden="1">
      <c r="A42" s="208">
        <v>45699</v>
      </c>
      <c r="B42" s="130" t="s">
        <v>362</v>
      </c>
      <c r="C42" s="130" t="s">
        <v>400</v>
      </c>
      <c r="D42" s="40">
        <v>60</v>
      </c>
      <c r="E42" s="140">
        <v>90</v>
      </c>
      <c r="F42" s="40" t="s">
        <v>303</v>
      </c>
      <c r="G42" s="40" t="s">
        <v>303</v>
      </c>
      <c r="H42" s="40" t="s">
        <v>1</v>
      </c>
      <c r="I42" s="161"/>
      <c r="J42" s="208">
        <v>45699</v>
      </c>
      <c r="K42" s="130" t="s">
        <v>603</v>
      </c>
      <c r="L42" s="130" t="s">
        <v>365</v>
      </c>
      <c r="M42" s="40">
        <v>120</v>
      </c>
      <c r="N42" s="138">
        <v>140</v>
      </c>
      <c r="O42" s="138">
        <v>40</v>
      </c>
      <c r="P42" s="138">
        <v>100</v>
      </c>
      <c r="Q42" s="40" t="s">
        <v>303</v>
      </c>
      <c r="R42" s="40" t="s">
        <v>303</v>
      </c>
      <c r="S42" s="40" t="s">
        <v>1</v>
      </c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</row>
    <row r="43" spans="1:41" ht="13.2" hidden="1">
      <c r="A43" s="208">
        <v>45699</v>
      </c>
      <c r="B43" s="215" t="s">
        <v>313</v>
      </c>
      <c r="C43" s="130" t="s">
        <v>314</v>
      </c>
      <c r="D43" s="41">
        <v>15</v>
      </c>
      <c r="E43" s="141">
        <v>30</v>
      </c>
      <c r="F43" s="40" t="s">
        <v>303</v>
      </c>
      <c r="G43" s="40" t="s">
        <v>303</v>
      </c>
      <c r="H43" s="40" t="s">
        <v>0</v>
      </c>
      <c r="I43" s="161"/>
      <c r="J43" s="208">
        <v>45699</v>
      </c>
      <c r="K43" s="130" t="s">
        <v>227</v>
      </c>
      <c r="L43" s="130" t="s">
        <v>404</v>
      </c>
      <c r="M43" s="40">
        <v>60</v>
      </c>
      <c r="N43" s="138">
        <v>70</v>
      </c>
      <c r="O43" s="138">
        <v>14</v>
      </c>
      <c r="P43" s="138">
        <v>56</v>
      </c>
      <c r="Q43" s="40" t="s">
        <v>303</v>
      </c>
      <c r="R43" s="40" t="s">
        <v>303</v>
      </c>
      <c r="S43" s="40" t="s">
        <v>0</v>
      </c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</row>
    <row r="44" spans="1:41" ht="13.2" hidden="1">
      <c r="A44" s="208">
        <v>45699</v>
      </c>
      <c r="B44" s="130" t="s">
        <v>368</v>
      </c>
      <c r="C44" s="130" t="s">
        <v>327</v>
      </c>
      <c r="D44" s="40">
        <v>45</v>
      </c>
      <c r="E44" s="138">
        <v>80</v>
      </c>
      <c r="F44" s="40" t="s">
        <v>303</v>
      </c>
      <c r="G44" s="40" t="s">
        <v>303</v>
      </c>
      <c r="H44" s="40" t="s">
        <v>1</v>
      </c>
      <c r="I44" s="161"/>
      <c r="J44" s="208">
        <v>45701</v>
      </c>
      <c r="K44" s="130" t="s">
        <v>501</v>
      </c>
      <c r="L44" s="130" t="s">
        <v>642</v>
      </c>
      <c r="M44" s="40">
        <v>60</v>
      </c>
      <c r="N44" s="138">
        <v>70</v>
      </c>
      <c r="O44" s="138">
        <f t="shared" ref="O44:O45" si="6">0.2*N44</f>
        <v>14</v>
      </c>
      <c r="P44" s="138">
        <f t="shared" ref="P44:P45" si="7">N44-O44</f>
        <v>56</v>
      </c>
      <c r="Q44" s="40" t="s">
        <v>303</v>
      </c>
      <c r="R44" s="40" t="s">
        <v>303</v>
      </c>
      <c r="S44" s="40" t="s">
        <v>1</v>
      </c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</row>
    <row r="45" spans="1:41" ht="13.2" hidden="1">
      <c r="A45" s="50"/>
      <c r="B45" s="50"/>
      <c r="C45" s="50"/>
      <c r="D45" s="50"/>
      <c r="E45" s="50"/>
      <c r="F45" s="50"/>
      <c r="G45" s="50"/>
      <c r="H45" s="50"/>
      <c r="I45" s="161"/>
      <c r="J45" s="208">
        <v>45703</v>
      </c>
      <c r="K45" s="130" t="s">
        <v>501</v>
      </c>
      <c r="L45" s="130" t="s">
        <v>642</v>
      </c>
      <c r="M45" s="40">
        <v>60</v>
      </c>
      <c r="N45" s="138">
        <v>70</v>
      </c>
      <c r="O45" s="138">
        <f t="shared" si="6"/>
        <v>14</v>
      </c>
      <c r="P45" s="138">
        <f t="shared" si="7"/>
        <v>56</v>
      </c>
      <c r="Q45" s="40" t="s">
        <v>303</v>
      </c>
      <c r="R45" s="40" t="s">
        <v>303</v>
      </c>
      <c r="S45" s="40" t="s">
        <v>1</v>
      </c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</row>
    <row r="46" spans="1:41" ht="13.2" hidden="1">
      <c r="A46" s="208">
        <v>45700</v>
      </c>
      <c r="B46" s="216" t="s">
        <v>501</v>
      </c>
      <c r="C46" s="216" t="s">
        <v>642</v>
      </c>
      <c r="D46" s="40">
        <v>45</v>
      </c>
      <c r="E46" s="138">
        <v>80</v>
      </c>
      <c r="F46" s="40" t="s">
        <v>303</v>
      </c>
      <c r="G46" s="40" t="s">
        <v>303</v>
      </c>
      <c r="H46" s="40" t="s">
        <v>1</v>
      </c>
      <c r="I46" s="161"/>
      <c r="J46" s="50"/>
      <c r="K46" s="50"/>
      <c r="L46" s="50"/>
      <c r="M46" s="50"/>
      <c r="N46" s="143"/>
      <c r="O46" s="143">
        <f t="shared" ref="O46:P46" si="8">SUM(O38:O45)</f>
        <v>242</v>
      </c>
      <c r="P46" s="209">
        <f t="shared" si="8"/>
        <v>508</v>
      </c>
      <c r="Q46" s="50" t="s">
        <v>647</v>
      </c>
      <c r="R46" s="50"/>
      <c r="S46" s="5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</row>
    <row r="47" spans="1:41" ht="13.2" hidden="1">
      <c r="A47" s="208">
        <v>45700</v>
      </c>
      <c r="B47" s="130" t="s">
        <v>324</v>
      </c>
      <c r="C47" s="130" t="s">
        <v>333</v>
      </c>
      <c r="D47" s="40">
        <v>60</v>
      </c>
      <c r="E47" s="140">
        <v>90</v>
      </c>
      <c r="F47" s="40" t="s">
        <v>303</v>
      </c>
      <c r="G47" s="40" t="s">
        <v>303</v>
      </c>
      <c r="H47" s="40" t="s">
        <v>1</v>
      </c>
      <c r="I47" s="161"/>
      <c r="J47" s="31" t="s">
        <v>379</v>
      </c>
      <c r="K47" s="40"/>
      <c r="L47" s="40"/>
      <c r="M47" s="40"/>
      <c r="N47" s="40"/>
      <c r="O47" s="138"/>
      <c r="P47" s="138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</row>
    <row r="48" spans="1:41" ht="13.2" hidden="1">
      <c r="A48" s="50"/>
      <c r="B48" s="50"/>
      <c r="C48" s="50"/>
      <c r="D48" s="50"/>
      <c r="E48" s="50"/>
      <c r="F48" s="50"/>
      <c r="G48" s="50"/>
      <c r="H48" s="50"/>
      <c r="I48" s="161"/>
      <c r="J48" s="208">
        <v>45699</v>
      </c>
      <c r="K48" s="130" t="s">
        <v>520</v>
      </c>
      <c r="L48" s="130" t="s">
        <v>649</v>
      </c>
      <c r="M48" s="40">
        <v>60</v>
      </c>
      <c r="N48" s="138">
        <v>110</v>
      </c>
      <c r="O48" s="138">
        <v>20</v>
      </c>
      <c r="P48" s="138">
        <v>90</v>
      </c>
      <c r="Q48" s="40" t="s">
        <v>303</v>
      </c>
      <c r="R48" s="40" t="s">
        <v>303</v>
      </c>
      <c r="S48" s="40" t="s">
        <v>0</v>
      </c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</row>
    <row r="49" spans="1:41" ht="13.2" hidden="1">
      <c r="A49" s="208">
        <v>45701</v>
      </c>
      <c r="B49" s="215" t="s">
        <v>345</v>
      </c>
      <c r="C49" s="130" t="s">
        <v>271</v>
      </c>
      <c r="D49" s="40">
        <v>45</v>
      </c>
      <c r="E49" s="138">
        <v>80</v>
      </c>
      <c r="F49" s="40" t="s">
        <v>303</v>
      </c>
      <c r="G49" s="40" t="s">
        <v>303</v>
      </c>
      <c r="H49" s="40" t="s">
        <v>0</v>
      </c>
      <c r="I49" s="161"/>
      <c r="J49" s="208">
        <v>45701</v>
      </c>
      <c r="K49" s="130" t="s">
        <v>656</v>
      </c>
      <c r="L49" s="130" t="s">
        <v>428</v>
      </c>
      <c r="M49" s="40">
        <v>75</v>
      </c>
      <c r="N49" s="138">
        <v>130</v>
      </c>
      <c r="O49" s="138">
        <v>20</v>
      </c>
      <c r="P49" s="138">
        <v>110</v>
      </c>
      <c r="Q49" s="40" t="s">
        <v>303</v>
      </c>
      <c r="R49" s="40" t="s">
        <v>303</v>
      </c>
      <c r="S49" s="40" t="s">
        <v>1</v>
      </c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</row>
    <row r="50" spans="1:41" ht="13.2" hidden="1">
      <c r="A50" s="208">
        <v>45701</v>
      </c>
      <c r="B50" s="215" t="s">
        <v>524</v>
      </c>
      <c r="C50" s="130" t="s">
        <v>373</v>
      </c>
      <c r="D50" s="40">
        <v>60</v>
      </c>
      <c r="E50" s="140">
        <v>90</v>
      </c>
      <c r="F50" s="40" t="s">
        <v>303</v>
      </c>
      <c r="G50" s="40" t="s">
        <v>303</v>
      </c>
      <c r="H50" s="40" t="s">
        <v>0</v>
      </c>
      <c r="I50" s="161"/>
      <c r="J50" s="40"/>
      <c r="K50" s="40"/>
      <c r="L50" s="40"/>
      <c r="M50" s="40"/>
      <c r="N50" s="40"/>
      <c r="O50" s="138"/>
      <c r="P50" s="138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</row>
    <row r="51" spans="1:41" ht="13.2" hidden="1">
      <c r="A51" s="50"/>
      <c r="B51" s="50"/>
      <c r="C51" s="50"/>
      <c r="D51" s="50"/>
      <c r="E51" s="50"/>
      <c r="F51" s="50"/>
      <c r="G51" s="50"/>
      <c r="H51" s="50"/>
      <c r="I51" s="161"/>
      <c r="J51" s="50"/>
      <c r="K51" s="50"/>
      <c r="L51" s="50"/>
      <c r="M51" s="50"/>
      <c r="N51" s="143"/>
      <c r="O51" s="143">
        <f t="shared" ref="O51:P51" si="9">SUM(O48:O50)</f>
        <v>40</v>
      </c>
      <c r="P51" s="209">
        <f t="shared" si="9"/>
        <v>200</v>
      </c>
      <c r="Q51" s="50" t="s">
        <v>647</v>
      </c>
      <c r="R51" s="50"/>
      <c r="S51" s="5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</row>
    <row r="52" spans="1:41" ht="13.2" hidden="1">
      <c r="A52" s="46">
        <v>45702</v>
      </c>
      <c r="B52" s="130" t="s">
        <v>374</v>
      </c>
      <c r="C52" s="130" t="s">
        <v>309</v>
      </c>
      <c r="D52" s="41">
        <v>30</v>
      </c>
      <c r="E52" s="141">
        <v>60</v>
      </c>
      <c r="F52" s="40" t="s">
        <v>303</v>
      </c>
      <c r="G52" s="40" t="s">
        <v>303</v>
      </c>
      <c r="H52" s="40" t="s">
        <v>0</v>
      </c>
      <c r="I52" s="161"/>
      <c r="J52" s="31" t="s">
        <v>371</v>
      </c>
      <c r="K52" s="40"/>
      <c r="L52" s="40"/>
      <c r="M52" s="40"/>
      <c r="N52" s="40"/>
      <c r="O52" s="138"/>
      <c r="P52" s="138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</row>
    <row r="53" spans="1:41" ht="13.2" hidden="1">
      <c r="A53" s="46">
        <v>45702</v>
      </c>
      <c r="B53" s="130" t="s">
        <v>328</v>
      </c>
      <c r="C53" s="130" t="s">
        <v>329</v>
      </c>
      <c r="D53" s="41">
        <v>30</v>
      </c>
      <c r="E53" s="141">
        <v>60</v>
      </c>
      <c r="F53" s="40" t="s">
        <v>303</v>
      </c>
      <c r="G53" s="40" t="s">
        <v>303</v>
      </c>
      <c r="H53" s="40" t="s">
        <v>0</v>
      </c>
      <c r="I53" s="161"/>
      <c r="J53" s="208">
        <v>45699</v>
      </c>
      <c r="K53" s="213" t="s">
        <v>641</v>
      </c>
      <c r="L53" s="213" t="s">
        <v>538</v>
      </c>
      <c r="M53" s="40">
        <v>30</v>
      </c>
      <c r="N53" s="138">
        <v>40</v>
      </c>
      <c r="O53" s="138">
        <v>10</v>
      </c>
      <c r="P53" s="138">
        <f t="shared" ref="P53:P58" si="10">N53-O53</f>
        <v>30</v>
      </c>
      <c r="Q53" s="40" t="s">
        <v>303</v>
      </c>
      <c r="R53" s="40" t="s">
        <v>303</v>
      </c>
      <c r="S53" s="40" t="s">
        <v>0</v>
      </c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</row>
    <row r="54" spans="1:41" ht="13.2" hidden="1">
      <c r="A54" s="50"/>
      <c r="B54" s="50"/>
      <c r="C54" s="50"/>
      <c r="D54" s="50"/>
      <c r="E54" s="50"/>
      <c r="F54" s="50"/>
      <c r="G54" s="50"/>
      <c r="H54" s="50"/>
      <c r="I54" s="161"/>
      <c r="J54" s="208">
        <v>45700</v>
      </c>
      <c r="K54" s="130" t="s">
        <v>613</v>
      </c>
      <c r="L54" s="130" t="s">
        <v>473</v>
      </c>
      <c r="M54" s="40">
        <v>30</v>
      </c>
      <c r="N54" s="138">
        <v>40</v>
      </c>
      <c r="O54" s="138">
        <v>10</v>
      </c>
      <c r="P54" s="138">
        <f t="shared" si="10"/>
        <v>30</v>
      </c>
      <c r="Q54" s="40" t="s">
        <v>303</v>
      </c>
      <c r="R54" s="40" t="s">
        <v>303</v>
      </c>
      <c r="S54" s="40" t="s">
        <v>0</v>
      </c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</row>
    <row r="55" spans="1:41" ht="13.2" hidden="1">
      <c r="A55" s="214" t="s">
        <v>633</v>
      </c>
      <c r="B55" s="130" t="s">
        <v>657</v>
      </c>
      <c r="C55" s="130" t="s">
        <v>434</v>
      </c>
      <c r="D55" s="40" t="s">
        <v>633</v>
      </c>
      <c r="E55" s="141">
        <v>60</v>
      </c>
      <c r="F55" s="40" t="s">
        <v>303</v>
      </c>
      <c r="G55" s="40" t="s">
        <v>303</v>
      </c>
      <c r="H55" s="40" t="s">
        <v>1</v>
      </c>
      <c r="I55" s="161"/>
      <c r="J55" s="208">
        <v>45700</v>
      </c>
      <c r="K55" s="130" t="s">
        <v>227</v>
      </c>
      <c r="L55" s="130" t="s">
        <v>404</v>
      </c>
      <c r="M55" s="40">
        <v>60</v>
      </c>
      <c r="N55" s="138">
        <v>70</v>
      </c>
      <c r="O55" s="138">
        <f>0.2*N55</f>
        <v>14</v>
      </c>
      <c r="P55" s="138">
        <f t="shared" si="10"/>
        <v>56</v>
      </c>
      <c r="Q55" s="40" t="s">
        <v>303</v>
      </c>
      <c r="R55" s="40" t="s">
        <v>303</v>
      </c>
      <c r="S55" s="40" t="s">
        <v>0</v>
      </c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</row>
    <row r="56" spans="1:41" ht="13.2" hidden="1">
      <c r="A56" s="214" t="s">
        <v>633</v>
      </c>
      <c r="B56" s="130" t="s">
        <v>658</v>
      </c>
      <c r="C56" s="130" t="s">
        <v>361</v>
      </c>
      <c r="D56" s="40" t="s">
        <v>633</v>
      </c>
      <c r="E56" s="141">
        <v>90</v>
      </c>
      <c r="F56" s="40" t="s">
        <v>303</v>
      </c>
      <c r="G56" s="40" t="s">
        <v>303</v>
      </c>
      <c r="H56" s="40" t="s">
        <v>0</v>
      </c>
      <c r="I56" s="161"/>
      <c r="J56" s="208">
        <v>45703</v>
      </c>
      <c r="K56" s="130" t="s">
        <v>186</v>
      </c>
      <c r="L56" s="130" t="s">
        <v>599</v>
      </c>
      <c r="M56" s="40">
        <v>90</v>
      </c>
      <c r="N56" s="138">
        <v>80</v>
      </c>
      <c r="O56" s="138">
        <v>15</v>
      </c>
      <c r="P56" s="138">
        <f t="shared" si="10"/>
        <v>65</v>
      </c>
      <c r="Q56" s="40" t="s">
        <v>303</v>
      </c>
      <c r="R56" s="40" t="s">
        <v>303</v>
      </c>
      <c r="S56" s="40" t="s">
        <v>0</v>
      </c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</row>
    <row r="57" spans="1:41" ht="13.2" hidden="1">
      <c r="A57" s="214" t="s">
        <v>633</v>
      </c>
      <c r="B57" s="130" t="s">
        <v>13</v>
      </c>
      <c r="C57" s="130" t="s">
        <v>356</v>
      </c>
      <c r="D57" s="40" t="s">
        <v>633</v>
      </c>
      <c r="E57" s="141">
        <v>120</v>
      </c>
      <c r="F57" s="40" t="s">
        <v>303</v>
      </c>
      <c r="G57" s="40" t="s">
        <v>303</v>
      </c>
      <c r="H57" s="40" t="s">
        <v>0</v>
      </c>
      <c r="I57" s="161"/>
      <c r="J57" s="208">
        <v>45703</v>
      </c>
      <c r="K57" s="130" t="s">
        <v>186</v>
      </c>
      <c r="L57" s="130" t="s">
        <v>599</v>
      </c>
      <c r="M57" s="40">
        <v>90</v>
      </c>
      <c r="N57" s="138">
        <v>80</v>
      </c>
      <c r="O57" s="138">
        <v>15</v>
      </c>
      <c r="P57" s="138">
        <f t="shared" si="10"/>
        <v>65</v>
      </c>
      <c r="Q57" s="40" t="s">
        <v>303</v>
      </c>
      <c r="R57" s="40" t="s">
        <v>303</v>
      </c>
      <c r="S57" s="40" t="s">
        <v>0</v>
      </c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</row>
    <row r="58" spans="1:41" ht="13.2" hidden="1">
      <c r="A58" s="214" t="s">
        <v>633</v>
      </c>
      <c r="B58" s="130" t="s">
        <v>659</v>
      </c>
      <c r="C58" s="130" t="s">
        <v>510</v>
      </c>
      <c r="D58" s="40" t="s">
        <v>633</v>
      </c>
      <c r="E58" s="141">
        <v>60</v>
      </c>
      <c r="F58" s="40" t="s">
        <v>303</v>
      </c>
      <c r="G58" s="40" t="s">
        <v>303</v>
      </c>
      <c r="H58" s="40" t="s">
        <v>0</v>
      </c>
      <c r="I58" s="161"/>
      <c r="J58" s="46">
        <v>45704</v>
      </c>
      <c r="K58" s="213" t="s">
        <v>641</v>
      </c>
      <c r="L58" s="213" t="s">
        <v>538</v>
      </c>
      <c r="M58" s="40">
        <v>30</v>
      </c>
      <c r="N58" s="138">
        <v>40</v>
      </c>
      <c r="O58" s="138">
        <v>10</v>
      </c>
      <c r="P58" s="138">
        <f t="shared" si="10"/>
        <v>30</v>
      </c>
      <c r="Q58" s="40" t="s">
        <v>303</v>
      </c>
      <c r="R58" s="40" t="s">
        <v>303</v>
      </c>
      <c r="S58" s="40" t="s">
        <v>0</v>
      </c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</row>
    <row r="59" spans="1:41" ht="13.2" hidden="1">
      <c r="A59" s="214" t="s">
        <v>633</v>
      </c>
      <c r="B59" s="130" t="s">
        <v>201</v>
      </c>
      <c r="C59" s="130" t="s">
        <v>584</v>
      </c>
      <c r="D59" s="40" t="s">
        <v>633</v>
      </c>
      <c r="E59" s="141">
        <v>60</v>
      </c>
      <c r="F59" s="40" t="s">
        <v>303</v>
      </c>
      <c r="G59" s="40" t="s">
        <v>303</v>
      </c>
      <c r="H59" s="40" t="s">
        <v>0</v>
      </c>
      <c r="I59" s="161"/>
      <c r="J59" s="50"/>
      <c r="K59" s="50"/>
      <c r="L59" s="50"/>
      <c r="M59" s="50"/>
      <c r="N59" s="143"/>
      <c r="O59" s="143">
        <f t="shared" ref="O59:P59" si="11">SUM(O53:O58)</f>
        <v>74</v>
      </c>
      <c r="P59" s="209">
        <f t="shared" si="11"/>
        <v>276</v>
      </c>
      <c r="Q59" s="50" t="s">
        <v>647</v>
      </c>
      <c r="R59" s="50"/>
      <c r="S59" s="5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</row>
    <row r="60" spans="1:41" ht="13.2" hidden="1">
      <c r="A60" s="214" t="s">
        <v>633</v>
      </c>
      <c r="B60" s="130" t="s">
        <v>328</v>
      </c>
      <c r="C60" s="130" t="s">
        <v>329</v>
      </c>
      <c r="D60" s="40" t="s">
        <v>633</v>
      </c>
      <c r="E60" s="141">
        <v>60</v>
      </c>
      <c r="F60" s="40" t="s">
        <v>303</v>
      </c>
      <c r="G60" s="40" t="s">
        <v>303</v>
      </c>
      <c r="H60" s="40" t="s">
        <v>0</v>
      </c>
      <c r="I60" s="161"/>
      <c r="J60" s="31" t="s">
        <v>636</v>
      </c>
      <c r="K60" s="40"/>
      <c r="L60" s="40"/>
      <c r="M60" s="40"/>
      <c r="N60" s="40"/>
      <c r="O60" s="138"/>
      <c r="P60" s="138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</row>
    <row r="61" spans="1:41" ht="13.2" hidden="1">
      <c r="A61" s="214" t="s">
        <v>633</v>
      </c>
      <c r="B61" s="130" t="s">
        <v>621</v>
      </c>
      <c r="C61" s="130" t="s">
        <v>622</v>
      </c>
      <c r="D61" s="40" t="s">
        <v>633</v>
      </c>
      <c r="E61" s="141">
        <v>100</v>
      </c>
      <c r="F61" s="40" t="s">
        <v>303</v>
      </c>
      <c r="G61" s="40" t="s">
        <v>303</v>
      </c>
      <c r="H61" s="40" t="s">
        <v>0</v>
      </c>
      <c r="I61" s="161"/>
      <c r="J61" s="208">
        <v>45700</v>
      </c>
      <c r="K61" s="130" t="s">
        <v>621</v>
      </c>
      <c r="L61" s="130" t="s">
        <v>622</v>
      </c>
      <c r="M61" s="40">
        <v>30</v>
      </c>
      <c r="N61" s="138">
        <v>40</v>
      </c>
      <c r="O61" s="138">
        <v>10</v>
      </c>
      <c r="P61" s="138">
        <v>30</v>
      </c>
      <c r="Q61" s="40" t="s">
        <v>303</v>
      </c>
      <c r="R61" s="40" t="s">
        <v>303</v>
      </c>
      <c r="S61" s="40" t="s">
        <v>0</v>
      </c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</row>
    <row r="62" spans="1:41" ht="13.2" hidden="1">
      <c r="A62" s="214" t="s">
        <v>633</v>
      </c>
      <c r="B62" s="130" t="s">
        <v>227</v>
      </c>
      <c r="C62" s="130" t="s">
        <v>404</v>
      </c>
      <c r="D62" s="40" t="s">
        <v>633</v>
      </c>
      <c r="E62" s="141">
        <v>40</v>
      </c>
      <c r="F62" s="40" t="s">
        <v>303</v>
      </c>
      <c r="G62" s="40" t="s">
        <v>303</v>
      </c>
      <c r="H62" s="40" t="s">
        <v>0</v>
      </c>
      <c r="I62" s="161"/>
      <c r="J62" s="208">
        <v>45702</v>
      </c>
      <c r="K62" s="130" t="s">
        <v>501</v>
      </c>
      <c r="L62" s="130" t="s">
        <v>642</v>
      </c>
      <c r="M62" s="40">
        <v>45</v>
      </c>
      <c r="N62" s="138">
        <v>60</v>
      </c>
      <c r="O62" s="138">
        <v>12</v>
      </c>
      <c r="P62" s="138">
        <v>48</v>
      </c>
      <c r="Q62" s="40" t="s">
        <v>303</v>
      </c>
      <c r="R62" s="40" t="s">
        <v>303</v>
      </c>
      <c r="S62" s="40" t="s">
        <v>1</v>
      </c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</row>
    <row r="63" spans="1:41" ht="13.2" hidden="1">
      <c r="A63" s="214" t="s">
        <v>633</v>
      </c>
      <c r="B63" s="130" t="s">
        <v>498</v>
      </c>
      <c r="C63" s="130" t="s">
        <v>227</v>
      </c>
      <c r="D63" s="40" t="s">
        <v>633</v>
      </c>
      <c r="E63" s="141">
        <v>60</v>
      </c>
      <c r="F63" s="40" t="s">
        <v>303</v>
      </c>
      <c r="G63" s="40" t="s">
        <v>303</v>
      </c>
      <c r="H63" s="40" t="s">
        <v>0</v>
      </c>
      <c r="I63" s="161"/>
      <c r="J63" s="50"/>
      <c r="K63" s="50"/>
      <c r="L63" s="50"/>
      <c r="M63" s="50"/>
      <c r="N63" s="143"/>
      <c r="O63" s="143">
        <f t="shared" ref="O63:P63" si="12">SUM(O60:O62)</f>
        <v>22</v>
      </c>
      <c r="P63" s="209">
        <f t="shared" si="12"/>
        <v>78</v>
      </c>
      <c r="Q63" s="50" t="s">
        <v>647</v>
      </c>
      <c r="R63" s="50"/>
      <c r="S63" s="5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</row>
    <row r="64" spans="1:41" ht="13.2" hidden="1">
      <c r="A64" s="214" t="s">
        <v>633</v>
      </c>
      <c r="B64" s="130" t="s">
        <v>491</v>
      </c>
      <c r="C64" s="130" t="s">
        <v>522</v>
      </c>
      <c r="D64" s="40" t="s">
        <v>633</v>
      </c>
      <c r="E64" s="141">
        <v>40</v>
      </c>
      <c r="F64" s="40" t="s">
        <v>303</v>
      </c>
      <c r="G64" s="40" t="s">
        <v>303</v>
      </c>
      <c r="H64" s="40" t="s">
        <v>0</v>
      </c>
      <c r="I64" s="161"/>
      <c r="J64" s="31" t="s">
        <v>660</v>
      </c>
      <c r="K64" s="40"/>
      <c r="L64" s="40"/>
      <c r="M64" s="40"/>
      <c r="N64" s="40"/>
      <c r="O64" s="138"/>
      <c r="P64" s="138"/>
      <c r="Q64" s="40"/>
      <c r="R64" s="40"/>
      <c r="S64" s="40"/>
      <c r="T64" s="40"/>
      <c r="U64" s="214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</row>
    <row r="65" spans="1:41" ht="13.2" hidden="1">
      <c r="A65" s="214" t="s">
        <v>633</v>
      </c>
      <c r="B65" s="130" t="s">
        <v>479</v>
      </c>
      <c r="C65" s="130" t="s">
        <v>494</v>
      </c>
      <c r="D65" s="40" t="s">
        <v>633</v>
      </c>
      <c r="E65" s="141">
        <v>54</v>
      </c>
      <c r="F65" s="40" t="s">
        <v>303</v>
      </c>
      <c r="G65" s="40" t="s">
        <v>303</v>
      </c>
      <c r="H65" s="40" t="s">
        <v>1</v>
      </c>
      <c r="I65" s="161"/>
      <c r="J65" s="208">
        <v>45704</v>
      </c>
      <c r="K65" s="130" t="s">
        <v>397</v>
      </c>
      <c r="L65" s="130" t="s">
        <v>398</v>
      </c>
      <c r="M65" s="40">
        <v>180</v>
      </c>
      <c r="N65" s="140">
        <v>180</v>
      </c>
      <c r="O65" s="138">
        <f t="shared" ref="O65:O66" si="13">12*3</f>
        <v>36</v>
      </c>
      <c r="P65" s="138">
        <f t="shared" ref="P65:P66" si="14">48*3</f>
        <v>144</v>
      </c>
      <c r="Q65" s="40" t="s">
        <v>303</v>
      </c>
      <c r="R65" s="40" t="s">
        <v>303</v>
      </c>
      <c r="S65" s="40" t="s">
        <v>0</v>
      </c>
      <c r="T65" s="40" t="s">
        <v>661</v>
      </c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</row>
    <row r="66" spans="1:41" ht="13.2" hidden="1">
      <c r="A66" s="214" t="s">
        <v>633</v>
      </c>
      <c r="B66" s="130" t="s">
        <v>662</v>
      </c>
      <c r="C66" s="130" t="s">
        <v>663</v>
      </c>
      <c r="D66" s="40" t="s">
        <v>633</v>
      </c>
      <c r="E66" s="141">
        <v>120</v>
      </c>
      <c r="F66" s="40" t="s">
        <v>303</v>
      </c>
      <c r="G66" s="40" t="s">
        <v>303</v>
      </c>
      <c r="H66" s="40" t="s">
        <v>8</v>
      </c>
      <c r="I66" s="161"/>
      <c r="J66" s="50"/>
      <c r="K66" s="50"/>
      <c r="L66" s="50"/>
      <c r="M66" s="50"/>
      <c r="N66" s="50"/>
      <c r="O66" s="143">
        <f t="shared" si="13"/>
        <v>36</v>
      </c>
      <c r="P66" s="143">
        <f t="shared" si="14"/>
        <v>144</v>
      </c>
      <c r="Q66" s="50" t="s">
        <v>647</v>
      </c>
      <c r="R66" s="50"/>
      <c r="S66" s="5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</row>
    <row r="67" spans="1:41" ht="13.2" hidden="1">
      <c r="A67" s="50"/>
      <c r="B67" s="50"/>
      <c r="C67" s="50"/>
      <c r="D67" s="50"/>
      <c r="E67" s="50"/>
      <c r="F67" s="50"/>
      <c r="G67" s="50"/>
      <c r="H67" s="50"/>
      <c r="I67" s="161"/>
      <c r="J67" s="40"/>
      <c r="K67" s="40"/>
      <c r="L67" s="40"/>
      <c r="M67" s="40"/>
      <c r="N67" s="40"/>
      <c r="O67" s="138"/>
      <c r="P67" s="138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</row>
    <row r="68" spans="1:41" ht="13.2" hidden="1">
      <c r="A68" s="46">
        <v>45704</v>
      </c>
      <c r="B68" s="130" t="s">
        <v>136</v>
      </c>
      <c r="C68" s="130" t="s">
        <v>652</v>
      </c>
      <c r="D68" s="40">
        <v>60</v>
      </c>
      <c r="E68" s="141">
        <v>67.5</v>
      </c>
      <c r="F68" s="40" t="s">
        <v>303</v>
      </c>
      <c r="G68" s="40" t="s">
        <v>303</v>
      </c>
      <c r="H68" s="40" t="s">
        <v>0</v>
      </c>
      <c r="I68" s="161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</row>
    <row r="69" spans="1:41" ht="13.2" hidden="1">
      <c r="A69" s="46">
        <v>45704</v>
      </c>
      <c r="B69" s="130" t="s">
        <v>653</v>
      </c>
      <c r="C69" s="130" t="s">
        <v>654</v>
      </c>
      <c r="D69" s="40">
        <v>60</v>
      </c>
      <c r="E69" s="141">
        <v>67.5</v>
      </c>
      <c r="F69" s="40" t="s">
        <v>303</v>
      </c>
      <c r="G69" s="40" t="s">
        <v>303</v>
      </c>
      <c r="H69" s="40" t="s">
        <v>1</v>
      </c>
      <c r="I69" s="161"/>
      <c r="J69" s="40"/>
      <c r="K69" s="40"/>
      <c r="L69" s="40"/>
      <c r="M69" s="40"/>
      <c r="N69" s="40"/>
      <c r="O69" s="138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</row>
    <row r="70" spans="1:41" ht="13.2" hidden="1">
      <c r="A70" s="46">
        <v>45704</v>
      </c>
      <c r="B70" s="130" t="s">
        <v>391</v>
      </c>
      <c r="C70" s="130" t="s">
        <v>512</v>
      </c>
      <c r="D70" s="40">
        <v>45</v>
      </c>
      <c r="E70" s="138">
        <v>80</v>
      </c>
      <c r="F70" s="40" t="s">
        <v>303</v>
      </c>
      <c r="G70" s="40" t="s">
        <v>303</v>
      </c>
      <c r="H70" s="40" t="s">
        <v>0</v>
      </c>
      <c r="I70" s="161"/>
      <c r="J70" s="40"/>
      <c r="K70" s="40"/>
      <c r="L70" s="40"/>
      <c r="M70" s="40"/>
      <c r="N70" s="40"/>
      <c r="O70" s="138"/>
      <c r="P70" s="138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</row>
    <row r="71" spans="1:41" ht="13.2" hidden="1">
      <c r="A71" s="50"/>
      <c r="B71" s="50"/>
      <c r="C71" s="50"/>
      <c r="D71" s="50"/>
      <c r="E71" s="50"/>
      <c r="F71" s="50"/>
      <c r="G71" s="50"/>
      <c r="H71" s="50"/>
      <c r="I71" s="161"/>
      <c r="J71" s="40"/>
      <c r="K71" s="40"/>
      <c r="L71" s="40"/>
      <c r="M71" s="40"/>
      <c r="N71" s="40"/>
      <c r="O71" s="138"/>
      <c r="P71" s="138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</row>
    <row r="72" spans="1:41" ht="13.2">
      <c r="A72" s="217"/>
      <c r="B72" s="178"/>
      <c r="C72" s="178"/>
      <c r="D72" s="178"/>
      <c r="E72" s="179">
        <f>SUM(E37:E70)</f>
        <v>2044</v>
      </c>
      <c r="F72" s="178"/>
      <c r="G72" s="178"/>
      <c r="H72" s="178"/>
      <c r="I72" s="180"/>
      <c r="J72" s="178"/>
      <c r="K72" s="178"/>
      <c r="L72" s="178"/>
      <c r="M72" s="178"/>
      <c r="N72" s="178"/>
      <c r="O72" s="179">
        <f>O46+O51+O59+O63+O66</f>
        <v>414</v>
      </c>
      <c r="P72" s="179"/>
      <c r="Q72" s="178"/>
      <c r="R72" s="178"/>
      <c r="S72" s="178"/>
      <c r="T72" s="179">
        <f>E72+O72</f>
        <v>2458</v>
      </c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  <c r="AO72" s="178"/>
    </row>
    <row r="73" spans="1:41" ht="15">
      <c r="A73" s="110" t="s">
        <v>664</v>
      </c>
      <c r="B73" s="37"/>
      <c r="C73" s="37"/>
      <c r="D73" s="37"/>
      <c r="E73" s="200"/>
      <c r="F73" s="45"/>
      <c r="G73" s="37"/>
      <c r="H73" s="37"/>
      <c r="I73" s="161"/>
      <c r="J73" s="37"/>
      <c r="K73" s="37"/>
      <c r="L73" s="37"/>
      <c r="M73" s="137"/>
      <c r="N73" s="137"/>
      <c r="O73" s="200"/>
      <c r="P73" s="137"/>
      <c r="Q73" s="37"/>
      <c r="R73" s="37"/>
      <c r="S73" s="37"/>
      <c r="T73" s="45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</row>
    <row r="74" spans="1:41" ht="13.2" hidden="1">
      <c r="A74" s="208">
        <v>45705</v>
      </c>
      <c r="B74" s="130" t="s">
        <v>144</v>
      </c>
      <c r="C74" s="130" t="s">
        <v>665</v>
      </c>
      <c r="D74" s="40">
        <v>60</v>
      </c>
      <c r="E74" s="140">
        <v>90</v>
      </c>
      <c r="F74" s="40" t="s">
        <v>303</v>
      </c>
      <c r="G74" s="40" t="s">
        <v>303</v>
      </c>
      <c r="H74" s="40" t="s">
        <v>0</v>
      </c>
      <c r="I74" s="161"/>
      <c r="J74" s="31" t="s">
        <v>288</v>
      </c>
      <c r="K74" s="31" t="s">
        <v>289</v>
      </c>
      <c r="L74" s="31" t="s">
        <v>559</v>
      </c>
      <c r="M74" s="31" t="s">
        <v>291</v>
      </c>
      <c r="N74" s="150" t="s">
        <v>292</v>
      </c>
      <c r="O74" s="150" t="s">
        <v>233</v>
      </c>
      <c r="P74" s="150" t="s">
        <v>563</v>
      </c>
      <c r="Q74" s="31" t="s">
        <v>560</v>
      </c>
      <c r="R74" s="31" t="s">
        <v>561</v>
      </c>
      <c r="S74" s="31" t="s">
        <v>562</v>
      </c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</row>
    <row r="75" spans="1:41" ht="13.2" hidden="1">
      <c r="A75" s="208">
        <v>45705</v>
      </c>
      <c r="B75" s="130" t="s">
        <v>316</v>
      </c>
      <c r="C75" s="130" t="s">
        <v>311</v>
      </c>
      <c r="D75" s="40">
        <v>60</v>
      </c>
      <c r="E75" s="140">
        <v>90</v>
      </c>
      <c r="F75" s="40" t="s">
        <v>303</v>
      </c>
      <c r="G75" s="40" t="s">
        <v>303</v>
      </c>
      <c r="H75" s="40" t="s">
        <v>0</v>
      </c>
      <c r="I75" s="161"/>
      <c r="J75" s="156" t="s">
        <v>565</v>
      </c>
      <c r="K75" s="218" t="s">
        <v>227</v>
      </c>
      <c r="L75" s="218" t="s">
        <v>404</v>
      </c>
      <c r="M75" s="40" t="s">
        <v>304</v>
      </c>
      <c r="N75" s="138">
        <v>100</v>
      </c>
      <c r="O75" s="138">
        <v>40</v>
      </c>
      <c r="P75" s="138">
        <v>60</v>
      </c>
      <c r="Q75" s="40" t="s">
        <v>303</v>
      </c>
      <c r="R75" s="40" t="s">
        <v>303</v>
      </c>
      <c r="S75" s="40" t="s">
        <v>0</v>
      </c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</row>
    <row r="76" spans="1:41" ht="13.2" hidden="1">
      <c r="A76" s="208">
        <v>45705</v>
      </c>
      <c r="B76" s="130" t="s">
        <v>401</v>
      </c>
      <c r="C76" s="130" t="s">
        <v>591</v>
      </c>
      <c r="D76" s="40">
        <v>30</v>
      </c>
      <c r="E76" s="138">
        <v>60</v>
      </c>
      <c r="F76" s="40" t="s">
        <v>303</v>
      </c>
      <c r="G76" s="40" t="s">
        <v>303</v>
      </c>
      <c r="H76" s="40" t="s">
        <v>0</v>
      </c>
      <c r="I76" s="161"/>
      <c r="J76" s="106" t="s">
        <v>199</v>
      </c>
      <c r="K76" s="218" t="s">
        <v>537</v>
      </c>
      <c r="L76" s="218" t="s">
        <v>538</v>
      </c>
      <c r="M76" s="40" t="s">
        <v>304</v>
      </c>
      <c r="N76" s="140">
        <v>100</v>
      </c>
      <c r="O76" s="140">
        <v>40</v>
      </c>
      <c r="P76" s="140">
        <v>60</v>
      </c>
      <c r="Q76" s="40" t="s">
        <v>303</v>
      </c>
      <c r="R76" s="40" t="s">
        <v>303</v>
      </c>
      <c r="S76" s="40" t="s">
        <v>0</v>
      </c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</row>
    <row r="77" spans="1:41" ht="13.2" hidden="1">
      <c r="A77" s="208">
        <v>45705</v>
      </c>
      <c r="B77" s="130" t="s">
        <v>328</v>
      </c>
      <c r="C77" s="130" t="s">
        <v>329</v>
      </c>
      <c r="D77" s="40">
        <v>60</v>
      </c>
      <c r="E77" s="140">
        <v>90</v>
      </c>
      <c r="F77" s="40" t="s">
        <v>303</v>
      </c>
      <c r="G77" s="40" t="s">
        <v>303</v>
      </c>
      <c r="H77" s="40" t="s">
        <v>0</v>
      </c>
      <c r="I77" s="161"/>
      <c r="J77" s="40" t="s">
        <v>199</v>
      </c>
      <c r="K77" s="130" t="s">
        <v>442</v>
      </c>
      <c r="L77" s="130" t="s">
        <v>601</v>
      </c>
      <c r="M77" s="40" t="s">
        <v>304</v>
      </c>
      <c r="N77" s="140">
        <v>100</v>
      </c>
      <c r="O77" s="140">
        <v>40</v>
      </c>
      <c r="P77" s="140">
        <v>60</v>
      </c>
      <c r="Q77" s="40" t="s">
        <v>303</v>
      </c>
      <c r="R77" s="40" t="s">
        <v>303</v>
      </c>
      <c r="S77" s="40" t="s">
        <v>0</v>
      </c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</row>
    <row r="78" spans="1:41" ht="13.2" hidden="1">
      <c r="A78" s="50"/>
      <c r="B78" s="50"/>
      <c r="C78" s="50"/>
      <c r="D78" s="50"/>
      <c r="E78" s="50"/>
      <c r="F78" s="50"/>
      <c r="G78" s="50"/>
      <c r="H78" s="50"/>
      <c r="I78" s="161"/>
      <c r="J78" s="219">
        <v>45706</v>
      </c>
      <c r="K78" s="218" t="s">
        <v>227</v>
      </c>
      <c r="L78" s="218" t="s">
        <v>404</v>
      </c>
      <c r="M78" s="40">
        <f>45*3</f>
        <v>135</v>
      </c>
      <c r="N78" s="138">
        <v>210</v>
      </c>
      <c r="O78" s="138">
        <v>42</v>
      </c>
      <c r="P78" s="138">
        <v>168</v>
      </c>
      <c r="Q78" s="40" t="s">
        <v>303</v>
      </c>
      <c r="R78" s="40" t="s">
        <v>303</v>
      </c>
      <c r="S78" s="40" t="s">
        <v>0</v>
      </c>
      <c r="T78" s="40" t="s">
        <v>666</v>
      </c>
      <c r="U78" s="40"/>
      <c r="V78" s="208">
        <v>45706</v>
      </c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</row>
    <row r="79" spans="1:41" ht="13.2" hidden="1">
      <c r="A79" s="208">
        <v>45706</v>
      </c>
      <c r="B79" s="130" t="s">
        <v>362</v>
      </c>
      <c r="C79" s="130" t="s">
        <v>400</v>
      </c>
      <c r="D79" s="40">
        <v>60</v>
      </c>
      <c r="E79" s="140">
        <v>90</v>
      </c>
      <c r="F79" s="40" t="s">
        <v>303</v>
      </c>
      <c r="G79" s="40" t="s">
        <v>303</v>
      </c>
      <c r="H79" s="40" t="s">
        <v>1</v>
      </c>
      <c r="I79" s="161"/>
      <c r="J79" s="208">
        <v>45706</v>
      </c>
      <c r="K79" s="130" t="s">
        <v>603</v>
      </c>
      <c r="L79" s="130" t="s">
        <v>365</v>
      </c>
      <c r="M79" s="40">
        <v>45</v>
      </c>
      <c r="N79" s="138">
        <v>70</v>
      </c>
      <c r="O79" s="138">
        <v>14</v>
      </c>
      <c r="P79" s="138">
        <v>56</v>
      </c>
      <c r="Q79" s="40" t="s">
        <v>303</v>
      </c>
      <c r="R79" s="40" t="s">
        <v>303</v>
      </c>
      <c r="S79" s="40" t="s">
        <v>0</v>
      </c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</row>
    <row r="80" spans="1:41" ht="13.2" hidden="1">
      <c r="A80" s="208">
        <v>45706</v>
      </c>
      <c r="B80" s="220" t="s">
        <v>313</v>
      </c>
      <c r="C80" s="214" t="s">
        <v>314</v>
      </c>
      <c r="D80" s="40">
        <v>45</v>
      </c>
      <c r="E80" s="138">
        <v>80</v>
      </c>
      <c r="F80" s="40" t="s">
        <v>303</v>
      </c>
      <c r="G80" s="40" t="s">
        <v>303</v>
      </c>
      <c r="H80" s="40" t="s">
        <v>0</v>
      </c>
      <c r="I80" s="161"/>
      <c r="J80" s="211">
        <v>45706</v>
      </c>
      <c r="K80" s="221" t="s">
        <v>641</v>
      </c>
      <c r="L80" s="221" t="s">
        <v>538</v>
      </c>
      <c r="M80" s="41">
        <v>60</v>
      </c>
      <c r="N80" s="222">
        <v>80</v>
      </c>
      <c r="O80" s="223">
        <v>15</v>
      </c>
      <c r="P80" s="223">
        <v>65</v>
      </c>
      <c r="Q80" s="41" t="s">
        <v>303</v>
      </c>
      <c r="R80" s="41" t="s">
        <v>303</v>
      </c>
      <c r="S80" s="41" t="s">
        <v>0</v>
      </c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</row>
    <row r="81" spans="1:41" ht="13.2" hidden="1">
      <c r="A81" s="50"/>
      <c r="B81" s="50"/>
      <c r="C81" s="50"/>
      <c r="D81" s="50"/>
      <c r="E81" s="50"/>
      <c r="F81" s="50"/>
      <c r="G81" s="50"/>
      <c r="H81" s="50"/>
      <c r="I81" s="161"/>
      <c r="J81" s="50"/>
      <c r="K81" s="50"/>
      <c r="L81" s="50"/>
      <c r="M81" s="50"/>
      <c r="N81" s="143">
        <f t="shared" ref="N81:P81" si="15">SUM(N75:N80)</f>
        <v>660</v>
      </c>
      <c r="O81" s="143">
        <f t="shared" si="15"/>
        <v>191</v>
      </c>
      <c r="P81" s="209">
        <f t="shared" si="15"/>
        <v>469</v>
      </c>
      <c r="Q81" s="50" t="s">
        <v>647</v>
      </c>
      <c r="R81" s="50"/>
      <c r="S81" s="5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</row>
    <row r="82" spans="1:41" ht="13.2" hidden="1">
      <c r="A82" s="208">
        <v>45707</v>
      </c>
      <c r="B82" s="130" t="s">
        <v>382</v>
      </c>
      <c r="C82" s="130" t="s">
        <v>435</v>
      </c>
      <c r="D82" s="40">
        <v>60</v>
      </c>
      <c r="E82" s="140">
        <v>90</v>
      </c>
      <c r="F82" s="40" t="s">
        <v>303</v>
      </c>
      <c r="G82" s="40" t="s">
        <v>303</v>
      </c>
      <c r="H82" s="40" t="s">
        <v>0</v>
      </c>
      <c r="I82" s="161"/>
      <c r="J82" s="156" t="s">
        <v>371</v>
      </c>
      <c r="K82" s="40"/>
      <c r="L82" s="40"/>
      <c r="M82" s="40"/>
      <c r="N82" s="40"/>
      <c r="O82" s="138"/>
      <c r="P82" s="138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</row>
    <row r="83" spans="1:41" ht="13.2" hidden="1">
      <c r="A83" s="208">
        <v>45707</v>
      </c>
      <c r="B83" s="130" t="s">
        <v>501</v>
      </c>
      <c r="C83" s="130" t="s">
        <v>642</v>
      </c>
      <c r="D83" s="40">
        <v>45</v>
      </c>
      <c r="E83" s="140">
        <v>80</v>
      </c>
      <c r="F83" s="40" t="s">
        <v>303</v>
      </c>
      <c r="G83" s="40" t="s">
        <v>303</v>
      </c>
      <c r="H83" s="40" t="s">
        <v>1</v>
      </c>
      <c r="I83" s="161"/>
      <c r="J83" s="219"/>
      <c r="K83" s="218" t="s">
        <v>227</v>
      </c>
      <c r="L83" s="218" t="s">
        <v>404</v>
      </c>
      <c r="M83" s="40">
        <v>120</v>
      </c>
      <c r="N83" s="138">
        <v>140</v>
      </c>
      <c r="O83" s="138">
        <v>28</v>
      </c>
      <c r="P83" s="138">
        <f>N83-O83</f>
        <v>112</v>
      </c>
      <c r="Q83" s="40" t="s">
        <v>303</v>
      </c>
      <c r="R83" s="40" t="s">
        <v>303</v>
      </c>
      <c r="S83" s="40" t="s">
        <v>0</v>
      </c>
      <c r="T83" s="40" t="s">
        <v>646</v>
      </c>
      <c r="U83" s="40"/>
      <c r="V83" s="208">
        <v>45707</v>
      </c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</row>
    <row r="84" spans="1:41" ht="13.2" hidden="1">
      <c r="A84" s="208">
        <v>45707</v>
      </c>
      <c r="B84" s="130" t="s">
        <v>84</v>
      </c>
      <c r="C84" s="130" t="s">
        <v>417</v>
      </c>
      <c r="D84" s="40">
        <v>30</v>
      </c>
      <c r="E84" s="140">
        <v>60</v>
      </c>
      <c r="F84" s="40" t="s">
        <v>303</v>
      </c>
      <c r="G84" s="40" t="s">
        <v>303</v>
      </c>
      <c r="H84" s="40" t="s">
        <v>0</v>
      </c>
      <c r="I84" s="161"/>
      <c r="J84" s="50"/>
      <c r="K84" s="50"/>
      <c r="L84" s="50"/>
      <c r="M84" s="50"/>
      <c r="N84" s="143">
        <f t="shared" ref="N84:P84" si="16">N83</f>
        <v>140</v>
      </c>
      <c r="O84" s="143">
        <f t="shared" si="16"/>
        <v>28</v>
      </c>
      <c r="P84" s="209">
        <f t="shared" si="16"/>
        <v>112</v>
      </c>
      <c r="Q84" s="50" t="s">
        <v>647</v>
      </c>
      <c r="R84" s="50"/>
      <c r="S84" s="5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</row>
    <row r="85" spans="1:41" ht="13.2" hidden="1">
      <c r="A85" s="208">
        <v>45707</v>
      </c>
      <c r="B85" s="130" t="s">
        <v>324</v>
      </c>
      <c r="C85" s="130" t="s">
        <v>333</v>
      </c>
      <c r="D85" s="40">
        <v>60</v>
      </c>
      <c r="E85" s="140">
        <v>90</v>
      </c>
      <c r="F85" s="40" t="s">
        <v>303</v>
      </c>
      <c r="G85" s="40" t="s">
        <v>303</v>
      </c>
      <c r="H85" s="40" t="s">
        <v>0</v>
      </c>
      <c r="I85" s="161"/>
      <c r="J85" s="156" t="s">
        <v>636</v>
      </c>
      <c r="K85" s="40"/>
      <c r="L85" s="40"/>
      <c r="M85" s="40"/>
      <c r="N85" s="40"/>
      <c r="O85" s="138"/>
      <c r="P85" s="138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</row>
    <row r="86" spans="1:41" ht="13.2" hidden="1">
      <c r="A86" s="50"/>
      <c r="B86" s="50"/>
      <c r="C86" s="50"/>
      <c r="D86" s="50"/>
      <c r="E86" s="50"/>
      <c r="F86" s="50"/>
      <c r="G86" s="50"/>
      <c r="H86" s="50"/>
      <c r="I86" s="161"/>
      <c r="J86" s="224">
        <v>45708</v>
      </c>
      <c r="K86" s="130" t="s">
        <v>501</v>
      </c>
      <c r="L86" s="130" t="s">
        <v>642</v>
      </c>
      <c r="M86" s="40">
        <v>45</v>
      </c>
      <c r="N86" s="138">
        <v>60</v>
      </c>
      <c r="O86" s="138">
        <v>12</v>
      </c>
      <c r="P86" s="138">
        <v>48</v>
      </c>
      <c r="Q86" s="40" t="s">
        <v>303</v>
      </c>
      <c r="R86" s="40" t="s">
        <v>303</v>
      </c>
      <c r="S86" s="40" t="s">
        <v>1</v>
      </c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</row>
    <row r="87" spans="1:41" ht="13.2" hidden="1">
      <c r="A87" s="214" t="s">
        <v>633</v>
      </c>
      <c r="B87" s="130" t="s">
        <v>657</v>
      </c>
      <c r="C87" s="130" t="s">
        <v>434</v>
      </c>
      <c r="D87" s="40" t="s">
        <v>633</v>
      </c>
      <c r="E87" s="141">
        <v>60</v>
      </c>
      <c r="F87" s="40" t="s">
        <v>303</v>
      </c>
      <c r="G87" s="40" t="s">
        <v>303</v>
      </c>
      <c r="H87" s="40" t="s">
        <v>1</v>
      </c>
      <c r="I87" s="161"/>
      <c r="J87" s="50"/>
      <c r="K87" s="50"/>
      <c r="L87" s="50"/>
      <c r="M87" s="50"/>
      <c r="N87" s="143">
        <f t="shared" ref="N87:P87" si="17">N86</f>
        <v>60</v>
      </c>
      <c r="O87" s="143">
        <f t="shared" si="17"/>
        <v>12</v>
      </c>
      <c r="P87" s="209">
        <f t="shared" si="17"/>
        <v>48</v>
      </c>
      <c r="Q87" s="50" t="s">
        <v>647</v>
      </c>
      <c r="R87" s="50"/>
      <c r="S87" s="5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</row>
    <row r="88" spans="1:41" ht="13.2" hidden="1">
      <c r="A88" s="214" t="s">
        <v>633</v>
      </c>
      <c r="B88" s="130" t="s">
        <v>659</v>
      </c>
      <c r="C88" s="130" t="s">
        <v>510</v>
      </c>
      <c r="D88" s="40" t="s">
        <v>633</v>
      </c>
      <c r="E88" s="141">
        <v>60</v>
      </c>
      <c r="F88" s="40" t="s">
        <v>303</v>
      </c>
      <c r="G88" s="40" t="s">
        <v>303</v>
      </c>
      <c r="H88" s="40" t="s">
        <v>0</v>
      </c>
      <c r="I88" s="161"/>
      <c r="J88" s="156" t="s">
        <v>336</v>
      </c>
      <c r="K88" s="40"/>
      <c r="L88" s="40"/>
      <c r="M88" s="40"/>
      <c r="N88" s="40"/>
      <c r="O88" s="138"/>
      <c r="P88" s="138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</row>
    <row r="89" spans="1:41" ht="13.2" hidden="1">
      <c r="A89" s="214" t="s">
        <v>633</v>
      </c>
      <c r="B89" s="130" t="s">
        <v>328</v>
      </c>
      <c r="C89" s="130" t="s">
        <v>329</v>
      </c>
      <c r="D89" s="40" t="s">
        <v>633</v>
      </c>
      <c r="E89" s="141">
        <v>60</v>
      </c>
      <c r="F89" s="40" t="s">
        <v>303</v>
      </c>
      <c r="G89" s="40" t="s">
        <v>303</v>
      </c>
      <c r="H89" s="40" t="s">
        <v>0</v>
      </c>
      <c r="I89" s="161"/>
      <c r="J89" s="225">
        <v>45708</v>
      </c>
      <c r="K89" s="213" t="s">
        <v>641</v>
      </c>
      <c r="L89" s="213" t="s">
        <v>538</v>
      </c>
      <c r="M89" s="40">
        <v>60</v>
      </c>
      <c r="N89" s="138">
        <v>250</v>
      </c>
      <c r="O89" s="138">
        <v>50</v>
      </c>
      <c r="P89" s="138">
        <f>N89-O89</f>
        <v>200</v>
      </c>
      <c r="Q89" s="40" t="s">
        <v>303</v>
      </c>
      <c r="R89" s="40" t="s">
        <v>303</v>
      </c>
      <c r="S89" s="40" t="s">
        <v>0</v>
      </c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</row>
    <row r="90" spans="1:41" ht="13.2" hidden="1">
      <c r="A90" s="214" t="s">
        <v>633</v>
      </c>
      <c r="B90" s="130" t="s">
        <v>479</v>
      </c>
      <c r="C90" s="130" t="s">
        <v>494</v>
      </c>
      <c r="D90" s="40" t="s">
        <v>633</v>
      </c>
      <c r="E90" s="141">
        <v>54</v>
      </c>
      <c r="F90" s="40" t="s">
        <v>303</v>
      </c>
      <c r="G90" s="40" t="s">
        <v>303</v>
      </c>
      <c r="H90" s="40" t="s">
        <v>1</v>
      </c>
      <c r="I90" s="161"/>
      <c r="J90" s="50"/>
      <c r="K90" s="50"/>
      <c r="L90" s="50"/>
      <c r="M90" s="50"/>
      <c r="N90" s="143">
        <f t="shared" ref="N90:P90" si="18">N89</f>
        <v>250</v>
      </c>
      <c r="O90" s="143">
        <f t="shared" si="18"/>
        <v>50</v>
      </c>
      <c r="P90" s="209">
        <f t="shared" si="18"/>
        <v>200</v>
      </c>
      <c r="Q90" s="50" t="s">
        <v>647</v>
      </c>
      <c r="R90" s="50"/>
      <c r="S90" s="5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</row>
    <row r="91" spans="1:41" ht="13.2" hidden="1">
      <c r="A91" s="214" t="s">
        <v>633</v>
      </c>
      <c r="B91" s="214" t="s">
        <v>667</v>
      </c>
      <c r="C91" s="214"/>
      <c r="D91" s="40" t="s">
        <v>633</v>
      </c>
      <c r="E91" s="141">
        <v>90</v>
      </c>
      <c r="F91" s="40" t="s">
        <v>303</v>
      </c>
      <c r="G91" s="40" t="s">
        <v>303</v>
      </c>
      <c r="H91" s="40" t="s">
        <v>0</v>
      </c>
      <c r="I91" s="161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</row>
    <row r="92" spans="1:41" ht="13.2" hidden="1">
      <c r="A92" s="214" t="s">
        <v>633</v>
      </c>
      <c r="B92" s="130" t="s">
        <v>22</v>
      </c>
      <c r="C92" s="130" t="s">
        <v>616</v>
      </c>
      <c r="D92" s="40" t="s">
        <v>633</v>
      </c>
      <c r="E92" s="141">
        <v>80</v>
      </c>
      <c r="F92" s="40" t="s">
        <v>303</v>
      </c>
      <c r="G92" s="40" t="s">
        <v>303</v>
      </c>
      <c r="H92" s="40" t="s">
        <v>0</v>
      </c>
      <c r="I92" s="161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</row>
    <row r="93" spans="1:41" ht="13.2" hidden="1">
      <c r="A93" s="214" t="s">
        <v>633</v>
      </c>
      <c r="B93" s="130" t="s">
        <v>662</v>
      </c>
      <c r="C93" s="130" t="s">
        <v>663</v>
      </c>
      <c r="D93" s="40" t="s">
        <v>633</v>
      </c>
      <c r="E93" s="141">
        <v>60</v>
      </c>
      <c r="F93" s="40" t="s">
        <v>303</v>
      </c>
      <c r="G93" s="40" t="s">
        <v>303</v>
      </c>
      <c r="H93" s="40" t="s">
        <v>8</v>
      </c>
      <c r="I93" s="161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</row>
    <row r="94" spans="1:41" ht="13.2" hidden="1">
      <c r="A94" s="50"/>
      <c r="B94" s="50"/>
      <c r="C94" s="50"/>
      <c r="D94" s="50"/>
      <c r="E94" s="50"/>
      <c r="F94" s="50"/>
      <c r="G94" s="50"/>
      <c r="H94" s="50"/>
      <c r="I94" s="161"/>
      <c r="J94" s="40"/>
      <c r="K94" s="40"/>
      <c r="L94" s="40"/>
      <c r="M94" s="40"/>
      <c r="N94" s="40"/>
      <c r="O94" s="138"/>
      <c r="P94" s="138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</row>
    <row r="95" spans="1:41" ht="13.2" hidden="1">
      <c r="A95" s="46">
        <v>45711</v>
      </c>
      <c r="B95" s="40" t="s">
        <v>152</v>
      </c>
      <c r="C95" s="40" t="s">
        <v>314</v>
      </c>
      <c r="D95" s="40">
        <v>30</v>
      </c>
      <c r="E95" s="140">
        <v>60</v>
      </c>
      <c r="F95" s="40" t="s">
        <v>303</v>
      </c>
      <c r="G95" s="40" t="s">
        <v>303</v>
      </c>
      <c r="H95" s="40" t="s">
        <v>0</v>
      </c>
      <c r="I95" s="161"/>
      <c r="J95" s="40"/>
      <c r="K95" s="40"/>
      <c r="L95" s="40"/>
      <c r="M95" s="40"/>
      <c r="N95" s="40"/>
      <c r="O95" s="138"/>
      <c r="P95" s="138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</row>
    <row r="96" spans="1:41" ht="13.2" hidden="1">
      <c r="A96" s="46">
        <v>45711</v>
      </c>
      <c r="B96" s="40" t="s">
        <v>316</v>
      </c>
      <c r="C96" s="40" t="s">
        <v>311</v>
      </c>
      <c r="D96" s="40">
        <v>45</v>
      </c>
      <c r="E96" s="140">
        <v>80</v>
      </c>
      <c r="F96" s="40" t="s">
        <v>303</v>
      </c>
      <c r="G96" s="40" t="s">
        <v>303</v>
      </c>
      <c r="H96" s="40" t="s">
        <v>0</v>
      </c>
      <c r="I96" s="161"/>
      <c r="J96" s="40"/>
      <c r="K96" s="40"/>
      <c r="L96" s="40"/>
      <c r="M96" s="40"/>
      <c r="N96" s="40"/>
      <c r="O96" s="138"/>
      <c r="P96" s="138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</row>
    <row r="97" spans="1:41" ht="13.2" hidden="1">
      <c r="A97" s="46">
        <v>45711</v>
      </c>
      <c r="B97" s="40" t="s">
        <v>22</v>
      </c>
      <c r="C97" s="40" t="s">
        <v>616</v>
      </c>
      <c r="D97" s="40">
        <v>90</v>
      </c>
      <c r="E97" s="140">
        <v>90</v>
      </c>
      <c r="F97" s="40" t="s">
        <v>303</v>
      </c>
      <c r="G97" s="40" t="s">
        <v>303</v>
      </c>
      <c r="H97" s="40" t="s">
        <v>0</v>
      </c>
      <c r="I97" s="161"/>
      <c r="J97" s="40"/>
      <c r="K97" s="40"/>
      <c r="L97" s="40"/>
      <c r="M97" s="40"/>
      <c r="N97" s="40"/>
      <c r="O97" s="138"/>
      <c r="P97" s="138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</row>
    <row r="98" spans="1:41" ht="13.2">
      <c r="A98" s="217"/>
      <c r="B98" s="178"/>
      <c r="C98" s="178"/>
      <c r="D98" s="178"/>
      <c r="E98" s="179">
        <f>SUM(E74:E97)</f>
        <v>1514</v>
      </c>
      <c r="F98" s="178"/>
      <c r="G98" s="178"/>
      <c r="H98" s="178"/>
      <c r="I98" s="180"/>
      <c r="J98" s="178"/>
      <c r="K98" s="178"/>
      <c r="L98" s="178"/>
      <c r="M98" s="178"/>
      <c r="N98" s="178"/>
      <c r="O98" s="179">
        <f>O81+O84+O87+O90</f>
        <v>281</v>
      </c>
      <c r="P98" s="179"/>
      <c r="Q98" s="178"/>
      <c r="R98" s="178"/>
      <c r="S98" s="178"/>
      <c r="T98" s="179">
        <f>E98+O98</f>
        <v>1795</v>
      </c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</row>
    <row r="99" spans="1:41" ht="15">
      <c r="A99" s="110" t="s">
        <v>668</v>
      </c>
      <c r="B99" s="37"/>
      <c r="C99" s="37"/>
      <c r="D99" s="37"/>
      <c r="E99" s="200"/>
      <c r="F99" s="45"/>
      <c r="G99" s="37"/>
      <c r="H99" s="37"/>
      <c r="I99" s="161"/>
      <c r="J99" s="37"/>
      <c r="K99" s="37"/>
      <c r="L99" s="37"/>
      <c r="M99" s="137"/>
      <c r="N99" s="137"/>
      <c r="O99" s="200"/>
      <c r="P99" s="137"/>
      <c r="Q99" s="37"/>
      <c r="R99" s="37"/>
      <c r="S99" s="37"/>
      <c r="T99" s="45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</row>
    <row r="100" spans="1:41" ht="13.2">
      <c r="A100" s="208">
        <v>45712</v>
      </c>
      <c r="B100" s="130" t="s">
        <v>669</v>
      </c>
      <c r="C100" s="130" t="s">
        <v>430</v>
      </c>
      <c r="D100" s="40">
        <v>60</v>
      </c>
      <c r="E100" s="140">
        <v>90</v>
      </c>
      <c r="F100" s="40" t="s">
        <v>303</v>
      </c>
      <c r="G100" s="40" t="s">
        <v>303</v>
      </c>
      <c r="H100" s="40" t="s">
        <v>0</v>
      </c>
      <c r="I100" s="161"/>
      <c r="J100" s="156" t="s">
        <v>565</v>
      </c>
      <c r="K100" s="130" t="s">
        <v>227</v>
      </c>
      <c r="L100" s="130" t="s">
        <v>404</v>
      </c>
      <c r="M100" s="40" t="s">
        <v>304</v>
      </c>
      <c r="N100" s="138">
        <v>100</v>
      </c>
      <c r="O100" s="138">
        <v>40</v>
      </c>
      <c r="P100" s="138">
        <v>60</v>
      </c>
      <c r="Q100" s="40" t="s">
        <v>303</v>
      </c>
      <c r="R100" s="40" t="s">
        <v>303</v>
      </c>
      <c r="S100" s="40" t="s">
        <v>0</v>
      </c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</row>
    <row r="101" spans="1:41" ht="13.2">
      <c r="A101" s="208">
        <v>45712</v>
      </c>
      <c r="B101" s="130" t="s">
        <v>164</v>
      </c>
      <c r="C101" s="130" t="s">
        <v>670</v>
      </c>
      <c r="D101" s="40">
        <v>60</v>
      </c>
      <c r="E101" s="140">
        <v>90</v>
      </c>
      <c r="F101" s="40" t="s">
        <v>303</v>
      </c>
      <c r="G101" s="40" t="s">
        <v>303</v>
      </c>
      <c r="H101" s="40" t="s">
        <v>0</v>
      </c>
      <c r="I101" s="161"/>
      <c r="J101" s="106" t="s">
        <v>199</v>
      </c>
      <c r="K101" s="218" t="s">
        <v>537</v>
      </c>
      <c r="L101" s="218" t="s">
        <v>538</v>
      </c>
      <c r="M101" s="40" t="s">
        <v>304</v>
      </c>
      <c r="N101" s="140">
        <v>100</v>
      </c>
      <c r="O101" s="140">
        <v>40</v>
      </c>
      <c r="P101" s="140">
        <v>60</v>
      </c>
      <c r="Q101" s="40" t="s">
        <v>303</v>
      </c>
      <c r="R101" s="40" t="s">
        <v>303</v>
      </c>
      <c r="S101" s="40" t="s">
        <v>0</v>
      </c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</row>
    <row r="102" spans="1:41" ht="13.2">
      <c r="A102" s="208">
        <v>45712</v>
      </c>
      <c r="B102" s="130" t="s">
        <v>136</v>
      </c>
      <c r="C102" s="130" t="s">
        <v>671</v>
      </c>
      <c r="D102" s="40">
        <v>60</v>
      </c>
      <c r="E102" s="140">
        <v>67.5</v>
      </c>
      <c r="F102" s="40" t="s">
        <v>303</v>
      </c>
      <c r="G102" s="40" t="s">
        <v>303</v>
      </c>
      <c r="H102" s="40" t="s">
        <v>0</v>
      </c>
      <c r="I102" s="161"/>
      <c r="J102" s="40" t="s">
        <v>199</v>
      </c>
      <c r="K102" s="130" t="s">
        <v>442</v>
      </c>
      <c r="L102" s="130" t="s">
        <v>601</v>
      </c>
      <c r="M102" s="40" t="s">
        <v>304</v>
      </c>
      <c r="N102" s="140">
        <v>100</v>
      </c>
      <c r="O102" s="140">
        <v>40</v>
      </c>
      <c r="P102" s="140">
        <v>60</v>
      </c>
      <c r="Q102" s="40" t="s">
        <v>303</v>
      </c>
      <c r="R102" s="40" t="s">
        <v>303</v>
      </c>
      <c r="S102" s="40" t="s">
        <v>0</v>
      </c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</row>
    <row r="103" spans="1:41" ht="13.2">
      <c r="A103" s="208">
        <v>45712</v>
      </c>
      <c r="B103" s="130" t="s">
        <v>653</v>
      </c>
      <c r="C103" s="130" t="s">
        <v>672</v>
      </c>
      <c r="D103" s="40">
        <v>60</v>
      </c>
      <c r="E103" s="140">
        <v>67.5</v>
      </c>
      <c r="F103" s="40" t="s">
        <v>303</v>
      </c>
      <c r="G103" s="40" t="s">
        <v>303</v>
      </c>
      <c r="H103" s="40" t="s">
        <v>1</v>
      </c>
      <c r="I103" s="161"/>
      <c r="J103" s="40" t="s">
        <v>199</v>
      </c>
      <c r="K103" s="130" t="s">
        <v>673</v>
      </c>
      <c r="L103" s="130" t="s">
        <v>430</v>
      </c>
      <c r="M103" s="40" t="s">
        <v>304</v>
      </c>
      <c r="N103" s="140">
        <v>200</v>
      </c>
      <c r="O103" s="140">
        <v>80</v>
      </c>
      <c r="P103" s="140">
        <v>120</v>
      </c>
      <c r="Q103" s="40" t="s">
        <v>303</v>
      </c>
      <c r="R103" s="40" t="s">
        <v>303</v>
      </c>
      <c r="S103" s="40" t="s">
        <v>0</v>
      </c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</row>
    <row r="104" spans="1:41" ht="13.2">
      <c r="A104" s="208">
        <v>45712</v>
      </c>
      <c r="B104" s="7" t="s">
        <v>614</v>
      </c>
      <c r="C104" s="7" t="s">
        <v>302</v>
      </c>
      <c r="D104" s="40">
        <v>60</v>
      </c>
      <c r="E104" s="140">
        <v>90</v>
      </c>
      <c r="F104" s="40" t="s">
        <v>303</v>
      </c>
      <c r="G104" s="40" t="s">
        <v>303</v>
      </c>
      <c r="H104" s="40" t="s">
        <v>0</v>
      </c>
      <c r="I104" s="161"/>
      <c r="J104" s="46">
        <v>45713</v>
      </c>
      <c r="K104" s="130" t="s">
        <v>227</v>
      </c>
      <c r="L104" s="130" t="s">
        <v>404</v>
      </c>
      <c r="M104" s="40">
        <f>45*3</f>
        <v>135</v>
      </c>
      <c r="N104" s="138">
        <v>160</v>
      </c>
      <c r="O104" s="138">
        <f>0.2*N104</f>
        <v>32</v>
      </c>
      <c r="P104" s="138">
        <f t="shared" ref="P104:P106" si="19">N104-O104</f>
        <v>128</v>
      </c>
      <c r="Q104" s="40" t="s">
        <v>303</v>
      </c>
      <c r="R104" s="40" t="s">
        <v>303</v>
      </c>
      <c r="S104" s="40" t="s">
        <v>0</v>
      </c>
      <c r="T104" s="40" t="s">
        <v>666</v>
      </c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</row>
    <row r="105" spans="1:41" ht="13.2">
      <c r="A105" s="208">
        <v>45712</v>
      </c>
      <c r="B105" s="215" t="s">
        <v>315</v>
      </c>
      <c r="C105" s="130" t="s">
        <v>314</v>
      </c>
      <c r="D105" s="40">
        <v>45</v>
      </c>
      <c r="E105" s="140">
        <v>80</v>
      </c>
      <c r="F105" s="40" t="s">
        <v>303</v>
      </c>
      <c r="G105" s="40" t="s">
        <v>303</v>
      </c>
      <c r="H105" s="40" t="s">
        <v>0</v>
      </c>
      <c r="I105" s="161"/>
      <c r="J105" s="46">
        <v>45713</v>
      </c>
      <c r="K105" s="130" t="s">
        <v>603</v>
      </c>
      <c r="L105" s="130" t="s">
        <v>365</v>
      </c>
      <c r="M105" s="40">
        <v>60</v>
      </c>
      <c r="N105" s="138">
        <v>80</v>
      </c>
      <c r="O105" s="138">
        <f>0.2*80</f>
        <v>16</v>
      </c>
      <c r="P105" s="138">
        <f t="shared" si="19"/>
        <v>64</v>
      </c>
      <c r="Q105" s="40" t="s">
        <v>303</v>
      </c>
      <c r="R105" s="40" t="s">
        <v>303</v>
      </c>
      <c r="S105" s="40" t="s">
        <v>0</v>
      </c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</row>
    <row r="106" spans="1:41" ht="13.2">
      <c r="A106" s="50"/>
      <c r="B106" s="50"/>
      <c r="C106" s="50"/>
      <c r="D106" s="50"/>
      <c r="E106" s="226"/>
      <c r="F106" s="50"/>
      <c r="G106" s="50"/>
      <c r="H106" s="50"/>
      <c r="I106" s="161"/>
      <c r="J106" s="46">
        <v>45716</v>
      </c>
      <c r="K106" s="218" t="s">
        <v>537</v>
      </c>
      <c r="L106" s="218" t="s">
        <v>538</v>
      </c>
      <c r="M106" s="40" t="s">
        <v>119</v>
      </c>
      <c r="N106" s="138">
        <v>170</v>
      </c>
      <c r="O106" s="140">
        <f>0.2*N106</f>
        <v>34</v>
      </c>
      <c r="P106" s="140">
        <f t="shared" si="19"/>
        <v>136</v>
      </c>
      <c r="Q106" s="40" t="s">
        <v>303</v>
      </c>
      <c r="R106" s="40" t="s">
        <v>303</v>
      </c>
      <c r="S106" s="40" t="s">
        <v>0</v>
      </c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</row>
    <row r="107" spans="1:41" ht="13.2">
      <c r="A107" s="208">
        <v>45713</v>
      </c>
      <c r="B107" s="130" t="s">
        <v>471</v>
      </c>
      <c r="C107" s="130" t="s">
        <v>32</v>
      </c>
      <c r="D107" s="40">
        <v>45</v>
      </c>
      <c r="E107" s="138">
        <v>80</v>
      </c>
      <c r="F107" s="40" t="s">
        <v>303</v>
      </c>
      <c r="G107" s="40" t="s">
        <v>303</v>
      </c>
      <c r="H107" s="40" t="s">
        <v>0</v>
      </c>
      <c r="I107" s="161"/>
      <c r="J107" s="40"/>
      <c r="K107" s="40"/>
      <c r="L107" s="40"/>
      <c r="M107" s="40"/>
      <c r="N107" s="140"/>
      <c r="O107" s="140"/>
      <c r="P107" s="40"/>
      <c r="Q107" s="140"/>
      <c r="R107" s="140"/>
      <c r="S107" s="1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</row>
    <row r="108" spans="1:41" ht="13.2">
      <c r="A108" s="208">
        <v>45713</v>
      </c>
      <c r="B108" s="130" t="s">
        <v>362</v>
      </c>
      <c r="C108" s="130" t="s">
        <v>400</v>
      </c>
      <c r="D108" s="40">
        <v>60</v>
      </c>
      <c r="E108" s="140">
        <v>90</v>
      </c>
      <c r="F108" s="40" t="s">
        <v>303</v>
      </c>
      <c r="G108" s="40" t="s">
        <v>303</v>
      </c>
      <c r="H108" s="40" t="s">
        <v>1</v>
      </c>
      <c r="I108" s="161"/>
      <c r="J108" s="50"/>
      <c r="K108" s="50"/>
      <c r="L108" s="50"/>
      <c r="M108" s="50"/>
      <c r="N108" s="143">
        <f t="shared" ref="N108:P108" si="20">SUM(N100:N107)</f>
        <v>910</v>
      </c>
      <c r="O108" s="143">
        <f t="shared" si="20"/>
        <v>282</v>
      </c>
      <c r="P108" s="209">
        <f t="shared" si="20"/>
        <v>628</v>
      </c>
      <c r="Q108" s="50" t="s">
        <v>647</v>
      </c>
      <c r="R108" s="50"/>
      <c r="S108" s="5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</row>
    <row r="109" spans="1:41" ht="13.2">
      <c r="A109" s="208">
        <v>45713</v>
      </c>
      <c r="B109" s="215" t="s">
        <v>315</v>
      </c>
      <c r="C109" s="130" t="s">
        <v>314</v>
      </c>
      <c r="D109" s="40">
        <v>20</v>
      </c>
      <c r="E109" s="140">
        <v>40</v>
      </c>
      <c r="F109" s="40" t="s">
        <v>303</v>
      </c>
      <c r="G109" s="40" t="s">
        <v>303</v>
      </c>
      <c r="H109" s="40" t="s">
        <v>0</v>
      </c>
      <c r="I109" s="161"/>
      <c r="J109" s="156" t="s">
        <v>371</v>
      </c>
      <c r="K109" s="40"/>
      <c r="L109" s="40"/>
      <c r="M109" s="40"/>
      <c r="N109" s="141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</row>
    <row r="110" spans="1:41" ht="13.2">
      <c r="A110" s="50"/>
      <c r="B110" s="50"/>
      <c r="C110" s="50"/>
      <c r="D110" s="50"/>
      <c r="E110" s="226"/>
      <c r="F110" s="50"/>
      <c r="G110" s="50"/>
      <c r="H110" s="50"/>
      <c r="I110" s="161"/>
      <c r="J110" s="46">
        <v>45713</v>
      </c>
      <c r="K110" s="218" t="s">
        <v>641</v>
      </c>
      <c r="L110" s="218" t="s">
        <v>538</v>
      </c>
      <c r="M110" s="40">
        <v>60</v>
      </c>
      <c r="N110" s="138">
        <v>70</v>
      </c>
      <c r="O110" s="138">
        <v>14</v>
      </c>
      <c r="P110" s="138">
        <f t="shared" ref="P110:P111" si="21">N110-O110</f>
        <v>56</v>
      </c>
      <c r="Q110" s="40" t="s">
        <v>303</v>
      </c>
      <c r="R110" s="40" t="s">
        <v>303</v>
      </c>
      <c r="S110" s="40" t="s">
        <v>0</v>
      </c>
      <c r="T110" s="40" t="s">
        <v>674</v>
      </c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</row>
    <row r="111" spans="1:41" ht="13.2">
      <c r="A111" s="208">
        <v>45714</v>
      </c>
      <c r="B111" s="215" t="s">
        <v>315</v>
      </c>
      <c r="C111" s="130" t="s">
        <v>314</v>
      </c>
      <c r="D111" s="40">
        <v>15</v>
      </c>
      <c r="E111" s="140">
        <v>30</v>
      </c>
      <c r="F111" s="40" t="s">
        <v>303</v>
      </c>
      <c r="G111" s="40" t="s">
        <v>303</v>
      </c>
      <c r="H111" s="40" t="s">
        <v>0</v>
      </c>
      <c r="I111" s="161"/>
      <c r="J111" s="46">
        <v>45714</v>
      </c>
      <c r="K111" s="130" t="s">
        <v>227</v>
      </c>
      <c r="L111" s="130" t="s">
        <v>404</v>
      </c>
      <c r="M111" s="40">
        <f>60*2</f>
        <v>120</v>
      </c>
      <c r="N111" s="138">
        <v>140</v>
      </c>
      <c r="O111" s="138">
        <f>0.2*N111</f>
        <v>28</v>
      </c>
      <c r="P111" s="138">
        <f t="shared" si="21"/>
        <v>112</v>
      </c>
      <c r="Q111" s="40" t="s">
        <v>303</v>
      </c>
      <c r="R111" s="40" t="s">
        <v>303</v>
      </c>
      <c r="S111" s="40" t="s">
        <v>0</v>
      </c>
      <c r="T111" s="40" t="s">
        <v>675</v>
      </c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</row>
    <row r="112" spans="1:41" ht="13.2">
      <c r="A112" s="208">
        <v>45714</v>
      </c>
      <c r="B112" s="130" t="s">
        <v>669</v>
      </c>
      <c r="C112" s="130" t="s">
        <v>430</v>
      </c>
      <c r="D112" s="40">
        <v>60</v>
      </c>
      <c r="E112" s="140">
        <v>90</v>
      </c>
      <c r="F112" s="40" t="s">
        <v>303</v>
      </c>
      <c r="G112" s="40" t="s">
        <v>303</v>
      </c>
      <c r="H112" s="40" t="s">
        <v>0</v>
      </c>
      <c r="I112" s="161"/>
      <c r="J112" s="40"/>
      <c r="K112" s="40"/>
      <c r="L112" s="40"/>
      <c r="M112" s="40"/>
      <c r="N112" s="141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</row>
    <row r="113" spans="1:41" ht="13.2">
      <c r="A113" s="208">
        <v>45714</v>
      </c>
      <c r="B113" s="130" t="s">
        <v>382</v>
      </c>
      <c r="C113" s="130" t="s">
        <v>435</v>
      </c>
      <c r="D113" s="40">
        <v>60</v>
      </c>
      <c r="E113" s="140">
        <v>90</v>
      </c>
      <c r="F113" s="40" t="s">
        <v>303</v>
      </c>
      <c r="G113" s="40" t="s">
        <v>303</v>
      </c>
      <c r="H113" s="40" t="s">
        <v>0</v>
      </c>
      <c r="I113" s="161"/>
      <c r="J113" s="40"/>
      <c r="K113" s="40"/>
      <c r="L113" s="40"/>
      <c r="M113" s="40"/>
      <c r="N113" s="141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</row>
    <row r="114" spans="1:41" ht="13.2">
      <c r="A114" s="208">
        <v>45714</v>
      </c>
      <c r="B114" s="130" t="s">
        <v>501</v>
      </c>
      <c r="C114" s="130" t="s">
        <v>642</v>
      </c>
      <c r="D114" s="40">
        <v>45</v>
      </c>
      <c r="E114" s="140">
        <v>80</v>
      </c>
      <c r="F114" s="40" t="s">
        <v>303</v>
      </c>
      <c r="G114" s="40" t="s">
        <v>303</v>
      </c>
      <c r="H114" s="40" t="s">
        <v>1</v>
      </c>
      <c r="I114" s="161"/>
      <c r="J114" s="50"/>
      <c r="K114" s="50"/>
      <c r="L114" s="50"/>
      <c r="M114" s="50"/>
      <c r="N114" s="143">
        <f t="shared" ref="N114:P114" si="22">SUM(N110:N113)</f>
        <v>210</v>
      </c>
      <c r="O114" s="143">
        <f t="shared" si="22"/>
        <v>42</v>
      </c>
      <c r="P114" s="209">
        <f t="shared" si="22"/>
        <v>168</v>
      </c>
      <c r="Q114" s="50" t="s">
        <v>647</v>
      </c>
      <c r="R114" s="50"/>
      <c r="S114" s="5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</row>
    <row r="115" spans="1:41" ht="13.2">
      <c r="A115" s="208">
        <v>45714</v>
      </c>
      <c r="B115" s="130" t="s">
        <v>324</v>
      </c>
      <c r="C115" s="130" t="s">
        <v>333</v>
      </c>
      <c r="D115" s="40">
        <v>60</v>
      </c>
      <c r="E115" s="140">
        <v>90</v>
      </c>
      <c r="F115" s="40" t="s">
        <v>303</v>
      </c>
      <c r="G115" s="40" t="s">
        <v>303</v>
      </c>
      <c r="H115" s="40" t="s">
        <v>1</v>
      </c>
      <c r="I115" s="161"/>
      <c r="J115" s="156" t="s">
        <v>636</v>
      </c>
      <c r="K115" s="40"/>
      <c r="L115" s="40"/>
      <c r="M115" s="40"/>
      <c r="N115" s="141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</row>
    <row r="116" spans="1:41" ht="13.2">
      <c r="A116" s="50"/>
      <c r="B116" s="50"/>
      <c r="C116" s="50"/>
      <c r="D116" s="50"/>
      <c r="E116" s="226"/>
      <c r="F116" s="50"/>
      <c r="G116" s="50"/>
      <c r="H116" s="50"/>
      <c r="I116" s="161"/>
      <c r="J116" s="46">
        <v>45715</v>
      </c>
      <c r="K116" s="130" t="s">
        <v>501</v>
      </c>
      <c r="L116" s="130" t="s">
        <v>642</v>
      </c>
      <c r="M116" s="40">
        <v>30</v>
      </c>
      <c r="N116" s="138">
        <v>40</v>
      </c>
      <c r="O116" s="138">
        <f t="shared" ref="O116:O117" si="23">0.2*N116</f>
        <v>8</v>
      </c>
      <c r="P116" s="138">
        <f t="shared" ref="P116:P117" si="24">N116-O116</f>
        <v>32</v>
      </c>
      <c r="Q116" s="40" t="s">
        <v>303</v>
      </c>
      <c r="R116" s="40" t="s">
        <v>303</v>
      </c>
      <c r="S116" s="40" t="s">
        <v>1</v>
      </c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</row>
    <row r="117" spans="1:41" ht="13.2">
      <c r="A117" s="208">
        <v>45715</v>
      </c>
      <c r="B117" s="215" t="s">
        <v>345</v>
      </c>
      <c r="C117" s="130" t="s">
        <v>271</v>
      </c>
      <c r="D117" s="40">
        <v>45</v>
      </c>
      <c r="E117" s="138">
        <v>80</v>
      </c>
      <c r="F117" s="40" t="s">
        <v>303</v>
      </c>
      <c r="G117" s="40" t="s">
        <v>303</v>
      </c>
      <c r="H117" s="40" t="s">
        <v>0</v>
      </c>
      <c r="I117" s="161"/>
      <c r="J117" s="46">
        <v>45714</v>
      </c>
      <c r="K117" s="130" t="s">
        <v>648</v>
      </c>
      <c r="L117" s="130" t="s">
        <v>622</v>
      </c>
      <c r="M117" s="40">
        <v>30</v>
      </c>
      <c r="N117" s="138">
        <v>40</v>
      </c>
      <c r="O117" s="138">
        <f t="shared" si="23"/>
        <v>8</v>
      </c>
      <c r="P117" s="138">
        <f t="shared" si="24"/>
        <v>32</v>
      </c>
      <c r="Q117" s="40" t="s">
        <v>303</v>
      </c>
      <c r="R117" s="40" t="s">
        <v>303</v>
      </c>
      <c r="S117" s="40" t="s">
        <v>0</v>
      </c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</row>
    <row r="118" spans="1:41" ht="13.2">
      <c r="A118" s="208">
        <v>45715</v>
      </c>
      <c r="B118" s="130" t="s">
        <v>144</v>
      </c>
      <c r="C118" s="130" t="s">
        <v>620</v>
      </c>
      <c r="D118" s="40">
        <v>60</v>
      </c>
      <c r="E118" s="140">
        <v>90</v>
      </c>
      <c r="F118" s="40" t="s">
        <v>303</v>
      </c>
      <c r="G118" s="40" t="s">
        <v>303</v>
      </c>
      <c r="H118" s="40" t="s">
        <v>0</v>
      </c>
      <c r="I118" s="161"/>
      <c r="J118" s="40"/>
      <c r="K118" s="40"/>
      <c r="L118" s="40"/>
      <c r="M118" s="40"/>
      <c r="N118" s="141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</row>
    <row r="119" spans="1:41" ht="13.2">
      <c r="A119" s="208">
        <v>45715</v>
      </c>
      <c r="B119" s="215" t="s">
        <v>524</v>
      </c>
      <c r="C119" s="130" t="s">
        <v>373</v>
      </c>
      <c r="D119" s="40">
        <v>60</v>
      </c>
      <c r="E119" s="140">
        <v>90</v>
      </c>
      <c r="F119" s="40" t="s">
        <v>303</v>
      </c>
      <c r="G119" s="40" t="s">
        <v>303</v>
      </c>
      <c r="H119" s="40" t="s">
        <v>0</v>
      </c>
      <c r="I119" s="161"/>
      <c r="J119" s="40"/>
      <c r="K119" s="40"/>
      <c r="L119" s="40"/>
      <c r="M119" s="40"/>
      <c r="N119" s="141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</row>
    <row r="120" spans="1:41" ht="13.2">
      <c r="A120" s="208">
        <v>45715</v>
      </c>
      <c r="B120" s="130" t="s">
        <v>472</v>
      </c>
      <c r="C120" s="130" t="s">
        <v>473</v>
      </c>
      <c r="D120" s="40">
        <v>30</v>
      </c>
      <c r="E120" s="140">
        <v>60</v>
      </c>
      <c r="F120" s="40" t="s">
        <v>303</v>
      </c>
      <c r="G120" s="40" t="s">
        <v>303</v>
      </c>
      <c r="H120" s="40" t="s">
        <v>0</v>
      </c>
      <c r="I120" s="161"/>
      <c r="J120" s="50"/>
      <c r="K120" s="50"/>
      <c r="L120" s="50"/>
      <c r="M120" s="50"/>
      <c r="N120" s="143">
        <f t="shared" ref="N120:P120" si="25">SUM(N116:N119)</f>
        <v>80</v>
      </c>
      <c r="O120" s="143">
        <f t="shared" si="25"/>
        <v>16</v>
      </c>
      <c r="P120" s="209">
        <f t="shared" si="25"/>
        <v>64</v>
      </c>
      <c r="Q120" s="50" t="s">
        <v>647</v>
      </c>
      <c r="R120" s="50"/>
      <c r="S120" s="5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</row>
    <row r="121" spans="1:41" ht="13.2">
      <c r="A121" s="50"/>
      <c r="B121" s="50"/>
      <c r="C121" s="50"/>
      <c r="D121" s="50"/>
      <c r="E121" s="226"/>
      <c r="F121" s="50"/>
      <c r="G121" s="50"/>
      <c r="H121" s="50"/>
      <c r="I121" s="161"/>
      <c r="J121" s="156" t="s">
        <v>660</v>
      </c>
      <c r="K121" s="40"/>
      <c r="L121" s="40"/>
      <c r="M121" s="40"/>
      <c r="N121" s="40"/>
      <c r="O121" s="138"/>
      <c r="P121" s="138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</row>
    <row r="122" spans="1:41" ht="13.2">
      <c r="A122" s="208">
        <v>45716</v>
      </c>
      <c r="B122" s="130" t="s">
        <v>669</v>
      </c>
      <c r="C122" s="130" t="s">
        <v>430</v>
      </c>
      <c r="D122" s="40">
        <v>30</v>
      </c>
      <c r="E122" s="140">
        <v>60</v>
      </c>
      <c r="F122" s="40" t="s">
        <v>303</v>
      </c>
      <c r="G122" s="40" t="s">
        <v>303</v>
      </c>
      <c r="H122" s="40" t="s">
        <v>0</v>
      </c>
      <c r="I122" s="161"/>
      <c r="J122" s="46">
        <v>45712</v>
      </c>
      <c r="K122" s="130" t="s">
        <v>669</v>
      </c>
      <c r="L122" s="130" t="s">
        <v>430</v>
      </c>
      <c r="M122" s="40">
        <v>150</v>
      </c>
      <c r="N122" s="138">
        <v>180</v>
      </c>
      <c r="O122" s="138">
        <f t="shared" ref="O122:O123" si="26">0.2*N122</f>
        <v>36</v>
      </c>
      <c r="P122" s="138">
        <f t="shared" ref="P122:P123" si="27">N122-O122</f>
        <v>144</v>
      </c>
      <c r="Q122" s="40" t="s">
        <v>303</v>
      </c>
      <c r="R122" s="40" t="s">
        <v>303</v>
      </c>
      <c r="S122" s="40" t="s">
        <v>0</v>
      </c>
      <c r="T122" s="40" t="s">
        <v>675</v>
      </c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</row>
    <row r="123" spans="1:41" ht="13.2">
      <c r="A123" s="208">
        <v>45716</v>
      </c>
      <c r="B123" s="130" t="s">
        <v>374</v>
      </c>
      <c r="C123" s="130" t="s">
        <v>309</v>
      </c>
      <c r="D123" s="40">
        <v>60</v>
      </c>
      <c r="E123" s="140">
        <v>90</v>
      </c>
      <c r="F123" s="40" t="s">
        <v>303</v>
      </c>
      <c r="G123" s="40" t="s">
        <v>303</v>
      </c>
      <c r="H123" s="40" t="s">
        <v>0</v>
      </c>
      <c r="I123" s="161"/>
      <c r="J123" s="46">
        <v>45713</v>
      </c>
      <c r="K123" s="130" t="s">
        <v>397</v>
      </c>
      <c r="L123" s="130" t="s">
        <v>398</v>
      </c>
      <c r="M123" s="40">
        <f>60*3</f>
        <v>180</v>
      </c>
      <c r="N123" s="138">
        <v>180</v>
      </c>
      <c r="O123" s="138">
        <f t="shared" si="26"/>
        <v>36</v>
      </c>
      <c r="P123" s="138">
        <f t="shared" si="27"/>
        <v>144</v>
      </c>
      <c r="Q123" s="40" t="s">
        <v>303</v>
      </c>
      <c r="R123" s="40" t="s">
        <v>303</v>
      </c>
      <c r="S123" s="40" t="s">
        <v>0</v>
      </c>
      <c r="T123" s="40" t="s">
        <v>675</v>
      </c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</row>
    <row r="124" spans="1:41" ht="13.2">
      <c r="A124" s="208">
        <v>45716</v>
      </c>
      <c r="B124" s="130" t="s">
        <v>328</v>
      </c>
      <c r="C124" s="130" t="s">
        <v>329</v>
      </c>
      <c r="D124" s="41">
        <v>30</v>
      </c>
      <c r="E124" s="141">
        <v>60</v>
      </c>
      <c r="F124" s="40" t="s">
        <v>303</v>
      </c>
      <c r="G124" s="40" t="s">
        <v>303</v>
      </c>
      <c r="H124" s="40" t="s">
        <v>0</v>
      </c>
      <c r="I124" s="161"/>
      <c r="J124" s="46">
        <v>45715</v>
      </c>
      <c r="K124" s="130" t="s">
        <v>676</v>
      </c>
      <c r="L124" s="130" t="s">
        <v>677</v>
      </c>
      <c r="M124" s="40">
        <v>60</v>
      </c>
      <c r="N124" s="138">
        <v>50</v>
      </c>
      <c r="O124" s="138">
        <v>10</v>
      </c>
      <c r="P124" s="138">
        <v>40</v>
      </c>
      <c r="Q124" s="40" t="s">
        <v>303</v>
      </c>
      <c r="R124" s="40" t="s">
        <v>303</v>
      </c>
      <c r="S124" s="40" t="s">
        <v>0</v>
      </c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</row>
    <row r="125" spans="1:41" ht="13.2">
      <c r="A125" s="208">
        <v>45716</v>
      </c>
      <c r="B125" s="130" t="s">
        <v>653</v>
      </c>
      <c r="C125" s="130" t="s">
        <v>654</v>
      </c>
      <c r="D125" s="40">
        <v>60</v>
      </c>
      <c r="E125" s="141">
        <v>67.5</v>
      </c>
      <c r="F125" s="40" t="s">
        <v>303</v>
      </c>
      <c r="G125" s="40" t="s">
        <v>303</v>
      </c>
      <c r="H125" s="40" t="s">
        <v>1</v>
      </c>
      <c r="I125" s="161"/>
      <c r="J125" s="40"/>
      <c r="K125" s="40"/>
      <c r="L125" s="40"/>
      <c r="M125" s="40"/>
      <c r="N125" s="40"/>
      <c r="O125" s="138"/>
      <c r="P125" s="138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</row>
    <row r="126" spans="1:41" ht="13.2">
      <c r="A126" s="208">
        <v>45716</v>
      </c>
      <c r="B126" s="130" t="s">
        <v>136</v>
      </c>
      <c r="C126" s="130" t="s">
        <v>671</v>
      </c>
      <c r="D126" s="40">
        <v>60</v>
      </c>
      <c r="E126" s="140">
        <v>67.5</v>
      </c>
      <c r="F126" s="40" t="s">
        <v>303</v>
      </c>
      <c r="G126" s="40" t="s">
        <v>303</v>
      </c>
      <c r="H126" s="40" t="s">
        <v>0</v>
      </c>
      <c r="I126" s="161"/>
      <c r="J126" s="40"/>
      <c r="K126" s="40"/>
      <c r="L126" s="40"/>
      <c r="M126" s="40"/>
      <c r="N126" s="40"/>
      <c r="O126" s="138"/>
      <c r="P126" s="138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</row>
    <row r="127" spans="1:41" ht="13.2">
      <c r="A127" s="208">
        <v>45716</v>
      </c>
      <c r="B127" s="7" t="s">
        <v>22</v>
      </c>
      <c r="C127" s="7" t="s">
        <v>616</v>
      </c>
      <c r="D127" s="40">
        <v>60</v>
      </c>
      <c r="E127" s="140">
        <v>60</v>
      </c>
      <c r="F127" s="40" t="s">
        <v>303</v>
      </c>
      <c r="G127" s="40" t="s">
        <v>303</v>
      </c>
      <c r="H127" s="40" t="s">
        <v>0</v>
      </c>
      <c r="I127" s="161"/>
      <c r="J127" s="40"/>
      <c r="K127" s="40"/>
      <c r="L127" s="40"/>
      <c r="M127" s="40"/>
      <c r="N127" s="40"/>
      <c r="O127" s="138"/>
      <c r="P127" s="138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</row>
    <row r="128" spans="1:41" ht="13.2">
      <c r="A128" s="50"/>
      <c r="B128" s="50"/>
      <c r="C128" s="50"/>
      <c r="D128" s="50"/>
      <c r="E128" s="226"/>
      <c r="F128" s="50"/>
      <c r="G128" s="50"/>
      <c r="H128" s="50"/>
      <c r="I128" s="161"/>
      <c r="J128" s="50"/>
      <c r="K128" s="50"/>
      <c r="L128" s="50"/>
      <c r="M128" s="50"/>
      <c r="N128" s="143">
        <f t="shared" ref="N128:P128" si="28">SUM(N122:N127)</f>
        <v>410</v>
      </c>
      <c r="O128" s="143">
        <f t="shared" si="28"/>
        <v>82</v>
      </c>
      <c r="P128" s="209">
        <f t="shared" si="28"/>
        <v>328</v>
      </c>
      <c r="Q128" s="50" t="s">
        <v>647</v>
      </c>
      <c r="R128" s="50"/>
      <c r="S128" s="5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</row>
    <row r="129" spans="1:41" ht="13.2">
      <c r="A129" s="208">
        <v>45717</v>
      </c>
      <c r="B129" s="130" t="s">
        <v>227</v>
      </c>
      <c r="C129" s="130" t="s">
        <v>404</v>
      </c>
      <c r="D129" s="218">
        <v>60</v>
      </c>
      <c r="E129" s="140">
        <v>90</v>
      </c>
      <c r="F129" s="40" t="s">
        <v>303</v>
      </c>
      <c r="G129" s="40" t="s">
        <v>303</v>
      </c>
      <c r="H129" s="40" t="s">
        <v>0</v>
      </c>
      <c r="I129" s="161"/>
      <c r="J129" s="156" t="s">
        <v>379</v>
      </c>
      <c r="K129" s="40"/>
      <c r="L129" s="40"/>
      <c r="M129" s="40"/>
      <c r="N129" s="40"/>
      <c r="O129" s="138"/>
      <c r="P129" s="138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</row>
    <row r="130" spans="1:41" ht="13.2">
      <c r="A130" s="208">
        <v>45717</v>
      </c>
      <c r="B130" s="130" t="s">
        <v>678</v>
      </c>
      <c r="C130" s="130" t="s">
        <v>679</v>
      </c>
      <c r="D130" s="218">
        <v>60</v>
      </c>
      <c r="E130" s="140">
        <v>90</v>
      </c>
      <c r="F130" s="40" t="s">
        <v>303</v>
      </c>
      <c r="G130" s="40" t="s">
        <v>303</v>
      </c>
      <c r="H130" s="40" t="s">
        <v>0</v>
      </c>
      <c r="I130" s="161"/>
      <c r="J130" s="46">
        <v>45718</v>
      </c>
      <c r="K130" s="130" t="s">
        <v>680</v>
      </c>
      <c r="L130" s="130" t="s">
        <v>521</v>
      </c>
      <c r="M130" s="40">
        <v>90</v>
      </c>
      <c r="N130" s="138">
        <v>110</v>
      </c>
      <c r="O130" s="138">
        <v>20</v>
      </c>
      <c r="P130" s="138">
        <f>N130-O130</f>
        <v>90</v>
      </c>
      <c r="Q130" s="40" t="s">
        <v>303</v>
      </c>
      <c r="R130" s="40" t="s">
        <v>303</v>
      </c>
      <c r="S130" s="40" t="s">
        <v>0</v>
      </c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</row>
    <row r="131" spans="1:41" ht="13.2">
      <c r="A131" s="208">
        <v>45717</v>
      </c>
      <c r="B131" s="130" t="s">
        <v>32</v>
      </c>
      <c r="C131" s="130" t="s">
        <v>323</v>
      </c>
      <c r="D131" s="218">
        <v>120</v>
      </c>
      <c r="E131" s="223">
        <v>180</v>
      </c>
      <c r="F131" s="11" t="s">
        <v>303</v>
      </c>
      <c r="G131" s="11" t="s">
        <v>303</v>
      </c>
      <c r="H131" s="11" t="s">
        <v>0</v>
      </c>
      <c r="I131" s="161"/>
      <c r="J131" s="40"/>
      <c r="K131" s="50"/>
      <c r="L131" s="50"/>
      <c r="M131" s="50"/>
      <c r="N131" s="50"/>
      <c r="O131" s="143"/>
      <c r="P131" s="209"/>
      <c r="Q131" s="50"/>
      <c r="R131" s="50"/>
      <c r="S131" s="5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</row>
    <row r="132" spans="1:41" ht="13.2">
      <c r="A132" s="50"/>
      <c r="B132" s="50"/>
      <c r="C132" s="50"/>
      <c r="D132" s="50"/>
      <c r="E132" s="226"/>
      <c r="F132" s="50"/>
      <c r="G132" s="50"/>
      <c r="H132" s="50"/>
      <c r="I132" s="161"/>
      <c r="J132" s="40"/>
      <c r="K132" s="40"/>
      <c r="M132" s="50"/>
      <c r="N132" s="50"/>
      <c r="O132" s="143"/>
      <c r="P132" s="209"/>
      <c r="Q132" s="50"/>
      <c r="R132" s="50"/>
      <c r="S132" s="5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</row>
    <row r="133" spans="1:41" ht="13.2">
      <c r="A133" s="214" t="s">
        <v>633</v>
      </c>
      <c r="B133" s="130" t="s">
        <v>658</v>
      </c>
      <c r="C133" s="130" t="s">
        <v>361</v>
      </c>
      <c r="D133" s="40" t="s">
        <v>633</v>
      </c>
      <c r="E133" s="141">
        <v>180</v>
      </c>
      <c r="F133" s="40" t="s">
        <v>303</v>
      </c>
      <c r="G133" s="40" t="s">
        <v>303</v>
      </c>
      <c r="H133" s="40" t="s">
        <v>0</v>
      </c>
      <c r="I133" s="161"/>
      <c r="J133" s="40"/>
      <c r="K133" s="40"/>
      <c r="M133" s="50"/>
      <c r="N133" s="50"/>
      <c r="O133" s="143"/>
      <c r="P133" s="209"/>
      <c r="Q133" s="50"/>
      <c r="R133" s="50"/>
      <c r="S133" s="5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</row>
    <row r="134" spans="1:41" ht="13.2">
      <c r="A134" s="214" t="s">
        <v>633</v>
      </c>
      <c r="B134" s="7" t="s">
        <v>681</v>
      </c>
      <c r="C134" s="7" t="s">
        <v>682</v>
      </c>
      <c r="D134" s="3" t="s">
        <v>633</v>
      </c>
      <c r="E134" s="141">
        <v>120</v>
      </c>
      <c r="F134" s="40" t="s">
        <v>303</v>
      </c>
      <c r="G134" s="40" t="s">
        <v>303</v>
      </c>
      <c r="H134" s="40" t="s">
        <v>1</v>
      </c>
      <c r="I134" s="161"/>
      <c r="J134" s="40"/>
      <c r="K134" s="40"/>
      <c r="M134" s="50"/>
      <c r="N134" s="50"/>
      <c r="O134" s="143"/>
      <c r="P134" s="209"/>
      <c r="Q134" s="50"/>
      <c r="R134" s="50"/>
      <c r="S134" s="5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</row>
    <row r="135" spans="1:41" ht="13.2">
      <c r="A135" s="214" t="s">
        <v>633</v>
      </c>
      <c r="B135" s="130" t="s">
        <v>13</v>
      </c>
      <c r="C135" s="130" t="s">
        <v>356</v>
      </c>
      <c r="D135" s="40" t="s">
        <v>633</v>
      </c>
      <c r="E135" s="141">
        <v>60</v>
      </c>
      <c r="F135" s="40" t="s">
        <v>303</v>
      </c>
      <c r="G135" s="40" t="s">
        <v>303</v>
      </c>
      <c r="H135" s="40" t="s">
        <v>0</v>
      </c>
      <c r="I135" s="161"/>
      <c r="L135" s="40"/>
      <c r="M135" s="50"/>
      <c r="N135" s="50"/>
      <c r="O135" s="143"/>
      <c r="P135" s="209"/>
      <c r="Q135" s="50"/>
      <c r="R135" s="50"/>
      <c r="S135" s="5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</row>
    <row r="136" spans="1:41" ht="13.8">
      <c r="A136" s="214" t="s">
        <v>633</v>
      </c>
      <c r="B136" s="130" t="s">
        <v>659</v>
      </c>
      <c r="C136" s="130" t="s">
        <v>510</v>
      </c>
      <c r="D136" s="40" t="s">
        <v>633</v>
      </c>
      <c r="E136" s="141">
        <v>120</v>
      </c>
      <c r="F136" s="40" t="s">
        <v>303</v>
      </c>
      <c r="G136" s="40" t="s">
        <v>303</v>
      </c>
      <c r="H136" s="40" t="s">
        <v>0</v>
      </c>
      <c r="I136" s="161"/>
      <c r="J136" s="227"/>
      <c r="K136" s="40"/>
      <c r="L136" s="40"/>
      <c r="M136" s="40"/>
      <c r="N136" s="40"/>
      <c r="O136" s="138"/>
      <c r="P136" s="138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</row>
    <row r="137" spans="1:41" ht="15.6">
      <c r="A137" s="214" t="s">
        <v>633</v>
      </c>
      <c r="B137" s="7" t="s">
        <v>525</v>
      </c>
      <c r="C137" s="7" t="s">
        <v>526</v>
      </c>
      <c r="D137" s="40" t="s">
        <v>633</v>
      </c>
      <c r="E137" s="141">
        <v>120</v>
      </c>
      <c r="F137" s="40" t="s">
        <v>303</v>
      </c>
      <c r="G137" s="40" t="s">
        <v>303</v>
      </c>
      <c r="H137" s="40" t="s">
        <v>0</v>
      </c>
      <c r="I137" s="161"/>
      <c r="J137" s="228"/>
      <c r="K137" s="40"/>
      <c r="L137" s="40"/>
      <c r="M137" s="40"/>
      <c r="N137" s="40"/>
      <c r="O137" s="138"/>
      <c r="P137" s="138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</row>
    <row r="138" spans="1:41" ht="13.2">
      <c r="A138" s="214" t="s">
        <v>633</v>
      </c>
      <c r="B138" s="7" t="s">
        <v>350</v>
      </c>
      <c r="C138" s="7" t="s">
        <v>351</v>
      </c>
      <c r="D138" s="3" t="s">
        <v>633</v>
      </c>
      <c r="E138" s="141">
        <v>30</v>
      </c>
      <c r="F138" s="40" t="s">
        <v>303</v>
      </c>
      <c r="G138" s="40" t="s">
        <v>303</v>
      </c>
      <c r="H138" s="40" t="s">
        <v>0</v>
      </c>
      <c r="I138" s="161"/>
      <c r="J138" s="229"/>
      <c r="K138" s="40"/>
      <c r="L138" s="40"/>
      <c r="M138" s="40"/>
      <c r="N138" s="40"/>
      <c r="O138" s="138"/>
      <c r="P138" s="138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</row>
    <row r="139" spans="1:41" ht="13.2">
      <c r="A139" s="214" t="s">
        <v>633</v>
      </c>
      <c r="B139" s="130" t="s">
        <v>201</v>
      </c>
      <c r="C139" s="130" t="s">
        <v>584</v>
      </c>
      <c r="D139" s="40" t="s">
        <v>633</v>
      </c>
      <c r="E139" s="141">
        <v>60</v>
      </c>
      <c r="F139" s="40" t="s">
        <v>303</v>
      </c>
      <c r="G139" s="40" t="s">
        <v>303</v>
      </c>
      <c r="H139" s="40" t="s">
        <v>0</v>
      </c>
      <c r="I139" s="161"/>
      <c r="J139" s="229"/>
      <c r="K139" s="40"/>
      <c r="L139" s="40"/>
      <c r="M139" s="40"/>
      <c r="N139" s="40"/>
      <c r="O139" s="138"/>
      <c r="P139" s="138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</row>
    <row r="140" spans="1:41" ht="13.2">
      <c r="A140" s="214" t="s">
        <v>633</v>
      </c>
      <c r="B140" s="7" t="s">
        <v>484</v>
      </c>
      <c r="C140" s="7" t="s">
        <v>485</v>
      </c>
      <c r="D140" s="40" t="s">
        <v>633</v>
      </c>
      <c r="E140" s="141">
        <v>40</v>
      </c>
      <c r="F140" s="40" t="s">
        <v>303</v>
      </c>
      <c r="G140" s="40" t="s">
        <v>303</v>
      </c>
      <c r="H140" s="40" t="s">
        <v>0</v>
      </c>
      <c r="I140" s="161"/>
      <c r="J140" s="230"/>
      <c r="K140" s="40"/>
      <c r="L140" s="40"/>
      <c r="M140" s="40"/>
      <c r="N140" s="40"/>
      <c r="O140" s="138"/>
      <c r="P140" s="138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</row>
    <row r="141" spans="1:41" ht="13.2">
      <c r="A141" s="214" t="s">
        <v>633</v>
      </c>
      <c r="B141" s="130" t="s">
        <v>328</v>
      </c>
      <c r="C141" s="130" t="s">
        <v>329</v>
      </c>
      <c r="D141" s="40" t="s">
        <v>633</v>
      </c>
      <c r="E141" s="141">
        <v>60</v>
      </c>
      <c r="F141" s="40" t="s">
        <v>303</v>
      </c>
      <c r="G141" s="40" t="s">
        <v>303</v>
      </c>
      <c r="H141" s="40" t="s">
        <v>0</v>
      </c>
      <c r="I141" s="161"/>
      <c r="J141" s="230"/>
      <c r="K141" s="40"/>
      <c r="L141" s="40"/>
      <c r="M141" s="40"/>
      <c r="N141" s="40"/>
      <c r="O141" s="138"/>
      <c r="P141" s="138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</row>
    <row r="142" spans="1:41" ht="13.2">
      <c r="A142" s="214" t="s">
        <v>633</v>
      </c>
      <c r="B142" s="130" t="s">
        <v>621</v>
      </c>
      <c r="C142" s="130" t="s">
        <v>622</v>
      </c>
      <c r="D142" s="40" t="s">
        <v>633</v>
      </c>
      <c r="E142" s="141">
        <v>40</v>
      </c>
      <c r="F142" s="40" t="s">
        <v>303</v>
      </c>
      <c r="G142" s="40" t="s">
        <v>303</v>
      </c>
      <c r="H142" s="40" t="s">
        <v>0</v>
      </c>
      <c r="I142" s="161"/>
      <c r="J142" s="230"/>
      <c r="K142" s="40"/>
      <c r="L142" s="40"/>
      <c r="M142" s="40"/>
      <c r="N142" s="1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</row>
    <row r="143" spans="1:41" ht="13.2">
      <c r="A143" s="214" t="s">
        <v>633</v>
      </c>
      <c r="B143" s="7" t="s">
        <v>316</v>
      </c>
      <c r="C143" s="7" t="s">
        <v>311</v>
      </c>
      <c r="D143" s="40" t="s">
        <v>633</v>
      </c>
      <c r="E143" s="141">
        <v>180</v>
      </c>
      <c r="F143" s="40" t="s">
        <v>303</v>
      </c>
      <c r="G143" s="40" t="s">
        <v>303</v>
      </c>
      <c r="H143" s="40" t="s">
        <v>0</v>
      </c>
      <c r="I143" s="161"/>
      <c r="J143" s="230"/>
      <c r="K143" s="40"/>
      <c r="L143" s="40"/>
      <c r="M143" s="40"/>
      <c r="N143" s="40"/>
      <c r="O143" s="138"/>
      <c r="P143" s="138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</row>
    <row r="144" spans="1:41" ht="13.2">
      <c r="A144" s="214" t="s">
        <v>633</v>
      </c>
      <c r="B144" s="130" t="s">
        <v>227</v>
      </c>
      <c r="C144" s="130" t="s">
        <v>404</v>
      </c>
      <c r="D144" s="40" t="s">
        <v>633</v>
      </c>
      <c r="E144" s="141">
        <v>80</v>
      </c>
      <c r="F144" s="40" t="s">
        <v>303</v>
      </c>
      <c r="G144" s="40" t="s">
        <v>303</v>
      </c>
      <c r="H144" s="40" t="s">
        <v>0</v>
      </c>
      <c r="I144" s="161"/>
      <c r="J144" s="231"/>
      <c r="L144" s="40"/>
      <c r="M144" s="40"/>
      <c r="N144" s="40"/>
      <c r="O144" s="138"/>
      <c r="P144" s="138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</row>
    <row r="145" spans="1:41" ht="13.2">
      <c r="A145" s="214" t="s">
        <v>633</v>
      </c>
      <c r="B145" s="130" t="s">
        <v>491</v>
      </c>
      <c r="C145" s="130" t="s">
        <v>522</v>
      </c>
      <c r="D145" s="40" t="s">
        <v>633</v>
      </c>
      <c r="E145" s="141">
        <v>40</v>
      </c>
      <c r="F145" s="40" t="s">
        <v>303</v>
      </c>
      <c r="G145" s="40" t="s">
        <v>303</v>
      </c>
      <c r="H145" s="40" t="s">
        <v>0</v>
      </c>
      <c r="I145" s="161"/>
      <c r="J145" s="231"/>
      <c r="K145" s="40"/>
      <c r="L145" s="40"/>
      <c r="M145" s="40"/>
      <c r="N145" s="40"/>
      <c r="O145" s="138"/>
      <c r="P145" s="138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</row>
    <row r="146" spans="1:41" ht="13.2">
      <c r="A146" s="214" t="s">
        <v>633</v>
      </c>
      <c r="B146" s="7" t="s">
        <v>543</v>
      </c>
      <c r="C146" s="7" t="s">
        <v>544</v>
      </c>
      <c r="D146" s="40" t="s">
        <v>633</v>
      </c>
      <c r="E146" s="141">
        <v>90</v>
      </c>
      <c r="F146" s="40" t="s">
        <v>303</v>
      </c>
      <c r="G146" s="40" t="s">
        <v>303</v>
      </c>
      <c r="H146" s="40" t="s">
        <v>0</v>
      </c>
      <c r="I146" s="161"/>
      <c r="J146" s="231"/>
      <c r="K146" s="40"/>
      <c r="L146" s="40"/>
      <c r="M146" s="40"/>
      <c r="N146" s="40"/>
      <c r="O146" s="138"/>
      <c r="P146" s="138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</row>
    <row r="147" spans="1:41" ht="13.2">
      <c r="A147" s="214" t="s">
        <v>633</v>
      </c>
      <c r="B147" s="7" t="s">
        <v>394</v>
      </c>
      <c r="C147" s="7" t="s">
        <v>335</v>
      </c>
      <c r="D147" s="40" t="s">
        <v>633</v>
      </c>
      <c r="E147" s="141">
        <v>60</v>
      </c>
      <c r="F147" s="40" t="s">
        <v>303</v>
      </c>
      <c r="G147" s="40" t="s">
        <v>303</v>
      </c>
      <c r="H147" s="40" t="s">
        <v>0</v>
      </c>
      <c r="I147" s="161"/>
      <c r="J147" s="229"/>
      <c r="K147" s="40"/>
      <c r="L147" s="40"/>
      <c r="M147" s="40"/>
      <c r="N147" s="40"/>
      <c r="O147" s="138"/>
      <c r="P147" s="138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</row>
    <row r="148" spans="1:41" ht="13.2">
      <c r="A148" s="214" t="s">
        <v>633</v>
      </c>
      <c r="B148" s="130" t="s">
        <v>479</v>
      </c>
      <c r="C148" s="130" t="s">
        <v>494</v>
      </c>
      <c r="D148" s="40" t="s">
        <v>633</v>
      </c>
      <c r="E148" s="141">
        <v>54</v>
      </c>
      <c r="F148" s="40" t="s">
        <v>303</v>
      </c>
      <c r="G148" s="40" t="s">
        <v>303</v>
      </c>
      <c r="H148" s="40" t="s">
        <v>1</v>
      </c>
      <c r="I148" s="161"/>
      <c r="J148" s="231"/>
      <c r="K148" s="40"/>
      <c r="L148" s="40"/>
      <c r="M148" s="40"/>
      <c r="N148" s="40"/>
      <c r="O148" s="138"/>
      <c r="P148" s="138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</row>
    <row r="149" spans="1:41" ht="13.2">
      <c r="A149" s="214" t="s">
        <v>633</v>
      </c>
      <c r="B149" s="7" t="s">
        <v>22</v>
      </c>
      <c r="C149" s="7" t="s">
        <v>616</v>
      </c>
      <c r="D149" s="40" t="s">
        <v>633</v>
      </c>
      <c r="E149" s="141">
        <v>160</v>
      </c>
      <c r="F149" s="40" t="s">
        <v>303</v>
      </c>
      <c r="G149" s="40" t="s">
        <v>303</v>
      </c>
      <c r="H149" s="40" t="s">
        <v>0</v>
      </c>
      <c r="I149" s="161"/>
      <c r="J149" s="229"/>
      <c r="K149" s="40"/>
      <c r="L149" s="40"/>
      <c r="M149" s="40"/>
      <c r="N149" s="40"/>
      <c r="O149" s="138"/>
      <c r="P149" s="138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</row>
    <row r="150" spans="1:41" ht="13.2">
      <c r="A150" s="214" t="s">
        <v>633</v>
      </c>
      <c r="B150" s="7" t="s">
        <v>397</v>
      </c>
      <c r="C150" s="7" t="s">
        <v>398</v>
      </c>
      <c r="D150" s="40" t="s">
        <v>633</v>
      </c>
      <c r="E150" s="141">
        <v>40</v>
      </c>
      <c r="F150" s="40" t="s">
        <v>303</v>
      </c>
      <c r="G150" s="40" t="s">
        <v>303</v>
      </c>
      <c r="H150" s="40" t="s">
        <v>0</v>
      </c>
      <c r="I150" s="161"/>
      <c r="L150" s="40"/>
      <c r="M150" s="40"/>
      <c r="N150" s="40"/>
      <c r="O150" s="138"/>
      <c r="P150" s="138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</row>
    <row r="151" spans="1:41" ht="13.2">
      <c r="A151" s="214" t="s">
        <v>633</v>
      </c>
      <c r="B151" s="130" t="s">
        <v>662</v>
      </c>
      <c r="C151" s="130" t="s">
        <v>663</v>
      </c>
      <c r="D151" s="40" t="s">
        <v>633</v>
      </c>
      <c r="E151" s="141">
        <v>120</v>
      </c>
      <c r="F151" s="40" t="s">
        <v>303</v>
      </c>
      <c r="G151" s="40" t="s">
        <v>303</v>
      </c>
      <c r="H151" s="40" t="s">
        <v>8</v>
      </c>
      <c r="I151" s="161"/>
      <c r="J151" s="231"/>
      <c r="K151" s="40"/>
      <c r="L151" s="40"/>
      <c r="M151" s="40"/>
      <c r="N151" s="40"/>
      <c r="O151" s="138"/>
      <c r="P151" s="138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</row>
    <row r="152" spans="1:41" ht="13.2">
      <c r="A152" s="50"/>
      <c r="B152" s="50"/>
      <c r="C152" s="50"/>
      <c r="D152" s="50"/>
      <c r="E152" s="50"/>
      <c r="F152" s="50"/>
      <c r="G152" s="50"/>
      <c r="H152" s="50"/>
      <c r="I152" s="161"/>
      <c r="J152" s="229"/>
      <c r="K152" s="40"/>
      <c r="L152" s="40"/>
      <c r="M152" s="40"/>
      <c r="N152" s="40"/>
      <c r="O152" s="138"/>
      <c r="P152" s="138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</row>
    <row r="153" spans="1:41" ht="13.2">
      <c r="A153" s="232"/>
      <c r="B153" s="232"/>
      <c r="C153" s="232"/>
      <c r="D153" s="232"/>
      <c r="E153" s="233">
        <f>SUM(E100:E151)</f>
        <v>3814</v>
      </c>
      <c r="F153" s="232"/>
      <c r="G153" s="232"/>
      <c r="H153" s="232"/>
      <c r="I153" s="234"/>
      <c r="J153" s="232"/>
      <c r="K153" s="232"/>
      <c r="L153" s="232"/>
      <c r="M153" s="232"/>
      <c r="N153" s="232"/>
      <c r="O153" s="233">
        <f>O108+O114+O120+O128+O130</f>
        <v>442</v>
      </c>
      <c r="P153" s="233"/>
      <c r="Q153" s="232"/>
      <c r="R153" s="232"/>
      <c r="S153" s="232"/>
      <c r="T153" s="233">
        <f>E153+O153</f>
        <v>4256</v>
      </c>
      <c r="U153" s="232"/>
      <c r="V153" s="232"/>
      <c r="W153" s="232"/>
      <c r="X153" s="232"/>
      <c r="Y153" s="232"/>
      <c r="Z153" s="232"/>
      <c r="AA153" s="232"/>
      <c r="AB153" s="232"/>
      <c r="AC153" s="232"/>
      <c r="AD153" s="232"/>
      <c r="AE153" s="232"/>
      <c r="AF153" s="232"/>
      <c r="AG153" s="232"/>
      <c r="AH153" s="232"/>
      <c r="AI153" s="232"/>
      <c r="AJ153" s="232"/>
      <c r="AK153" s="232"/>
      <c r="AL153" s="232"/>
      <c r="AM153" s="232"/>
      <c r="AN153" s="232"/>
      <c r="AO153" s="232"/>
    </row>
    <row r="154" spans="1:41" ht="13.2">
      <c r="A154" s="40"/>
      <c r="B154" s="40"/>
      <c r="C154" s="40"/>
      <c r="D154" s="40"/>
      <c r="E154" s="40"/>
      <c r="F154" s="40"/>
      <c r="G154" s="40"/>
      <c r="H154" s="40"/>
      <c r="I154" s="161"/>
      <c r="J154" s="40"/>
      <c r="K154" s="40"/>
      <c r="L154" s="40"/>
      <c r="M154" s="40"/>
      <c r="N154" s="40"/>
      <c r="O154" s="138"/>
      <c r="P154" s="138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</row>
    <row r="155" spans="1:41" ht="13.2">
      <c r="A155" s="40"/>
      <c r="B155" s="40"/>
      <c r="C155" s="40"/>
      <c r="D155" s="40"/>
      <c r="E155" s="40"/>
      <c r="F155" s="40"/>
      <c r="G155" s="40"/>
      <c r="H155" s="40"/>
      <c r="I155" s="161"/>
      <c r="J155" s="40"/>
      <c r="K155" s="40"/>
      <c r="L155" s="40"/>
      <c r="M155" s="40"/>
      <c r="N155" s="40"/>
      <c r="O155" s="138"/>
      <c r="P155" s="138"/>
      <c r="Q155" s="40"/>
      <c r="R155" s="40"/>
      <c r="S155" s="40"/>
      <c r="T155" s="138">
        <f>T36+T72+T98+T153</f>
        <v>9936</v>
      </c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</row>
    <row r="156" spans="1:41" ht="13.2">
      <c r="A156" s="40"/>
      <c r="B156" s="40"/>
      <c r="C156" s="40"/>
      <c r="D156" s="40"/>
      <c r="E156" s="40"/>
      <c r="F156" s="40"/>
      <c r="G156" s="40"/>
      <c r="H156" s="40"/>
      <c r="I156" s="161"/>
      <c r="J156" s="40"/>
      <c r="K156" s="40"/>
      <c r="L156" s="40"/>
      <c r="M156" s="40"/>
      <c r="N156" s="40"/>
      <c r="O156" s="138"/>
      <c r="P156" s="138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</row>
    <row r="157" spans="1:41" ht="13.2">
      <c r="A157" s="40"/>
      <c r="B157" s="40"/>
      <c r="C157" s="40"/>
      <c r="D157" s="40"/>
      <c r="E157" s="40"/>
      <c r="F157" s="40"/>
      <c r="G157" s="40"/>
      <c r="H157" s="40"/>
      <c r="I157" s="161"/>
      <c r="J157" s="40"/>
      <c r="K157" s="40"/>
      <c r="L157" s="40"/>
      <c r="M157" s="40"/>
      <c r="N157" s="40"/>
      <c r="O157" s="138"/>
      <c r="P157" s="138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</row>
    <row r="158" spans="1:41" ht="13.2">
      <c r="A158" s="40"/>
      <c r="B158" s="40"/>
      <c r="C158" s="40"/>
      <c r="D158" s="40"/>
      <c r="E158" s="40"/>
      <c r="F158" s="40"/>
      <c r="G158" s="40"/>
      <c r="H158" s="40"/>
      <c r="I158" s="161"/>
      <c r="J158" s="40"/>
      <c r="K158" s="40"/>
      <c r="L158" s="40"/>
      <c r="M158" s="40"/>
      <c r="N158" s="40"/>
      <c r="O158" s="138"/>
      <c r="P158" s="138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</row>
    <row r="159" spans="1:41" ht="13.2">
      <c r="A159" s="40"/>
      <c r="B159" s="40"/>
      <c r="C159" s="40"/>
      <c r="D159" s="40"/>
      <c r="E159" s="40"/>
      <c r="F159" s="40"/>
      <c r="G159" s="40"/>
      <c r="H159" s="40"/>
      <c r="I159" s="161"/>
      <c r="J159" s="40"/>
      <c r="K159" s="40"/>
      <c r="L159" s="40"/>
      <c r="M159" s="40"/>
      <c r="N159" s="40"/>
      <c r="O159" s="138"/>
      <c r="P159" s="138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</row>
    <row r="160" spans="1:41" ht="13.2">
      <c r="A160" s="40"/>
      <c r="B160" s="40"/>
      <c r="C160" s="40"/>
      <c r="D160" s="40"/>
      <c r="E160" s="40"/>
      <c r="F160" s="40"/>
      <c r="G160" s="40"/>
      <c r="H160" s="40"/>
      <c r="I160" s="161"/>
      <c r="J160" s="40"/>
      <c r="K160" s="40"/>
      <c r="L160" s="40"/>
      <c r="M160" s="40"/>
      <c r="N160" s="40"/>
      <c r="O160" s="138"/>
      <c r="P160" s="138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</row>
    <row r="161" spans="1:41" ht="13.2">
      <c r="A161" s="40"/>
      <c r="B161" s="40"/>
      <c r="C161" s="40"/>
      <c r="D161" s="40"/>
      <c r="E161" s="40"/>
      <c r="F161" s="40"/>
      <c r="G161" s="40"/>
      <c r="H161" s="40"/>
      <c r="I161" s="161"/>
      <c r="J161" s="40"/>
      <c r="K161" s="40"/>
      <c r="L161" s="40"/>
      <c r="M161" s="40"/>
      <c r="N161" s="40"/>
      <c r="O161" s="138"/>
      <c r="P161" s="138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</row>
    <row r="162" spans="1:41" ht="13.2">
      <c r="A162" s="40"/>
      <c r="B162" s="40"/>
      <c r="C162" s="40"/>
      <c r="D162" s="40"/>
      <c r="E162" s="40"/>
      <c r="F162" s="40"/>
      <c r="G162" s="40"/>
      <c r="H162" s="40"/>
      <c r="I162" s="161"/>
      <c r="J162" s="40"/>
      <c r="K162" s="40"/>
      <c r="L162" s="40"/>
      <c r="M162" s="40"/>
      <c r="N162" s="40"/>
      <c r="O162" s="138"/>
      <c r="P162" s="138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</row>
    <row r="163" spans="1:41" ht="13.2">
      <c r="A163" s="40"/>
      <c r="B163" s="40"/>
      <c r="C163" s="40"/>
      <c r="D163" s="40"/>
      <c r="E163" s="40"/>
      <c r="F163" s="40"/>
      <c r="G163" s="40"/>
      <c r="H163" s="40"/>
      <c r="I163" s="161"/>
      <c r="J163" s="40"/>
      <c r="K163" s="40"/>
      <c r="L163" s="40"/>
      <c r="M163" s="40"/>
      <c r="N163" s="40"/>
      <c r="O163" s="138"/>
      <c r="P163" s="138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</row>
    <row r="164" spans="1:41" ht="13.2">
      <c r="A164" s="40"/>
      <c r="B164" s="40"/>
      <c r="C164" s="40"/>
      <c r="D164" s="40"/>
      <c r="E164" s="40"/>
      <c r="F164" s="40"/>
      <c r="G164" s="40"/>
      <c r="H164" s="40"/>
      <c r="I164" s="161"/>
      <c r="J164" s="40"/>
      <c r="K164" s="40"/>
      <c r="L164" s="40"/>
      <c r="M164" s="40"/>
      <c r="N164" s="40"/>
      <c r="O164" s="138"/>
      <c r="P164" s="138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</row>
    <row r="165" spans="1:41" ht="13.2">
      <c r="A165" s="40"/>
      <c r="B165" s="40"/>
      <c r="C165" s="40"/>
      <c r="D165" s="40"/>
      <c r="E165" s="40"/>
      <c r="F165" s="40"/>
      <c r="G165" s="40"/>
      <c r="H165" s="40"/>
      <c r="I165" s="161"/>
      <c r="J165" s="40"/>
      <c r="K165" s="40"/>
      <c r="L165" s="40"/>
      <c r="M165" s="40"/>
      <c r="N165" s="40"/>
      <c r="O165" s="138"/>
      <c r="P165" s="138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</row>
    <row r="166" spans="1:41" ht="13.2">
      <c r="A166" s="40"/>
      <c r="B166" s="40"/>
      <c r="C166" s="40"/>
      <c r="D166" s="40"/>
      <c r="E166" s="40"/>
      <c r="F166" s="40"/>
      <c r="G166" s="40"/>
      <c r="H166" s="40"/>
      <c r="I166" s="161"/>
      <c r="J166" s="40"/>
      <c r="K166" s="40"/>
      <c r="L166" s="40"/>
      <c r="M166" s="40"/>
      <c r="N166" s="40"/>
      <c r="O166" s="138"/>
      <c r="P166" s="138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</row>
    <row r="167" spans="1:41" ht="13.2">
      <c r="A167" s="40"/>
      <c r="B167" s="40"/>
      <c r="C167" s="40"/>
      <c r="D167" s="40"/>
      <c r="E167" s="40"/>
      <c r="F167" s="40"/>
      <c r="G167" s="40"/>
      <c r="H167" s="40"/>
      <c r="I167" s="161"/>
      <c r="J167" s="40"/>
      <c r="K167" s="40"/>
      <c r="L167" s="40"/>
      <c r="M167" s="40"/>
      <c r="N167" s="40"/>
      <c r="O167" s="138"/>
      <c r="P167" s="138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</row>
    <row r="168" spans="1:41" ht="13.2">
      <c r="A168" s="40"/>
      <c r="B168" s="40"/>
      <c r="C168" s="40"/>
      <c r="D168" s="40"/>
      <c r="E168" s="40"/>
      <c r="F168" s="40"/>
      <c r="G168" s="40"/>
      <c r="H168" s="40"/>
      <c r="I168" s="161"/>
      <c r="J168" s="40"/>
      <c r="K168" s="40"/>
      <c r="L168" s="40"/>
      <c r="M168" s="40"/>
      <c r="N168" s="40"/>
      <c r="O168" s="138"/>
      <c r="P168" s="138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</row>
    <row r="169" spans="1:41" ht="13.2">
      <c r="A169" s="40"/>
      <c r="B169" s="40"/>
      <c r="C169" s="40"/>
      <c r="D169" s="40"/>
      <c r="E169" s="40"/>
      <c r="F169" s="40"/>
      <c r="G169" s="40"/>
      <c r="H169" s="40"/>
      <c r="I169" s="161"/>
      <c r="J169" s="40"/>
      <c r="K169" s="40"/>
      <c r="L169" s="40"/>
      <c r="M169" s="40"/>
      <c r="N169" s="40"/>
      <c r="O169" s="138"/>
      <c r="P169" s="138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</row>
    <row r="170" spans="1:41" ht="13.2">
      <c r="A170" s="40"/>
      <c r="B170" s="40"/>
      <c r="C170" s="40"/>
      <c r="D170" s="40"/>
      <c r="E170" s="40"/>
      <c r="F170" s="40"/>
      <c r="G170" s="40"/>
      <c r="H170" s="40"/>
      <c r="I170" s="161"/>
      <c r="J170" s="40"/>
      <c r="K170" s="40"/>
      <c r="L170" s="40"/>
      <c r="M170" s="40"/>
      <c r="N170" s="40"/>
      <c r="O170" s="138"/>
      <c r="P170" s="138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</row>
    <row r="171" spans="1:41" ht="13.2">
      <c r="A171" s="40"/>
      <c r="B171" s="40"/>
      <c r="C171" s="40"/>
      <c r="D171" s="40"/>
      <c r="E171" s="40"/>
      <c r="F171" s="40"/>
      <c r="G171" s="40"/>
      <c r="H171" s="40"/>
      <c r="I171" s="161"/>
      <c r="J171" s="40"/>
      <c r="K171" s="40"/>
      <c r="L171" s="40"/>
      <c r="M171" s="40"/>
      <c r="N171" s="40"/>
      <c r="O171" s="138"/>
      <c r="P171" s="138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</row>
    <row r="172" spans="1:41" ht="13.2">
      <c r="A172" s="40"/>
      <c r="B172" s="40"/>
      <c r="C172" s="40"/>
      <c r="D172" s="40"/>
      <c r="E172" s="40"/>
      <c r="F172" s="40"/>
      <c r="G172" s="40"/>
      <c r="H172" s="40"/>
      <c r="I172" s="161"/>
      <c r="J172" s="40"/>
      <c r="K172" s="40"/>
      <c r="L172" s="40"/>
      <c r="M172" s="40"/>
      <c r="N172" s="40"/>
      <c r="O172" s="138"/>
      <c r="P172" s="138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</row>
    <row r="173" spans="1:41" ht="13.2">
      <c r="A173" s="40"/>
      <c r="B173" s="40"/>
      <c r="C173" s="40"/>
      <c r="D173" s="40"/>
      <c r="E173" s="40"/>
      <c r="F173" s="40"/>
      <c r="G173" s="40"/>
      <c r="H173" s="40"/>
      <c r="I173" s="161"/>
      <c r="J173" s="40"/>
      <c r="K173" s="40"/>
      <c r="L173" s="40"/>
      <c r="M173" s="40"/>
      <c r="N173" s="40"/>
      <c r="O173" s="138"/>
      <c r="P173" s="138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</row>
    <row r="174" spans="1:41" ht="13.2">
      <c r="A174" s="40"/>
      <c r="B174" s="40"/>
      <c r="C174" s="40"/>
      <c r="D174" s="40"/>
      <c r="E174" s="40"/>
      <c r="F174" s="40"/>
      <c r="G174" s="40"/>
      <c r="H174" s="40"/>
      <c r="I174" s="161"/>
      <c r="J174" s="40"/>
      <c r="K174" s="40"/>
      <c r="L174" s="40"/>
      <c r="M174" s="40"/>
      <c r="N174" s="40"/>
      <c r="O174" s="138"/>
      <c r="P174" s="138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</row>
    <row r="175" spans="1:41" ht="13.2">
      <c r="A175" s="40"/>
      <c r="B175" s="40"/>
      <c r="C175" s="40"/>
      <c r="D175" s="40"/>
      <c r="E175" s="40"/>
      <c r="F175" s="40"/>
      <c r="G175" s="40"/>
      <c r="H175" s="40"/>
      <c r="I175" s="161"/>
      <c r="J175" s="40"/>
      <c r="K175" s="40"/>
      <c r="L175" s="40"/>
      <c r="M175" s="40"/>
      <c r="N175" s="40"/>
      <c r="O175" s="138"/>
      <c r="P175" s="138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</row>
    <row r="176" spans="1:41" ht="13.2">
      <c r="A176" s="40"/>
      <c r="B176" s="40"/>
      <c r="C176" s="40"/>
      <c r="D176" s="40"/>
      <c r="E176" s="40"/>
      <c r="F176" s="40"/>
      <c r="G176" s="40"/>
      <c r="H176" s="40"/>
      <c r="I176" s="161"/>
      <c r="J176" s="40"/>
      <c r="K176" s="40"/>
      <c r="L176" s="40"/>
      <c r="M176" s="40"/>
      <c r="N176" s="40"/>
      <c r="O176" s="138"/>
      <c r="P176" s="138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</row>
    <row r="177" spans="1:41" ht="13.2">
      <c r="A177" s="40"/>
      <c r="B177" s="40"/>
      <c r="C177" s="40"/>
      <c r="D177" s="40"/>
      <c r="E177" s="40"/>
      <c r="F177" s="40"/>
      <c r="G177" s="40"/>
      <c r="H177" s="40"/>
      <c r="I177" s="161"/>
      <c r="J177" s="40"/>
      <c r="K177" s="40"/>
      <c r="L177" s="40"/>
      <c r="M177" s="40"/>
      <c r="N177" s="40"/>
      <c r="O177" s="138"/>
      <c r="P177" s="138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</row>
    <row r="178" spans="1:41" ht="13.2">
      <c r="A178" s="40"/>
      <c r="B178" s="40"/>
      <c r="C178" s="40"/>
      <c r="D178" s="40"/>
      <c r="E178" s="40"/>
      <c r="F178" s="40"/>
      <c r="G178" s="40"/>
      <c r="H178" s="40"/>
      <c r="I178" s="161"/>
      <c r="J178" s="40"/>
      <c r="K178" s="40"/>
      <c r="L178" s="40"/>
      <c r="M178" s="40"/>
      <c r="N178" s="40"/>
      <c r="O178" s="138"/>
      <c r="P178" s="138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</row>
    <row r="179" spans="1:41" ht="13.2">
      <c r="A179" s="40"/>
      <c r="B179" s="40"/>
      <c r="C179" s="40"/>
      <c r="D179" s="40"/>
      <c r="E179" s="40"/>
      <c r="F179" s="40"/>
      <c r="G179" s="40"/>
      <c r="H179" s="40"/>
      <c r="I179" s="161"/>
      <c r="J179" s="40"/>
      <c r="K179" s="40"/>
      <c r="L179" s="40"/>
      <c r="M179" s="40"/>
      <c r="N179" s="40"/>
      <c r="O179" s="138"/>
      <c r="P179" s="138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</row>
    <row r="180" spans="1:41" ht="13.2">
      <c r="A180" s="40"/>
      <c r="B180" s="40"/>
      <c r="C180" s="40"/>
      <c r="D180" s="40"/>
      <c r="E180" s="40"/>
      <c r="F180" s="40"/>
      <c r="G180" s="40"/>
      <c r="H180" s="40"/>
      <c r="I180" s="161"/>
      <c r="J180" s="40"/>
      <c r="K180" s="40"/>
      <c r="L180" s="40"/>
      <c r="M180" s="40"/>
      <c r="N180" s="40"/>
      <c r="O180" s="138"/>
      <c r="P180" s="138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</row>
    <row r="181" spans="1:41" ht="13.2">
      <c r="A181" s="40"/>
      <c r="B181" s="40"/>
      <c r="C181" s="40"/>
      <c r="D181" s="40"/>
      <c r="E181" s="40"/>
      <c r="F181" s="40"/>
      <c r="G181" s="40"/>
      <c r="H181" s="40"/>
      <c r="I181" s="161"/>
      <c r="J181" s="40"/>
      <c r="K181" s="40"/>
      <c r="L181" s="40"/>
      <c r="M181" s="40"/>
      <c r="N181" s="40"/>
      <c r="O181" s="138"/>
      <c r="P181" s="138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</row>
    <row r="182" spans="1:41" ht="13.2">
      <c r="A182" s="40"/>
      <c r="B182" s="40"/>
      <c r="C182" s="40"/>
      <c r="D182" s="40"/>
      <c r="E182" s="40"/>
      <c r="F182" s="40"/>
      <c r="G182" s="40"/>
      <c r="H182" s="40"/>
      <c r="I182" s="161"/>
      <c r="J182" s="40"/>
      <c r="K182" s="40"/>
      <c r="L182" s="40"/>
      <c r="M182" s="40"/>
      <c r="N182" s="40"/>
      <c r="O182" s="138"/>
      <c r="P182" s="138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</row>
    <row r="183" spans="1:41" ht="13.2">
      <c r="A183" s="40"/>
      <c r="B183" s="40"/>
      <c r="C183" s="40"/>
      <c r="D183" s="40"/>
      <c r="E183" s="40"/>
      <c r="F183" s="40"/>
      <c r="G183" s="40"/>
      <c r="H183" s="40"/>
      <c r="I183" s="161"/>
      <c r="J183" s="40"/>
      <c r="K183" s="40"/>
      <c r="L183" s="40"/>
      <c r="M183" s="40"/>
      <c r="N183" s="40"/>
      <c r="O183" s="138"/>
      <c r="P183" s="138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</row>
    <row r="184" spans="1:41" ht="13.2">
      <c r="A184" s="40"/>
      <c r="B184" s="40"/>
      <c r="C184" s="40"/>
      <c r="D184" s="40"/>
      <c r="E184" s="40"/>
      <c r="F184" s="40"/>
      <c r="G184" s="40"/>
      <c r="H184" s="40"/>
      <c r="I184" s="161"/>
      <c r="J184" s="40"/>
      <c r="K184" s="40"/>
      <c r="L184" s="40"/>
      <c r="M184" s="40"/>
      <c r="N184" s="40"/>
      <c r="O184" s="138"/>
      <c r="P184" s="138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</row>
    <row r="185" spans="1:41" ht="13.2">
      <c r="A185" s="40"/>
      <c r="B185" s="40"/>
      <c r="C185" s="40"/>
      <c r="D185" s="40"/>
      <c r="E185" s="40"/>
      <c r="F185" s="40"/>
      <c r="G185" s="40"/>
      <c r="H185" s="40"/>
      <c r="I185" s="161"/>
      <c r="J185" s="40"/>
      <c r="K185" s="40"/>
      <c r="L185" s="40"/>
      <c r="M185" s="40"/>
      <c r="N185" s="40"/>
      <c r="O185" s="138"/>
      <c r="P185" s="138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</row>
    <row r="186" spans="1:41" ht="13.2">
      <c r="A186" s="40"/>
      <c r="B186" s="40"/>
      <c r="C186" s="40"/>
      <c r="D186" s="40"/>
      <c r="E186" s="40"/>
      <c r="F186" s="40"/>
      <c r="G186" s="40"/>
      <c r="H186" s="40"/>
      <c r="I186" s="161"/>
      <c r="J186" s="40"/>
      <c r="K186" s="40"/>
      <c r="L186" s="40"/>
      <c r="M186" s="40"/>
      <c r="N186" s="40"/>
      <c r="O186" s="138"/>
      <c r="P186" s="138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</row>
    <row r="187" spans="1:41" ht="13.2">
      <c r="A187" s="40"/>
      <c r="B187" s="40"/>
      <c r="C187" s="40"/>
      <c r="D187" s="40"/>
      <c r="E187" s="40"/>
      <c r="F187" s="40"/>
      <c r="G187" s="40"/>
      <c r="H187" s="40"/>
      <c r="I187" s="161"/>
      <c r="J187" s="40"/>
      <c r="K187" s="40"/>
      <c r="L187" s="40"/>
      <c r="M187" s="40"/>
      <c r="N187" s="40"/>
      <c r="O187" s="138"/>
      <c r="P187" s="138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</row>
    <row r="188" spans="1:41" ht="13.2">
      <c r="A188" s="40"/>
      <c r="B188" s="40"/>
      <c r="C188" s="40"/>
      <c r="D188" s="40"/>
      <c r="E188" s="40"/>
      <c r="F188" s="40"/>
      <c r="G188" s="40"/>
      <c r="H188" s="40"/>
      <c r="I188" s="161"/>
      <c r="J188" s="40"/>
      <c r="K188" s="40"/>
      <c r="L188" s="40"/>
      <c r="M188" s="40"/>
      <c r="N188" s="40"/>
      <c r="O188" s="138"/>
      <c r="P188" s="138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</row>
    <row r="189" spans="1:41" ht="13.2">
      <c r="A189" s="40"/>
      <c r="B189" s="40"/>
      <c r="C189" s="40"/>
      <c r="D189" s="40"/>
      <c r="E189" s="40"/>
      <c r="F189" s="40"/>
      <c r="G189" s="40"/>
      <c r="H189" s="40"/>
      <c r="I189" s="161"/>
      <c r="J189" s="40"/>
      <c r="K189" s="40"/>
      <c r="L189" s="40"/>
      <c r="M189" s="40"/>
      <c r="N189" s="40"/>
      <c r="O189" s="138"/>
      <c r="P189" s="138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</row>
    <row r="190" spans="1:41" ht="13.2">
      <c r="A190" s="40"/>
      <c r="B190" s="40"/>
      <c r="C190" s="40"/>
      <c r="D190" s="40"/>
      <c r="E190" s="40"/>
      <c r="F190" s="40"/>
      <c r="G190" s="40"/>
      <c r="H190" s="40"/>
      <c r="I190" s="161"/>
      <c r="J190" s="40"/>
      <c r="K190" s="40"/>
      <c r="L190" s="40"/>
      <c r="M190" s="40"/>
      <c r="N190" s="40"/>
      <c r="O190" s="138"/>
      <c r="P190" s="138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</row>
    <row r="191" spans="1:41" ht="13.2">
      <c r="A191" s="40"/>
      <c r="B191" s="40"/>
      <c r="C191" s="40"/>
      <c r="D191" s="40"/>
      <c r="E191" s="40"/>
      <c r="F191" s="40"/>
      <c r="G191" s="40"/>
      <c r="H191" s="40"/>
      <c r="I191" s="161"/>
      <c r="J191" s="40"/>
      <c r="K191" s="40"/>
      <c r="L191" s="40"/>
      <c r="M191" s="40"/>
      <c r="N191" s="40"/>
      <c r="O191" s="138"/>
      <c r="P191" s="138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</row>
    <row r="192" spans="1:41" ht="13.2">
      <c r="A192" s="40"/>
      <c r="B192" s="40"/>
      <c r="C192" s="40"/>
      <c r="D192" s="40"/>
      <c r="E192" s="40"/>
      <c r="F192" s="40"/>
      <c r="G192" s="40"/>
      <c r="H192" s="40"/>
      <c r="I192" s="161"/>
      <c r="J192" s="40"/>
      <c r="K192" s="40"/>
      <c r="L192" s="40"/>
      <c r="M192" s="40"/>
      <c r="N192" s="40"/>
      <c r="O192" s="138"/>
      <c r="P192" s="138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</row>
    <row r="193" spans="1:41" ht="13.2">
      <c r="A193" s="40"/>
      <c r="B193" s="40"/>
      <c r="C193" s="40"/>
      <c r="D193" s="40"/>
      <c r="E193" s="40"/>
      <c r="F193" s="40"/>
      <c r="G193" s="40"/>
      <c r="H193" s="40"/>
      <c r="I193" s="161"/>
      <c r="J193" s="40"/>
      <c r="K193" s="40"/>
      <c r="L193" s="40"/>
      <c r="M193" s="40"/>
      <c r="N193" s="40"/>
      <c r="O193" s="138"/>
      <c r="P193" s="138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</row>
    <row r="194" spans="1:41" ht="13.2">
      <c r="A194" s="40"/>
      <c r="B194" s="40"/>
      <c r="C194" s="40"/>
      <c r="D194" s="40"/>
      <c r="E194" s="40"/>
      <c r="F194" s="40"/>
      <c r="G194" s="40"/>
      <c r="H194" s="40"/>
      <c r="I194" s="161"/>
      <c r="J194" s="40"/>
      <c r="K194" s="40"/>
      <c r="L194" s="40"/>
      <c r="M194" s="40"/>
      <c r="N194" s="40"/>
      <c r="O194" s="138"/>
      <c r="P194" s="138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</row>
    <row r="195" spans="1:41" ht="13.2">
      <c r="A195" s="40"/>
      <c r="B195" s="40"/>
      <c r="C195" s="40"/>
      <c r="D195" s="40"/>
      <c r="E195" s="40"/>
      <c r="F195" s="40"/>
      <c r="G195" s="40"/>
      <c r="H195" s="40"/>
      <c r="I195" s="161"/>
      <c r="J195" s="40"/>
      <c r="K195" s="40"/>
      <c r="L195" s="40"/>
      <c r="M195" s="40"/>
      <c r="N195" s="40"/>
      <c r="O195" s="138"/>
      <c r="P195" s="138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</row>
    <row r="196" spans="1:41" ht="13.2">
      <c r="A196" s="40"/>
      <c r="B196" s="40"/>
      <c r="C196" s="40"/>
      <c r="D196" s="40"/>
      <c r="E196" s="40"/>
      <c r="F196" s="40"/>
      <c r="G196" s="40"/>
      <c r="H196" s="40"/>
      <c r="I196" s="161"/>
      <c r="J196" s="40"/>
      <c r="K196" s="40"/>
      <c r="L196" s="40"/>
      <c r="M196" s="40"/>
      <c r="N196" s="40"/>
      <c r="O196" s="138"/>
      <c r="P196" s="138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</row>
    <row r="197" spans="1:41" ht="13.2">
      <c r="A197" s="40"/>
      <c r="B197" s="40"/>
      <c r="C197" s="40"/>
      <c r="D197" s="40"/>
      <c r="E197" s="40"/>
      <c r="F197" s="40"/>
      <c r="G197" s="40"/>
      <c r="H197" s="40"/>
      <c r="I197" s="161"/>
      <c r="J197" s="40"/>
      <c r="K197" s="40"/>
      <c r="L197" s="40"/>
      <c r="M197" s="40"/>
      <c r="N197" s="40"/>
      <c r="O197" s="138"/>
      <c r="P197" s="138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</row>
    <row r="198" spans="1:41" ht="13.2">
      <c r="A198" s="40"/>
      <c r="B198" s="40"/>
      <c r="C198" s="40"/>
      <c r="D198" s="40"/>
      <c r="E198" s="40"/>
      <c r="F198" s="40"/>
      <c r="G198" s="40"/>
      <c r="H198" s="40"/>
      <c r="I198" s="161"/>
      <c r="J198" s="40"/>
      <c r="K198" s="40"/>
      <c r="L198" s="40"/>
      <c r="M198" s="40"/>
      <c r="N198" s="40"/>
      <c r="O198" s="138"/>
      <c r="P198" s="138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</row>
    <row r="199" spans="1:41" ht="13.2">
      <c r="A199" s="40"/>
      <c r="B199" s="40"/>
      <c r="C199" s="40"/>
      <c r="D199" s="40"/>
      <c r="E199" s="40"/>
      <c r="F199" s="40"/>
      <c r="G199" s="40"/>
      <c r="H199" s="40"/>
      <c r="I199" s="161"/>
      <c r="J199" s="40"/>
      <c r="K199" s="40"/>
      <c r="L199" s="40"/>
      <c r="M199" s="40"/>
      <c r="N199" s="40"/>
      <c r="O199" s="138"/>
      <c r="P199" s="138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</row>
    <row r="200" spans="1:41" ht="13.2">
      <c r="A200" s="40"/>
      <c r="B200" s="40"/>
      <c r="C200" s="40"/>
      <c r="D200" s="40"/>
      <c r="E200" s="40"/>
      <c r="F200" s="40"/>
      <c r="G200" s="40"/>
      <c r="H200" s="40"/>
      <c r="I200" s="161"/>
      <c r="J200" s="40"/>
      <c r="K200" s="40"/>
      <c r="L200" s="40"/>
      <c r="M200" s="40"/>
      <c r="N200" s="40"/>
      <c r="O200" s="138"/>
      <c r="P200" s="138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</row>
    <row r="201" spans="1:41" ht="13.2">
      <c r="A201" s="40"/>
      <c r="B201" s="40"/>
      <c r="C201" s="40"/>
      <c r="D201" s="40"/>
      <c r="E201" s="40"/>
      <c r="F201" s="40"/>
      <c r="G201" s="40"/>
      <c r="H201" s="40"/>
      <c r="I201" s="161"/>
      <c r="J201" s="40"/>
      <c r="K201" s="40"/>
      <c r="L201" s="40"/>
      <c r="M201" s="40"/>
      <c r="N201" s="40"/>
      <c r="O201" s="138"/>
      <c r="P201" s="138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</row>
    <row r="202" spans="1:41" ht="13.2">
      <c r="A202" s="40"/>
      <c r="B202" s="40"/>
      <c r="C202" s="40"/>
      <c r="D202" s="40"/>
      <c r="E202" s="40"/>
      <c r="F202" s="40"/>
      <c r="G202" s="40"/>
      <c r="H202" s="40"/>
      <c r="I202" s="161"/>
      <c r="J202" s="40"/>
      <c r="K202" s="40"/>
      <c r="L202" s="40"/>
      <c r="M202" s="40"/>
      <c r="N202" s="40"/>
      <c r="O202" s="138"/>
      <c r="P202" s="138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</row>
    <row r="203" spans="1:41" ht="13.2">
      <c r="A203" s="40"/>
      <c r="B203" s="40"/>
      <c r="C203" s="40"/>
      <c r="D203" s="40"/>
      <c r="E203" s="40"/>
      <c r="F203" s="40"/>
      <c r="G203" s="40"/>
      <c r="H203" s="40"/>
      <c r="I203" s="161"/>
      <c r="J203" s="40"/>
      <c r="K203" s="40"/>
      <c r="L203" s="40"/>
      <c r="M203" s="40"/>
      <c r="N203" s="40"/>
      <c r="O203" s="138"/>
      <c r="P203" s="138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</row>
    <row r="204" spans="1:41" ht="13.2">
      <c r="A204" s="40"/>
      <c r="B204" s="40"/>
      <c r="C204" s="40"/>
      <c r="D204" s="40"/>
      <c r="E204" s="40"/>
      <c r="F204" s="40"/>
      <c r="G204" s="40"/>
      <c r="H204" s="40"/>
      <c r="I204" s="161"/>
      <c r="J204" s="40"/>
      <c r="K204" s="40"/>
      <c r="L204" s="40"/>
      <c r="M204" s="40"/>
      <c r="N204" s="40"/>
      <c r="O204" s="138"/>
      <c r="P204" s="138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</row>
    <row r="205" spans="1:41" ht="13.2">
      <c r="A205" s="40"/>
      <c r="B205" s="40"/>
      <c r="C205" s="40"/>
      <c r="D205" s="40"/>
      <c r="E205" s="40"/>
      <c r="F205" s="40"/>
      <c r="G205" s="40"/>
      <c r="H205" s="40"/>
      <c r="I205" s="161"/>
      <c r="J205" s="40"/>
      <c r="K205" s="40"/>
      <c r="L205" s="40"/>
      <c r="M205" s="40"/>
      <c r="N205" s="40"/>
      <c r="O205" s="138"/>
      <c r="P205" s="138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</row>
    <row r="206" spans="1:41" ht="13.2">
      <c r="A206" s="40"/>
      <c r="B206" s="40"/>
      <c r="C206" s="40"/>
      <c r="D206" s="40"/>
      <c r="E206" s="40"/>
      <c r="F206" s="40"/>
      <c r="G206" s="40"/>
      <c r="H206" s="40"/>
      <c r="I206" s="161"/>
      <c r="J206" s="40"/>
      <c r="K206" s="40"/>
      <c r="L206" s="40"/>
      <c r="M206" s="40"/>
      <c r="N206" s="40"/>
      <c r="O206" s="138"/>
      <c r="P206" s="138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</row>
    <row r="207" spans="1:41" ht="13.2">
      <c r="A207" s="40"/>
      <c r="B207" s="40"/>
      <c r="C207" s="40"/>
      <c r="D207" s="40"/>
      <c r="E207" s="40"/>
      <c r="F207" s="40"/>
      <c r="G207" s="40"/>
      <c r="H207" s="40"/>
      <c r="I207" s="161"/>
      <c r="J207" s="40"/>
      <c r="K207" s="40"/>
      <c r="L207" s="40"/>
      <c r="M207" s="40"/>
      <c r="N207" s="40"/>
      <c r="O207" s="138"/>
      <c r="P207" s="138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</row>
    <row r="208" spans="1:41" ht="13.2">
      <c r="A208" s="40"/>
      <c r="B208" s="40"/>
      <c r="C208" s="40"/>
      <c r="D208" s="40"/>
      <c r="E208" s="40"/>
      <c r="F208" s="40"/>
      <c r="G208" s="40"/>
      <c r="H208" s="40"/>
      <c r="I208" s="161"/>
      <c r="J208" s="40"/>
      <c r="K208" s="40"/>
      <c r="L208" s="40"/>
      <c r="M208" s="40"/>
      <c r="N208" s="40"/>
      <c r="O208" s="138"/>
      <c r="P208" s="138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</row>
    <row r="209" spans="1:41" ht="13.2">
      <c r="A209" s="40"/>
      <c r="B209" s="40"/>
      <c r="C209" s="40"/>
      <c r="D209" s="40"/>
      <c r="E209" s="40"/>
      <c r="F209" s="40"/>
      <c r="G209" s="40"/>
      <c r="H209" s="40"/>
      <c r="I209" s="161"/>
      <c r="J209" s="40"/>
      <c r="K209" s="40"/>
      <c r="L209" s="40"/>
      <c r="M209" s="40"/>
      <c r="N209" s="40"/>
      <c r="O209" s="138"/>
      <c r="P209" s="138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</row>
    <row r="210" spans="1:41" ht="13.2">
      <c r="A210" s="40"/>
      <c r="B210" s="40"/>
      <c r="C210" s="40"/>
      <c r="D210" s="40"/>
      <c r="E210" s="40"/>
      <c r="F210" s="40"/>
      <c r="G210" s="40"/>
      <c r="H210" s="40"/>
      <c r="I210" s="161"/>
      <c r="J210" s="40"/>
      <c r="K210" s="40"/>
      <c r="L210" s="40"/>
      <c r="M210" s="40"/>
      <c r="N210" s="40"/>
      <c r="O210" s="138"/>
      <c r="P210" s="138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</row>
    <row r="211" spans="1:41" ht="13.2">
      <c r="A211" s="40"/>
      <c r="B211" s="40"/>
      <c r="C211" s="40"/>
      <c r="D211" s="40"/>
      <c r="E211" s="40"/>
      <c r="F211" s="40"/>
      <c r="G211" s="40"/>
      <c r="H211" s="40"/>
      <c r="I211" s="161"/>
      <c r="J211" s="40"/>
      <c r="K211" s="40"/>
      <c r="L211" s="40"/>
      <c r="M211" s="40"/>
      <c r="N211" s="40"/>
      <c r="O211" s="138"/>
      <c r="P211" s="138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</row>
    <row r="212" spans="1:41" ht="13.2">
      <c r="A212" s="40"/>
      <c r="B212" s="40"/>
      <c r="C212" s="40"/>
      <c r="D212" s="40"/>
      <c r="E212" s="40"/>
      <c r="F212" s="40"/>
      <c r="G212" s="40"/>
      <c r="H212" s="40"/>
      <c r="I212" s="161"/>
      <c r="J212" s="40"/>
      <c r="K212" s="40"/>
      <c r="L212" s="40"/>
      <c r="M212" s="40"/>
      <c r="N212" s="40"/>
      <c r="O212" s="138"/>
      <c r="P212" s="138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</row>
    <row r="213" spans="1:41" ht="13.2">
      <c r="A213" s="40"/>
      <c r="B213" s="40"/>
      <c r="C213" s="40"/>
      <c r="D213" s="40"/>
      <c r="E213" s="40"/>
      <c r="F213" s="40"/>
      <c r="G213" s="40"/>
      <c r="H213" s="40"/>
      <c r="I213" s="161"/>
      <c r="J213" s="40"/>
      <c r="K213" s="40"/>
      <c r="L213" s="40"/>
      <c r="M213" s="40"/>
      <c r="N213" s="40"/>
      <c r="O213" s="138"/>
      <c r="P213" s="138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</row>
    <row r="214" spans="1:41" ht="13.2">
      <c r="A214" s="40"/>
      <c r="B214" s="40"/>
      <c r="C214" s="40"/>
      <c r="D214" s="40"/>
      <c r="E214" s="40"/>
      <c r="F214" s="40"/>
      <c r="G214" s="40"/>
      <c r="H214" s="40"/>
      <c r="I214" s="161"/>
      <c r="J214" s="40"/>
      <c r="K214" s="40"/>
      <c r="L214" s="40"/>
      <c r="M214" s="40"/>
      <c r="N214" s="40"/>
      <c r="O214" s="138"/>
      <c r="P214" s="138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</row>
    <row r="215" spans="1:41" ht="13.2">
      <c r="A215" s="40"/>
      <c r="B215" s="40"/>
      <c r="C215" s="40"/>
      <c r="D215" s="40"/>
      <c r="E215" s="40"/>
      <c r="F215" s="40"/>
      <c r="G215" s="40"/>
      <c r="H215" s="40"/>
      <c r="I215" s="161"/>
      <c r="J215" s="40"/>
      <c r="K215" s="40"/>
      <c r="L215" s="40"/>
      <c r="M215" s="40"/>
      <c r="N215" s="40"/>
      <c r="O215" s="138"/>
      <c r="P215" s="138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</row>
    <row r="216" spans="1:41" ht="13.2">
      <c r="A216" s="40"/>
      <c r="B216" s="40"/>
      <c r="C216" s="40"/>
      <c r="D216" s="40"/>
      <c r="E216" s="40"/>
      <c r="F216" s="40"/>
      <c r="G216" s="40"/>
      <c r="H216" s="40"/>
      <c r="I216" s="161"/>
      <c r="J216" s="40"/>
      <c r="K216" s="40"/>
      <c r="L216" s="40"/>
      <c r="M216" s="40"/>
      <c r="N216" s="40"/>
      <c r="O216" s="138"/>
      <c r="P216" s="138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</row>
    <row r="217" spans="1:41" ht="13.2">
      <c r="A217" s="40"/>
      <c r="B217" s="40"/>
      <c r="C217" s="40"/>
      <c r="D217" s="40"/>
      <c r="E217" s="40"/>
      <c r="F217" s="40"/>
      <c r="G217" s="40"/>
      <c r="H217" s="40"/>
      <c r="I217" s="161"/>
      <c r="J217" s="40"/>
      <c r="K217" s="40"/>
      <c r="L217" s="40"/>
      <c r="M217" s="40"/>
      <c r="N217" s="40"/>
      <c r="O217" s="138"/>
      <c r="P217" s="138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</row>
    <row r="218" spans="1:41" ht="13.2">
      <c r="A218" s="40"/>
      <c r="B218" s="40"/>
      <c r="C218" s="40"/>
      <c r="D218" s="40"/>
      <c r="E218" s="40"/>
      <c r="F218" s="40"/>
      <c r="G218" s="40"/>
      <c r="H218" s="40"/>
      <c r="I218" s="161"/>
      <c r="J218" s="40"/>
      <c r="K218" s="40"/>
      <c r="L218" s="40"/>
      <c r="M218" s="40"/>
      <c r="N218" s="40"/>
      <c r="O218" s="138"/>
      <c r="P218" s="138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</row>
    <row r="219" spans="1:41" ht="13.2">
      <c r="A219" s="40"/>
      <c r="B219" s="40"/>
      <c r="C219" s="40"/>
      <c r="D219" s="40"/>
      <c r="E219" s="40"/>
      <c r="F219" s="40"/>
      <c r="G219" s="40"/>
      <c r="H219" s="40"/>
      <c r="I219" s="161"/>
      <c r="J219" s="40"/>
      <c r="K219" s="40"/>
      <c r="L219" s="40"/>
      <c r="M219" s="40"/>
      <c r="N219" s="40"/>
      <c r="O219" s="138"/>
      <c r="P219" s="138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</row>
    <row r="220" spans="1:41" ht="13.2">
      <c r="A220" s="40"/>
      <c r="B220" s="40"/>
      <c r="C220" s="40"/>
      <c r="D220" s="40"/>
      <c r="E220" s="40"/>
      <c r="F220" s="40"/>
      <c r="G220" s="40"/>
      <c r="H220" s="40"/>
      <c r="I220" s="161"/>
      <c r="J220" s="40"/>
      <c r="K220" s="40"/>
      <c r="L220" s="40"/>
      <c r="M220" s="40"/>
      <c r="N220" s="40"/>
      <c r="O220" s="138"/>
      <c r="P220" s="138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</row>
    <row r="221" spans="1:41" ht="13.2">
      <c r="A221" s="40"/>
      <c r="B221" s="40"/>
      <c r="C221" s="40"/>
      <c r="D221" s="40"/>
      <c r="E221" s="40"/>
      <c r="F221" s="40"/>
      <c r="G221" s="40"/>
      <c r="H221" s="40"/>
      <c r="I221" s="161"/>
      <c r="J221" s="40"/>
      <c r="K221" s="40"/>
      <c r="L221" s="40"/>
      <c r="M221" s="40"/>
      <c r="N221" s="40"/>
      <c r="O221" s="138"/>
      <c r="P221" s="138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</row>
    <row r="222" spans="1:41" ht="13.2">
      <c r="A222" s="40"/>
      <c r="B222" s="40"/>
      <c r="C222" s="40"/>
      <c r="D222" s="40"/>
      <c r="E222" s="40"/>
      <c r="F222" s="40"/>
      <c r="G222" s="40"/>
      <c r="H222" s="40"/>
      <c r="I222" s="161"/>
      <c r="J222" s="40"/>
      <c r="K222" s="40"/>
      <c r="L222" s="40"/>
      <c r="M222" s="40"/>
      <c r="N222" s="40"/>
      <c r="O222" s="138"/>
      <c r="P222" s="138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</row>
    <row r="223" spans="1:41" ht="13.2">
      <c r="A223" s="40"/>
      <c r="B223" s="40"/>
      <c r="C223" s="40"/>
      <c r="D223" s="40"/>
      <c r="E223" s="40"/>
      <c r="F223" s="40"/>
      <c r="G223" s="40"/>
      <c r="H223" s="40"/>
      <c r="I223" s="161"/>
      <c r="J223" s="40"/>
      <c r="K223" s="40"/>
      <c r="L223" s="40"/>
      <c r="M223" s="40"/>
      <c r="N223" s="40"/>
      <c r="O223" s="138"/>
      <c r="P223" s="138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</row>
    <row r="224" spans="1:41" ht="13.2">
      <c r="A224" s="40"/>
      <c r="B224" s="40"/>
      <c r="C224" s="40"/>
      <c r="D224" s="40"/>
      <c r="E224" s="40"/>
      <c r="F224" s="40"/>
      <c r="G224" s="40"/>
      <c r="H224" s="40"/>
      <c r="I224" s="161"/>
      <c r="J224" s="40"/>
      <c r="K224" s="40"/>
      <c r="L224" s="40"/>
      <c r="M224" s="40"/>
      <c r="N224" s="40"/>
      <c r="O224" s="138"/>
      <c r="P224" s="138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</row>
    <row r="225" spans="1:41" ht="13.2">
      <c r="A225" s="40"/>
      <c r="B225" s="40"/>
      <c r="C225" s="40"/>
      <c r="D225" s="40"/>
      <c r="E225" s="40"/>
      <c r="F225" s="40"/>
      <c r="G225" s="40"/>
      <c r="H225" s="40"/>
      <c r="I225" s="161"/>
      <c r="J225" s="40"/>
      <c r="K225" s="40"/>
      <c r="L225" s="40"/>
      <c r="M225" s="40"/>
      <c r="N225" s="40"/>
      <c r="O225" s="138"/>
      <c r="P225" s="138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</row>
    <row r="226" spans="1:41" ht="13.2">
      <c r="A226" s="40"/>
      <c r="B226" s="40"/>
      <c r="C226" s="40"/>
      <c r="D226" s="40"/>
      <c r="E226" s="40"/>
      <c r="F226" s="40"/>
      <c r="G226" s="40"/>
      <c r="H226" s="40"/>
      <c r="I226" s="161"/>
      <c r="J226" s="40"/>
      <c r="K226" s="40"/>
      <c r="L226" s="40"/>
      <c r="M226" s="40"/>
      <c r="N226" s="40"/>
      <c r="O226" s="138"/>
      <c r="P226" s="138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</row>
    <row r="227" spans="1:41" ht="13.2">
      <c r="A227" s="40"/>
      <c r="B227" s="40"/>
      <c r="C227" s="40"/>
      <c r="D227" s="40"/>
      <c r="E227" s="40"/>
      <c r="F227" s="40"/>
      <c r="G227" s="40"/>
      <c r="H227" s="40"/>
      <c r="I227" s="161"/>
      <c r="J227" s="40"/>
      <c r="K227" s="40"/>
      <c r="L227" s="40"/>
      <c r="M227" s="40"/>
      <c r="N227" s="40"/>
      <c r="O227" s="138"/>
      <c r="P227" s="138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</row>
    <row r="228" spans="1:41" ht="13.2">
      <c r="A228" s="40"/>
      <c r="B228" s="40"/>
      <c r="C228" s="40"/>
      <c r="D228" s="40"/>
      <c r="E228" s="40"/>
      <c r="F228" s="40"/>
      <c r="G228" s="40"/>
      <c r="H228" s="40"/>
      <c r="I228" s="161"/>
      <c r="J228" s="40"/>
      <c r="K228" s="40"/>
      <c r="L228" s="40"/>
      <c r="M228" s="40"/>
      <c r="N228" s="40"/>
      <c r="O228" s="138"/>
      <c r="P228" s="138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</row>
    <row r="229" spans="1:41" ht="13.2">
      <c r="A229" s="40"/>
      <c r="B229" s="40"/>
      <c r="C229" s="40"/>
      <c r="D229" s="40"/>
      <c r="E229" s="40"/>
      <c r="F229" s="40"/>
      <c r="G229" s="40"/>
      <c r="H229" s="40"/>
      <c r="I229" s="161"/>
      <c r="J229" s="40"/>
      <c r="K229" s="40"/>
      <c r="L229" s="40"/>
      <c r="M229" s="40"/>
      <c r="N229" s="40"/>
      <c r="O229" s="138"/>
      <c r="P229" s="138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</row>
    <row r="230" spans="1:41" ht="13.2">
      <c r="A230" s="40"/>
      <c r="B230" s="40"/>
      <c r="C230" s="40"/>
      <c r="D230" s="40"/>
      <c r="E230" s="40"/>
      <c r="F230" s="40"/>
      <c r="G230" s="40"/>
      <c r="H230" s="40"/>
      <c r="I230" s="161"/>
      <c r="J230" s="40"/>
      <c r="K230" s="40"/>
      <c r="L230" s="40"/>
      <c r="M230" s="40"/>
      <c r="N230" s="40"/>
      <c r="O230" s="138"/>
      <c r="P230" s="138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</row>
    <row r="231" spans="1:41" ht="13.2">
      <c r="A231" s="40"/>
      <c r="B231" s="40"/>
      <c r="C231" s="40"/>
      <c r="D231" s="40"/>
      <c r="E231" s="40"/>
      <c r="F231" s="40"/>
      <c r="G231" s="40"/>
      <c r="H231" s="40"/>
      <c r="I231" s="161"/>
      <c r="J231" s="40"/>
      <c r="K231" s="40"/>
      <c r="L231" s="40"/>
      <c r="M231" s="40"/>
      <c r="N231" s="40"/>
      <c r="O231" s="138"/>
      <c r="P231" s="138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</row>
    <row r="232" spans="1:41" ht="13.2">
      <c r="A232" s="40"/>
      <c r="B232" s="40"/>
      <c r="C232" s="40"/>
      <c r="D232" s="40"/>
      <c r="E232" s="40"/>
      <c r="F232" s="40"/>
      <c r="G232" s="40"/>
      <c r="H232" s="40"/>
      <c r="I232" s="161"/>
      <c r="J232" s="40"/>
      <c r="K232" s="40"/>
      <c r="L232" s="40"/>
      <c r="M232" s="40"/>
      <c r="N232" s="40"/>
      <c r="O232" s="138"/>
      <c r="P232" s="138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</row>
    <row r="233" spans="1:41" ht="13.2">
      <c r="A233" s="40"/>
      <c r="B233" s="40"/>
      <c r="C233" s="40"/>
      <c r="D233" s="40"/>
      <c r="E233" s="40"/>
      <c r="F233" s="40"/>
      <c r="G233" s="40"/>
      <c r="H233" s="40"/>
      <c r="I233" s="161"/>
      <c r="J233" s="40"/>
      <c r="K233" s="40"/>
      <c r="L233" s="40"/>
      <c r="M233" s="40"/>
      <c r="N233" s="40"/>
      <c r="O233" s="138"/>
      <c r="P233" s="138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</row>
    <row r="234" spans="1:41" ht="13.2">
      <c r="A234" s="40"/>
      <c r="B234" s="40"/>
      <c r="C234" s="40"/>
      <c r="D234" s="40"/>
      <c r="E234" s="40"/>
      <c r="F234" s="40"/>
      <c r="G234" s="40"/>
      <c r="H234" s="40"/>
      <c r="I234" s="161"/>
      <c r="J234" s="40"/>
      <c r="K234" s="40"/>
      <c r="L234" s="40"/>
      <c r="M234" s="40"/>
      <c r="N234" s="40"/>
      <c r="O234" s="138"/>
      <c r="P234" s="138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</row>
    <row r="235" spans="1:41" ht="13.2">
      <c r="A235" s="40"/>
      <c r="B235" s="40"/>
      <c r="C235" s="40"/>
      <c r="D235" s="40"/>
      <c r="E235" s="40"/>
      <c r="F235" s="40"/>
      <c r="G235" s="40"/>
      <c r="H235" s="40"/>
      <c r="I235" s="161"/>
      <c r="J235" s="40"/>
      <c r="K235" s="40"/>
      <c r="L235" s="40"/>
      <c r="M235" s="40"/>
      <c r="N235" s="40"/>
      <c r="O235" s="138"/>
      <c r="P235" s="138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</row>
    <row r="236" spans="1:41" ht="13.2">
      <c r="A236" s="40"/>
      <c r="B236" s="40"/>
      <c r="C236" s="40"/>
      <c r="D236" s="40"/>
      <c r="E236" s="40"/>
      <c r="F236" s="40"/>
      <c r="G236" s="40"/>
      <c r="H236" s="40"/>
      <c r="I236" s="161"/>
      <c r="J236" s="40"/>
      <c r="K236" s="40"/>
      <c r="L236" s="40"/>
      <c r="M236" s="40"/>
      <c r="N236" s="40"/>
      <c r="O236" s="138"/>
      <c r="P236" s="138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</row>
    <row r="237" spans="1:41" ht="13.2">
      <c r="A237" s="40"/>
      <c r="B237" s="40"/>
      <c r="C237" s="40"/>
      <c r="D237" s="40"/>
      <c r="E237" s="40"/>
      <c r="F237" s="40"/>
      <c r="G237" s="40"/>
      <c r="H237" s="40"/>
      <c r="I237" s="161"/>
      <c r="J237" s="40"/>
      <c r="K237" s="40"/>
      <c r="L237" s="40"/>
      <c r="M237" s="40"/>
      <c r="N237" s="40"/>
      <c r="O237" s="138"/>
      <c r="P237" s="138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</row>
    <row r="238" spans="1:41" ht="13.2">
      <c r="A238" s="40"/>
      <c r="B238" s="40"/>
      <c r="C238" s="40"/>
      <c r="D238" s="40"/>
      <c r="E238" s="40"/>
      <c r="F238" s="40"/>
      <c r="G238" s="40"/>
      <c r="H238" s="40"/>
      <c r="I238" s="161"/>
      <c r="J238" s="40"/>
      <c r="K238" s="40"/>
      <c r="L238" s="40"/>
      <c r="M238" s="40"/>
      <c r="N238" s="40"/>
      <c r="O238" s="138"/>
      <c r="P238" s="138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</row>
    <row r="239" spans="1:41" ht="13.2">
      <c r="A239" s="40"/>
      <c r="B239" s="40"/>
      <c r="C239" s="40"/>
      <c r="D239" s="40"/>
      <c r="E239" s="40"/>
      <c r="F239" s="40"/>
      <c r="G239" s="40"/>
      <c r="H239" s="40"/>
      <c r="I239" s="161"/>
      <c r="J239" s="40"/>
      <c r="K239" s="40"/>
      <c r="L239" s="40"/>
      <c r="M239" s="40"/>
      <c r="N239" s="40"/>
      <c r="O239" s="138"/>
      <c r="P239" s="138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</row>
    <row r="240" spans="1:41" ht="13.2">
      <c r="A240" s="40"/>
      <c r="B240" s="40"/>
      <c r="C240" s="40"/>
      <c r="D240" s="40"/>
      <c r="E240" s="40"/>
      <c r="F240" s="40"/>
      <c r="G240" s="40"/>
      <c r="H240" s="40"/>
      <c r="I240" s="161"/>
      <c r="J240" s="40"/>
      <c r="K240" s="40"/>
      <c r="L240" s="40"/>
      <c r="M240" s="40"/>
      <c r="N240" s="40"/>
      <c r="O240" s="138"/>
      <c r="P240" s="138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</row>
    <row r="241" spans="1:41" ht="13.2">
      <c r="A241" s="40"/>
      <c r="B241" s="40"/>
      <c r="C241" s="40"/>
      <c r="D241" s="40"/>
      <c r="E241" s="40"/>
      <c r="F241" s="40"/>
      <c r="G241" s="40"/>
      <c r="H241" s="40"/>
      <c r="I241" s="161"/>
      <c r="J241" s="40"/>
      <c r="K241" s="40"/>
      <c r="L241" s="40"/>
      <c r="M241" s="40"/>
      <c r="N241" s="40"/>
      <c r="O241" s="138"/>
      <c r="P241" s="138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</row>
    <row r="242" spans="1:41" ht="13.2">
      <c r="A242" s="40"/>
      <c r="B242" s="40"/>
      <c r="C242" s="40"/>
      <c r="D242" s="40"/>
      <c r="E242" s="40"/>
      <c r="F242" s="40"/>
      <c r="G242" s="40"/>
      <c r="H242" s="40"/>
      <c r="I242" s="161"/>
      <c r="J242" s="40"/>
      <c r="K242" s="40"/>
      <c r="L242" s="40"/>
      <c r="M242" s="40"/>
      <c r="N242" s="40"/>
      <c r="O242" s="138"/>
      <c r="P242" s="138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</row>
    <row r="243" spans="1:41" ht="13.2">
      <c r="A243" s="40"/>
      <c r="B243" s="40"/>
      <c r="C243" s="40"/>
      <c r="D243" s="40"/>
      <c r="E243" s="40"/>
      <c r="F243" s="40"/>
      <c r="G243" s="40"/>
      <c r="H243" s="40"/>
      <c r="I243" s="161"/>
      <c r="J243" s="40"/>
      <c r="K243" s="40"/>
      <c r="L243" s="40"/>
      <c r="M243" s="40"/>
      <c r="N243" s="40"/>
      <c r="O243" s="138"/>
      <c r="P243" s="138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</row>
    <row r="244" spans="1:41" ht="13.2">
      <c r="A244" s="40"/>
      <c r="B244" s="40"/>
      <c r="C244" s="40"/>
      <c r="D244" s="40"/>
      <c r="E244" s="40"/>
      <c r="F244" s="40"/>
      <c r="G244" s="40"/>
      <c r="H244" s="40"/>
      <c r="I244" s="161"/>
      <c r="J244" s="40"/>
      <c r="K244" s="40"/>
      <c r="L244" s="40"/>
      <c r="M244" s="40"/>
      <c r="N244" s="40"/>
      <c r="O244" s="138"/>
      <c r="P244" s="138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</row>
    <row r="245" spans="1:41" ht="13.2">
      <c r="A245" s="40"/>
      <c r="B245" s="40"/>
      <c r="C245" s="40"/>
      <c r="D245" s="40"/>
      <c r="E245" s="40"/>
      <c r="F245" s="40"/>
      <c r="G245" s="40"/>
      <c r="H245" s="40"/>
      <c r="I245" s="161"/>
      <c r="J245" s="40"/>
      <c r="K245" s="40"/>
      <c r="L245" s="40"/>
      <c r="M245" s="40"/>
      <c r="N245" s="40"/>
      <c r="O245" s="138"/>
      <c r="P245" s="138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</row>
    <row r="246" spans="1:41" ht="13.2">
      <c r="A246" s="40"/>
      <c r="B246" s="40"/>
      <c r="C246" s="40"/>
      <c r="D246" s="40"/>
      <c r="E246" s="40"/>
      <c r="F246" s="40"/>
      <c r="G246" s="40"/>
      <c r="H246" s="40"/>
      <c r="I246" s="161"/>
      <c r="J246" s="40"/>
      <c r="K246" s="40"/>
      <c r="L246" s="40"/>
      <c r="M246" s="40"/>
      <c r="N246" s="40"/>
      <c r="O246" s="138"/>
      <c r="P246" s="138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</row>
    <row r="247" spans="1:41" ht="13.2">
      <c r="A247" s="40"/>
      <c r="B247" s="40"/>
      <c r="C247" s="40"/>
      <c r="D247" s="40"/>
      <c r="E247" s="40"/>
      <c r="F247" s="40"/>
      <c r="G247" s="40"/>
      <c r="H247" s="40"/>
      <c r="I247" s="161"/>
      <c r="J247" s="40"/>
      <c r="K247" s="40"/>
      <c r="L247" s="40"/>
      <c r="M247" s="40"/>
      <c r="N247" s="40"/>
      <c r="O247" s="138"/>
      <c r="P247" s="138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</row>
    <row r="248" spans="1:41" ht="13.2">
      <c r="A248" s="40"/>
      <c r="B248" s="40"/>
      <c r="C248" s="40"/>
      <c r="D248" s="40"/>
      <c r="E248" s="40"/>
      <c r="F248" s="40"/>
      <c r="G248" s="40"/>
      <c r="H248" s="40"/>
      <c r="I248" s="161"/>
      <c r="J248" s="40"/>
      <c r="K248" s="40"/>
      <c r="L248" s="40"/>
      <c r="M248" s="40"/>
      <c r="N248" s="40"/>
      <c r="O248" s="138"/>
      <c r="P248" s="138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</row>
    <row r="249" spans="1:41" ht="13.2">
      <c r="A249" s="40"/>
      <c r="B249" s="40"/>
      <c r="C249" s="40"/>
      <c r="D249" s="40"/>
      <c r="E249" s="40"/>
      <c r="F249" s="40"/>
      <c r="G249" s="40"/>
      <c r="H249" s="40"/>
      <c r="I249" s="161"/>
      <c r="J249" s="40"/>
      <c r="K249" s="40"/>
      <c r="L249" s="40"/>
      <c r="M249" s="40"/>
      <c r="N249" s="40"/>
      <c r="O249" s="138"/>
      <c r="P249" s="138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</row>
    <row r="250" spans="1:41" ht="13.2">
      <c r="A250" s="40"/>
      <c r="B250" s="40"/>
      <c r="C250" s="40"/>
      <c r="D250" s="40"/>
      <c r="E250" s="40"/>
      <c r="F250" s="40"/>
      <c r="G250" s="40"/>
      <c r="H250" s="40"/>
      <c r="I250" s="161"/>
      <c r="J250" s="40"/>
      <c r="K250" s="40"/>
      <c r="L250" s="40"/>
      <c r="M250" s="40"/>
      <c r="N250" s="40"/>
      <c r="O250" s="138"/>
      <c r="P250" s="138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</row>
    <row r="251" spans="1:41" ht="13.2">
      <c r="A251" s="40"/>
      <c r="B251" s="40"/>
      <c r="C251" s="40"/>
      <c r="D251" s="40"/>
      <c r="E251" s="40"/>
      <c r="F251" s="40"/>
      <c r="G251" s="40"/>
      <c r="H251" s="40"/>
      <c r="I251" s="161"/>
      <c r="J251" s="40"/>
      <c r="K251" s="40"/>
      <c r="L251" s="40"/>
      <c r="M251" s="40"/>
      <c r="N251" s="40"/>
      <c r="O251" s="138"/>
      <c r="P251" s="138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</row>
    <row r="252" spans="1:41" ht="13.2">
      <c r="A252" s="40"/>
      <c r="B252" s="40"/>
      <c r="C252" s="40"/>
      <c r="D252" s="40"/>
      <c r="E252" s="40"/>
      <c r="F252" s="40"/>
      <c r="G252" s="40"/>
      <c r="H252" s="40"/>
      <c r="I252" s="161"/>
      <c r="J252" s="40"/>
      <c r="K252" s="40"/>
      <c r="L252" s="40"/>
      <c r="M252" s="40"/>
      <c r="N252" s="40"/>
      <c r="O252" s="138"/>
      <c r="P252" s="138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</row>
    <row r="253" spans="1:41" ht="13.2">
      <c r="A253" s="40"/>
      <c r="B253" s="40"/>
      <c r="C253" s="40"/>
      <c r="D253" s="40"/>
      <c r="E253" s="40"/>
      <c r="F253" s="40"/>
      <c r="G253" s="40"/>
      <c r="H253" s="40"/>
      <c r="I253" s="161"/>
      <c r="J253" s="40"/>
      <c r="K253" s="40"/>
      <c r="L253" s="40"/>
      <c r="M253" s="40"/>
      <c r="N253" s="40"/>
      <c r="O253" s="138"/>
      <c r="P253" s="138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</row>
    <row r="254" spans="1:41" ht="13.2">
      <c r="A254" s="40"/>
      <c r="B254" s="40"/>
      <c r="C254" s="40"/>
      <c r="D254" s="40"/>
      <c r="E254" s="40"/>
      <c r="F254" s="40"/>
      <c r="G254" s="40"/>
      <c r="H254" s="40"/>
      <c r="I254" s="161"/>
      <c r="J254" s="40"/>
      <c r="K254" s="40"/>
      <c r="L254" s="40"/>
      <c r="M254" s="40"/>
      <c r="N254" s="40"/>
      <c r="O254" s="138"/>
      <c r="P254" s="138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</row>
    <row r="255" spans="1:41" ht="13.2">
      <c r="A255" s="40"/>
      <c r="B255" s="40"/>
      <c r="C255" s="40"/>
      <c r="D255" s="40"/>
      <c r="E255" s="40"/>
      <c r="F255" s="40"/>
      <c r="G255" s="40"/>
      <c r="H255" s="40"/>
      <c r="I255" s="161"/>
      <c r="J255" s="40"/>
      <c r="K255" s="40"/>
      <c r="L255" s="40"/>
      <c r="M255" s="40"/>
      <c r="N255" s="40"/>
      <c r="O255" s="138"/>
      <c r="P255" s="138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</row>
    <row r="256" spans="1:41" ht="13.2">
      <c r="A256" s="40"/>
      <c r="B256" s="40"/>
      <c r="C256" s="40"/>
      <c r="D256" s="40"/>
      <c r="E256" s="40"/>
      <c r="F256" s="40"/>
      <c r="G256" s="40"/>
      <c r="H256" s="40"/>
      <c r="I256" s="161"/>
      <c r="J256" s="40"/>
      <c r="K256" s="40"/>
      <c r="L256" s="40"/>
      <c r="M256" s="40"/>
      <c r="N256" s="40"/>
      <c r="O256" s="138"/>
      <c r="P256" s="138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</row>
    <row r="257" spans="1:41" ht="13.2">
      <c r="A257" s="40"/>
      <c r="B257" s="40"/>
      <c r="C257" s="40"/>
      <c r="D257" s="40"/>
      <c r="E257" s="40"/>
      <c r="F257" s="40"/>
      <c r="G257" s="40"/>
      <c r="H257" s="40"/>
      <c r="I257" s="161"/>
      <c r="J257" s="40"/>
      <c r="K257" s="40"/>
      <c r="L257" s="40"/>
      <c r="M257" s="40"/>
      <c r="N257" s="40"/>
      <c r="O257" s="138"/>
      <c r="P257" s="138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</row>
    <row r="258" spans="1:41" ht="13.2">
      <c r="A258" s="40"/>
      <c r="B258" s="40"/>
      <c r="C258" s="40"/>
      <c r="D258" s="40"/>
      <c r="E258" s="40"/>
      <c r="F258" s="40"/>
      <c r="G258" s="40"/>
      <c r="H258" s="40"/>
      <c r="I258" s="161"/>
      <c r="J258" s="40"/>
      <c r="K258" s="40"/>
      <c r="L258" s="40"/>
      <c r="M258" s="40"/>
      <c r="N258" s="40"/>
      <c r="O258" s="138"/>
      <c r="P258" s="138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</row>
    <row r="259" spans="1:41" ht="13.2">
      <c r="A259" s="40"/>
      <c r="B259" s="40"/>
      <c r="C259" s="40"/>
      <c r="D259" s="40"/>
      <c r="E259" s="40"/>
      <c r="F259" s="40"/>
      <c r="G259" s="40"/>
      <c r="H259" s="40"/>
      <c r="I259" s="161"/>
      <c r="J259" s="40"/>
      <c r="K259" s="40"/>
      <c r="L259" s="40"/>
      <c r="M259" s="40"/>
      <c r="N259" s="40"/>
      <c r="O259" s="138"/>
      <c r="P259" s="138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</row>
    <row r="260" spans="1:41" ht="13.2">
      <c r="A260" s="40"/>
      <c r="B260" s="40"/>
      <c r="C260" s="40"/>
      <c r="D260" s="40"/>
      <c r="E260" s="40"/>
      <c r="F260" s="40"/>
      <c r="G260" s="40"/>
      <c r="H260" s="40"/>
      <c r="I260" s="161"/>
      <c r="J260" s="40"/>
      <c r="K260" s="40"/>
      <c r="L260" s="40"/>
      <c r="M260" s="40"/>
      <c r="N260" s="40"/>
      <c r="O260" s="138"/>
      <c r="P260" s="138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</row>
    <row r="261" spans="1:41" ht="13.2">
      <c r="A261" s="40"/>
      <c r="B261" s="40"/>
      <c r="C261" s="40"/>
      <c r="D261" s="40"/>
      <c r="E261" s="40"/>
      <c r="F261" s="40"/>
      <c r="G261" s="40"/>
      <c r="H261" s="40"/>
      <c r="I261" s="161"/>
      <c r="J261" s="40"/>
      <c r="K261" s="40"/>
      <c r="L261" s="40"/>
      <c r="M261" s="40"/>
      <c r="N261" s="40"/>
      <c r="O261" s="138"/>
      <c r="P261" s="138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</row>
    <row r="262" spans="1:41" ht="13.2">
      <c r="A262" s="40"/>
      <c r="B262" s="40"/>
      <c r="C262" s="40"/>
      <c r="D262" s="40"/>
      <c r="E262" s="40"/>
      <c r="F262" s="40"/>
      <c r="G262" s="40"/>
      <c r="H262" s="40"/>
      <c r="I262" s="161"/>
      <c r="J262" s="40"/>
      <c r="K262" s="40"/>
      <c r="L262" s="40"/>
      <c r="M262" s="40"/>
      <c r="N262" s="40"/>
      <c r="O262" s="138"/>
      <c r="P262" s="138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</row>
    <row r="263" spans="1:41" ht="13.2">
      <c r="A263" s="40"/>
      <c r="B263" s="40"/>
      <c r="C263" s="40"/>
      <c r="D263" s="40"/>
      <c r="E263" s="40"/>
      <c r="F263" s="40"/>
      <c r="G263" s="40"/>
      <c r="H263" s="40"/>
      <c r="I263" s="161"/>
      <c r="J263" s="40"/>
      <c r="K263" s="40"/>
      <c r="L263" s="40"/>
      <c r="M263" s="40"/>
      <c r="N263" s="40"/>
      <c r="O263" s="138"/>
      <c r="P263" s="138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</row>
    <row r="264" spans="1:41" ht="13.2">
      <c r="A264" s="40"/>
      <c r="B264" s="40"/>
      <c r="C264" s="40"/>
      <c r="D264" s="40"/>
      <c r="E264" s="40"/>
      <c r="F264" s="40"/>
      <c r="G264" s="40"/>
      <c r="H264" s="40"/>
      <c r="I264" s="161"/>
      <c r="J264" s="40"/>
      <c r="K264" s="40"/>
      <c r="L264" s="40"/>
      <c r="M264" s="40"/>
      <c r="N264" s="40"/>
      <c r="O264" s="138"/>
      <c r="P264" s="138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</row>
    <row r="265" spans="1:41" ht="13.2">
      <c r="A265" s="40"/>
      <c r="B265" s="40"/>
      <c r="C265" s="40"/>
      <c r="D265" s="40"/>
      <c r="E265" s="40"/>
      <c r="F265" s="40"/>
      <c r="G265" s="40"/>
      <c r="H265" s="40"/>
      <c r="I265" s="161"/>
      <c r="J265" s="40"/>
      <c r="K265" s="40"/>
      <c r="L265" s="40"/>
      <c r="M265" s="40"/>
      <c r="N265" s="40"/>
      <c r="O265" s="138"/>
      <c r="P265" s="138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</row>
    <row r="266" spans="1:41" ht="13.2">
      <c r="A266" s="40"/>
      <c r="B266" s="40"/>
      <c r="C266" s="40"/>
      <c r="D266" s="40"/>
      <c r="E266" s="40"/>
      <c r="F266" s="40"/>
      <c r="G266" s="40"/>
      <c r="H266" s="40"/>
      <c r="I266" s="161"/>
      <c r="J266" s="40"/>
      <c r="K266" s="40"/>
      <c r="L266" s="40"/>
      <c r="M266" s="40"/>
      <c r="N266" s="40"/>
      <c r="O266" s="138"/>
      <c r="P266" s="138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</row>
    <row r="267" spans="1:41" ht="13.2">
      <c r="A267" s="40"/>
      <c r="B267" s="40"/>
      <c r="C267" s="40"/>
      <c r="D267" s="40"/>
      <c r="E267" s="40"/>
      <c r="F267" s="40"/>
      <c r="G267" s="40"/>
      <c r="H267" s="40"/>
      <c r="I267" s="161"/>
      <c r="J267" s="40"/>
      <c r="K267" s="40"/>
      <c r="L267" s="40"/>
      <c r="M267" s="40"/>
      <c r="N267" s="40"/>
      <c r="O267" s="138"/>
      <c r="P267" s="138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</row>
    <row r="268" spans="1:41" ht="13.2">
      <c r="A268" s="40"/>
      <c r="B268" s="40"/>
      <c r="C268" s="40"/>
      <c r="D268" s="40"/>
      <c r="E268" s="40"/>
      <c r="F268" s="40"/>
      <c r="G268" s="40"/>
      <c r="H268" s="40"/>
      <c r="I268" s="161"/>
      <c r="J268" s="40"/>
      <c r="K268" s="40"/>
      <c r="L268" s="40"/>
      <c r="M268" s="40"/>
      <c r="N268" s="40"/>
      <c r="O268" s="138"/>
      <c r="P268" s="138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</row>
    <row r="269" spans="1:41" ht="13.2">
      <c r="A269" s="40"/>
      <c r="B269" s="40"/>
      <c r="C269" s="40"/>
      <c r="D269" s="40"/>
      <c r="E269" s="40"/>
      <c r="F269" s="40"/>
      <c r="G269" s="40"/>
      <c r="H269" s="40"/>
      <c r="I269" s="161"/>
      <c r="J269" s="40"/>
      <c r="K269" s="40"/>
      <c r="L269" s="40"/>
      <c r="M269" s="40"/>
      <c r="N269" s="40"/>
      <c r="O269" s="138"/>
      <c r="P269" s="138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</row>
    <row r="270" spans="1:41" ht="13.2">
      <c r="A270" s="40"/>
      <c r="B270" s="40"/>
      <c r="C270" s="40"/>
      <c r="D270" s="40"/>
      <c r="E270" s="40"/>
      <c r="F270" s="40"/>
      <c r="G270" s="40"/>
      <c r="H270" s="40"/>
      <c r="I270" s="161"/>
      <c r="J270" s="40"/>
      <c r="K270" s="40"/>
      <c r="L270" s="40"/>
      <c r="M270" s="40"/>
      <c r="N270" s="40"/>
      <c r="O270" s="138"/>
      <c r="P270" s="138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</row>
    <row r="271" spans="1:41" ht="13.2">
      <c r="A271" s="40"/>
      <c r="B271" s="40"/>
      <c r="C271" s="40"/>
      <c r="D271" s="40"/>
      <c r="E271" s="40"/>
      <c r="F271" s="40"/>
      <c r="G271" s="40"/>
      <c r="H271" s="40"/>
      <c r="I271" s="161"/>
      <c r="J271" s="40"/>
      <c r="K271" s="40"/>
      <c r="L271" s="40"/>
      <c r="M271" s="40"/>
      <c r="N271" s="40"/>
      <c r="O271" s="138"/>
      <c r="P271" s="138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</row>
    <row r="272" spans="1:41" ht="13.2">
      <c r="A272" s="40"/>
      <c r="B272" s="40"/>
      <c r="C272" s="40"/>
      <c r="D272" s="40"/>
      <c r="E272" s="40"/>
      <c r="F272" s="40"/>
      <c r="G272" s="40"/>
      <c r="H272" s="40"/>
      <c r="I272" s="161"/>
      <c r="J272" s="40"/>
      <c r="K272" s="40"/>
      <c r="L272" s="40"/>
      <c r="M272" s="40"/>
      <c r="N272" s="40"/>
      <c r="O272" s="138"/>
      <c r="P272" s="138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</row>
    <row r="273" spans="1:41" ht="13.2">
      <c r="A273" s="40"/>
      <c r="B273" s="40"/>
      <c r="C273" s="40"/>
      <c r="D273" s="40"/>
      <c r="E273" s="40"/>
      <c r="F273" s="40"/>
      <c r="G273" s="40"/>
      <c r="H273" s="40"/>
      <c r="I273" s="161"/>
      <c r="J273" s="40"/>
      <c r="K273" s="40"/>
      <c r="L273" s="40"/>
      <c r="M273" s="40"/>
      <c r="N273" s="40"/>
      <c r="O273" s="138"/>
      <c r="P273" s="138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</row>
    <row r="274" spans="1:41" ht="13.2">
      <c r="A274" s="40"/>
      <c r="B274" s="40"/>
      <c r="C274" s="40"/>
      <c r="D274" s="40"/>
      <c r="E274" s="40"/>
      <c r="F274" s="40"/>
      <c r="G274" s="40"/>
      <c r="H274" s="40"/>
      <c r="I274" s="161"/>
      <c r="J274" s="40"/>
      <c r="K274" s="40"/>
      <c r="L274" s="40"/>
      <c r="M274" s="40"/>
      <c r="N274" s="40"/>
      <c r="O274" s="138"/>
      <c r="P274" s="138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</row>
    <row r="275" spans="1:41" ht="13.2">
      <c r="A275" s="40"/>
      <c r="B275" s="40"/>
      <c r="C275" s="40"/>
      <c r="D275" s="40"/>
      <c r="E275" s="40"/>
      <c r="F275" s="40"/>
      <c r="G275" s="40"/>
      <c r="H275" s="40"/>
      <c r="I275" s="161"/>
      <c r="J275" s="40"/>
      <c r="K275" s="40"/>
      <c r="L275" s="40"/>
      <c r="M275" s="40"/>
      <c r="N275" s="40"/>
      <c r="O275" s="138"/>
      <c r="P275" s="138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</row>
    <row r="276" spans="1:41" ht="13.2">
      <c r="A276" s="40"/>
      <c r="B276" s="40"/>
      <c r="C276" s="40"/>
      <c r="D276" s="40"/>
      <c r="E276" s="40"/>
      <c r="F276" s="40"/>
      <c r="G276" s="40"/>
      <c r="H276" s="40"/>
      <c r="I276" s="161"/>
      <c r="J276" s="40"/>
      <c r="K276" s="40"/>
      <c r="L276" s="40"/>
      <c r="M276" s="40"/>
      <c r="N276" s="40"/>
      <c r="O276" s="138"/>
      <c r="P276" s="138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</row>
    <row r="277" spans="1:41" ht="13.2">
      <c r="A277" s="40"/>
      <c r="B277" s="40"/>
      <c r="C277" s="40"/>
      <c r="D277" s="40"/>
      <c r="E277" s="40"/>
      <c r="F277" s="40"/>
      <c r="G277" s="40"/>
      <c r="H277" s="40"/>
      <c r="I277" s="161"/>
      <c r="J277" s="40"/>
      <c r="K277" s="40"/>
      <c r="L277" s="40"/>
      <c r="M277" s="40"/>
      <c r="N277" s="40"/>
      <c r="O277" s="138"/>
      <c r="P277" s="138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</row>
    <row r="278" spans="1:41" ht="13.2">
      <c r="A278" s="40"/>
      <c r="B278" s="40"/>
      <c r="C278" s="40"/>
      <c r="D278" s="40"/>
      <c r="E278" s="40"/>
      <c r="F278" s="40"/>
      <c r="G278" s="40"/>
      <c r="H278" s="40"/>
      <c r="I278" s="161"/>
      <c r="J278" s="40"/>
      <c r="K278" s="40"/>
      <c r="L278" s="40"/>
      <c r="M278" s="40"/>
      <c r="N278" s="40"/>
      <c r="O278" s="138"/>
      <c r="P278" s="138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</row>
    <row r="279" spans="1:41" ht="13.2">
      <c r="A279" s="40"/>
      <c r="B279" s="40"/>
      <c r="C279" s="40"/>
      <c r="D279" s="40"/>
      <c r="E279" s="40"/>
      <c r="F279" s="40"/>
      <c r="G279" s="40"/>
      <c r="H279" s="40"/>
      <c r="I279" s="161"/>
      <c r="J279" s="40"/>
      <c r="K279" s="40"/>
      <c r="L279" s="40"/>
      <c r="M279" s="40"/>
      <c r="N279" s="40"/>
      <c r="O279" s="138"/>
      <c r="P279" s="138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</row>
    <row r="280" spans="1:41" ht="13.2">
      <c r="A280" s="40"/>
      <c r="B280" s="40"/>
      <c r="C280" s="40"/>
      <c r="D280" s="40"/>
      <c r="E280" s="40"/>
      <c r="F280" s="40"/>
      <c r="G280" s="40"/>
      <c r="H280" s="40"/>
      <c r="I280" s="161"/>
      <c r="J280" s="40"/>
      <c r="K280" s="40"/>
      <c r="L280" s="40"/>
      <c r="M280" s="40"/>
      <c r="N280" s="40"/>
      <c r="O280" s="138"/>
      <c r="P280" s="138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</row>
    <row r="281" spans="1:41" ht="13.2">
      <c r="A281" s="40"/>
      <c r="B281" s="40"/>
      <c r="C281" s="40"/>
      <c r="D281" s="40"/>
      <c r="E281" s="40"/>
      <c r="F281" s="40"/>
      <c r="G281" s="40"/>
      <c r="H281" s="40"/>
      <c r="I281" s="161"/>
      <c r="J281" s="40"/>
      <c r="K281" s="40"/>
      <c r="L281" s="40"/>
      <c r="M281" s="40"/>
      <c r="N281" s="40"/>
      <c r="O281" s="138"/>
      <c r="P281" s="138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</row>
    <row r="282" spans="1:41" ht="13.2">
      <c r="A282" s="40"/>
      <c r="B282" s="40"/>
      <c r="C282" s="40"/>
      <c r="D282" s="40"/>
      <c r="E282" s="40"/>
      <c r="F282" s="40"/>
      <c r="G282" s="40"/>
      <c r="H282" s="40"/>
      <c r="I282" s="161"/>
      <c r="J282" s="40"/>
      <c r="K282" s="40"/>
      <c r="L282" s="40"/>
      <c r="M282" s="40"/>
      <c r="N282" s="40"/>
      <c r="O282" s="138"/>
      <c r="P282" s="138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</row>
    <row r="283" spans="1:41" ht="13.2">
      <c r="A283" s="40"/>
      <c r="B283" s="40"/>
      <c r="C283" s="40"/>
      <c r="D283" s="40"/>
      <c r="E283" s="40"/>
      <c r="F283" s="40"/>
      <c r="G283" s="40"/>
      <c r="H283" s="40"/>
      <c r="I283" s="161"/>
      <c r="J283" s="40"/>
      <c r="K283" s="40"/>
      <c r="L283" s="40"/>
      <c r="M283" s="40"/>
      <c r="N283" s="40"/>
      <c r="O283" s="138"/>
      <c r="P283" s="138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</row>
    <row r="284" spans="1:41" ht="13.2">
      <c r="A284" s="40"/>
      <c r="B284" s="40"/>
      <c r="C284" s="40"/>
      <c r="D284" s="40"/>
      <c r="E284" s="40"/>
      <c r="F284" s="40"/>
      <c r="G284" s="40"/>
      <c r="H284" s="40"/>
      <c r="I284" s="161"/>
      <c r="J284" s="40"/>
      <c r="K284" s="40"/>
      <c r="L284" s="40"/>
      <c r="M284" s="40"/>
      <c r="N284" s="40"/>
      <c r="O284" s="138"/>
      <c r="P284" s="138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</row>
    <row r="285" spans="1:41" ht="13.2">
      <c r="A285" s="40"/>
      <c r="B285" s="40"/>
      <c r="C285" s="40"/>
      <c r="D285" s="40"/>
      <c r="E285" s="40"/>
      <c r="F285" s="40"/>
      <c r="G285" s="40"/>
      <c r="H285" s="40"/>
      <c r="I285" s="161"/>
      <c r="J285" s="40"/>
      <c r="K285" s="40"/>
      <c r="L285" s="40"/>
      <c r="M285" s="40"/>
      <c r="N285" s="40"/>
      <c r="O285" s="138"/>
      <c r="P285" s="138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</row>
    <row r="286" spans="1:41" ht="13.2">
      <c r="A286" s="40"/>
      <c r="B286" s="40"/>
      <c r="C286" s="40"/>
      <c r="D286" s="40"/>
      <c r="E286" s="40"/>
      <c r="F286" s="40"/>
      <c r="G286" s="40"/>
      <c r="H286" s="40"/>
      <c r="I286" s="161"/>
      <c r="J286" s="40"/>
      <c r="K286" s="40"/>
      <c r="L286" s="40"/>
      <c r="M286" s="40"/>
      <c r="N286" s="40"/>
      <c r="O286" s="138"/>
      <c r="P286" s="138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</row>
    <row r="287" spans="1:41" ht="13.2">
      <c r="A287" s="40"/>
      <c r="B287" s="40"/>
      <c r="C287" s="40"/>
      <c r="D287" s="40"/>
      <c r="E287" s="40"/>
      <c r="F287" s="40"/>
      <c r="G287" s="40"/>
      <c r="H287" s="40"/>
      <c r="I287" s="161"/>
      <c r="J287" s="40"/>
      <c r="K287" s="40"/>
      <c r="L287" s="40"/>
      <c r="M287" s="40"/>
      <c r="N287" s="40"/>
      <c r="O287" s="138"/>
      <c r="P287" s="138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</row>
    <row r="288" spans="1:41" ht="13.2">
      <c r="A288" s="40"/>
      <c r="B288" s="40"/>
      <c r="C288" s="40"/>
      <c r="D288" s="40"/>
      <c r="E288" s="40"/>
      <c r="F288" s="40"/>
      <c r="G288" s="40"/>
      <c r="H288" s="40"/>
      <c r="I288" s="161"/>
      <c r="J288" s="40"/>
      <c r="K288" s="40"/>
      <c r="L288" s="40"/>
      <c r="M288" s="40"/>
      <c r="N288" s="40"/>
      <c r="O288" s="138"/>
      <c r="P288" s="138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</row>
    <row r="289" spans="1:41" ht="13.2">
      <c r="A289" s="40"/>
      <c r="B289" s="40"/>
      <c r="C289" s="40"/>
      <c r="D289" s="40"/>
      <c r="E289" s="40"/>
      <c r="F289" s="40"/>
      <c r="G289" s="40"/>
      <c r="H289" s="40"/>
      <c r="I289" s="161"/>
      <c r="J289" s="40"/>
      <c r="K289" s="40"/>
      <c r="L289" s="40"/>
      <c r="M289" s="40"/>
      <c r="N289" s="40"/>
      <c r="O289" s="138"/>
      <c r="P289" s="138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</row>
    <row r="290" spans="1:41" ht="13.2">
      <c r="A290" s="40"/>
      <c r="B290" s="40"/>
      <c r="C290" s="40"/>
      <c r="D290" s="40"/>
      <c r="E290" s="40"/>
      <c r="F290" s="40"/>
      <c r="G290" s="40"/>
      <c r="H290" s="40"/>
      <c r="I290" s="161"/>
      <c r="J290" s="40"/>
      <c r="K290" s="40"/>
      <c r="L290" s="40"/>
      <c r="M290" s="40"/>
      <c r="N290" s="40"/>
      <c r="O290" s="138"/>
      <c r="P290" s="138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</row>
    <row r="291" spans="1:41" ht="13.2">
      <c r="A291" s="40"/>
      <c r="B291" s="40"/>
      <c r="C291" s="40"/>
      <c r="D291" s="40"/>
      <c r="E291" s="40"/>
      <c r="F291" s="40"/>
      <c r="G291" s="40"/>
      <c r="H291" s="40"/>
      <c r="I291" s="161"/>
      <c r="J291" s="40"/>
      <c r="K291" s="40"/>
      <c r="L291" s="40"/>
      <c r="M291" s="40"/>
      <c r="N291" s="40"/>
      <c r="O291" s="138"/>
      <c r="P291" s="138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</row>
    <row r="292" spans="1:41" ht="13.2">
      <c r="A292" s="40"/>
      <c r="B292" s="40"/>
      <c r="C292" s="40"/>
      <c r="D292" s="40"/>
      <c r="E292" s="40"/>
      <c r="F292" s="40"/>
      <c r="G292" s="40"/>
      <c r="H292" s="40"/>
      <c r="I292" s="161"/>
      <c r="J292" s="40"/>
      <c r="K292" s="40"/>
      <c r="L292" s="40"/>
      <c r="M292" s="40"/>
      <c r="N292" s="40"/>
      <c r="O292" s="138"/>
      <c r="P292" s="138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</row>
    <row r="293" spans="1:41" ht="13.2">
      <c r="A293" s="40"/>
      <c r="B293" s="40"/>
      <c r="C293" s="40"/>
      <c r="D293" s="40"/>
      <c r="E293" s="40"/>
      <c r="F293" s="40"/>
      <c r="G293" s="40"/>
      <c r="H293" s="40"/>
      <c r="I293" s="161"/>
      <c r="J293" s="40"/>
      <c r="K293" s="40"/>
      <c r="L293" s="40"/>
      <c r="M293" s="40"/>
      <c r="N293" s="40"/>
      <c r="O293" s="138"/>
      <c r="P293" s="138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</row>
    <row r="294" spans="1:41" ht="13.2">
      <c r="A294" s="40"/>
      <c r="B294" s="40"/>
      <c r="C294" s="40"/>
      <c r="D294" s="40"/>
      <c r="E294" s="40"/>
      <c r="F294" s="40"/>
      <c r="G294" s="40"/>
      <c r="H294" s="40"/>
      <c r="I294" s="161"/>
      <c r="J294" s="40"/>
      <c r="K294" s="40"/>
      <c r="L294" s="40"/>
      <c r="M294" s="40"/>
      <c r="N294" s="40"/>
      <c r="O294" s="138"/>
      <c r="P294" s="138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</row>
    <row r="295" spans="1:41" ht="13.2">
      <c r="A295" s="40"/>
      <c r="B295" s="40"/>
      <c r="C295" s="40"/>
      <c r="D295" s="40"/>
      <c r="E295" s="40"/>
      <c r="F295" s="40"/>
      <c r="G295" s="40"/>
      <c r="H295" s="40"/>
      <c r="I295" s="161"/>
      <c r="J295" s="40"/>
      <c r="K295" s="40"/>
      <c r="L295" s="40"/>
      <c r="M295" s="40"/>
      <c r="N295" s="40"/>
      <c r="O295" s="138"/>
      <c r="P295" s="138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</row>
    <row r="296" spans="1:41" ht="13.2">
      <c r="A296" s="40"/>
      <c r="B296" s="40"/>
      <c r="C296" s="40"/>
      <c r="D296" s="40"/>
      <c r="E296" s="40"/>
      <c r="F296" s="40"/>
      <c r="G296" s="40"/>
      <c r="H296" s="40"/>
      <c r="I296" s="161"/>
      <c r="J296" s="40"/>
      <c r="K296" s="40"/>
      <c r="L296" s="40"/>
      <c r="M296" s="40"/>
      <c r="N296" s="40"/>
      <c r="O296" s="138"/>
      <c r="P296" s="138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</row>
    <row r="297" spans="1:41" ht="13.2">
      <c r="A297" s="40"/>
      <c r="B297" s="40"/>
      <c r="C297" s="40"/>
      <c r="D297" s="40"/>
      <c r="E297" s="40"/>
      <c r="F297" s="40"/>
      <c r="G297" s="40"/>
      <c r="H297" s="40"/>
      <c r="I297" s="161"/>
      <c r="J297" s="40"/>
      <c r="K297" s="40"/>
      <c r="L297" s="40"/>
      <c r="M297" s="40"/>
      <c r="N297" s="40"/>
      <c r="O297" s="138"/>
      <c r="P297" s="138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</row>
    <row r="298" spans="1:41" ht="13.2">
      <c r="A298" s="40"/>
      <c r="B298" s="40"/>
      <c r="C298" s="40"/>
      <c r="D298" s="40"/>
      <c r="E298" s="40"/>
      <c r="F298" s="40"/>
      <c r="G298" s="40"/>
      <c r="H298" s="40"/>
      <c r="I298" s="161"/>
      <c r="J298" s="40"/>
      <c r="K298" s="40"/>
      <c r="L298" s="40"/>
      <c r="M298" s="40"/>
      <c r="N298" s="40"/>
      <c r="O298" s="138"/>
      <c r="P298" s="138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</row>
    <row r="299" spans="1:41" ht="13.2">
      <c r="A299" s="40"/>
      <c r="B299" s="40"/>
      <c r="C299" s="40"/>
      <c r="D299" s="40"/>
      <c r="E299" s="40"/>
      <c r="F299" s="40"/>
      <c r="G299" s="40"/>
      <c r="H299" s="40"/>
      <c r="I299" s="161"/>
      <c r="J299" s="40"/>
      <c r="K299" s="40"/>
      <c r="L299" s="40"/>
      <c r="M299" s="40"/>
      <c r="N299" s="40"/>
      <c r="O299" s="138"/>
      <c r="P299" s="138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</row>
    <row r="300" spans="1:41" ht="13.2">
      <c r="A300" s="40"/>
      <c r="B300" s="40"/>
      <c r="C300" s="40"/>
      <c r="D300" s="40"/>
      <c r="E300" s="40"/>
      <c r="F300" s="40"/>
      <c r="G300" s="40"/>
      <c r="H300" s="40"/>
      <c r="I300" s="161"/>
      <c r="J300" s="40"/>
      <c r="K300" s="40"/>
      <c r="L300" s="40"/>
      <c r="M300" s="40"/>
      <c r="N300" s="40"/>
      <c r="O300" s="138"/>
      <c r="P300" s="138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</row>
    <row r="301" spans="1:41" ht="13.2">
      <c r="A301" s="40"/>
      <c r="B301" s="40"/>
      <c r="C301" s="40"/>
      <c r="D301" s="40"/>
      <c r="E301" s="40"/>
      <c r="F301" s="40"/>
      <c r="G301" s="40"/>
      <c r="H301" s="40"/>
      <c r="I301" s="161"/>
      <c r="J301" s="40"/>
      <c r="K301" s="40"/>
      <c r="L301" s="40"/>
      <c r="M301" s="40"/>
      <c r="N301" s="40"/>
      <c r="O301" s="138"/>
      <c r="P301" s="138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</row>
    <row r="302" spans="1:41" ht="13.2">
      <c r="A302" s="40"/>
      <c r="B302" s="40"/>
      <c r="C302" s="40"/>
      <c r="D302" s="40"/>
      <c r="E302" s="40"/>
      <c r="F302" s="40"/>
      <c r="G302" s="40"/>
      <c r="H302" s="40"/>
      <c r="I302" s="161"/>
      <c r="J302" s="40"/>
      <c r="K302" s="40"/>
      <c r="L302" s="40"/>
      <c r="M302" s="40"/>
      <c r="N302" s="40"/>
      <c r="O302" s="138"/>
      <c r="P302" s="138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</row>
    <row r="303" spans="1:41" ht="13.2">
      <c r="A303" s="40"/>
      <c r="B303" s="40"/>
      <c r="C303" s="40"/>
      <c r="D303" s="40"/>
      <c r="E303" s="40"/>
      <c r="F303" s="40"/>
      <c r="G303" s="40"/>
      <c r="H303" s="40"/>
      <c r="I303" s="161"/>
      <c r="J303" s="40"/>
      <c r="K303" s="40"/>
      <c r="L303" s="40"/>
      <c r="M303" s="40"/>
      <c r="N303" s="40"/>
      <c r="O303" s="138"/>
      <c r="P303" s="138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</row>
    <row r="304" spans="1:41" ht="13.2">
      <c r="A304" s="40"/>
      <c r="B304" s="40"/>
      <c r="C304" s="40"/>
      <c r="D304" s="40"/>
      <c r="E304" s="40"/>
      <c r="F304" s="40"/>
      <c r="G304" s="40"/>
      <c r="H304" s="40"/>
      <c r="I304" s="161"/>
      <c r="J304" s="40"/>
      <c r="K304" s="40"/>
      <c r="L304" s="40"/>
      <c r="M304" s="40"/>
      <c r="N304" s="40"/>
      <c r="O304" s="138"/>
      <c r="P304" s="138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</row>
    <row r="305" spans="1:41" ht="13.2">
      <c r="A305" s="40"/>
      <c r="B305" s="40"/>
      <c r="C305" s="40"/>
      <c r="D305" s="40"/>
      <c r="E305" s="40"/>
      <c r="F305" s="40"/>
      <c r="G305" s="40"/>
      <c r="H305" s="40"/>
      <c r="I305" s="161"/>
      <c r="J305" s="40"/>
      <c r="K305" s="40"/>
      <c r="L305" s="40"/>
      <c r="M305" s="40"/>
      <c r="N305" s="40"/>
      <c r="O305" s="138"/>
      <c r="P305" s="138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</row>
    <row r="306" spans="1:41" ht="13.2">
      <c r="A306" s="40"/>
      <c r="B306" s="40"/>
      <c r="C306" s="40"/>
      <c r="D306" s="40"/>
      <c r="E306" s="40"/>
      <c r="F306" s="40"/>
      <c r="G306" s="40"/>
      <c r="H306" s="40"/>
      <c r="I306" s="161"/>
      <c r="J306" s="40"/>
      <c r="K306" s="40"/>
      <c r="L306" s="40"/>
      <c r="M306" s="40"/>
      <c r="N306" s="40"/>
      <c r="O306" s="138"/>
      <c r="P306" s="138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</row>
    <row r="307" spans="1:41" ht="13.2">
      <c r="A307" s="40"/>
      <c r="B307" s="40"/>
      <c r="C307" s="40"/>
      <c r="D307" s="40"/>
      <c r="E307" s="40"/>
      <c r="F307" s="40"/>
      <c r="G307" s="40"/>
      <c r="H307" s="40"/>
      <c r="I307" s="161"/>
      <c r="J307" s="40"/>
      <c r="K307" s="40"/>
      <c r="L307" s="40"/>
      <c r="M307" s="40"/>
      <c r="N307" s="40"/>
      <c r="O307" s="138"/>
      <c r="P307" s="138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</row>
    <row r="308" spans="1:41" ht="13.2">
      <c r="A308" s="40"/>
      <c r="B308" s="40"/>
      <c r="C308" s="40"/>
      <c r="D308" s="40"/>
      <c r="E308" s="40"/>
      <c r="F308" s="40"/>
      <c r="G308" s="40"/>
      <c r="H308" s="40"/>
      <c r="I308" s="161"/>
      <c r="J308" s="40"/>
      <c r="K308" s="40"/>
      <c r="L308" s="40"/>
      <c r="M308" s="40"/>
      <c r="N308" s="40"/>
      <c r="O308" s="138"/>
      <c r="P308" s="138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</row>
    <row r="309" spans="1:41" ht="13.2">
      <c r="A309" s="40"/>
      <c r="B309" s="40"/>
      <c r="C309" s="40"/>
      <c r="D309" s="40"/>
      <c r="E309" s="40"/>
      <c r="F309" s="40"/>
      <c r="G309" s="40"/>
      <c r="H309" s="40"/>
      <c r="I309" s="161"/>
      <c r="J309" s="40"/>
      <c r="K309" s="40"/>
      <c r="L309" s="40"/>
      <c r="M309" s="40"/>
      <c r="N309" s="40"/>
      <c r="O309" s="138"/>
      <c r="P309" s="138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</row>
    <row r="310" spans="1:41" ht="13.2">
      <c r="A310" s="40"/>
      <c r="B310" s="40"/>
      <c r="C310" s="40"/>
      <c r="D310" s="40"/>
      <c r="E310" s="40"/>
      <c r="F310" s="40"/>
      <c r="G310" s="40"/>
      <c r="H310" s="40"/>
      <c r="I310" s="161"/>
      <c r="J310" s="40"/>
      <c r="K310" s="40"/>
      <c r="L310" s="40"/>
      <c r="M310" s="40"/>
      <c r="N310" s="40"/>
      <c r="O310" s="138"/>
      <c r="P310" s="138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</row>
    <row r="311" spans="1:41" ht="13.2">
      <c r="A311" s="40"/>
      <c r="B311" s="40"/>
      <c r="C311" s="40"/>
      <c r="D311" s="40"/>
      <c r="E311" s="40"/>
      <c r="F311" s="40"/>
      <c r="G311" s="40"/>
      <c r="H311" s="40"/>
      <c r="I311" s="161"/>
      <c r="J311" s="40"/>
      <c r="K311" s="40"/>
      <c r="L311" s="40"/>
      <c r="M311" s="40"/>
      <c r="N311" s="40"/>
      <c r="O311" s="138"/>
      <c r="P311" s="138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</row>
    <row r="312" spans="1:41" ht="13.2">
      <c r="A312" s="40"/>
      <c r="B312" s="40"/>
      <c r="C312" s="40"/>
      <c r="D312" s="40"/>
      <c r="E312" s="40"/>
      <c r="F312" s="40"/>
      <c r="G312" s="40"/>
      <c r="H312" s="40"/>
      <c r="I312" s="161"/>
      <c r="J312" s="40"/>
      <c r="K312" s="40"/>
      <c r="L312" s="40"/>
      <c r="M312" s="40"/>
      <c r="N312" s="40"/>
      <c r="O312" s="138"/>
      <c r="P312" s="138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</row>
    <row r="313" spans="1:41" ht="13.2">
      <c r="A313" s="40"/>
      <c r="B313" s="40"/>
      <c r="C313" s="40"/>
      <c r="D313" s="40"/>
      <c r="E313" s="40"/>
      <c r="F313" s="40"/>
      <c r="G313" s="40"/>
      <c r="H313" s="40"/>
      <c r="I313" s="161"/>
      <c r="J313" s="40"/>
      <c r="K313" s="40"/>
      <c r="L313" s="40"/>
      <c r="M313" s="40"/>
      <c r="N313" s="40"/>
      <c r="O313" s="138"/>
      <c r="P313" s="138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</row>
    <row r="314" spans="1:41" ht="13.2">
      <c r="A314" s="40"/>
      <c r="B314" s="40"/>
      <c r="C314" s="40"/>
      <c r="D314" s="40"/>
      <c r="E314" s="40"/>
      <c r="F314" s="40"/>
      <c r="G314" s="40"/>
      <c r="H314" s="40"/>
      <c r="I314" s="161"/>
      <c r="J314" s="40"/>
      <c r="K314" s="40"/>
      <c r="L314" s="40"/>
      <c r="M314" s="40"/>
      <c r="N314" s="40"/>
      <c r="O314" s="138"/>
      <c r="P314" s="138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</row>
    <row r="315" spans="1:41" ht="13.2">
      <c r="A315" s="40"/>
      <c r="B315" s="40"/>
      <c r="C315" s="40"/>
      <c r="D315" s="40"/>
      <c r="E315" s="40"/>
      <c r="F315" s="40"/>
      <c r="G315" s="40"/>
      <c r="H315" s="40"/>
      <c r="I315" s="161"/>
      <c r="J315" s="40"/>
      <c r="K315" s="40"/>
      <c r="L315" s="40"/>
      <c r="M315" s="40"/>
      <c r="N315" s="40"/>
      <c r="O315" s="138"/>
      <c r="P315" s="138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</row>
    <row r="316" spans="1:41" ht="13.2">
      <c r="A316" s="40"/>
      <c r="B316" s="40"/>
      <c r="C316" s="40"/>
      <c r="D316" s="40"/>
      <c r="E316" s="40"/>
      <c r="F316" s="40"/>
      <c r="G316" s="40"/>
      <c r="H316" s="40"/>
      <c r="I316" s="161"/>
      <c r="J316" s="40"/>
      <c r="K316" s="40"/>
      <c r="L316" s="40"/>
      <c r="M316" s="40"/>
      <c r="N316" s="40"/>
      <c r="O316" s="138"/>
      <c r="P316" s="138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</row>
    <row r="317" spans="1:41" ht="13.2">
      <c r="A317" s="40"/>
      <c r="B317" s="40"/>
      <c r="C317" s="40"/>
      <c r="D317" s="40"/>
      <c r="E317" s="40"/>
      <c r="F317" s="40"/>
      <c r="G317" s="40"/>
      <c r="H317" s="40"/>
      <c r="I317" s="161"/>
      <c r="J317" s="40"/>
      <c r="K317" s="40"/>
      <c r="L317" s="40"/>
      <c r="M317" s="40"/>
      <c r="N317" s="40"/>
      <c r="O317" s="138"/>
      <c r="P317" s="138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</row>
    <row r="318" spans="1:41" ht="13.2">
      <c r="A318" s="40"/>
      <c r="B318" s="40"/>
      <c r="C318" s="40"/>
      <c r="D318" s="40"/>
      <c r="E318" s="40"/>
      <c r="F318" s="40"/>
      <c r="G318" s="40"/>
      <c r="H318" s="40"/>
      <c r="I318" s="161"/>
      <c r="J318" s="40"/>
      <c r="K318" s="40"/>
      <c r="L318" s="40"/>
      <c r="M318" s="40"/>
      <c r="N318" s="40"/>
      <c r="O318" s="138"/>
      <c r="P318" s="138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</row>
    <row r="319" spans="1:41" ht="13.2">
      <c r="A319" s="40"/>
      <c r="B319" s="40"/>
      <c r="C319" s="40"/>
      <c r="D319" s="40"/>
      <c r="E319" s="40"/>
      <c r="F319" s="40"/>
      <c r="G319" s="40"/>
      <c r="H319" s="40"/>
      <c r="I319" s="161"/>
      <c r="J319" s="40"/>
      <c r="K319" s="40"/>
      <c r="L319" s="40"/>
      <c r="M319" s="40"/>
      <c r="N319" s="40"/>
      <c r="O319" s="138"/>
      <c r="P319" s="138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</row>
    <row r="320" spans="1:41" ht="13.2">
      <c r="A320" s="40"/>
      <c r="B320" s="40"/>
      <c r="C320" s="40"/>
      <c r="D320" s="40"/>
      <c r="E320" s="40"/>
      <c r="F320" s="40"/>
      <c r="G320" s="40"/>
      <c r="H320" s="40"/>
      <c r="I320" s="161"/>
      <c r="J320" s="40"/>
      <c r="K320" s="40"/>
      <c r="L320" s="40"/>
      <c r="M320" s="40"/>
      <c r="N320" s="40"/>
      <c r="O320" s="138"/>
      <c r="P320" s="138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</row>
    <row r="321" spans="1:41" ht="13.2">
      <c r="A321" s="40"/>
      <c r="B321" s="40"/>
      <c r="C321" s="40"/>
      <c r="D321" s="40"/>
      <c r="E321" s="40"/>
      <c r="F321" s="40"/>
      <c r="G321" s="40"/>
      <c r="H321" s="40"/>
      <c r="I321" s="161"/>
      <c r="J321" s="40"/>
      <c r="K321" s="40"/>
      <c r="L321" s="40"/>
      <c r="M321" s="40"/>
      <c r="N321" s="40"/>
      <c r="O321" s="138"/>
      <c r="P321" s="138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</row>
    <row r="322" spans="1:41" ht="13.2">
      <c r="A322" s="40"/>
      <c r="B322" s="40"/>
      <c r="C322" s="40"/>
      <c r="D322" s="40"/>
      <c r="E322" s="40"/>
      <c r="F322" s="40"/>
      <c r="G322" s="40"/>
      <c r="H322" s="40"/>
      <c r="I322" s="161"/>
      <c r="J322" s="40"/>
      <c r="K322" s="40"/>
      <c r="L322" s="40"/>
      <c r="M322" s="40"/>
      <c r="N322" s="40"/>
      <c r="O322" s="138"/>
      <c r="P322" s="138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</row>
    <row r="323" spans="1:41" ht="13.2">
      <c r="A323" s="40"/>
      <c r="B323" s="40"/>
      <c r="C323" s="40"/>
      <c r="D323" s="40"/>
      <c r="E323" s="40"/>
      <c r="F323" s="40"/>
      <c r="G323" s="40"/>
      <c r="H323" s="40"/>
      <c r="I323" s="161"/>
      <c r="J323" s="40"/>
      <c r="K323" s="40"/>
      <c r="L323" s="40"/>
      <c r="M323" s="40"/>
      <c r="N323" s="40"/>
      <c r="O323" s="138"/>
      <c r="P323" s="138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</row>
    <row r="324" spans="1:41" ht="13.2">
      <c r="A324" s="40"/>
      <c r="B324" s="40"/>
      <c r="C324" s="40"/>
      <c r="D324" s="40"/>
      <c r="E324" s="40"/>
      <c r="F324" s="40"/>
      <c r="G324" s="40"/>
      <c r="H324" s="40"/>
      <c r="I324" s="161"/>
      <c r="J324" s="40"/>
      <c r="K324" s="40"/>
      <c r="L324" s="40"/>
      <c r="M324" s="40"/>
      <c r="N324" s="40"/>
      <c r="O324" s="138"/>
      <c r="P324" s="138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</row>
    <row r="325" spans="1:41" ht="13.2">
      <c r="A325" s="40"/>
      <c r="B325" s="40"/>
      <c r="C325" s="40"/>
      <c r="D325" s="40"/>
      <c r="E325" s="40"/>
      <c r="F325" s="40"/>
      <c r="G325" s="40"/>
      <c r="H325" s="40"/>
      <c r="I325" s="161"/>
      <c r="J325" s="40"/>
      <c r="K325" s="40"/>
      <c r="L325" s="40"/>
      <c r="M325" s="40"/>
      <c r="N325" s="40"/>
      <c r="O325" s="138"/>
      <c r="P325" s="138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</row>
    <row r="326" spans="1:41" ht="13.2">
      <c r="A326" s="40"/>
      <c r="B326" s="40"/>
      <c r="C326" s="40"/>
      <c r="D326" s="40"/>
      <c r="E326" s="40"/>
      <c r="F326" s="40"/>
      <c r="G326" s="40"/>
      <c r="H326" s="40"/>
      <c r="I326" s="161"/>
      <c r="J326" s="40"/>
      <c r="K326" s="40"/>
      <c r="L326" s="40"/>
      <c r="M326" s="40"/>
      <c r="N326" s="40"/>
      <c r="O326" s="138"/>
      <c r="P326" s="138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</row>
    <row r="327" spans="1:41" ht="13.2">
      <c r="A327" s="40"/>
      <c r="B327" s="40"/>
      <c r="C327" s="40"/>
      <c r="D327" s="40"/>
      <c r="E327" s="40"/>
      <c r="F327" s="40"/>
      <c r="G327" s="40"/>
      <c r="H327" s="40"/>
      <c r="I327" s="161"/>
      <c r="J327" s="40"/>
      <c r="K327" s="40"/>
      <c r="L327" s="40"/>
      <c r="M327" s="40"/>
      <c r="N327" s="40"/>
      <c r="O327" s="138"/>
      <c r="P327" s="138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</row>
    <row r="328" spans="1:41" ht="13.2">
      <c r="A328" s="40"/>
      <c r="B328" s="40"/>
      <c r="C328" s="40"/>
      <c r="D328" s="40"/>
      <c r="E328" s="40"/>
      <c r="F328" s="40"/>
      <c r="G328" s="40"/>
      <c r="H328" s="40"/>
      <c r="I328" s="161"/>
      <c r="J328" s="40"/>
      <c r="K328" s="40"/>
      <c r="L328" s="40"/>
      <c r="M328" s="40"/>
      <c r="N328" s="40"/>
      <c r="O328" s="138"/>
      <c r="P328" s="138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</row>
    <row r="329" spans="1:41" ht="13.2">
      <c r="A329" s="40"/>
      <c r="B329" s="40"/>
      <c r="C329" s="40"/>
      <c r="D329" s="40"/>
      <c r="E329" s="40"/>
      <c r="F329" s="40"/>
      <c r="G329" s="40"/>
      <c r="H329" s="40"/>
      <c r="I329" s="161"/>
      <c r="J329" s="40"/>
      <c r="K329" s="40"/>
      <c r="L329" s="40"/>
      <c r="M329" s="40"/>
      <c r="N329" s="40"/>
      <c r="O329" s="138"/>
      <c r="P329" s="138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</row>
    <row r="330" spans="1:41" ht="13.2">
      <c r="A330" s="40"/>
      <c r="B330" s="40"/>
      <c r="C330" s="40"/>
      <c r="D330" s="40"/>
      <c r="E330" s="40"/>
      <c r="F330" s="40"/>
      <c r="G330" s="40"/>
      <c r="H330" s="40"/>
      <c r="I330" s="161"/>
      <c r="J330" s="40"/>
      <c r="K330" s="40"/>
      <c r="L330" s="40"/>
      <c r="M330" s="40"/>
      <c r="N330" s="40"/>
      <c r="O330" s="138"/>
      <c r="P330" s="138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</row>
    <row r="331" spans="1:41" ht="13.2">
      <c r="A331" s="40"/>
      <c r="B331" s="40"/>
      <c r="C331" s="40"/>
      <c r="D331" s="40"/>
      <c r="E331" s="40"/>
      <c r="F331" s="40"/>
      <c r="G331" s="40"/>
      <c r="H331" s="40"/>
      <c r="I331" s="161"/>
      <c r="J331" s="40"/>
      <c r="K331" s="40"/>
      <c r="L331" s="40"/>
      <c r="M331" s="40"/>
      <c r="N331" s="40"/>
      <c r="O331" s="138"/>
      <c r="P331" s="138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</row>
    <row r="332" spans="1:41" ht="13.2">
      <c r="A332" s="40"/>
      <c r="B332" s="40"/>
      <c r="C332" s="40"/>
      <c r="D332" s="40"/>
      <c r="E332" s="40"/>
      <c r="F332" s="40"/>
      <c r="G332" s="40"/>
      <c r="H332" s="40"/>
      <c r="I332" s="161"/>
      <c r="J332" s="40"/>
      <c r="K332" s="40"/>
      <c r="L332" s="40"/>
      <c r="M332" s="40"/>
      <c r="N332" s="40"/>
      <c r="O332" s="138"/>
      <c r="P332" s="138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</row>
    <row r="333" spans="1:41" ht="13.2">
      <c r="A333" s="40"/>
      <c r="B333" s="40"/>
      <c r="C333" s="40"/>
      <c r="D333" s="40"/>
      <c r="E333" s="40"/>
      <c r="F333" s="40"/>
      <c r="G333" s="40"/>
      <c r="H333" s="40"/>
      <c r="I333" s="161"/>
      <c r="J333" s="40"/>
      <c r="K333" s="40"/>
      <c r="L333" s="40"/>
      <c r="M333" s="40"/>
      <c r="N333" s="40"/>
      <c r="O333" s="138"/>
      <c r="P333" s="138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</row>
    <row r="334" spans="1:41" ht="13.2">
      <c r="A334" s="40"/>
      <c r="B334" s="40"/>
      <c r="C334" s="40"/>
      <c r="D334" s="40"/>
      <c r="E334" s="40"/>
      <c r="F334" s="40"/>
      <c r="G334" s="40"/>
      <c r="H334" s="40"/>
      <c r="I334" s="161"/>
      <c r="J334" s="40"/>
      <c r="K334" s="40"/>
      <c r="L334" s="40"/>
      <c r="M334" s="40"/>
      <c r="N334" s="40"/>
      <c r="O334" s="138"/>
      <c r="P334" s="138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</row>
    <row r="335" spans="1:41" ht="13.2">
      <c r="A335" s="40"/>
      <c r="B335" s="40"/>
      <c r="C335" s="40"/>
      <c r="D335" s="40"/>
      <c r="E335" s="40"/>
      <c r="F335" s="40"/>
      <c r="G335" s="40"/>
      <c r="H335" s="40"/>
      <c r="I335" s="161"/>
      <c r="J335" s="40"/>
      <c r="K335" s="40"/>
      <c r="L335" s="40"/>
      <c r="M335" s="40"/>
      <c r="N335" s="40"/>
      <c r="O335" s="138"/>
      <c r="P335" s="138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</row>
    <row r="336" spans="1:41" ht="13.2">
      <c r="A336" s="40"/>
      <c r="B336" s="40"/>
      <c r="C336" s="40"/>
      <c r="D336" s="40"/>
      <c r="E336" s="40"/>
      <c r="F336" s="40"/>
      <c r="G336" s="40"/>
      <c r="H336" s="40"/>
      <c r="I336" s="161"/>
      <c r="J336" s="40"/>
      <c r="K336" s="40"/>
      <c r="L336" s="40"/>
      <c r="M336" s="40"/>
      <c r="N336" s="40"/>
      <c r="O336" s="138"/>
      <c r="P336" s="138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</row>
    <row r="337" spans="1:41" ht="13.2">
      <c r="A337" s="40"/>
      <c r="B337" s="40"/>
      <c r="C337" s="40"/>
      <c r="D337" s="40"/>
      <c r="E337" s="40"/>
      <c r="F337" s="40"/>
      <c r="G337" s="40"/>
      <c r="H337" s="40"/>
      <c r="I337" s="161"/>
      <c r="J337" s="40"/>
      <c r="K337" s="40"/>
      <c r="L337" s="40"/>
      <c r="M337" s="40"/>
      <c r="N337" s="40"/>
      <c r="O337" s="138"/>
      <c r="P337" s="138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</row>
    <row r="338" spans="1:41" ht="13.2">
      <c r="A338" s="40"/>
      <c r="B338" s="40"/>
      <c r="C338" s="40"/>
      <c r="D338" s="40"/>
      <c r="E338" s="40"/>
      <c r="F338" s="40"/>
      <c r="G338" s="40"/>
      <c r="H338" s="40"/>
      <c r="I338" s="161"/>
      <c r="J338" s="40"/>
      <c r="K338" s="40"/>
      <c r="L338" s="40"/>
      <c r="M338" s="40"/>
      <c r="N338" s="40"/>
      <c r="O338" s="138"/>
      <c r="P338" s="138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</row>
    <row r="339" spans="1:41" ht="13.2">
      <c r="A339" s="40"/>
      <c r="B339" s="40"/>
      <c r="C339" s="40"/>
      <c r="D339" s="40"/>
      <c r="E339" s="40"/>
      <c r="F339" s="40"/>
      <c r="G339" s="40"/>
      <c r="H339" s="40"/>
      <c r="I339" s="161"/>
      <c r="J339" s="40"/>
      <c r="K339" s="40"/>
      <c r="L339" s="40"/>
      <c r="M339" s="40"/>
      <c r="N339" s="40"/>
      <c r="O339" s="138"/>
      <c r="P339" s="138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</row>
    <row r="340" spans="1:41" ht="13.2">
      <c r="A340" s="40"/>
      <c r="B340" s="40"/>
      <c r="C340" s="40"/>
      <c r="D340" s="40"/>
      <c r="E340" s="40"/>
      <c r="F340" s="40"/>
      <c r="G340" s="40"/>
      <c r="H340" s="40"/>
      <c r="I340" s="161"/>
      <c r="J340" s="40"/>
      <c r="K340" s="40"/>
      <c r="L340" s="40"/>
      <c r="M340" s="40"/>
      <c r="N340" s="40"/>
      <c r="O340" s="138"/>
      <c r="P340" s="138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</row>
    <row r="341" spans="1:41" ht="13.2">
      <c r="A341" s="40"/>
      <c r="B341" s="40"/>
      <c r="C341" s="40"/>
      <c r="D341" s="40"/>
      <c r="E341" s="40"/>
      <c r="F341" s="40"/>
      <c r="G341" s="40"/>
      <c r="H341" s="40"/>
      <c r="I341" s="161"/>
      <c r="J341" s="40"/>
      <c r="K341" s="40"/>
      <c r="L341" s="40"/>
      <c r="M341" s="40"/>
      <c r="N341" s="40"/>
      <c r="O341" s="138"/>
      <c r="P341" s="138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</row>
    <row r="342" spans="1:41" ht="13.2">
      <c r="A342" s="40"/>
      <c r="B342" s="40"/>
      <c r="C342" s="40"/>
      <c r="D342" s="40"/>
      <c r="E342" s="40"/>
      <c r="F342" s="40"/>
      <c r="G342" s="40"/>
      <c r="H342" s="40"/>
      <c r="I342" s="161"/>
      <c r="J342" s="40"/>
      <c r="K342" s="40"/>
      <c r="L342" s="40"/>
      <c r="M342" s="40"/>
      <c r="N342" s="40"/>
      <c r="O342" s="138"/>
      <c r="P342" s="138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</row>
    <row r="343" spans="1:41" ht="13.2">
      <c r="A343" s="40"/>
      <c r="B343" s="40"/>
      <c r="C343" s="40"/>
      <c r="D343" s="40"/>
      <c r="E343" s="40"/>
      <c r="F343" s="40"/>
      <c r="G343" s="40"/>
      <c r="H343" s="40"/>
      <c r="I343" s="161"/>
      <c r="J343" s="40"/>
      <c r="K343" s="40"/>
      <c r="L343" s="40"/>
      <c r="M343" s="40"/>
      <c r="N343" s="40"/>
      <c r="O343" s="138"/>
      <c r="P343" s="138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</row>
    <row r="344" spans="1:41" ht="13.2">
      <c r="A344" s="40"/>
      <c r="B344" s="40"/>
      <c r="C344" s="40"/>
      <c r="D344" s="40"/>
      <c r="E344" s="40"/>
      <c r="F344" s="40"/>
      <c r="G344" s="40"/>
      <c r="H344" s="40"/>
      <c r="I344" s="161"/>
      <c r="J344" s="40"/>
      <c r="K344" s="40"/>
      <c r="L344" s="40"/>
      <c r="M344" s="40"/>
      <c r="N344" s="40"/>
      <c r="O344" s="138"/>
      <c r="P344" s="138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</row>
    <row r="345" spans="1:41" ht="13.2">
      <c r="A345" s="40"/>
      <c r="B345" s="40"/>
      <c r="C345" s="40"/>
      <c r="D345" s="40"/>
      <c r="E345" s="40"/>
      <c r="F345" s="40"/>
      <c r="G345" s="40"/>
      <c r="H345" s="40"/>
      <c r="I345" s="161"/>
      <c r="J345" s="40"/>
      <c r="K345" s="40"/>
      <c r="L345" s="40"/>
      <c r="M345" s="40"/>
      <c r="N345" s="40"/>
      <c r="O345" s="138"/>
      <c r="P345" s="138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</row>
    <row r="346" spans="1:41" ht="13.2">
      <c r="A346" s="40"/>
      <c r="B346" s="40"/>
      <c r="C346" s="40"/>
      <c r="D346" s="40"/>
      <c r="E346" s="40"/>
      <c r="F346" s="40"/>
      <c r="G346" s="40"/>
      <c r="H346" s="40"/>
      <c r="I346" s="161"/>
      <c r="J346" s="40"/>
      <c r="K346" s="40"/>
      <c r="L346" s="40"/>
      <c r="M346" s="40"/>
      <c r="N346" s="40"/>
      <c r="O346" s="138"/>
      <c r="P346" s="138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</row>
    <row r="347" spans="1:41" ht="13.2">
      <c r="A347" s="40"/>
      <c r="B347" s="40"/>
      <c r="C347" s="40"/>
      <c r="D347" s="40"/>
      <c r="E347" s="40"/>
      <c r="F347" s="40"/>
      <c r="G347" s="40"/>
      <c r="H347" s="40"/>
      <c r="I347" s="161"/>
      <c r="J347" s="40"/>
      <c r="K347" s="40"/>
      <c r="L347" s="40"/>
      <c r="M347" s="40"/>
      <c r="N347" s="40"/>
      <c r="O347" s="138"/>
      <c r="P347" s="138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</row>
    <row r="348" spans="1:41" ht="13.2">
      <c r="A348" s="40"/>
      <c r="B348" s="40"/>
      <c r="C348" s="40"/>
      <c r="D348" s="40"/>
      <c r="E348" s="40"/>
      <c r="F348" s="40"/>
      <c r="G348" s="40"/>
      <c r="H348" s="40"/>
      <c r="I348" s="161"/>
      <c r="J348" s="40"/>
      <c r="K348" s="40"/>
      <c r="L348" s="40"/>
      <c r="M348" s="40"/>
      <c r="N348" s="40"/>
      <c r="O348" s="138"/>
      <c r="P348" s="138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</row>
    <row r="349" spans="1:41" ht="13.2">
      <c r="A349" s="40"/>
      <c r="B349" s="40"/>
      <c r="C349" s="40"/>
      <c r="D349" s="40"/>
      <c r="E349" s="40"/>
      <c r="F349" s="40"/>
      <c r="G349" s="40"/>
      <c r="H349" s="40"/>
      <c r="I349" s="161"/>
      <c r="J349" s="40"/>
      <c r="K349" s="40"/>
      <c r="L349" s="40"/>
      <c r="M349" s="40"/>
      <c r="N349" s="40"/>
      <c r="O349" s="138"/>
      <c r="P349" s="138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</row>
    <row r="350" spans="1:41" ht="13.2">
      <c r="A350" s="40"/>
      <c r="B350" s="40"/>
      <c r="C350" s="40"/>
      <c r="D350" s="40"/>
      <c r="E350" s="40"/>
      <c r="F350" s="40"/>
      <c r="G350" s="40"/>
      <c r="H350" s="40"/>
      <c r="I350" s="161"/>
      <c r="J350" s="40"/>
      <c r="K350" s="40"/>
      <c r="L350" s="40"/>
      <c r="M350" s="40"/>
      <c r="N350" s="40"/>
      <c r="O350" s="138"/>
      <c r="P350" s="138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</row>
    <row r="351" spans="1:41" ht="13.2">
      <c r="A351" s="40"/>
      <c r="B351" s="40"/>
      <c r="C351" s="40"/>
      <c r="D351" s="40"/>
      <c r="E351" s="40"/>
      <c r="F351" s="40"/>
      <c r="G351" s="40"/>
      <c r="H351" s="40"/>
      <c r="I351" s="161"/>
      <c r="J351" s="40"/>
      <c r="K351" s="40"/>
      <c r="L351" s="40"/>
      <c r="M351" s="40"/>
      <c r="N351" s="40"/>
      <c r="O351" s="138"/>
      <c r="P351" s="138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</row>
    <row r="352" spans="1:41" ht="13.2">
      <c r="A352" s="40"/>
      <c r="B352" s="40"/>
      <c r="C352" s="40"/>
      <c r="D352" s="40"/>
      <c r="E352" s="40"/>
      <c r="F352" s="40"/>
      <c r="G352" s="40"/>
      <c r="H352" s="40"/>
      <c r="I352" s="161"/>
      <c r="J352" s="40"/>
      <c r="K352" s="40"/>
      <c r="L352" s="40"/>
      <c r="M352" s="40"/>
      <c r="N352" s="40"/>
      <c r="O352" s="138"/>
      <c r="P352" s="138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</row>
    <row r="353" spans="1:41" ht="13.2">
      <c r="A353" s="40"/>
      <c r="B353" s="40"/>
      <c r="C353" s="40"/>
      <c r="D353" s="40"/>
      <c r="E353" s="40"/>
      <c r="F353" s="40"/>
      <c r="G353" s="40"/>
      <c r="H353" s="40"/>
      <c r="I353" s="161"/>
      <c r="J353" s="40"/>
      <c r="K353" s="40"/>
      <c r="L353" s="40"/>
      <c r="M353" s="40"/>
      <c r="N353" s="40"/>
      <c r="O353" s="138"/>
      <c r="P353" s="138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</row>
    <row r="354" spans="1:41" ht="13.2">
      <c r="A354" s="40"/>
      <c r="B354" s="40"/>
      <c r="C354" s="40"/>
      <c r="D354" s="40"/>
      <c r="E354" s="40"/>
      <c r="F354" s="40"/>
      <c r="G354" s="40"/>
      <c r="H354" s="40"/>
      <c r="I354" s="161"/>
      <c r="J354" s="40"/>
      <c r="K354" s="40"/>
      <c r="L354" s="40"/>
      <c r="M354" s="40"/>
      <c r="N354" s="40"/>
      <c r="O354" s="138"/>
      <c r="P354" s="138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</row>
    <row r="355" spans="1:41" ht="13.2">
      <c r="A355" s="40"/>
      <c r="B355" s="40"/>
      <c r="C355" s="40"/>
      <c r="D355" s="40"/>
      <c r="E355" s="40"/>
      <c r="F355" s="40"/>
      <c r="G355" s="40"/>
      <c r="H355" s="40"/>
      <c r="I355" s="161"/>
      <c r="J355" s="40"/>
      <c r="K355" s="40"/>
      <c r="L355" s="40"/>
      <c r="M355" s="40"/>
      <c r="N355" s="40"/>
      <c r="O355" s="138"/>
      <c r="P355" s="138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</row>
    <row r="356" spans="1:41" ht="13.2">
      <c r="A356" s="40"/>
      <c r="B356" s="40"/>
      <c r="C356" s="40"/>
      <c r="D356" s="40"/>
      <c r="E356" s="40"/>
      <c r="F356" s="40"/>
      <c r="G356" s="40"/>
      <c r="H356" s="40"/>
      <c r="I356" s="161"/>
      <c r="J356" s="40"/>
      <c r="K356" s="40"/>
      <c r="L356" s="40"/>
      <c r="M356" s="40"/>
      <c r="N356" s="40"/>
      <c r="O356" s="138"/>
      <c r="P356" s="138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</row>
    <row r="357" spans="1:41" ht="13.2">
      <c r="A357" s="40"/>
      <c r="B357" s="40"/>
      <c r="C357" s="40"/>
      <c r="D357" s="40"/>
      <c r="E357" s="40"/>
      <c r="F357" s="40"/>
      <c r="G357" s="40"/>
      <c r="H357" s="40"/>
      <c r="I357" s="161"/>
      <c r="J357" s="40"/>
      <c r="K357" s="40"/>
      <c r="L357" s="40"/>
      <c r="M357" s="40"/>
      <c r="N357" s="40"/>
      <c r="O357" s="138"/>
      <c r="P357" s="138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</row>
    <row r="358" spans="1:41" ht="13.2">
      <c r="A358" s="40"/>
      <c r="B358" s="40"/>
      <c r="C358" s="40"/>
      <c r="D358" s="40"/>
      <c r="E358" s="40"/>
      <c r="F358" s="40"/>
      <c r="G358" s="40"/>
      <c r="H358" s="40"/>
      <c r="I358" s="161"/>
      <c r="J358" s="40"/>
      <c r="K358" s="40"/>
      <c r="L358" s="40"/>
      <c r="M358" s="40"/>
      <c r="N358" s="40"/>
      <c r="O358" s="138"/>
      <c r="P358" s="138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</row>
    <row r="359" spans="1:41" ht="13.2">
      <c r="A359" s="40"/>
      <c r="B359" s="40"/>
      <c r="C359" s="40"/>
      <c r="D359" s="40"/>
      <c r="E359" s="40"/>
      <c r="F359" s="40"/>
      <c r="G359" s="40"/>
      <c r="H359" s="40"/>
      <c r="I359" s="161"/>
      <c r="J359" s="40"/>
      <c r="K359" s="40"/>
      <c r="L359" s="40"/>
      <c r="M359" s="40"/>
      <c r="N359" s="40"/>
      <c r="O359" s="138"/>
      <c r="P359" s="138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</row>
    <row r="360" spans="1:41" ht="13.2">
      <c r="A360" s="40"/>
      <c r="B360" s="40"/>
      <c r="C360" s="40"/>
      <c r="D360" s="40"/>
      <c r="E360" s="40"/>
      <c r="F360" s="40"/>
      <c r="G360" s="40"/>
      <c r="H360" s="40"/>
      <c r="I360" s="161"/>
      <c r="J360" s="40"/>
      <c r="K360" s="40"/>
      <c r="L360" s="40"/>
      <c r="M360" s="40"/>
      <c r="N360" s="40"/>
      <c r="O360" s="138"/>
      <c r="P360" s="138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</row>
    <row r="361" spans="1:41" ht="13.2">
      <c r="A361" s="40"/>
      <c r="B361" s="40"/>
      <c r="C361" s="40"/>
      <c r="D361" s="40"/>
      <c r="E361" s="40"/>
      <c r="F361" s="40"/>
      <c r="G361" s="40"/>
      <c r="H361" s="40"/>
      <c r="I361" s="161"/>
      <c r="J361" s="40"/>
      <c r="K361" s="40"/>
      <c r="L361" s="40"/>
      <c r="M361" s="40"/>
      <c r="N361" s="40"/>
      <c r="O361" s="138"/>
      <c r="P361" s="138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</row>
    <row r="362" spans="1:41" ht="13.2">
      <c r="A362" s="40"/>
      <c r="B362" s="40"/>
      <c r="C362" s="40"/>
      <c r="D362" s="40"/>
      <c r="E362" s="40"/>
      <c r="F362" s="40"/>
      <c r="G362" s="40"/>
      <c r="H362" s="40"/>
      <c r="I362" s="161"/>
      <c r="J362" s="40"/>
      <c r="K362" s="40"/>
      <c r="L362" s="40"/>
      <c r="M362" s="40"/>
      <c r="N362" s="40"/>
      <c r="O362" s="138"/>
      <c r="P362" s="138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</row>
    <row r="363" spans="1:41" ht="13.2">
      <c r="A363" s="40"/>
      <c r="B363" s="40"/>
      <c r="C363" s="40"/>
      <c r="D363" s="40"/>
      <c r="E363" s="40"/>
      <c r="F363" s="40"/>
      <c r="G363" s="40"/>
      <c r="H363" s="40"/>
      <c r="I363" s="161"/>
      <c r="J363" s="40"/>
      <c r="K363" s="40"/>
      <c r="L363" s="40"/>
      <c r="M363" s="40"/>
      <c r="N363" s="40"/>
      <c r="O363" s="138"/>
      <c r="P363" s="138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</row>
    <row r="364" spans="1:41" ht="13.2">
      <c r="A364" s="40"/>
      <c r="B364" s="40"/>
      <c r="C364" s="40"/>
      <c r="D364" s="40"/>
      <c r="E364" s="40"/>
      <c r="F364" s="40"/>
      <c r="G364" s="40"/>
      <c r="H364" s="40"/>
      <c r="I364" s="161"/>
      <c r="J364" s="40"/>
      <c r="K364" s="40"/>
      <c r="L364" s="40"/>
      <c r="M364" s="40"/>
      <c r="N364" s="40"/>
      <c r="O364" s="138"/>
      <c r="P364" s="138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</row>
    <row r="365" spans="1:41" ht="13.2">
      <c r="A365" s="40"/>
      <c r="B365" s="40"/>
      <c r="C365" s="40"/>
      <c r="D365" s="40"/>
      <c r="E365" s="40"/>
      <c r="F365" s="40"/>
      <c r="G365" s="40"/>
      <c r="H365" s="40"/>
      <c r="I365" s="161"/>
      <c r="J365" s="40"/>
      <c r="K365" s="40"/>
      <c r="L365" s="40"/>
      <c r="M365" s="40"/>
      <c r="N365" s="40"/>
      <c r="O365" s="138"/>
      <c r="P365" s="138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</row>
    <row r="366" spans="1:41" ht="13.2">
      <c r="A366" s="40"/>
      <c r="B366" s="40"/>
      <c r="C366" s="40"/>
      <c r="D366" s="40"/>
      <c r="E366" s="40"/>
      <c r="F366" s="40"/>
      <c r="G366" s="40"/>
      <c r="H366" s="40"/>
      <c r="I366" s="161"/>
      <c r="J366" s="40"/>
      <c r="K366" s="40"/>
      <c r="L366" s="40"/>
      <c r="M366" s="40"/>
      <c r="N366" s="40"/>
      <c r="O366" s="138"/>
      <c r="P366" s="138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</row>
    <row r="367" spans="1:41" ht="13.2">
      <c r="A367" s="40"/>
      <c r="B367" s="40"/>
      <c r="C367" s="40"/>
      <c r="D367" s="40"/>
      <c r="E367" s="40"/>
      <c r="F367" s="40"/>
      <c r="G367" s="40"/>
      <c r="H367" s="40"/>
      <c r="I367" s="161"/>
      <c r="J367" s="40"/>
      <c r="K367" s="40"/>
      <c r="L367" s="40"/>
      <c r="M367" s="40"/>
      <c r="N367" s="40"/>
      <c r="O367" s="138"/>
      <c r="P367" s="138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</row>
    <row r="368" spans="1:41" ht="13.2">
      <c r="A368" s="40"/>
      <c r="B368" s="40"/>
      <c r="C368" s="40"/>
      <c r="D368" s="40"/>
      <c r="E368" s="40"/>
      <c r="F368" s="40"/>
      <c r="G368" s="40"/>
      <c r="H368" s="40"/>
      <c r="I368" s="161"/>
      <c r="J368" s="40"/>
      <c r="K368" s="40"/>
      <c r="L368" s="40"/>
      <c r="M368" s="40"/>
      <c r="N368" s="40"/>
      <c r="O368" s="138"/>
      <c r="P368" s="138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</row>
    <row r="369" spans="1:41" ht="13.2">
      <c r="A369" s="40"/>
      <c r="B369" s="40"/>
      <c r="C369" s="40"/>
      <c r="D369" s="40"/>
      <c r="E369" s="40"/>
      <c r="F369" s="40"/>
      <c r="G369" s="40"/>
      <c r="H369" s="40"/>
      <c r="I369" s="161"/>
      <c r="J369" s="40"/>
      <c r="K369" s="40"/>
      <c r="L369" s="40"/>
      <c r="M369" s="40"/>
      <c r="N369" s="40"/>
      <c r="O369" s="138"/>
      <c r="P369" s="138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</row>
    <row r="370" spans="1:41" ht="13.2">
      <c r="A370" s="40"/>
      <c r="B370" s="40"/>
      <c r="C370" s="40"/>
      <c r="D370" s="40"/>
      <c r="E370" s="40"/>
      <c r="F370" s="40"/>
      <c r="G370" s="40"/>
      <c r="H370" s="40"/>
      <c r="I370" s="161"/>
      <c r="J370" s="40"/>
      <c r="K370" s="40"/>
      <c r="L370" s="40"/>
      <c r="M370" s="40"/>
      <c r="N370" s="40"/>
      <c r="O370" s="138"/>
      <c r="P370" s="138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</row>
    <row r="371" spans="1:41" ht="13.2">
      <c r="A371" s="40"/>
      <c r="B371" s="40"/>
      <c r="C371" s="40"/>
      <c r="D371" s="40"/>
      <c r="E371" s="40"/>
      <c r="F371" s="40"/>
      <c r="G371" s="40"/>
      <c r="H371" s="40"/>
      <c r="I371" s="161"/>
      <c r="J371" s="40"/>
      <c r="K371" s="40"/>
      <c r="L371" s="40"/>
      <c r="M371" s="40"/>
      <c r="N371" s="40"/>
      <c r="O371" s="138"/>
      <c r="P371" s="138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</row>
    <row r="372" spans="1:41" ht="13.2">
      <c r="A372" s="40"/>
      <c r="B372" s="40"/>
      <c r="C372" s="40"/>
      <c r="D372" s="40"/>
      <c r="E372" s="40"/>
      <c r="F372" s="40"/>
      <c r="G372" s="40"/>
      <c r="H372" s="40"/>
      <c r="I372" s="161"/>
      <c r="J372" s="40"/>
      <c r="K372" s="40"/>
      <c r="L372" s="40"/>
      <c r="M372" s="40"/>
      <c r="N372" s="40"/>
      <c r="O372" s="138"/>
      <c r="P372" s="138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</row>
    <row r="373" spans="1:41" ht="13.2">
      <c r="A373" s="40"/>
      <c r="B373" s="40"/>
      <c r="C373" s="40"/>
      <c r="D373" s="40"/>
      <c r="E373" s="40"/>
      <c r="F373" s="40"/>
      <c r="G373" s="40"/>
      <c r="H373" s="40"/>
      <c r="I373" s="161"/>
      <c r="J373" s="40"/>
      <c r="K373" s="40"/>
      <c r="L373" s="40"/>
      <c r="M373" s="40"/>
      <c r="N373" s="40"/>
      <c r="O373" s="138"/>
      <c r="P373" s="138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</row>
    <row r="374" spans="1:41" ht="13.2">
      <c r="A374" s="40"/>
      <c r="B374" s="40"/>
      <c r="C374" s="40"/>
      <c r="D374" s="40"/>
      <c r="E374" s="40"/>
      <c r="F374" s="40"/>
      <c r="G374" s="40"/>
      <c r="H374" s="40"/>
      <c r="I374" s="161"/>
      <c r="J374" s="40"/>
      <c r="K374" s="40"/>
      <c r="L374" s="40"/>
      <c r="M374" s="40"/>
      <c r="N374" s="40"/>
      <c r="O374" s="138"/>
      <c r="P374" s="138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</row>
    <row r="375" spans="1:41" ht="13.2">
      <c r="A375" s="40"/>
      <c r="B375" s="40"/>
      <c r="C375" s="40"/>
      <c r="D375" s="40"/>
      <c r="E375" s="40"/>
      <c r="F375" s="40"/>
      <c r="G375" s="40"/>
      <c r="H375" s="40"/>
      <c r="I375" s="161"/>
      <c r="J375" s="40"/>
      <c r="K375" s="40"/>
      <c r="L375" s="40"/>
      <c r="M375" s="40"/>
      <c r="N375" s="40"/>
      <c r="O375" s="138"/>
      <c r="P375" s="138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</row>
    <row r="376" spans="1:41" ht="13.2">
      <c r="A376" s="40"/>
      <c r="B376" s="40"/>
      <c r="C376" s="40"/>
      <c r="D376" s="40"/>
      <c r="E376" s="40"/>
      <c r="F376" s="40"/>
      <c r="G376" s="40"/>
      <c r="H376" s="40"/>
      <c r="I376" s="161"/>
      <c r="J376" s="40"/>
      <c r="K376" s="40"/>
      <c r="L376" s="40"/>
      <c r="M376" s="40"/>
      <c r="N376" s="40"/>
      <c r="O376" s="138"/>
      <c r="P376" s="138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</row>
    <row r="377" spans="1:41" ht="13.2">
      <c r="A377" s="40"/>
      <c r="B377" s="40"/>
      <c r="C377" s="40"/>
      <c r="D377" s="40"/>
      <c r="E377" s="40"/>
      <c r="F377" s="40"/>
      <c r="G377" s="40"/>
      <c r="H377" s="40"/>
      <c r="I377" s="161"/>
      <c r="J377" s="40"/>
      <c r="K377" s="40"/>
      <c r="L377" s="40"/>
      <c r="M377" s="40"/>
      <c r="N377" s="40"/>
      <c r="O377" s="138"/>
      <c r="P377" s="138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</row>
    <row r="378" spans="1:41" ht="13.2">
      <c r="A378" s="40"/>
      <c r="B378" s="40"/>
      <c r="C378" s="40"/>
      <c r="D378" s="40"/>
      <c r="E378" s="40"/>
      <c r="F378" s="40"/>
      <c r="G378" s="40"/>
      <c r="H378" s="40"/>
      <c r="I378" s="161"/>
      <c r="J378" s="40"/>
      <c r="K378" s="40"/>
      <c r="L378" s="40"/>
      <c r="M378" s="40"/>
      <c r="N378" s="40"/>
      <c r="O378" s="138"/>
      <c r="P378" s="138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</row>
    <row r="379" spans="1:41" ht="13.2">
      <c r="A379" s="40"/>
      <c r="B379" s="40"/>
      <c r="C379" s="40"/>
      <c r="D379" s="40"/>
      <c r="E379" s="40"/>
      <c r="F379" s="40"/>
      <c r="G379" s="40"/>
      <c r="H379" s="40"/>
      <c r="I379" s="161"/>
      <c r="J379" s="40"/>
      <c r="K379" s="40"/>
      <c r="L379" s="40"/>
      <c r="M379" s="40"/>
      <c r="N379" s="40"/>
      <c r="O379" s="138"/>
      <c r="P379" s="138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</row>
    <row r="380" spans="1:41" ht="13.2">
      <c r="A380" s="40"/>
      <c r="B380" s="40"/>
      <c r="C380" s="40"/>
      <c r="D380" s="40"/>
      <c r="E380" s="40"/>
      <c r="F380" s="40"/>
      <c r="G380" s="40"/>
      <c r="H380" s="40"/>
      <c r="I380" s="161"/>
      <c r="J380" s="40"/>
      <c r="K380" s="40"/>
      <c r="L380" s="40"/>
      <c r="M380" s="40"/>
      <c r="N380" s="40"/>
      <c r="O380" s="138"/>
      <c r="P380" s="138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</row>
    <row r="381" spans="1:41" ht="13.2">
      <c r="A381" s="40"/>
      <c r="B381" s="40"/>
      <c r="C381" s="40"/>
      <c r="D381" s="40"/>
      <c r="E381" s="40"/>
      <c r="F381" s="40"/>
      <c r="G381" s="40"/>
      <c r="H381" s="40"/>
      <c r="I381" s="161"/>
      <c r="J381" s="40"/>
      <c r="K381" s="40"/>
      <c r="L381" s="40"/>
      <c r="M381" s="40"/>
      <c r="N381" s="40"/>
      <c r="O381" s="138"/>
      <c r="P381" s="138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</row>
    <row r="382" spans="1:41" ht="13.2">
      <c r="A382" s="40"/>
      <c r="B382" s="40"/>
      <c r="C382" s="40"/>
      <c r="D382" s="40"/>
      <c r="E382" s="40"/>
      <c r="F382" s="40"/>
      <c r="G382" s="40"/>
      <c r="H382" s="40"/>
      <c r="I382" s="161"/>
      <c r="J382" s="40"/>
      <c r="K382" s="40"/>
      <c r="L382" s="40"/>
      <c r="M382" s="40"/>
      <c r="N382" s="40"/>
      <c r="O382" s="138"/>
      <c r="P382" s="138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</row>
    <row r="383" spans="1:41" ht="13.2">
      <c r="A383" s="40"/>
      <c r="B383" s="40"/>
      <c r="C383" s="40"/>
      <c r="D383" s="40"/>
      <c r="E383" s="40"/>
      <c r="F383" s="40"/>
      <c r="G383" s="40"/>
      <c r="H383" s="40"/>
      <c r="I383" s="161"/>
      <c r="J383" s="40"/>
      <c r="K383" s="40"/>
      <c r="L383" s="40"/>
      <c r="M383" s="40"/>
      <c r="N383" s="40"/>
      <c r="O383" s="138"/>
      <c r="P383" s="138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</row>
    <row r="384" spans="1:41" ht="13.2">
      <c r="A384" s="40"/>
      <c r="B384" s="40"/>
      <c r="C384" s="40"/>
      <c r="D384" s="40"/>
      <c r="E384" s="40"/>
      <c r="F384" s="40"/>
      <c r="G384" s="40"/>
      <c r="H384" s="40"/>
      <c r="I384" s="161"/>
      <c r="J384" s="40"/>
      <c r="K384" s="40"/>
      <c r="L384" s="40"/>
      <c r="M384" s="40"/>
      <c r="N384" s="40"/>
      <c r="O384" s="138"/>
      <c r="P384" s="138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</row>
    <row r="385" spans="1:41" ht="13.2">
      <c r="A385" s="40"/>
      <c r="B385" s="40"/>
      <c r="C385" s="40"/>
      <c r="D385" s="40"/>
      <c r="E385" s="40"/>
      <c r="F385" s="40"/>
      <c r="G385" s="40"/>
      <c r="H385" s="40"/>
      <c r="I385" s="161"/>
      <c r="J385" s="40"/>
      <c r="K385" s="40"/>
      <c r="L385" s="40"/>
      <c r="M385" s="40"/>
      <c r="N385" s="40"/>
      <c r="O385" s="138"/>
      <c r="P385" s="138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</row>
    <row r="386" spans="1:41" ht="13.2">
      <c r="A386" s="40"/>
      <c r="B386" s="40"/>
      <c r="C386" s="40"/>
      <c r="D386" s="40"/>
      <c r="E386" s="40"/>
      <c r="F386" s="40"/>
      <c r="G386" s="40"/>
      <c r="H386" s="40"/>
      <c r="I386" s="161"/>
      <c r="J386" s="40"/>
      <c r="K386" s="40"/>
      <c r="L386" s="40"/>
      <c r="M386" s="40"/>
      <c r="N386" s="40"/>
      <c r="O386" s="138"/>
      <c r="P386" s="138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</row>
    <row r="387" spans="1:41" ht="13.2">
      <c r="A387" s="40"/>
      <c r="B387" s="40"/>
      <c r="C387" s="40"/>
      <c r="D387" s="40"/>
      <c r="E387" s="40"/>
      <c r="F387" s="40"/>
      <c r="G387" s="40"/>
      <c r="H387" s="40"/>
      <c r="I387" s="161"/>
      <c r="J387" s="40"/>
      <c r="K387" s="40"/>
      <c r="L387" s="40"/>
      <c r="M387" s="40"/>
      <c r="N387" s="40"/>
      <c r="O387" s="138"/>
      <c r="P387" s="138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</row>
    <row r="388" spans="1:41" ht="13.2">
      <c r="A388" s="40"/>
      <c r="B388" s="40"/>
      <c r="C388" s="40"/>
      <c r="D388" s="40"/>
      <c r="E388" s="40"/>
      <c r="F388" s="40"/>
      <c r="G388" s="40"/>
      <c r="H388" s="40"/>
      <c r="I388" s="161"/>
      <c r="J388" s="40"/>
      <c r="K388" s="40"/>
      <c r="L388" s="40"/>
      <c r="M388" s="40"/>
      <c r="N388" s="40"/>
      <c r="O388" s="138"/>
      <c r="P388" s="138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</row>
    <row r="389" spans="1:41" ht="13.2">
      <c r="A389" s="40"/>
      <c r="B389" s="40"/>
      <c r="C389" s="40"/>
      <c r="D389" s="40"/>
      <c r="E389" s="40"/>
      <c r="F389" s="40"/>
      <c r="G389" s="40"/>
      <c r="H389" s="40"/>
      <c r="I389" s="161"/>
      <c r="J389" s="40"/>
      <c r="K389" s="40"/>
      <c r="L389" s="40"/>
      <c r="M389" s="40"/>
      <c r="N389" s="40"/>
      <c r="O389" s="138"/>
      <c r="P389" s="138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</row>
    <row r="390" spans="1:41" ht="13.2">
      <c r="A390" s="40"/>
      <c r="B390" s="40"/>
      <c r="C390" s="40"/>
      <c r="D390" s="40"/>
      <c r="E390" s="40"/>
      <c r="F390" s="40"/>
      <c r="G390" s="40"/>
      <c r="H390" s="40"/>
      <c r="I390" s="161"/>
      <c r="J390" s="40"/>
      <c r="K390" s="40"/>
      <c r="L390" s="40"/>
      <c r="M390" s="40"/>
      <c r="N390" s="40"/>
      <c r="O390" s="138"/>
      <c r="P390" s="138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</row>
    <row r="391" spans="1:41" ht="13.2">
      <c r="A391" s="40"/>
      <c r="B391" s="40"/>
      <c r="C391" s="40"/>
      <c r="D391" s="40"/>
      <c r="E391" s="40"/>
      <c r="F391" s="40"/>
      <c r="G391" s="40"/>
      <c r="H391" s="40"/>
      <c r="I391" s="161"/>
      <c r="J391" s="40"/>
      <c r="K391" s="40"/>
      <c r="L391" s="40"/>
      <c r="M391" s="40"/>
      <c r="N391" s="40"/>
      <c r="O391" s="138"/>
      <c r="P391" s="138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</row>
    <row r="392" spans="1:41" ht="13.2">
      <c r="A392" s="40"/>
      <c r="B392" s="40"/>
      <c r="C392" s="40"/>
      <c r="D392" s="40"/>
      <c r="E392" s="40"/>
      <c r="F392" s="40"/>
      <c r="G392" s="40"/>
      <c r="H392" s="40"/>
      <c r="I392" s="161"/>
      <c r="J392" s="40"/>
      <c r="K392" s="40"/>
      <c r="L392" s="40"/>
      <c r="M392" s="40"/>
      <c r="N392" s="40"/>
      <c r="O392" s="138"/>
      <c r="P392" s="138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</row>
    <row r="393" spans="1:41" ht="13.2">
      <c r="A393" s="40"/>
      <c r="B393" s="40"/>
      <c r="C393" s="40"/>
      <c r="D393" s="40"/>
      <c r="E393" s="40"/>
      <c r="F393" s="40"/>
      <c r="G393" s="40"/>
      <c r="H393" s="40"/>
      <c r="I393" s="161"/>
      <c r="J393" s="40"/>
      <c r="K393" s="40"/>
      <c r="L393" s="40"/>
      <c r="M393" s="40"/>
      <c r="N393" s="40"/>
      <c r="O393" s="138"/>
      <c r="P393" s="138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</row>
    <row r="394" spans="1:41" ht="13.2">
      <c r="A394" s="40"/>
      <c r="B394" s="40"/>
      <c r="C394" s="40"/>
      <c r="D394" s="40"/>
      <c r="E394" s="40"/>
      <c r="F394" s="40"/>
      <c r="G394" s="40"/>
      <c r="H394" s="40"/>
      <c r="I394" s="161"/>
      <c r="J394" s="40"/>
      <c r="K394" s="40"/>
      <c r="L394" s="40"/>
      <c r="M394" s="40"/>
      <c r="N394" s="40"/>
      <c r="O394" s="138"/>
      <c r="P394" s="138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</row>
    <row r="395" spans="1:41" ht="13.2">
      <c r="A395" s="40"/>
      <c r="B395" s="40"/>
      <c r="C395" s="40"/>
      <c r="D395" s="40"/>
      <c r="E395" s="40"/>
      <c r="F395" s="40"/>
      <c r="G395" s="40"/>
      <c r="H395" s="40"/>
      <c r="I395" s="161"/>
      <c r="J395" s="40"/>
      <c r="K395" s="40"/>
      <c r="L395" s="40"/>
      <c r="M395" s="40"/>
      <c r="N395" s="40"/>
      <c r="O395" s="138"/>
      <c r="P395" s="138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</row>
    <row r="396" spans="1:41" ht="13.2">
      <c r="A396" s="40"/>
      <c r="B396" s="40"/>
      <c r="C396" s="40"/>
      <c r="D396" s="40"/>
      <c r="E396" s="40"/>
      <c r="F396" s="40"/>
      <c r="G396" s="40"/>
      <c r="H396" s="40"/>
      <c r="I396" s="161"/>
      <c r="J396" s="40"/>
      <c r="K396" s="40"/>
      <c r="L396" s="40"/>
      <c r="M396" s="40"/>
      <c r="N396" s="40"/>
      <c r="O396" s="138"/>
      <c r="P396" s="138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</row>
    <row r="397" spans="1:41" ht="13.2">
      <c r="A397" s="40"/>
      <c r="B397" s="40"/>
      <c r="C397" s="40"/>
      <c r="D397" s="40"/>
      <c r="E397" s="40"/>
      <c r="F397" s="40"/>
      <c r="G397" s="40"/>
      <c r="H397" s="40"/>
      <c r="I397" s="161"/>
      <c r="J397" s="40"/>
      <c r="K397" s="40"/>
      <c r="L397" s="40"/>
      <c r="M397" s="40"/>
      <c r="N397" s="40"/>
      <c r="O397" s="138"/>
      <c r="P397" s="138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</row>
    <row r="398" spans="1:41" ht="13.2">
      <c r="A398" s="40"/>
      <c r="B398" s="40"/>
      <c r="C398" s="40"/>
      <c r="D398" s="40"/>
      <c r="E398" s="40"/>
      <c r="F398" s="40"/>
      <c r="G398" s="40"/>
      <c r="H398" s="40"/>
      <c r="I398" s="161"/>
      <c r="J398" s="40"/>
      <c r="K398" s="40"/>
      <c r="L398" s="40"/>
      <c r="M398" s="40"/>
      <c r="N398" s="40"/>
      <c r="O398" s="138"/>
      <c r="P398" s="138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</row>
    <row r="399" spans="1:41" ht="13.2">
      <c r="A399" s="40"/>
      <c r="B399" s="40"/>
      <c r="C399" s="40"/>
      <c r="D399" s="40"/>
      <c r="E399" s="40"/>
      <c r="F399" s="40"/>
      <c r="G399" s="40"/>
      <c r="H399" s="40"/>
      <c r="I399" s="161"/>
      <c r="J399" s="40"/>
      <c r="K399" s="40"/>
      <c r="L399" s="40"/>
      <c r="M399" s="40"/>
      <c r="N399" s="40"/>
      <c r="O399" s="138"/>
      <c r="P399" s="138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</row>
    <row r="400" spans="1:41" ht="13.2">
      <c r="A400" s="40"/>
      <c r="B400" s="40"/>
      <c r="C400" s="40"/>
      <c r="D400" s="40"/>
      <c r="E400" s="40"/>
      <c r="F400" s="40"/>
      <c r="G400" s="40"/>
      <c r="H400" s="40"/>
      <c r="I400" s="161"/>
      <c r="J400" s="40"/>
      <c r="K400" s="40"/>
      <c r="L400" s="40"/>
      <c r="M400" s="40"/>
      <c r="N400" s="40"/>
      <c r="O400" s="138"/>
      <c r="P400" s="138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</row>
    <row r="401" spans="1:41" ht="13.2">
      <c r="A401" s="40"/>
      <c r="B401" s="40"/>
      <c r="C401" s="40"/>
      <c r="D401" s="40"/>
      <c r="E401" s="40"/>
      <c r="F401" s="40"/>
      <c r="G401" s="40"/>
      <c r="H401" s="40"/>
      <c r="I401" s="161"/>
      <c r="J401" s="40"/>
      <c r="K401" s="40"/>
      <c r="L401" s="40"/>
      <c r="M401" s="40"/>
      <c r="N401" s="40"/>
      <c r="O401" s="138"/>
      <c r="P401" s="138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</row>
    <row r="402" spans="1:41" ht="13.2">
      <c r="A402" s="40"/>
      <c r="B402" s="40"/>
      <c r="C402" s="40"/>
      <c r="D402" s="40"/>
      <c r="E402" s="40"/>
      <c r="F402" s="40"/>
      <c r="G402" s="40"/>
      <c r="H402" s="40"/>
      <c r="I402" s="161"/>
      <c r="J402" s="40"/>
      <c r="K402" s="40"/>
      <c r="L402" s="40"/>
      <c r="M402" s="40"/>
      <c r="N402" s="40"/>
      <c r="O402" s="138"/>
      <c r="P402" s="138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</row>
    <row r="403" spans="1:41" ht="13.2">
      <c r="A403" s="40"/>
      <c r="B403" s="40"/>
      <c r="C403" s="40"/>
      <c r="D403" s="40"/>
      <c r="E403" s="40"/>
      <c r="F403" s="40"/>
      <c r="G403" s="40"/>
      <c r="H403" s="40"/>
      <c r="I403" s="161"/>
      <c r="J403" s="40"/>
      <c r="K403" s="40"/>
      <c r="L403" s="40"/>
      <c r="M403" s="40"/>
      <c r="N403" s="40"/>
      <c r="O403" s="138"/>
      <c r="P403" s="138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</row>
    <row r="404" spans="1:41" ht="13.2">
      <c r="A404" s="40"/>
      <c r="B404" s="40"/>
      <c r="C404" s="40"/>
      <c r="D404" s="40"/>
      <c r="E404" s="40"/>
      <c r="F404" s="40"/>
      <c r="G404" s="40"/>
      <c r="H404" s="40"/>
      <c r="I404" s="161"/>
      <c r="J404" s="40"/>
      <c r="K404" s="40"/>
      <c r="L404" s="40"/>
      <c r="M404" s="40"/>
      <c r="N404" s="40"/>
      <c r="O404" s="138"/>
      <c r="P404" s="138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</row>
    <row r="405" spans="1:41" ht="13.2">
      <c r="A405" s="40"/>
      <c r="B405" s="40"/>
      <c r="C405" s="40"/>
      <c r="D405" s="40"/>
      <c r="E405" s="40"/>
      <c r="F405" s="40"/>
      <c r="G405" s="40"/>
      <c r="H405" s="40"/>
      <c r="I405" s="161"/>
      <c r="J405" s="40"/>
      <c r="K405" s="40"/>
      <c r="L405" s="40"/>
      <c r="M405" s="40"/>
      <c r="N405" s="40"/>
      <c r="O405" s="138"/>
      <c r="P405" s="138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</row>
    <row r="406" spans="1:41" ht="13.2">
      <c r="A406" s="40"/>
      <c r="B406" s="40"/>
      <c r="C406" s="40"/>
      <c r="D406" s="40"/>
      <c r="E406" s="40"/>
      <c r="F406" s="40"/>
      <c r="G406" s="40"/>
      <c r="H406" s="40"/>
      <c r="I406" s="161"/>
      <c r="J406" s="40"/>
      <c r="K406" s="40"/>
      <c r="L406" s="40"/>
      <c r="M406" s="40"/>
      <c r="N406" s="40"/>
      <c r="O406" s="138"/>
      <c r="P406" s="138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</row>
    <row r="407" spans="1:41" ht="13.2">
      <c r="A407" s="40"/>
      <c r="B407" s="40"/>
      <c r="C407" s="40"/>
      <c r="D407" s="40"/>
      <c r="E407" s="40"/>
      <c r="F407" s="40"/>
      <c r="G407" s="40"/>
      <c r="H407" s="40"/>
      <c r="I407" s="161"/>
      <c r="J407" s="40"/>
      <c r="K407" s="40"/>
      <c r="L407" s="40"/>
      <c r="M407" s="40"/>
      <c r="N407" s="40"/>
      <c r="O407" s="138"/>
      <c r="P407" s="138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</row>
    <row r="408" spans="1:41" ht="13.2">
      <c r="A408" s="40"/>
      <c r="B408" s="40"/>
      <c r="C408" s="40"/>
      <c r="D408" s="40"/>
      <c r="E408" s="40"/>
      <c r="F408" s="40"/>
      <c r="G408" s="40"/>
      <c r="H408" s="40"/>
      <c r="I408" s="161"/>
      <c r="J408" s="40"/>
      <c r="K408" s="40"/>
      <c r="L408" s="40"/>
      <c r="M408" s="40"/>
      <c r="N408" s="40"/>
      <c r="O408" s="138"/>
      <c r="P408" s="138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</row>
    <row r="409" spans="1:41" ht="13.2">
      <c r="A409" s="40"/>
      <c r="B409" s="40"/>
      <c r="C409" s="40"/>
      <c r="D409" s="40"/>
      <c r="E409" s="40"/>
      <c r="F409" s="40"/>
      <c r="G409" s="40"/>
      <c r="H409" s="40"/>
      <c r="I409" s="161"/>
      <c r="J409" s="40"/>
      <c r="K409" s="40"/>
      <c r="L409" s="40"/>
      <c r="M409" s="40"/>
      <c r="N409" s="40"/>
      <c r="O409" s="138"/>
      <c r="P409" s="138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</row>
    <row r="410" spans="1:41" ht="13.2">
      <c r="A410" s="40"/>
      <c r="B410" s="40"/>
      <c r="C410" s="40"/>
      <c r="D410" s="40"/>
      <c r="E410" s="40"/>
      <c r="F410" s="40"/>
      <c r="G410" s="40"/>
      <c r="H410" s="40"/>
      <c r="I410" s="161"/>
      <c r="J410" s="40"/>
      <c r="K410" s="40"/>
      <c r="L410" s="40"/>
      <c r="M410" s="40"/>
      <c r="N410" s="40"/>
      <c r="O410" s="138"/>
      <c r="P410" s="138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</row>
    <row r="411" spans="1:41" ht="13.2">
      <c r="A411" s="40"/>
      <c r="B411" s="40"/>
      <c r="C411" s="40"/>
      <c r="D411" s="40"/>
      <c r="E411" s="40"/>
      <c r="F411" s="40"/>
      <c r="G411" s="40"/>
      <c r="H411" s="40"/>
      <c r="I411" s="161"/>
      <c r="J411" s="40"/>
      <c r="K411" s="40"/>
      <c r="L411" s="40"/>
      <c r="M411" s="40"/>
      <c r="N411" s="40"/>
      <c r="O411" s="138"/>
      <c r="P411" s="138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</row>
    <row r="412" spans="1:41" ht="13.2">
      <c r="A412" s="40"/>
      <c r="B412" s="40"/>
      <c r="C412" s="40"/>
      <c r="D412" s="40"/>
      <c r="E412" s="40"/>
      <c r="F412" s="40"/>
      <c r="G412" s="40"/>
      <c r="H412" s="40"/>
      <c r="I412" s="161"/>
      <c r="J412" s="40"/>
      <c r="K412" s="40"/>
      <c r="L412" s="40"/>
      <c r="M412" s="40"/>
      <c r="N412" s="40"/>
      <c r="O412" s="138"/>
      <c r="P412" s="138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</row>
    <row r="413" spans="1:41" ht="13.2">
      <c r="A413" s="40"/>
      <c r="B413" s="40"/>
      <c r="C413" s="40"/>
      <c r="D413" s="40"/>
      <c r="E413" s="40"/>
      <c r="F413" s="40"/>
      <c r="G413" s="40"/>
      <c r="H413" s="40"/>
      <c r="I413" s="161"/>
      <c r="J413" s="40"/>
      <c r="K413" s="40"/>
      <c r="L413" s="40"/>
      <c r="M413" s="40"/>
      <c r="N413" s="40"/>
      <c r="O413" s="138"/>
      <c r="P413" s="138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</row>
    <row r="414" spans="1:41" ht="13.2">
      <c r="A414" s="40"/>
      <c r="B414" s="40"/>
      <c r="C414" s="40"/>
      <c r="D414" s="40"/>
      <c r="E414" s="40"/>
      <c r="F414" s="40"/>
      <c r="G414" s="40"/>
      <c r="H414" s="40"/>
      <c r="I414" s="161"/>
      <c r="J414" s="40"/>
      <c r="K414" s="40"/>
      <c r="L414" s="40"/>
      <c r="M414" s="40"/>
      <c r="N414" s="40"/>
      <c r="O414" s="138"/>
      <c r="P414" s="138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</row>
    <row r="415" spans="1:41" ht="13.2">
      <c r="A415" s="40"/>
      <c r="B415" s="40"/>
      <c r="C415" s="40"/>
      <c r="D415" s="40"/>
      <c r="E415" s="40"/>
      <c r="F415" s="40"/>
      <c r="G415" s="40"/>
      <c r="H415" s="40"/>
      <c r="I415" s="161"/>
      <c r="J415" s="40"/>
      <c r="K415" s="40"/>
      <c r="L415" s="40"/>
      <c r="M415" s="40"/>
      <c r="N415" s="40"/>
      <c r="O415" s="138"/>
      <c r="P415" s="138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</row>
    <row r="416" spans="1:41" ht="13.2">
      <c r="A416" s="40"/>
      <c r="B416" s="40"/>
      <c r="C416" s="40"/>
      <c r="D416" s="40"/>
      <c r="E416" s="40"/>
      <c r="F416" s="40"/>
      <c r="G416" s="40"/>
      <c r="H416" s="40"/>
      <c r="I416" s="161"/>
      <c r="J416" s="40"/>
      <c r="K416" s="40"/>
      <c r="L416" s="40"/>
      <c r="M416" s="40"/>
      <c r="N416" s="40"/>
      <c r="O416" s="138"/>
      <c r="P416" s="138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</row>
    <row r="417" spans="1:41" ht="13.2">
      <c r="A417" s="40"/>
      <c r="B417" s="40"/>
      <c r="C417" s="40"/>
      <c r="D417" s="40"/>
      <c r="E417" s="40"/>
      <c r="F417" s="40"/>
      <c r="G417" s="40"/>
      <c r="H417" s="40"/>
      <c r="I417" s="161"/>
      <c r="J417" s="40"/>
      <c r="K417" s="40"/>
      <c r="L417" s="40"/>
      <c r="M417" s="40"/>
      <c r="N417" s="40"/>
      <c r="O417" s="138"/>
      <c r="P417" s="138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</row>
    <row r="418" spans="1:41" ht="13.2">
      <c r="A418" s="40"/>
      <c r="B418" s="40"/>
      <c r="C418" s="40"/>
      <c r="D418" s="40"/>
      <c r="E418" s="40"/>
      <c r="F418" s="40"/>
      <c r="G418" s="40"/>
      <c r="H418" s="40"/>
      <c r="I418" s="161"/>
      <c r="J418" s="40"/>
      <c r="K418" s="40"/>
      <c r="L418" s="40"/>
      <c r="M418" s="40"/>
      <c r="N418" s="40"/>
      <c r="O418" s="138"/>
      <c r="P418" s="138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</row>
    <row r="419" spans="1:41" ht="13.2">
      <c r="A419" s="40"/>
      <c r="B419" s="40"/>
      <c r="C419" s="40"/>
      <c r="D419" s="40"/>
      <c r="E419" s="40"/>
      <c r="F419" s="40"/>
      <c r="G419" s="40"/>
      <c r="H419" s="40"/>
      <c r="I419" s="161"/>
      <c r="J419" s="40"/>
      <c r="K419" s="40"/>
      <c r="L419" s="40"/>
      <c r="M419" s="40"/>
      <c r="N419" s="40"/>
      <c r="O419" s="138"/>
      <c r="P419" s="138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</row>
    <row r="420" spans="1:41" ht="13.2">
      <c r="A420" s="40"/>
      <c r="B420" s="40"/>
      <c r="C420" s="40"/>
      <c r="D420" s="40"/>
      <c r="E420" s="40"/>
      <c r="F420" s="40"/>
      <c r="G420" s="40"/>
      <c r="H420" s="40"/>
      <c r="I420" s="161"/>
      <c r="J420" s="40"/>
      <c r="K420" s="40"/>
      <c r="L420" s="40"/>
      <c r="M420" s="40"/>
      <c r="N420" s="40"/>
      <c r="O420" s="138"/>
      <c r="P420" s="138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</row>
    <row r="421" spans="1:41" ht="13.2">
      <c r="A421" s="40"/>
      <c r="B421" s="40"/>
      <c r="C421" s="40"/>
      <c r="D421" s="40"/>
      <c r="E421" s="40"/>
      <c r="F421" s="40"/>
      <c r="G421" s="40"/>
      <c r="H421" s="40"/>
      <c r="I421" s="161"/>
      <c r="J421" s="40"/>
      <c r="K421" s="40"/>
      <c r="L421" s="40"/>
      <c r="M421" s="40"/>
      <c r="N421" s="40"/>
      <c r="O421" s="138"/>
      <c r="P421" s="138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</row>
    <row r="422" spans="1:41" ht="13.2">
      <c r="A422" s="40"/>
      <c r="B422" s="40"/>
      <c r="C422" s="40"/>
      <c r="D422" s="40"/>
      <c r="E422" s="40"/>
      <c r="F422" s="40"/>
      <c r="G422" s="40"/>
      <c r="H422" s="40"/>
      <c r="I422" s="161"/>
      <c r="J422" s="40"/>
      <c r="K422" s="40"/>
      <c r="L422" s="40"/>
      <c r="M422" s="40"/>
      <c r="N422" s="40"/>
      <c r="O422" s="138"/>
      <c r="P422" s="138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</row>
    <row r="423" spans="1:41" ht="13.2">
      <c r="A423" s="40"/>
      <c r="B423" s="40"/>
      <c r="C423" s="40"/>
      <c r="D423" s="40"/>
      <c r="E423" s="40"/>
      <c r="F423" s="40"/>
      <c r="G423" s="40"/>
      <c r="H423" s="40"/>
      <c r="I423" s="161"/>
      <c r="J423" s="40"/>
      <c r="K423" s="40"/>
      <c r="L423" s="40"/>
      <c r="M423" s="40"/>
      <c r="N423" s="40"/>
      <c r="O423" s="138"/>
      <c r="P423" s="138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</row>
    <row r="424" spans="1:41" ht="13.2">
      <c r="A424" s="40"/>
      <c r="B424" s="40"/>
      <c r="C424" s="40"/>
      <c r="D424" s="40"/>
      <c r="E424" s="40"/>
      <c r="F424" s="40"/>
      <c r="G424" s="40"/>
      <c r="H424" s="40"/>
      <c r="I424" s="161"/>
      <c r="J424" s="40"/>
      <c r="K424" s="40"/>
      <c r="L424" s="40"/>
      <c r="M424" s="40"/>
      <c r="N424" s="40"/>
      <c r="O424" s="138"/>
      <c r="P424" s="138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</row>
    <row r="425" spans="1:41" ht="13.2">
      <c r="A425" s="40"/>
      <c r="B425" s="40"/>
      <c r="C425" s="40"/>
      <c r="D425" s="40"/>
      <c r="E425" s="40"/>
      <c r="F425" s="40"/>
      <c r="G425" s="40"/>
      <c r="H425" s="40"/>
      <c r="I425" s="161"/>
      <c r="J425" s="40"/>
      <c r="K425" s="40"/>
      <c r="L425" s="40"/>
      <c r="M425" s="40"/>
      <c r="N425" s="40"/>
      <c r="O425" s="138"/>
      <c r="P425" s="138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</row>
    <row r="426" spans="1:41" ht="13.2">
      <c r="A426" s="40"/>
      <c r="B426" s="40"/>
      <c r="C426" s="40"/>
      <c r="D426" s="40"/>
      <c r="E426" s="40"/>
      <c r="F426" s="40"/>
      <c r="G426" s="40"/>
      <c r="H426" s="40"/>
      <c r="I426" s="161"/>
      <c r="J426" s="40"/>
      <c r="K426" s="40"/>
      <c r="L426" s="40"/>
      <c r="M426" s="40"/>
      <c r="N426" s="40"/>
      <c r="O426" s="138"/>
      <c r="P426" s="138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</row>
    <row r="427" spans="1:41" ht="13.2">
      <c r="A427" s="40"/>
      <c r="B427" s="40"/>
      <c r="C427" s="40"/>
      <c r="D427" s="40"/>
      <c r="E427" s="40"/>
      <c r="F427" s="40"/>
      <c r="G427" s="40"/>
      <c r="H427" s="40"/>
      <c r="I427" s="161"/>
      <c r="J427" s="40"/>
      <c r="K427" s="40"/>
      <c r="L427" s="40"/>
      <c r="M427" s="40"/>
      <c r="N427" s="40"/>
      <c r="O427" s="138"/>
      <c r="P427" s="138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</row>
    <row r="428" spans="1:41" ht="13.2">
      <c r="A428" s="40"/>
      <c r="B428" s="40"/>
      <c r="C428" s="40"/>
      <c r="D428" s="40"/>
      <c r="E428" s="40"/>
      <c r="F428" s="40"/>
      <c r="G428" s="40"/>
      <c r="H428" s="40"/>
      <c r="I428" s="161"/>
      <c r="J428" s="40"/>
      <c r="K428" s="40"/>
      <c r="L428" s="40"/>
      <c r="M428" s="40"/>
      <c r="N428" s="40"/>
      <c r="O428" s="138"/>
      <c r="P428" s="138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</row>
    <row r="429" spans="1:41" ht="13.2">
      <c r="A429" s="40"/>
      <c r="B429" s="40"/>
      <c r="C429" s="40"/>
      <c r="D429" s="40"/>
      <c r="E429" s="40"/>
      <c r="F429" s="40"/>
      <c r="G429" s="40"/>
      <c r="H429" s="40"/>
      <c r="I429" s="161"/>
      <c r="J429" s="40"/>
      <c r="K429" s="40"/>
      <c r="L429" s="40"/>
      <c r="M429" s="40"/>
      <c r="N429" s="40"/>
      <c r="O429" s="138"/>
      <c r="P429" s="138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</row>
    <row r="430" spans="1:41" ht="13.2">
      <c r="A430" s="40"/>
      <c r="B430" s="40"/>
      <c r="C430" s="40"/>
      <c r="D430" s="40"/>
      <c r="E430" s="40"/>
      <c r="F430" s="40"/>
      <c r="G430" s="40"/>
      <c r="H430" s="40"/>
      <c r="I430" s="161"/>
      <c r="J430" s="40"/>
      <c r="K430" s="40"/>
      <c r="L430" s="40"/>
      <c r="M430" s="40"/>
      <c r="N430" s="40"/>
      <c r="O430" s="138"/>
      <c r="P430" s="138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</row>
    <row r="431" spans="1:41" ht="13.2">
      <c r="A431" s="40"/>
      <c r="B431" s="40"/>
      <c r="C431" s="40"/>
      <c r="D431" s="40"/>
      <c r="E431" s="40"/>
      <c r="F431" s="40"/>
      <c r="G431" s="40"/>
      <c r="H431" s="40"/>
      <c r="I431" s="161"/>
      <c r="J431" s="40"/>
      <c r="K431" s="40"/>
      <c r="L431" s="40"/>
      <c r="M431" s="40"/>
      <c r="N431" s="40"/>
      <c r="O431" s="138"/>
      <c r="P431" s="138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</row>
    <row r="432" spans="1:41" ht="13.2">
      <c r="A432" s="40"/>
      <c r="B432" s="40"/>
      <c r="C432" s="40"/>
      <c r="D432" s="40"/>
      <c r="E432" s="40"/>
      <c r="F432" s="40"/>
      <c r="G432" s="40"/>
      <c r="H432" s="40"/>
      <c r="I432" s="161"/>
      <c r="J432" s="40"/>
      <c r="K432" s="40"/>
      <c r="L432" s="40"/>
      <c r="M432" s="40"/>
      <c r="N432" s="40"/>
      <c r="O432" s="138"/>
      <c r="P432" s="138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</row>
    <row r="433" spans="1:41" ht="13.2">
      <c r="A433" s="40"/>
      <c r="B433" s="40"/>
      <c r="C433" s="40"/>
      <c r="D433" s="40"/>
      <c r="E433" s="40"/>
      <c r="F433" s="40"/>
      <c r="G433" s="40"/>
      <c r="H433" s="40"/>
      <c r="I433" s="161"/>
      <c r="J433" s="40"/>
      <c r="K433" s="40"/>
      <c r="L433" s="40"/>
      <c r="M433" s="40"/>
      <c r="N433" s="40"/>
      <c r="O433" s="138"/>
      <c r="P433" s="138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</row>
    <row r="434" spans="1:41" ht="13.2">
      <c r="A434" s="40"/>
      <c r="B434" s="40"/>
      <c r="C434" s="40"/>
      <c r="D434" s="40"/>
      <c r="E434" s="40"/>
      <c r="F434" s="40"/>
      <c r="G434" s="40"/>
      <c r="H434" s="40"/>
      <c r="I434" s="161"/>
      <c r="J434" s="40"/>
      <c r="K434" s="40"/>
      <c r="L434" s="40"/>
      <c r="M434" s="40"/>
      <c r="N434" s="40"/>
      <c r="O434" s="138"/>
      <c r="P434" s="138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</row>
    <row r="435" spans="1:41" ht="13.2">
      <c r="A435" s="40"/>
      <c r="B435" s="40"/>
      <c r="C435" s="40"/>
      <c r="D435" s="40"/>
      <c r="E435" s="40"/>
      <c r="F435" s="40"/>
      <c r="G435" s="40"/>
      <c r="H435" s="40"/>
      <c r="I435" s="161"/>
      <c r="J435" s="40"/>
      <c r="K435" s="40"/>
      <c r="L435" s="40"/>
      <c r="M435" s="40"/>
      <c r="N435" s="40"/>
      <c r="O435" s="138"/>
      <c r="P435" s="138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</row>
    <row r="436" spans="1:41" ht="13.2">
      <c r="A436" s="40"/>
      <c r="B436" s="40"/>
      <c r="C436" s="40"/>
      <c r="D436" s="40"/>
      <c r="E436" s="40"/>
      <c r="F436" s="40"/>
      <c r="G436" s="40"/>
      <c r="H436" s="40"/>
      <c r="I436" s="161"/>
      <c r="J436" s="40"/>
      <c r="K436" s="40"/>
      <c r="L436" s="40"/>
      <c r="M436" s="40"/>
      <c r="N436" s="40"/>
      <c r="O436" s="138"/>
      <c r="P436" s="138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</row>
    <row r="437" spans="1:41" ht="13.2">
      <c r="A437" s="40"/>
      <c r="B437" s="40"/>
      <c r="C437" s="40"/>
      <c r="D437" s="40"/>
      <c r="E437" s="40"/>
      <c r="F437" s="40"/>
      <c r="G437" s="40"/>
      <c r="H437" s="40"/>
      <c r="I437" s="161"/>
      <c r="J437" s="40"/>
      <c r="K437" s="40"/>
      <c r="L437" s="40"/>
      <c r="M437" s="40"/>
      <c r="N437" s="40"/>
      <c r="O437" s="138"/>
      <c r="P437" s="138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</row>
    <row r="438" spans="1:41" ht="13.2">
      <c r="A438" s="40"/>
      <c r="B438" s="40"/>
      <c r="C438" s="40"/>
      <c r="D438" s="40"/>
      <c r="E438" s="40"/>
      <c r="F438" s="40"/>
      <c r="G438" s="40"/>
      <c r="H438" s="40"/>
      <c r="I438" s="161"/>
      <c r="J438" s="40"/>
      <c r="K438" s="40"/>
      <c r="L438" s="40"/>
      <c r="M438" s="40"/>
      <c r="N438" s="40"/>
      <c r="O438" s="138"/>
      <c r="P438" s="138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</row>
    <row r="439" spans="1:41" ht="13.2">
      <c r="A439" s="40"/>
      <c r="B439" s="40"/>
      <c r="C439" s="40"/>
      <c r="D439" s="40"/>
      <c r="E439" s="40"/>
      <c r="F439" s="40"/>
      <c r="G439" s="40"/>
      <c r="H439" s="40"/>
      <c r="I439" s="161"/>
      <c r="J439" s="40"/>
      <c r="K439" s="40"/>
      <c r="L439" s="40"/>
      <c r="M439" s="40"/>
      <c r="N439" s="40"/>
      <c r="O439" s="138"/>
      <c r="P439" s="138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</row>
    <row r="440" spans="1:41" ht="13.2">
      <c r="A440" s="40"/>
      <c r="B440" s="40"/>
      <c r="C440" s="40"/>
      <c r="D440" s="40"/>
      <c r="E440" s="40"/>
      <c r="F440" s="40"/>
      <c r="G440" s="40"/>
      <c r="H440" s="40"/>
      <c r="I440" s="161"/>
      <c r="J440" s="40"/>
      <c r="K440" s="40"/>
      <c r="L440" s="40"/>
      <c r="M440" s="40"/>
      <c r="N440" s="40"/>
      <c r="O440" s="138"/>
      <c r="P440" s="138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</row>
    <row r="441" spans="1:41" ht="13.2">
      <c r="A441" s="40"/>
      <c r="B441" s="40"/>
      <c r="C441" s="40"/>
      <c r="D441" s="40"/>
      <c r="E441" s="40"/>
      <c r="F441" s="40"/>
      <c r="G441" s="40"/>
      <c r="H441" s="40"/>
      <c r="I441" s="161"/>
      <c r="J441" s="40"/>
      <c r="K441" s="40"/>
      <c r="L441" s="40"/>
      <c r="M441" s="40"/>
      <c r="N441" s="40"/>
      <c r="O441" s="138"/>
      <c r="P441" s="138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</row>
    <row r="442" spans="1:41" ht="13.2">
      <c r="A442" s="40"/>
      <c r="B442" s="40"/>
      <c r="C442" s="40"/>
      <c r="D442" s="40"/>
      <c r="E442" s="40"/>
      <c r="F442" s="40"/>
      <c r="G442" s="40"/>
      <c r="H442" s="40"/>
      <c r="I442" s="161"/>
      <c r="J442" s="40"/>
      <c r="K442" s="40"/>
      <c r="L442" s="40"/>
      <c r="M442" s="40"/>
      <c r="N442" s="40"/>
      <c r="O442" s="138"/>
      <c r="P442" s="138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</row>
    <row r="443" spans="1:41" ht="13.2">
      <c r="A443" s="40"/>
      <c r="B443" s="40"/>
      <c r="C443" s="40"/>
      <c r="D443" s="40"/>
      <c r="E443" s="40"/>
      <c r="F443" s="40"/>
      <c r="G443" s="40"/>
      <c r="H443" s="40"/>
      <c r="I443" s="161"/>
      <c r="J443" s="40"/>
      <c r="K443" s="40"/>
      <c r="L443" s="40"/>
      <c r="M443" s="40"/>
      <c r="N443" s="40"/>
      <c r="O443" s="138"/>
      <c r="P443" s="138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</row>
    <row r="444" spans="1:41" ht="13.2">
      <c r="A444" s="40"/>
      <c r="B444" s="40"/>
      <c r="C444" s="40"/>
      <c r="D444" s="40"/>
      <c r="E444" s="40"/>
      <c r="F444" s="40"/>
      <c r="G444" s="40"/>
      <c r="H444" s="40"/>
      <c r="I444" s="161"/>
      <c r="J444" s="40"/>
      <c r="K444" s="40"/>
      <c r="L444" s="40"/>
      <c r="M444" s="40"/>
      <c r="N444" s="40"/>
      <c r="O444" s="138"/>
      <c r="P444" s="138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</row>
    <row r="445" spans="1:41" ht="13.2">
      <c r="A445" s="40"/>
      <c r="B445" s="40"/>
      <c r="C445" s="40"/>
      <c r="D445" s="40"/>
      <c r="E445" s="40"/>
      <c r="F445" s="40"/>
      <c r="G445" s="40"/>
      <c r="H445" s="40"/>
      <c r="I445" s="161"/>
      <c r="J445" s="40"/>
      <c r="K445" s="40"/>
      <c r="L445" s="40"/>
      <c r="M445" s="40"/>
      <c r="N445" s="40"/>
      <c r="O445" s="138"/>
      <c r="P445" s="138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</row>
    <row r="446" spans="1:41" ht="13.2">
      <c r="A446" s="40"/>
      <c r="B446" s="40"/>
      <c r="C446" s="40"/>
      <c r="D446" s="40"/>
      <c r="E446" s="40"/>
      <c r="F446" s="40"/>
      <c r="G446" s="40"/>
      <c r="H446" s="40"/>
      <c r="I446" s="161"/>
      <c r="J446" s="40"/>
      <c r="K446" s="40"/>
      <c r="L446" s="40"/>
      <c r="M446" s="40"/>
      <c r="N446" s="40"/>
      <c r="O446" s="138"/>
      <c r="P446" s="138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</row>
    <row r="447" spans="1:41" ht="13.2">
      <c r="A447" s="40"/>
      <c r="B447" s="40"/>
      <c r="C447" s="40"/>
      <c r="D447" s="40"/>
      <c r="E447" s="40"/>
      <c r="F447" s="40"/>
      <c r="G447" s="40"/>
      <c r="H447" s="40"/>
      <c r="I447" s="161"/>
      <c r="J447" s="40"/>
      <c r="K447" s="40"/>
      <c r="L447" s="40"/>
      <c r="M447" s="40"/>
      <c r="N447" s="40"/>
      <c r="O447" s="138"/>
      <c r="P447" s="138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</row>
    <row r="448" spans="1:41" ht="13.2">
      <c r="A448" s="40"/>
      <c r="B448" s="40"/>
      <c r="C448" s="40"/>
      <c r="D448" s="40"/>
      <c r="E448" s="40"/>
      <c r="F448" s="40"/>
      <c r="G448" s="40"/>
      <c r="H448" s="40"/>
      <c r="I448" s="161"/>
      <c r="J448" s="40"/>
      <c r="K448" s="40"/>
      <c r="L448" s="40"/>
      <c r="M448" s="40"/>
      <c r="N448" s="40"/>
      <c r="O448" s="138"/>
      <c r="P448" s="138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</row>
    <row r="449" spans="1:41" ht="13.2">
      <c r="A449" s="40"/>
      <c r="B449" s="40"/>
      <c r="C449" s="40"/>
      <c r="D449" s="40"/>
      <c r="E449" s="40"/>
      <c r="F449" s="40"/>
      <c r="G449" s="40"/>
      <c r="H449" s="40"/>
      <c r="I449" s="161"/>
      <c r="J449" s="40"/>
      <c r="K449" s="40"/>
      <c r="L449" s="40"/>
      <c r="M449" s="40"/>
      <c r="N449" s="40"/>
      <c r="O449" s="138"/>
      <c r="P449" s="138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</row>
    <row r="450" spans="1:41" ht="13.2">
      <c r="A450" s="40"/>
      <c r="B450" s="40"/>
      <c r="C450" s="40"/>
      <c r="D450" s="40"/>
      <c r="E450" s="40"/>
      <c r="F450" s="40"/>
      <c r="G450" s="40"/>
      <c r="H450" s="40"/>
      <c r="I450" s="161"/>
      <c r="J450" s="40"/>
      <c r="K450" s="40"/>
      <c r="L450" s="40"/>
      <c r="M450" s="40"/>
      <c r="N450" s="40"/>
      <c r="O450" s="138"/>
      <c r="P450" s="138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</row>
    <row r="451" spans="1:41" ht="13.2">
      <c r="A451" s="40"/>
      <c r="B451" s="40"/>
      <c r="C451" s="40"/>
      <c r="D451" s="40"/>
      <c r="E451" s="40"/>
      <c r="F451" s="40"/>
      <c r="G451" s="40"/>
      <c r="H451" s="40"/>
      <c r="I451" s="161"/>
      <c r="J451" s="40"/>
      <c r="K451" s="40"/>
      <c r="L451" s="40"/>
      <c r="M451" s="40"/>
      <c r="N451" s="40"/>
      <c r="O451" s="138"/>
      <c r="P451" s="138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</row>
    <row r="452" spans="1:41" ht="13.2">
      <c r="A452" s="40"/>
      <c r="B452" s="40"/>
      <c r="C452" s="40"/>
      <c r="D452" s="40"/>
      <c r="E452" s="40"/>
      <c r="F452" s="40"/>
      <c r="G452" s="40"/>
      <c r="H452" s="40"/>
      <c r="I452" s="161"/>
      <c r="J452" s="40"/>
      <c r="K452" s="40"/>
      <c r="L452" s="40"/>
      <c r="M452" s="40"/>
      <c r="N452" s="40"/>
      <c r="O452" s="138"/>
      <c r="P452" s="138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</row>
    <row r="453" spans="1:41" ht="13.2">
      <c r="A453" s="40"/>
      <c r="B453" s="40"/>
      <c r="C453" s="40"/>
      <c r="D453" s="40"/>
      <c r="E453" s="40"/>
      <c r="F453" s="40"/>
      <c r="G453" s="40"/>
      <c r="H453" s="40"/>
      <c r="I453" s="161"/>
      <c r="J453" s="40"/>
      <c r="K453" s="40"/>
      <c r="L453" s="40"/>
      <c r="M453" s="40"/>
      <c r="N453" s="40"/>
      <c r="O453" s="138"/>
      <c r="P453" s="138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</row>
    <row r="454" spans="1:41" ht="13.2">
      <c r="A454" s="40"/>
      <c r="B454" s="40"/>
      <c r="C454" s="40"/>
      <c r="D454" s="40"/>
      <c r="E454" s="40"/>
      <c r="F454" s="40"/>
      <c r="G454" s="40"/>
      <c r="H454" s="40"/>
      <c r="I454" s="161"/>
      <c r="J454" s="40"/>
      <c r="K454" s="40"/>
      <c r="L454" s="40"/>
      <c r="M454" s="40"/>
      <c r="N454" s="40"/>
      <c r="O454" s="138"/>
      <c r="P454" s="138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</row>
    <row r="455" spans="1:41" ht="13.2">
      <c r="A455" s="40"/>
      <c r="B455" s="40"/>
      <c r="C455" s="40"/>
      <c r="D455" s="40"/>
      <c r="E455" s="40"/>
      <c r="F455" s="40"/>
      <c r="G455" s="40"/>
      <c r="H455" s="40"/>
      <c r="I455" s="161"/>
      <c r="J455" s="40"/>
      <c r="K455" s="40"/>
      <c r="L455" s="40"/>
      <c r="M455" s="40"/>
      <c r="N455" s="40"/>
      <c r="O455" s="138"/>
      <c r="P455" s="138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</row>
    <row r="456" spans="1:41" ht="13.2">
      <c r="A456" s="40"/>
      <c r="B456" s="40"/>
      <c r="C456" s="40"/>
      <c r="D456" s="40"/>
      <c r="E456" s="40"/>
      <c r="F456" s="40"/>
      <c r="G456" s="40"/>
      <c r="H456" s="40"/>
      <c r="I456" s="161"/>
      <c r="J456" s="40"/>
      <c r="K456" s="40"/>
      <c r="L456" s="40"/>
      <c r="M456" s="40"/>
      <c r="N456" s="40"/>
      <c r="O456" s="138"/>
      <c r="P456" s="138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</row>
    <row r="457" spans="1:41" ht="13.2">
      <c r="A457" s="40"/>
      <c r="B457" s="40"/>
      <c r="C457" s="40"/>
      <c r="D457" s="40"/>
      <c r="E457" s="40"/>
      <c r="F457" s="40"/>
      <c r="G457" s="40"/>
      <c r="H457" s="40"/>
      <c r="I457" s="161"/>
      <c r="J457" s="40"/>
      <c r="K457" s="40"/>
      <c r="L457" s="40"/>
      <c r="M457" s="40"/>
      <c r="N457" s="40"/>
      <c r="O457" s="138"/>
      <c r="P457" s="138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</row>
    <row r="458" spans="1:41" ht="13.2">
      <c r="A458" s="40"/>
      <c r="B458" s="40"/>
      <c r="C458" s="40"/>
      <c r="D458" s="40"/>
      <c r="E458" s="40"/>
      <c r="F458" s="40"/>
      <c r="G458" s="40"/>
      <c r="H458" s="40"/>
      <c r="I458" s="161"/>
      <c r="J458" s="40"/>
      <c r="K458" s="40"/>
      <c r="L458" s="40"/>
      <c r="M458" s="40"/>
      <c r="N458" s="40"/>
      <c r="O458" s="138"/>
      <c r="P458" s="138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</row>
    <row r="459" spans="1:41" ht="13.2">
      <c r="A459" s="40"/>
      <c r="B459" s="40"/>
      <c r="C459" s="40"/>
      <c r="D459" s="40"/>
      <c r="E459" s="40"/>
      <c r="F459" s="40"/>
      <c r="G459" s="40"/>
      <c r="H459" s="40"/>
      <c r="I459" s="161"/>
      <c r="J459" s="40"/>
      <c r="K459" s="40"/>
      <c r="L459" s="40"/>
      <c r="M459" s="40"/>
      <c r="N459" s="40"/>
      <c r="O459" s="138"/>
      <c r="P459" s="138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</row>
    <row r="460" spans="1:41" ht="13.2">
      <c r="A460" s="40"/>
      <c r="B460" s="40"/>
      <c r="C460" s="40"/>
      <c r="D460" s="40"/>
      <c r="E460" s="40"/>
      <c r="F460" s="40"/>
      <c r="G460" s="40"/>
      <c r="H460" s="40"/>
      <c r="I460" s="161"/>
      <c r="J460" s="40"/>
      <c r="K460" s="40"/>
      <c r="L460" s="40"/>
      <c r="M460" s="40"/>
      <c r="N460" s="40"/>
      <c r="O460" s="138"/>
      <c r="P460" s="138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</row>
    <row r="461" spans="1:41" ht="13.2">
      <c r="A461" s="40"/>
      <c r="B461" s="40"/>
      <c r="C461" s="40"/>
      <c r="D461" s="40"/>
      <c r="E461" s="40"/>
      <c r="F461" s="40"/>
      <c r="G461" s="40"/>
      <c r="H461" s="40"/>
      <c r="I461" s="161"/>
      <c r="J461" s="40"/>
      <c r="K461" s="40"/>
      <c r="L461" s="40"/>
      <c r="M461" s="40"/>
      <c r="N461" s="40"/>
      <c r="O461" s="138"/>
      <c r="P461" s="138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</row>
    <row r="462" spans="1:41" ht="13.2">
      <c r="A462" s="40"/>
      <c r="B462" s="40"/>
      <c r="C462" s="40"/>
      <c r="D462" s="40"/>
      <c r="E462" s="40"/>
      <c r="F462" s="40"/>
      <c r="G462" s="40"/>
      <c r="H462" s="40"/>
      <c r="I462" s="161"/>
      <c r="J462" s="40"/>
      <c r="K462" s="40"/>
      <c r="L462" s="40"/>
      <c r="M462" s="40"/>
      <c r="N462" s="40"/>
      <c r="O462" s="138"/>
      <c r="P462" s="138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</row>
    <row r="463" spans="1:41" ht="13.2">
      <c r="A463" s="40"/>
      <c r="B463" s="40"/>
      <c r="C463" s="40"/>
      <c r="D463" s="40"/>
      <c r="E463" s="40"/>
      <c r="F463" s="40"/>
      <c r="G463" s="40"/>
      <c r="H463" s="40"/>
      <c r="I463" s="161"/>
      <c r="J463" s="40"/>
      <c r="K463" s="40"/>
      <c r="L463" s="40"/>
      <c r="M463" s="40"/>
      <c r="N463" s="40"/>
      <c r="O463" s="138"/>
      <c r="P463" s="138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</row>
    <row r="464" spans="1:41" ht="13.2">
      <c r="A464" s="40"/>
      <c r="B464" s="40"/>
      <c r="C464" s="40"/>
      <c r="D464" s="40"/>
      <c r="E464" s="40"/>
      <c r="F464" s="40"/>
      <c r="G464" s="40"/>
      <c r="H464" s="40"/>
      <c r="I464" s="161"/>
      <c r="J464" s="40"/>
      <c r="K464" s="40"/>
      <c r="L464" s="40"/>
      <c r="M464" s="40"/>
      <c r="N464" s="40"/>
      <c r="O464" s="138"/>
      <c r="P464" s="138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</row>
    <row r="465" spans="1:41" ht="13.2">
      <c r="A465" s="40"/>
      <c r="B465" s="40"/>
      <c r="C465" s="40"/>
      <c r="D465" s="40"/>
      <c r="E465" s="40"/>
      <c r="F465" s="40"/>
      <c r="G465" s="40"/>
      <c r="H465" s="40"/>
      <c r="I465" s="161"/>
      <c r="J465" s="40"/>
      <c r="K465" s="40"/>
      <c r="L465" s="40"/>
      <c r="M465" s="40"/>
      <c r="N465" s="40"/>
      <c r="O465" s="138"/>
      <c r="P465" s="138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</row>
    <row r="466" spans="1:41" ht="13.2">
      <c r="A466" s="40"/>
      <c r="B466" s="40"/>
      <c r="C466" s="40"/>
      <c r="D466" s="40"/>
      <c r="E466" s="40"/>
      <c r="F466" s="40"/>
      <c r="G466" s="40"/>
      <c r="H466" s="40"/>
      <c r="I466" s="161"/>
      <c r="J466" s="40"/>
      <c r="K466" s="40"/>
      <c r="L466" s="40"/>
      <c r="M466" s="40"/>
      <c r="N466" s="40"/>
      <c r="O466" s="138"/>
      <c r="P466" s="138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</row>
    <row r="467" spans="1:41" ht="13.2">
      <c r="A467" s="40"/>
      <c r="B467" s="40"/>
      <c r="C467" s="40"/>
      <c r="D467" s="40"/>
      <c r="E467" s="40"/>
      <c r="F467" s="40"/>
      <c r="G467" s="40"/>
      <c r="H467" s="40"/>
      <c r="I467" s="161"/>
      <c r="J467" s="40"/>
      <c r="K467" s="40"/>
      <c r="L467" s="40"/>
      <c r="M467" s="40"/>
      <c r="N467" s="40"/>
      <c r="O467" s="138"/>
      <c r="P467" s="138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</row>
    <row r="468" spans="1:41" ht="13.2">
      <c r="A468" s="40"/>
      <c r="B468" s="40"/>
      <c r="C468" s="40"/>
      <c r="D468" s="40"/>
      <c r="E468" s="40"/>
      <c r="F468" s="40"/>
      <c r="G468" s="40"/>
      <c r="H468" s="40"/>
      <c r="I468" s="161"/>
      <c r="J468" s="40"/>
      <c r="K468" s="40"/>
      <c r="L468" s="40"/>
      <c r="M468" s="40"/>
      <c r="N468" s="40"/>
      <c r="O468" s="138"/>
      <c r="P468" s="138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</row>
    <row r="469" spans="1:41" ht="13.2">
      <c r="A469" s="40"/>
      <c r="B469" s="40"/>
      <c r="C469" s="40"/>
      <c r="D469" s="40"/>
      <c r="E469" s="40"/>
      <c r="F469" s="40"/>
      <c r="G469" s="40"/>
      <c r="H469" s="40"/>
      <c r="I469" s="161"/>
      <c r="J469" s="40"/>
      <c r="K469" s="40"/>
      <c r="L469" s="40"/>
      <c r="M469" s="40"/>
      <c r="N469" s="40"/>
      <c r="O469" s="138"/>
      <c r="P469" s="138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</row>
    <row r="470" spans="1:41" ht="13.2">
      <c r="A470" s="40"/>
      <c r="B470" s="40"/>
      <c r="C470" s="40"/>
      <c r="D470" s="40"/>
      <c r="E470" s="40"/>
      <c r="F470" s="40"/>
      <c r="G470" s="40"/>
      <c r="H470" s="40"/>
      <c r="I470" s="161"/>
      <c r="J470" s="40"/>
      <c r="K470" s="40"/>
      <c r="L470" s="40"/>
      <c r="M470" s="40"/>
      <c r="N470" s="40"/>
      <c r="O470" s="138"/>
      <c r="P470" s="138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</row>
    <row r="471" spans="1:41" ht="13.2">
      <c r="A471" s="40"/>
      <c r="B471" s="40"/>
      <c r="C471" s="40"/>
      <c r="D471" s="40"/>
      <c r="E471" s="40"/>
      <c r="F471" s="40"/>
      <c r="G471" s="40"/>
      <c r="H471" s="40"/>
      <c r="I471" s="161"/>
      <c r="J471" s="40"/>
      <c r="K471" s="40"/>
      <c r="L471" s="40"/>
      <c r="M471" s="40"/>
      <c r="N471" s="40"/>
      <c r="O471" s="138"/>
      <c r="P471" s="138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</row>
    <row r="472" spans="1:41" ht="13.2">
      <c r="A472" s="40"/>
      <c r="B472" s="40"/>
      <c r="C472" s="40"/>
      <c r="D472" s="40"/>
      <c r="E472" s="40"/>
      <c r="F472" s="40"/>
      <c r="G472" s="40"/>
      <c r="H472" s="40"/>
      <c r="I472" s="161"/>
      <c r="J472" s="40"/>
      <c r="K472" s="40"/>
      <c r="L472" s="40"/>
      <c r="M472" s="40"/>
      <c r="N472" s="40"/>
      <c r="O472" s="138"/>
      <c r="P472" s="138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</row>
    <row r="473" spans="1:41" ht="13.2">
      <c r="A473" s="40"/>
      <c r="B473" s="40"/>
      <c r="C473" s="40"/>
      <c r="D473" s="40"/>
      <c r="E473" s="40"/>
      <c r="F473" s="40"/>
      <c r="G473" s="40"/>
      <c r="H473" s="40"/>
      <c r="I473" s="161"/>
      <c r="J473" s="40"/>
      <c r="K473" s="40"/>
      <c r="L473" s="40"/>
      <c r="M473" s="40"/>
      <c r="N473" s="40"/>
      <c r="O473" s="138"/>
      <c r="P473" s="138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</row>
    <row r="474" spans="1:41" ht="13.2">
      <c r="A474" s="40"/>
      <c r="B474" s="40"/>
      <c r="C474" s="40"/>
      <c r="D474" s="40"/>
      <c r="E474" s="40"/>
      <c r="F474" s="40"/>
      <c r="G474" s="40"/>
      <c r="H474" s="40"/>
      <c r="I474" s="161"/>
      <c r="J474" s="40"/>
      <c r="K474" s="40"/>
      <c r="L474" s="40"/>
      <c r="M474" s="40"/>
      <c r="N474" s="40"/>
      <c r="O474" s="138"/>
      <c r="P474" s="138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</row>
    <row r="475" spans="1:41" ht="13.2">
      <c r="A475" s="40"/>
      <c r="B475" s="40"/>
      <c r="C475" s="40"/>
      <c r="D475" s="40"/>
      <c r="E475" s="40"/>
      <c r="F475" s="40"/>
      <c r="G475" s="40"/>
      <c r="H475" s="40"/>
      <c r="I475" s="161"/>
      <c r="J475" s="40"/>
      <c r="K475" s="40"/>
      <c r="L475" s="40"/>
      <c r="M475" s="40"/>
      <c r="N475" s="40"/>
      <c r="O475" s="138"/>
      <c r="P475" s="138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</row>
    <row r="476" spans="1:41" ht="13.2">
      <c r="A476" s="40"/>
      <c r="B476" s="40"/>
      <c r="C476" s="40"/>
      <c r="D476" s="40"/>
      <c r="E476" s="40"/>
      <c r="F476" s="40"/>
      <c r="G476" s="40"/>
      <c r="H476" s="40"/>
      <c r="I476" s="161"/>
      <c r="J476" s="40"/>
      <c r="K476" s="40"/>
      <c r="L476" s="40"/>
      <c r="M476" s="40"/>
      <c r="N476" s="40"/>
      <c r="O476" s="138"/>
      <c r="P476" s="138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</row>
    <row r="477" spans="1:41" ht="13.2">
      <c r="A477" s="40"/>
      <c r="B477" s="40"/>
      <c r="C477" s="40"/>
      <c r="D477" s="40"/>
      <c r="E477" s="40"/>
      <c r="F477" s="40"/>
      <c r="G477" s="40"/>
      <c r="H477" s="40"/>
      <c r="I477" s="161"/>
      <c r="J477" s="40"/>
      <c r="K477" s="40"/>
      <c r="L477" s="40"/>
      <c r="M477" s="40"/>
      <c r="N477" s="40"/>
      <c r="O477" s="138"/>
      <c r="P477" s="138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</row>
    <row r="478" spans="1:41" ht="13.2">
      <c r="A478" s="40"/>
      <c r="B478" s="40"/>
      <c r="C478" s="40"/>
      <c r="D478" s="40"/>
      <c r="E478" s="40"/>
      <c r="F478" s="40"/>
      <c r="G478" s="40"/>
      <c r="H478" s="40"/>
      <c r="I478" s="161"/>
      <c r="J478" s="40"/>
      <c r="K478" s="40"/>
      <c r="L478" s="40"/>
      <c r="M478" s="40"/>
      <c r="N478" s="40"/>
      <c r="O478" s="138"/>
      <c r="P478" s="138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</row>
    <row r="479" spans="1:41" ht="13.2">
      <c r="A479" s="40"/>
      <c r="B479" s="40"/>
      <c r="C479" s="40"/>
      <c r="D479" s="40"/>
      <c r="E479" s="40"/>
      <c r="F479" s="40"/>
      <c r="G479" s="40"/>
      <c r="H479" s="40"/>
      <c r="I479" s="161"/>
      <c r="J479" s="40"/>
      <c r="K479" s="40"/>
      <c r="L479" s="40"/>
      <c r="M479" s="40"/>
      <c r="N479" s="40"/>
      <c r="O479" s="138"/>
      <c r="P479" s="138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</row>
    <row r="480" spans="1:41" ht="13.2">
      <c r="A480" s="40"/>
      <c r="B480" s="40"/>
      <c r="C480" s="40"/>
      <c r="D480" s="40"/>
      <c r="E480" s="40"/>
      <c r="F480" s="40"/>
      <c r="G480" s="40"/>
      <c r="H480" s="40"/>
      <c r="I480" s="161"/>
      <c r="J480" s="40"/>
      <c r="K480" s="40"/>
      <c r="L480" s="40"/>
      <c r="M480" s="40"/>
      <c r="N480" s="40"/>
      <c r="O480" s="138"/>
      <c r="P480" s="138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</row>
    <row r="481" spans="1:41" ht="13.2">
      <c r="A481" s="40"/>
      <c r="B481" s="40"/>
      <c r="C481" s="40"/>
      <c r="D481" s="40"/>
      <c r="E481" s="40"/>
      <c r="F481" s="40"/>
      <c r="G481" s="40"/>
      <c r="H481" s="40"/>
      <c r="I481" s="161"/>
      <c r="J481" s="40"/>
      <c r="K481" s="40"/>
      <c r="L481" s="40"/>
      <c r="M481" s="40"/>
      <c r="N481" s="40"/>
      <c r="O481" s="138"/>
      <c r="P481" s="138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</row>
    <row r="482" spans="1:41" ht="13.2">
      <c r="A482" s="40"/>
      <c r="B482" s="40"/>
      <c r="C482" s="40"/>
      <c r="D482" s="40"/>
      <c r="E482" s="40"/>
      <c r="F482" s="40"/>
      <c r="G482" s="40"/>
      <c r="H482" s="40"/>
      <c r="I482" s="161"/>
      <c r="J482" s="40"/>
      <c r="K482" s="40"/>
      <c r="L482" s="40"/>
      <c r="M482" s="40"/>
      <c r="N482" s="40"/>
      <c r="O482" s="138"/>
      <c r="P482" s="138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</row>
    <row r="483" spans="1:41" ht="13.2">
      <c r="A483" s="40"/>
      <c r="B483" s="40"/>
      <c r="C483" s="40"/>
      <c r="D483" s="40"/>
      <c r="E483" s="40"/>
      <c r="F483" s="40"/>
      <c r="G483" s="40"/>
      <c r="H483" s="40"/>
      <c r="I483" s="161"/>
      <c r="J483" s="40"/>
      <c r="K483" s="40"/>
      <c r="L483" s="40"/>
      <c r="M483" s="40"/>
      <c r="N483" s="40"/>
      <c r="O483" s="138"/>
      <c r="P483" s="138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</row>
    <row r="484" spans="1:41" ht="13.2">
      <c r="A484" s="40"/>
      <c r="B484" s="40"/>
      <c r="C484" s="40"/>
      <c r="D484" s="40"/>
      <c r="E484" s="40"/>
      <c r="F484" s="40"/>
      <c r="G484" s="40"/>
      <c r="H484" s="40"/>
      <c r="I484" s="161"/>
      <c r="J484" s="40"/>
      <c r="K484" s="40"/>
      <c r="L484" s="40"/>
      <c r="M484" s="40"/>
      <c r="N484" s="40"/>
      <c r="O484" s="138"/>
      <c r="P484" s="138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</row>
    <row r="485" spans="1:41" ht="13.2">
      <c r="A485" s="40"/>
      <c r="B485" s="40"/>
      <c r="C485" s="40"/>
      <c r="D485" s="40"/>
      <c r="E485" s="40"/>
      <c r="F485" s="40"/>
      <c r="G485" s="40"/>
      <c r="H485" s="40"/>
      <c r="I485" s="161"/>
      <c r="J485" s="40"/>
      <c r="K485" s="40"/>
      <c r="L485" s="40"/>
      <c r="M485" s="40"/>
      <c r="N485" s="40"/>
      <c r="O485" s="138"/>
      <c r="P485" s="138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</row>
    <row r="486" spans="1:41" ht="13.2">
      <c r="A486" s="40"/>
      <c r="B486" s="40"/>
      <c r="C486" s="40"/>
      <c r="D486" s="40"/>
      <c r="E486" s="40"/>
      <c r="F486" s="40"/>
      <c r="G486" s="40"/>
      <c r="H486" s="40"/>
      <c r="I486" s="161"/>
      <c r="J486" s="40"/>
      <c r="K486" s="40"/>
      <c r="L486" s="40"/>
      <c r="M486" s="40"/>
      <c r="N486" s="40"/>
      <c r="O486" s="138"/>
      <c r="P486" s="138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</row>
    <row r="487" spans="1:41" ht="13.2">
      <c r="A487" s="40"/>
      <c r="B487" s="40"/>
      <c r="C487" s="40"/>
      <c r="D487" s="40"/>
      <c r="E487" s="40"/>
      <c r="F487" s="40"/>
      <c r="G487" s="40"/>
      <c r="H487" s="40"/>
      <c r="I487" s="161"/>
      <c r="J487" s="40"/>
      <c r="K487" s="40"/>
      <c r="L487" s="40"/>
      <c r="M487" s="40"/>
      <c r="N487" s="40"/>
      <c r="O487" s="138"/>
      <c r="P487" s="138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</row>
    <row r="488" spans="1:41" ht="13.2">
      <c r="A488" s="40"/>
      <c r="B488" s="40"/>
      <c r="C488" s="40"/>
      <c r="D488" s="40"/>
      <c r="E488" s="40"/>
      <c r="F488" s="40"/>
      <c r="G488" s="40"/>
      <c r="H488" s="40"/>
      <c r="I488" s="161"/>
      <c r="J488" s="40"/>
      <c r="K488" s="40"/>
      <c r="L488" s="40"/>
      <c r="M488" s="40"/>
      <c r="N488" s="40"/>
      <c r="O488" s="138"/>
      <c r="P488" s="138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</row>
    <row r="489" spans="1:41" ht="13.2">
      <c r="A489" s="40"/>
      <c r="B489" s="40"/>
      <c r="C489" s="40"/>
      <c r="D489" s="40"/>
      <c r="E489" s="40"/>
      <c r="F489" s="40"/>
      <c r="G489" s="40"/>
      <c r="H489" s="40"/>
      <c r="I489" s="161"/>
      <c r="J489" s="40"/>
      <c r="K489" s="40"/>
      <c r="L489" s="40"/>
      <c r="M489" s="40"/>
      <c r="N489" s="40"/>
      <c r="O489" s="138"/>
      <c r="P489" s="138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</row>
    <row r="490" spans="1:41" ht="13.2">
      <c r="A490" s="40"/>
      <c r="B490" s="40"/>
      <c r="C490" s="40"/>
      <c r="D490" s="40"/>
      <c r="E490" s="40"/>
      <c r="F490" s="40"/>
      <c r="G490" s="40"/>
      <c r="H490" s="40"/>
      <c r="I490" s="161"/>
      <c r="J490" s="40"/>
      <c r="K490" s="40"/>
      <c r="L490" s="40"/>
      <c r="M490" s="40"/>
      <c r="N490" s="40"/>
      <c r="O490" s="138"/>
      <c r="P490" s="138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</row>
    <row r="491" spans="1:41" ht="13.2">
      <c r="A491" s="40"/>
      <c r="B491" s="40"/>
      <c r="C491" s="40"/>
      <c r="D491" s="40"/>
      <c r="E491" s="40"/>
      <c r="F491" s="40"/>
      <c r="G491" s="40"/>
      <c r="H491" s="40"/>
      <c r="I491" s="161"/>
      <c r="J491" s="40"/>
      <c r="K491" s="40"/>
      <c r="L491" s="40"/>
      <c r="M491" s="40"/>
      <c r="N491" s="40"/>
      <c r="O491" s="138"/>
      <c r="P491" s="138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</row>
    <row r="492" spans="1:41" ht="13.2">
      <c r="A492" s="40"/>
      <c r="B492" s="40"/>
      <c r="C492" s="40"/>
      <c r="D492" s="40"/>
      <c r="E492" s="40"/>
      <c r="F492" s="40"/>
      <c r="G492" s="40"/>
      <c r="H492" s="40"/>
      <c r="I492" s="161"/>
      <c r="J492" s="40"/>
      <c r="K492" s="40"/>
      <c r="L492" s="40"/>
      <c r="M492" s="40"/>
      <c r="N492" s="40"/>
      <c r="O492" s="138"/>
      <c r="P492" s="138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</row>
    <row r="493" spans="1:41" ht="13.2">
      <c r="A493" s="40"/>
      <c r="B493" s="40"/>
      <c r="C493" s="40"/>
      <c r="D493" s="40"/>
      <c r="E493" s="40"/>
      <c r="F493" s="40"/>
      <c r="G493" s="40"/>
      <c r="H493" s="40"/>
      <c r="I493" s="161"/>
      <c r="J493" s="40"/>
      <c r="K493" s="40"/>
      <c r="L493" s="40"/>
      <c r="M493" s="40"/>
      <c r="N493" s="40"/>
      <c r="O493" s="138"/>
      <c r="P493" s="138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</row>
    <row r="494" spans="1:41" ht="13.2">
      <c r="A494" s="40"/>
      <c r="B494" s="40"/>
      <c r="C494" s="40"/>
      <c r="D494" s="40"/>
      <c r="E494" s="40"/>
      <c r="F494" s="40"/>
      <c r="G494" s="40"/>
      <c r="H494" s="40"/>
      <c r="I494" s="161"/>
      <c r="J494" s="40"/>
      <c r="K494" s="40"/>
      <c r="L494" s="40"/>
      <c r="M494" s="40"/>
      <c r="N494" s="40"/>
      <c r="O494" s="138"/>
      <c r="P494" s="138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</row>
    <row r="495" spans="1:41" ht="13.2">
      <c r="A495" s="40"/>
      <c r="B495" s="40"/>
      <c r="C495" s="40"/>
      <c r="D495" s="40"/>
      <c r="E495" s="40"/>
      <c r="F495" s="40"/>
      <c r="G495" s="40"/>
      <c r="H495" s="40"/>
      <c r="I495" s="161"/>
      <c r="J495" s="40"/>
      <c r="K495" s="40"/>
      <c r="L495" s="40"/>
      <c r="M495" s="40"/>
      <c r="N495" s="40"/>
      <c r="O495" s="138"/>
      <c r="P495" s="138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</row>
    <row r="496" spans="1:41" ht="13.2">
      <c r="A496" s="40"/>
      <c r="B496" s="40"/>
      <c r="C496" s="40"/>
      <c r="D496" s="40"/>
      <c r="E496" s="40"/>
      <c r="F496" s="40"/>
      <c r="G496" s="40"/>
      <c r="H496" s="40"/>
      <c r="I496" s="161"/>
      <c r="J496" s="40"/>
      <c r="K496" s="40"/>
      <c r="L496" s="40"/>
      <c r="M496" s="40"/>
      <c r="N496" s="40"/>
      <c r="O496" s="138"/>
      <c r="P496" s="138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</row>
    <row r="497" spans="1:41" ht="13.2">
      <c r="A497" s="40"/>
      <c r="B497" s="40"/>
      <c r="C497" s="40"/>
      <c r="D497" s="40"/>
      <c r="E497" s="40"/>
      <c r="F497" s="40"/>
      <c r="G497" s="40"/>
      <c r="H497" s="40"/>
      <c r="I497" s="161"/>
      <c r="J497" s="40"/>
      <c r="K497" s="40"/>
      <c r="L497" s="40"/>
      <c r="M497" s="40"/>
      <c r="N497" s="40"/>
      <c r="O497" s="138"/>
      <c r="P497" s="138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</row>
    <row r="498" spans="1:41" ht="13.2">
      <c r="A498" s="40"/>
      <c r="B498" s="40"/>
      <c r="C498" s="40"/>
      <c r="D498" s="40"/>
      <c r="E498" s="40"/>
      <c r="F498" s="40"/>
      <c r="G498" s="40"/>
      <c r="H498" s="40"/>
      <c r="I498" s="161"/>
      <c r="J498" s="40"/>
      <c r="K498" s="40"/>
      <c r="L498" s="40"/>
      <c r="M498" s="40"/>
      <c r="N498" s="40"/>
      <c r="O498" s="138"/>
      <c r="P498" s="138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</row>
    <row r="499" spans="1:41" ht="13.2">
      <c r="A499" s="40"/>
      <c r="B499" s="40"/>
      <c r="C499" s="40"/>
      <c r="D499" s="40"/>
      <c r="E499" s="40"/>
      <c r="F499" s="40"/>
      <c r="G499" s="40"/>
      <c r="H499" s="40"/>
      <c r="I499" s="161"/>
      <c r="J499" s="40"/>
      <c r="K499" s="40"/>
      <c r="L499" s="40"/>
      <c r="M499" s="40"/>
      <c r="N499" s="40"/>
      <c r="O499" s="138"/>
      <c r="P499" s="138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</row>
    <row r="500" spans="1:41" ht="13.2">
      <c r="A500" s="40"/>
      <c r="B500" s="40"/>
      <c r="C500" s="40"/>
      <c r="D500" s="40"/>
      <c r="E500" s="40"/>
      <c r="F500" s="40"/>
      <c r="G500" s="40"/>
      <c r="H500" s="40"/>
      <c r="I500" s="161"/>
      <c r="J500" s="40"/>
      <c r="K500" s="40"/>
      <c r="L500" s="40"/>
      <c r="M500" s="40"/>
      <c r="N500" s="40"/>
      <c r="O500" s="138"/>
      <c r="P500" s="138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</row>
    <row r="501" spans="1:41" ht="13.2">
      <c r="A501" s="40"/>
      <c r="B501" s="40"/>
      <c r="C501" s="40"/>
      <c r="D501" s="40"/>
      <c r="E501" s="40"/>
      <c r="F501" s="40"/>
      <c r="G501" s="40"/>
      <c r="H501" s="40"/>
      <c r="I501" s="161"/>
      <c r="J501" s="40"/>
      <c r="K501" s="40"/>
      <c r="L501" s="40"/>
      <c r="M501" s="40"/>
      <c r="N501" s="40"/>
      <c r="O501" s="138"/>
      <c r="P501" s="138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</row>
    <row r="502" spans="1:41" ht="13.2">
      <c r="A502" s="40"/>
      <c r="B502" s="40"/>
      <c r="C502" s="40"/>
      <c r="D502" s="40"/>
      <c r="E502" s="40"/>
      <c r="F502" s="40"/>
      <c r="G502" s="40"/>
      <c r="H502" s="40"/>
      <c r="I502" s="161"/>
      <c r="J502" s="40"/>
      <c r="K502" s="40"/>
      <c r="L502" s="40"/>
      <c r="M502" s="40"/>
      <c r="N502" s="40"/>
      <c r="O502" s="138"/>
      <c r="P502" s="138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</row>
    <row r="503" spans="1:41" ht="13.2">
      <c r="A503" s="40"/>
      <c r="B503" s="40"/>
      <c r="C503" s="40"/>
      <c r="D503" s="40"/>
      <c r="E503" s="40"/>
      <c r="F503" s="40"/>
      <c r="G503" s="40"/>
      <c r="H503" s="40"/>
      <c r="I503" s="161"/>
      <c r="J503" s="40"/>
      <c r="K503" s="40"/>
      <c r="L503" s="40"/>
      <c r="M503" s="40"/>
      <c r="N503" s="40"/>
      <c r="O503" s="138"/>
      <c r="P503" s="138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</row>
    <row r="504" spans="1:41" ht="13.2">
      <c r="A504" s="40"/>
      <c r="B504" s="40"/>
      <c r="C504" s="40"/>
      <c r="D504" s="40"/>
      <c r="E504" s="40"/>
      <c r="F504" s="40"/>
      <c r="G504" s="40"/>
      <c r="H504" s="40"/>
      <c r="I504" s="161"/>
      <c r="J504" s="40"/>
      <c r="K504" s="40"/>
      <c r="L504" s="40"/>
      <c r="M504" s="40"/>
      <c r="N504" s="40"/>
      <c r="O504" s="138"/>
      <c r="P504" s="138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</row>
    <row r="505" spans="1:41" ht="13.2">
      <c r="A505" s="40"/>
      <c r="B505" s="40"/>
      <c r="C505" s="40"/>
      <c r="D505" s="40"/>
      <c r="E505" s="40"/>
      <c r="F505" s="40"/>
      <c r="G505" s="40"/>
      <c r="H505" s="40"/>
      <c r="I505" s="161"/>
      <c r="J505" s="40"/>
      <c r="K505" s="40"/>
      <c r="L505" s="40"/>
      <c r="M505" s="40"/>
      <c r="N505" s="40"/>
      <c r="O505" s="138"/>
      <c r="P505" s="138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</row>
    <row r="506" spans="1:41" ht="13.2">
      <c r="A506" s="40"/>
      <c r="B506" s="40"/>
      <c r="C506" s="40"/>
      <c r="D506" s="40"/>
      <c r="E506" s="40"/>
      <c r="F506" s="40"/>
      <c r="G506" s="40"/>
      <c r="H506" s="40"/>
      <c r="I506" s="161"/>
      <c r="J506" s="40"/>
      <c r="K506" s="40"/>
      <c r="L506" s="40"/>
      <c r="M506" s="40"/>
      <c r="N506" s="40"/>
      <c r="O506" s="138"/>
      <c r="P506" s="138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</row>
    <row r="507" spans="1:41" ht="13.2">
      <c r="A507" s="40"/>
      <c r="B507" s="40"/>
      <c r="C507" s="40"/>
      <c r="D507" s="40"/>
      <c r="E507" s="40"/>
      <c r="F507" s="40"/>
      <c r="G507" s="40"/>
      <c r="H507" s="40"/>
      <c r="I507" s="161"/>
      <c r="J507" s="40"/>
      <c r="K507" s="40"/>
      <c r="L507" s="40"/>
      <c r="M507" s="40"/>
      <c r="N507" s="40"/>
      <c r="O507" s="138"/>
      <c r="P507" s="138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</row>
    <row r="508" spans="1:41" ht="13.2">
      <c r="A508" s="40"/>
      <c r="B508" s="40"/>
      <c r="C508" s="40"/>
      <c r="D508" s="40"/>
      <c r="E508" s="40"/>
      <c r="F508" s="40"/>
      <c r="G508" s="40"/>
      <c r="H508" s="40"/>
      <c r="I508" s="161"/>
      <c r="J508" s="40"/>
      <c r="K508" s="40"/>
      <c r="L508" s="40"/>
      <c r="M508" s="40"/>
      <c r="N508" s="40"/>
      <c r="O508" s="138"/>
      <c r="P508" s="138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</row>
    <row r="509" spans="1:41" ht="13.2">
      <c r="A509" s="40"/>
      <c r="B509" s="40"/>
      <c r="C509" s="40"/>
      <c r="D509" s="40"/>
      <c r="E509" s="40"/>
      <c r="F509" s="40"/>
      <c r="G509" s="40"/>
      <c r="H509" s="40"/>
      <c r="I509" s="161"/>
      <c r="J509" s="40"/>
      <c r="K509" s="40"/>
      <c r="L509" s="40"/>
      <c r="M509" s="40"/>
      <c r="N509" s="40"/>
      <c r="O509" s="138"/>
      <c r="P509" s="138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</row>
    <row r="510" spans="1:41" ht="13.2">
      <c r="A510" s="40"/>
      <c r="B510" s="40"/>
      <c r="C510" s="40"/>
      <c r="D510" s="40"/>
      <c r="E510" s="40"/>
      <c r="F510" s="40"/>
      <c r="G510" s="40"/>
      <c r="H510" s="40"/>
      <c r="I510" s="161"/>
      <c r="J510" s="40"/>
      <c r="K510" s="40"/>
      <c r="L510" s="40"/>
      <c r="M510" s="40"/>
      <c r="N510" s="40"/>
      <c r="O510" s="138"/>
      <c r="P510" s="138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</row>
    <row r="511" spans="1:41" ht="13.2">
      <c r="A511" s="40"/>
      <c r="B511" s="40"/>
      <c r="C511" s="40"/>
      <c r="D511" s="40"/>
      <c r="E511" s="40"/>
      <c r="F511" s="40"/>
      <c r="G511" s="40"/>
      <c r="H511" s="40"/>
      <c r="I511" s="161"/>
      <c r="J511" s="40"/>
      <c r="K511" s="40"/>
      <c r="L511" s="40"/>
      <c r="M511" s="40"/>
      <c r="N511" s="40"/>
      <c r="O511" s="138"/>
      <c r="P511" s="138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</row>
    <row r="512" spans="1:41" ht="13.2">
      <c r="A512" s="40"/>
      <c r="B512" s="40"/>
      <c r="C512" s="40"/>
      <c r="D512" s="40"/>
      <c r="E512" s="40"/>
      <c r="F512" s="40"/>
      <c r="G512" s="40"/>
      <c r="H512" s="40"/>
      <c r="I512" s="161"/>
      <c r="J512" s="40"/>
      <c r="K512" s="40"/>
      <c r="L512" s="40"/>
      <c r="M512" s="40"/>
      <c r="N512" s="40"/>
      <c r="O512" s="138"/>
      <c r="P512" s="138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</row>
    <row r="513" spans="1:41" ht="13.2">
      <c r="A513" s="40"/>
      <c r="B513" s="40"/>
      <c r="C513" s="40"/>
      <c r="D513" s="40"/>
      <c r="E513" s="40"/>
      <c r="F513" s="40"/>
      <c r="G513" s="40"/>
      <c r="H513" s="40"/>
      <c r="I513" s="161"/>
      <c r="J513" s="40"/>
      <c r="K513" s="40"/>
      <c r="L513" s="40"/>
      <c r="M513" s="40"/>
      <c r="N513" s="40"/>
      <c r="O513" s="138"/>
      <c r="P513" s="138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</row>
    <row r="514" spans="1:41" ht="13.2">
      <c r="A514" s="40"/>
      <c r="B514" s="40"/>
      <c r="C514" s="40"/>
      <c r="D514" s="40"/>
      <c r="E514" s="40"/>
      <c r="F514" s="40"/>
      <c r="G514" s="40"/>
      <c r="H514" s="40"/>
      <c r="I514" s="161"/>
      <c r="J514" s="40"/>
      <c r="K514" s="40"/>
      <c r="L514" s="40"/>
      <c r="M514" s="40"/>
      <c r="N514" s="40"/>
      <c r="O514" s="138"/>
      <c r="P514" s="138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</row>
    <row r="515" spans="1:41" ht="13.2">
      <c r="A515" s="40"/>
      <c r="B515" s="40"/>
      <c r="C515" s="40"/>
      <c r="D515" s="40"/>
      <c r="E515" s="40"/>
      <c r="F515" s="40"/>
      <c r="G515" s="40"/>
      <c r="H515" s="40"/>
      <c r="I515" s="161"/>
      <c r="J515" s="40"/>
      <c r="K515" s="40"/>
      <c r="L515" s="40"/>
      <c r="M515" s="40"/>
      <c r="N515" s="40"/>
      <c r="O515" s="138"/>
      <c r="P515" s="138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</row>
    <row r="516" spans="1:41" ht="13.2">
      <c r="A516" s="40"/>
      <c r="B516" s="40"/>
      <c r="C516" s="40"/>
      <c r="D516" s="40"/>
      <c r="E516" s="40"/>
      <c r="F516" s="40"/>
      <c r="G516" s="40"/>
      <c r="H516" s="40"/>
      <c r="I516" s="161"/>
      <c r="J516" s="40"/>
      <c r="K516" s="40"/>
      <c r="L516" s="40"/>
      <c r="M516" s="40"/>
      <c r="N516" s="40"/>
      <c r="O516" s="138"/>
      <c r="P516" s="138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</row>
    <row r="517" spans="1:41" ht="13.2">
      <c r="A517" s="40"/>
      <c r="B517" s="40"/>
      <c r="C517" s="40"/>
      <c r="D517" s="40"/>
      <c r="E517" s="40"/>
      <c r="F517" s="40"/>
      <c r="G517" s="40"/>
      <c r="H517" s="40"/>
      <c r="I517" s="161"/>
      <c r="J517" s="40"/>
      <c r="K517" s="40"/>
      <c r="L517" s="40"/>
      <c r="M517" s="40"/>
      <c r="N517" s="40"/>
      <c r="O517" s="138"/>
      <c r="P517" s="138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</row>
    <row r="518" spans="1:41" ht="13.2">
      <c r="A518" s="40"/>
      <c r="B518" s="40"/>
      <c r="C518" s="40"/>
      <c r="D518" s="40"/>
      <c r="E518" s="40"/>
      <c r="F518" s="40"/>
      <c r="G518" s="40"/>
      <c r="H518" s="40"/>
      <c r="I518" s="161"/>
      <c r="J518" s="40"/>
      <c r="K518" s="40"/>
      <c r="L518" s="40"/>
      <c r="M518" s="40"/>
      <c r="N518" s="40"/>
      <c r="O518" s="138"/>
      <c r="P518" s="138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</row>
    <row r="519" spans="1:41" ht="13.2">
      <c r="A519" s="40"/>
      <c r="B519" s="40"/>
      <c r="C519" s="40"/>
      <c r="D519" s="40"/>
      <c r="E519" s="40"/>
      <c r="F519" s="40"/>
      <c r="G519" s="40"/>
      <c r="H519" s="40"/>
      <c r="I519" s="161"/>
      <c r="J519" s="40"/>
      <c r="K519" s="40"/>
      <c r="L519" s="40"/>
      <c r="M519" s="40"/>
      <c r="N519" s="40"/>
      <c r="O519" s="138"/>
      <c r="P519" s="138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</row>
    <row r="520" spans="1:41" ht="13.2">
      <c r="A520" s="40"/>
      <c r="B520" s="40"/>
      <c r="C520" s="40"/>
      <c r="D520" s="40"/>
      <c r="E520" s="40"/>
      <c r="F520" s="40"/>
      <c r="G520" s="40"/>
      <c r="H520" s="40"/>
      <c r="I520" s="161"/>
      <c r="J520" s="40"/>
      <c r="K520" s="40"/>
      <c r="L520" s="40"/>
      <c r="M520" s="40"/>
      <c r="N520" s="40"/>
      <c r="O520" s="138"/>
      <c r="P520" s="138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</row>
    <row r="521" spans="1:41" ht="13.2">
      <c r="A521" s="40"/>
      <c r="B521" s="40"/>
      <c r="C521" s="40"/>
      <c r="D521" s="40"/>
      <c r="E521" s="40"/>
      <c r="F521" s="40"/>
      <c r="G521" s="40"/>
      <c r="H521" s="40"/>
      <c r="I521" s="161"/>
      <c r="J521" s="40"/>
      <c r="K521" s="40"/>
      <c r="L521" s="40"/>
      <c r="M521" s="40"/>
      <c r="N521" s="40"/>
      <c r="O521" s="138"/>
      <c r="P521" s="138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</row>
    <row r="522" spans="1:41" ht="13.2">
      <c r="A522" s="40"/>
      <c r="B522" s="40"/>
      <c r="C522" s="40"/>
      <c r="D522" s="40"/>
      <c r="E522" s="40"/>
      <c r="F522" s="40"/>
      <c r="G522" s="40"/>
      <c r="H522" s="40"/>
      <c r="I522" s="161"/>
      <c r="J522" s="40"/>
      <c r="K522" s="40"/>
      <c r="L522" s="40"/>
      <c r="M522" s="40"/>
      <c r="N522" s="40"/>
      <c r="O522" s="138"/>
      <c r="P522" s="138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</row>
    <row r="523" spans="1:41" ht="13.2">
      <c r="A523" s="40"/>
      <c r="B523" s="40"/>
      <c r="C523" s="40"/>
      <c r="D523" s="40"/>
      <c r="E523" s="40"/>
      <c r="F523" s="40"/>
      <c r="G523" s="40"/>
      <c r="H523" s="40"/>
      <c r="I523" s="161"/>
      <c r="J523" s="40"/>
      <c r="K523" s="40"/>
      <c r="L523" s="40"/>
      <c r="M523" s="40"/>
      <c r="N523" s="40"/>
      <c r="O523" s="138"/>
      <c r="P523" s="138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</row>
    <row r="524" spans="1:41" ht="13.2">
      <c r="A524" s="40"/>
      <c r="B524" s="40"/>
      <c r="C524" s="40"/>
      <c r="D524" s="40"/>
      <c r="E524" s="40"/>
      <c r="F524" s="40"/>
      <c r="G524" s="40"/>
      <c r="H524" s="40"/>
      <c r="I524" s="161"/>
      <c r="J524" s="40"/>
      <c r="K524" s="40"/>
      <c r="L524" s="40"/>
      <c r="M524" s="40"/>
      <c r="N524" s="40"/>
      <c r="O524" s="138"/>
      <c r="P524" s="138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</row>
    <row r="525" spans="1:41" ht="13.2">
      <c r="A525" s="40"/>
      <c r="B525" s="40"/>
      <c r="C525" s="40"/>
      <c r="D525" s="40"/>
      <c r="E525" s="40"/>
      <c r="F525" s="40"/>
      <c r="G525" s="40"/>
      <c r="H525" s="40"/>
      <c r="I525" s="161"/>
      <c r="J525" s="40"/>
      <c r="K525" s="40"/>
      <c r="L525" s="40"/>
      <c r="M525" s="40"/>
      <c r="N525" s="40"/>
      <c r="O525" s="138"/>
      <c r="P525" s="138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</row>
    <row r="526" spans="1:41" ht="13.2">
      <c r="A526" s="40"/>
      <c r="B526" s="40"/>
      <c r="C526" s="40"/>
      <c r="D526" s="40"/>
      <c r="E526" s="40"/>
      <c r="F526" s="40"/>
      <c r="G526" s="40"/>
      <c r="H526" s="40"/>
      <c r="I526" s="161"/>
      <c r="J526" s="40"/>
      <c r="K526" s="40"/>
      <c r="L526" s="40"/>
      <c r="M526" s="40"/>
      <c r="N526" s="40"/>
      <c r="O526" s="138"/>
      <c r="P526" s="138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</row>
    <row r="527" spans="1:41" ht="13.2">
      <c r="A527" s="40"/>
      <c r="B527" s="40"/>
      <c r="C527" s="40"/>
      <c r="D527" s="40"/>
      <c r="E527" s="40"/>
      <c r="F527" s="40"/>
      <c r="G527" s="40"/>
      <c r="H527" s="40"/>
      <c r="I527" s="161"/>
      <c r="J527" s="40"/>
      <c r="K527" s="40"/>
      <c r="L527" s="40"/>
      <c r="M527" s="40"/>
      <c r="N527" s="40"/>
      <c r="O527" s="138"/>
      <c r="P527" s="138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</row>
    <row r="528" spans="1:41" ht="13.2">
      <c r="A528" s="40"/>
      <c r="B528" s="40"/>
      <c r="C528" s="40"/>
      <c r="D528" s="40"/>
      <c r="E528" s="40"/>
      <c r="F528" s="40"/>
      <c r="G528" s="40"/>
      <c r="H528" s="40"/>
      <c r="I528" s="161"/>
      <c r="J528" s="40"/>
      <c r="K528" s="40"/>
      <c r="L528" s="40"/>
      <c r="M528" s="40"/>
      <c r="N528" s="40"/>
      <c r="O528" s="138"/>
      <c r="P528" s="138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</row>
    <row r="529" spans="1:41" ht="13.2">
      <c r="A529" s="40"/>
      <c r="B529" s="40"/>
      <c r="C529" s="40"/>
      <c r="D529" s="40"/>
      <c r="E529" s="40"/>
      <c r="F529" s="40"/>
      <c r="G529" s="40"/>
      <c r="H529" s="40"/>
      <c r="I529" s="161"/>
      <c r="J529" s="40"/>
      <c r="K529" s="40"/>
      <c r="L529" s="40"/>
      <c r="M529" s="40"/>
      <c r="N529" s="40"/>
      <c r="O529" s="138"/>
      <c r="P529" s="138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</row>
    <row r="530" spans="1:41" ht="13.2">
      <c r="A530" s="40"/>
      <c r="B530" s="40"/>
      <c r="C530" s="40"/>
      <c r="D530" s="40"/>
      <c r="E530" s="40"/>
      <c r="F530" s="40"/>
      <c r="G530" s="40"/>
      <c r="H530" s="40"/>
      <c r="I530" s="161"/>
      <c r="J530" s="40"/>
      <c r="K530" s="40"/>
      <c r="L530" s="40"/>
      <c r="M530" s="40"/>
      <c r="N530" s="40"/>
      <c r="O530" s="138"/>
      <c r="P530" s="138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</row>
    <row r="531" spans="1:41" ht="13.2">
      <c r="A531" s="40"/>
      <c r="B531" s="40"/>
      <c r="C531" s="40"/>
      <c r="D531" s="40"/>
      <c r="E531" s="40"/>
      <c r="F531" s="40"/>
      <c r="G531" s="40"/>
      <c r="H531" s="40"/>
      <c r="I531" s="161"/>
      <c r="J531" s="40"/>
      <c r="K531" s="40"/>
      <c r="L531" s="40"/>
      <c r="M531" s="40"/>
      <c r="N531" s="40"/>
      <c r="O531" s="138"/>
      <c r="P531" s="138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</row>
    <row r="532" spans="1:41" ht="13.2">
      <c r="A532" s="40"/>
      <c r="B532" s="40"/>
      <c r="C532" s="40"/>
      <c r="D532" s="40"/>
      <c r="E532" s="40"/>
      <c r="F532" s="40"/>
      <c r="G532" s="40"/>
      <c r="H532" s="40"/>
      <c r="I532" s="161"/>
      <c r="J532" s="40"/>
      <c r="K532" s="40"/>
      <c r="L532" s="40"/>
      <c r="M532" s="40"/>
      <c r="N532" s="40"/>
      <c r="O532" s="138"/>
      <c r="P532" s="138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</row>
    <row r="533" spans="1:41" ht="13.2">
      <c r="A533" s="40"/>
      <c r="B533" s="40"/>
      <c r="C533" s="40"/>
      <c r="D533" s="40"/>
      <c r="E533" s="40"/>
      <c r="F533" s="40"/>
      <c r="G533" s="40"/>
      <c r="H533" s="40"/>
      <c r="I533" s="161"/>
      <c r="J533" s="40"/>
      <c r="K533" s="40"/>
      <c r="L533" s="40"/>
      <c r="M533" s="40"/>
      <c r="N533" s="40"/>
      <c r="O533" s="138"/>
      <c r="P533" s="138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</row>
    <row r="534" spans="1:41" ht="13.2">
      <c r="A534" s="40"/>
      <c r="B534" s="40"/>
      <c r="C534" s="40"/>
      <c r="D534" s="40"/>
      <c r="E534" s="40"/>
      <c r="F534" s="40"/>
      <c r="G534" s="40"/>
      <c r="H534" s="40"/>
      <c r="I534" s="161"/>
      <c r="J534" s="40"/>
      <c r="K534" s="40"/>
      <c r="L534" s="40"/>
      <c r="M534" s="40"/>
      <c r="N534" s="40"/>
      <c r="O534" s="138"/>
      <c r="P534" s="138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</row>
    <row r="535" spans="1:41" ht="13.2">
      <c r="A535" s="40"/>
      <c r="B535" s="40"/>
      <c r="C535" s="40"/>
      <c r="D535" s="40"/>
      <c r="E535" s="40"/>
      <c r="F535" s="40"/>
      <c r="G535" s="40"/>
      <c r="H535" s="40"/>
      <c r="I535" s="161"/>
      <c r="J535" s="40"/>
      <c r="K535" s="40"/>
      <c r="L535" s="40"/>
      <c r="M535" s="40"/>
      <c r="N535" s="40"/>
      <c r="O535" s="138"/>
      <c r="P535" s="138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</row>
    <row r="536" spans="1:41" ht="13.2">
      <c r="A536" s="40"/>
      <c r="B536" s="40"/>
      <c r="C536" s="40"/>
      <c r="D536" s="40"/>
      <c r="E536" s="40"/>
      <c r="F536" s="40"/>
      <c r="G536" s="40"/>
      <c r="H536" s="40"/>
      <c r="I536" s="161"/>
      <c r="J536" s="40"/>
      <c r="K536" s="40"/>
      <c r="L536" s="40"/>
      <c r="M536" s="40"/>
      <c r="N536" s="40"/>
      <c r="O536" s="138"/>
      <c r="P536" s="138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</row>
    <row r="537" spans="1:41" ht="13.2">
      <c r="A537" s="40"/>
      <c r="B537" s="40"/>
      <c r="C537" s="40"/>
      <c r="D537" s="40"/>
      <c r="E537" s="40"/>
      <c r="F537" s="40"/>
      <c r="G537" s="40"/>
      <c r="H537" s="40"/>
      <c r="I537" s="161"/>
      <c r="J537" s="40"/>
      <c r="K537" s="40"/>
      <c r="L537" s="40"/>
      <c r="M537" s="40"/>
      <c r="N537" s="40"/>
      <c r="O537" s="138"/>
      <c r="P537" s="138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</row>
    <row r="538" spans="1:41" ht="13.2">
      <c r="A538" s="40"/>
      <c r="B538" s="40"/>
      <c r="C538" s="40"/>
      <c r="D538" s="40"/>
      <c r="E538" s="40"/>
      <c r="F538" s="40"/>
      <c r="G538" s="40"/>
      <c r="H538" s="40"/>
      <c r="I538" s="161"/>
      <c r="J538" s="40"/>
      <c r="K538" s="40"/>
      <c r="L538" s="40"/>
      <c r="M538" s="40"/>
      <c r="N538" s="40"/>
      <c r="O538" s="138"/>
      <c r="P538" s="138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</row>
    <row r="539" spans="1:41" ht="13.2">
      <c r="A539" s="40"/>
      <c r="B539" s="40"/>
      <c r="C539" s="40"/>
      <c r="D539" s="40"/>
      <c r="E539" s="40"/>
      <c r="F539" s="40"/>
      <c r="G539" s="40"/>
      <c r="H539" s="40"/>
      <c r="I539" s="161"/>
      <c r="J539" s="40"/>
      <c r="K539" s="40"/>
      <c r="L539" s="40"/>
      <c r="M539" s="40"/>
      <c r="N539" s="40"/>
      <c r="O539" s="138"/>
      <c r="P539" s="138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</row>
    <row r="540" spans="1:41" ht="13.2">
      <c r="A540" s="40"/>
      <c r="B540" s="40"/>
      <c r="C540" s="40"/>
      <c r="D540" s="40"/>
      <c r="E540" s="40"/>
      <c r="F540" s="40"/>
      <c r="G540" s="40"/>
      <c r="H540" s="40"/>
      <c r="I540" s="161"/>
      <c r="J540" s="40"/>
      <c r="K540" s="40"/>
      <c r="L540" s="40"/>
      <c r="M540" s="40"/>
      <c r="N540" s="40"/>
      <c r="O540" s="138"/>
      <c r="P540" s="138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</row>
    <row r="541" spans="1:41" ht="13.2">
      <c r="A541" s="40"/>
      <c r="B541" s="40"/>
      <c r="C541" s="40"/>
      <c r="D541" s="40"/>
      <c r="E541" s="40"/>
      <c r="F541" s="40"/>
      <c r="G541" s="40"/>
      <c r="H541" s="40"/>
      <c r="I541" s="161"/>
      <c r="J541" s="40"/>
      <c r="K541" s="40"/>
      <c r="L541" s="40"/>
      <c r="M541" s="40"/>
      <c r="N541" s="40"/>
      <c r="O541" s="138"/>
      <c r="P541" s="138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</row>
    <row r="542" spans="1:41" ht="13.2">
      <c r="A542" s="40"/>
      <c r="B542" s="40"/>
      <c r="C542" s="40"/>
      <c r="D542" s="40"/>
      <c r="E542" s="40"/>
      <c r="F542" s="40"/>
      <c r="G542" s="40"/>
      <c r="H542" s="40"/>
      <c r="I542" s="161"/>
      <c r="J542" s="40"/>
      <c r="K542" s="40"/>
      <c r="L542" s="40"/>
      <c r="M542" s="40"/>
      <c r="N542" s="40"/>
      <c r="O542" s="138"/>
      <c r="P542" s="138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</row>
    <row r="543" spans="1:41" ht="13.2">
      <c r="A543" s="40"/>
      <c r="B543" s="40"/>
      <c r="C543" s="40"/>
      <c r="D543" s="40"/>
      <c r="E543" s="40"/>
      <c r="F543" s="40"/>
      <c r="G543" s="40"/>
      <c r="H543" s="40"/>
      <c r="I543" s="161"/>
      <c r="J543" s="40"/>
      <c r="K543" s="40"/>
      <c r="L543" s="40"/>
      <c r="M543" s="40"/>
      <c r="N543" s="40"/>
      <c r="O543" s="138"/>
      <c r="P543" s="138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</row>
    <row r="544" spans="1:41" ht="13.2">
      <c r="A544" s="40"/>
      <c r="B544" s="40"/>
      <c r="C544" s="40"/>
      <c r="D544" s="40"/>
      <c r="E544" s="40"/>
      <c r="F544" s="40"/>
      <c r="G544" s="40"/>
      <c r="H544" s="40"/>
      <c r="I544" s="161"/>
      <c r="J544" s="40"/>
      <c r="K544" s="40"/>
      <c r="L544" s="40"/>
      <c r="M544" s="40"/>
      <c r="N544" s="40"/>
      <c r="O544" s="138"/>
      <c r="P544" s="138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</row>
    <row r="545" spans="1:41" ht="13.2">
      <c r="A545" s="40"/>
      <c r="B545" s="40"/>
      <c r="C545" s="40"/>
      <c r="D545" s="40"/>
      <c r="E545" s="40"/>
      <c r="F545" s="40"/>
      <c r="G545" s="40"/>
      <c r="H545" s="40"/>
      <c r="I545" s="161"/>
      <c r="J545" s="40"/>
      <c r="K545" s="40"/>
      <c r="L545" s="40"/>
      <c r="M545" s="40"/>
      <c r="N545" s="40"/>
      <c r="O545" s="138"/>
      <c r="P545" s="138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</row>
    <row r="546" spans="1:41" ht="13.2">
      <c r="A546" s="40"/>
      <c r="B546" s="40"/>
      <c r="C546" s="40"/>
      <c r="D546" s="40"/>
      <c r="E546" s="40"/>
      <c r="F546" s="40"/>
      <c r="G546" s="40"/>
      <c r="H546" s="40"/>
      <c r="I546" s="161"/>
      <c r="J546" s="40"/>
      <c r="K546" s="40"/>
      <c r="L546" s="40"/>
      <c r="M546" s="40"/>
      <c r="N546" s="40"/>
      <c r="O546" s="138"/>
      <c r="P546" s="138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</row>
    <row r="547" spans="1:41" ht="13.2">
      <c r="A547" s="40"/>
      <c r="B547" s="40"/>
      <c r="C547" s="40"/>
      <c r="D547" s="40"/>
      <c r="E547" s="40"/>
      <c r="F547" s="40"/>
      <c r="G547" s="40"/>
      <c r="H547" s="40"/>
      <c r="I547" s="161"/>
      <c r="J547" s="40"/>
      <c r="K547" s="40"/>
      <c r="L547" s="40"/>
      <c r="M547" s="40"/>
      <c r="N547" s="40"/>
      <c r="O547" s="138"/>
      <c r="P547" s="138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</row>
    <row r="548" spans="1:41" ht="13.2">
      <c r="A548" s="40"/>
      <c r="B548" s="40"/>
      <c r="C548" s="40"/>
      <c r="D548" s="40"/>
      <c r="E548" s="40"/>
      <c r="F548" s="40"/>
      <c r="G548" s="40"/>
      <c r="H548" s="40"/>
      <c r="I548" s="161"/>
      <c r="J548" s="40"/>
      <c r="K548" s="40"/>
      <c r="L548" s="40"/>
      <c r="M548" s="40"/>
      <c r="N548" s="40"/>
      <c r="O548" s="138"/>
      <c r="P548" s="138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</row>
    <row r="549" spans="1:41" ht="13.2">
      <c r="A549" s="40"/>
      <c r="B549" s="40"/>
      <c r="C549" s="40"/>
      <c r="D549" s="40"/>
      <c r="E549" s="40"/>
      <c r="F549" s="40"/>
      <c r="G549" s="40"/>
      <c r="H549" s="40"/>
      <c r="I549" s="161"/>
      <c r="J549" s="40"/>
      <c r="K549" s="40"/>
      <c r="L549" s="40"/>
      <c r="M549" s="40"/>
      <c r="N549" s="40"/>
      <c r="O549" s="138"/>
      <c r="P549" s="138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</row>
    <row r="550" spans="1:41" ht="13.2">
      <c r="A550" s="40"/>
      <c r="B550" s="40"/>
      <c r="C550" s="40"/>
      <c r="D550" s="40"/>
      <c r="E550" s="40"/>
      <c r="F550" s="40"/>
      <c r="G550" s="40"/>
      <c r="H550" s="40"/>
      <c r="I550" s="161"/>
      <c r="J550" s="40"/>
      <c r="K550" s="40"/>
      <c r="L550" s="40"/>
      <c r="M550" s="40"/>
      <c r="N550" s="40"/>
      <c r="O550" s="138"/>
      <c r="P550" s="138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</row>
    <row r="551" spans="1:41" ht="13.2">
      <c r="A551" s="40"/>
      <c r="B551" s="40"/>
      <c r="C551" s="40"/>
      <c r="D551" s="40"/>
      <c r="E551" s="40"/>
      <c r="F551" s="40"/>
      <c r="G551" s="40"/>
      <c r="H551" s="40"/>
      <c r="I551" s="161"/>
      <c r="J551" s="40"/>
      <c r="K551" s="40"/>
      <c r="L551" s="40"/>
      <c r="M551" s="40"/>
      <c r="N551" s="40"/>
      <c r="O551" s="138"/>
      <c r="P551" s="138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</row>
    <row r="552" spans="1:41" ht="13.2">
      <c r="A552" s="40"/>
      <c r="B552" s="40"/>
      <c r="C552" s="40"/>
      <c r="D552" s="40"/>
      <c r="E552" s="40"/>
      <c r="F552" s="40"/>
      <c r="G552" s="40"/>
      <c r="H552" s="40"/>
      <c r="I552" s="161"/>
      <c r="J552" s="40"/>
      <c r="K552" s="40"/>
      <c r="L552" s="40"/>
      <c r="M552" s="40"/>
      <c r="N552" s="40"/>
      <c r="O552" s="138"/>
      <c r="P552" s="138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</row>
    <row r="553" spans="1:41" ht="13.2">
      <c r="A553" s="40"/>
      <c r="B553" s="40"/>
      <c r="C553" s="40"/>
      <c r="D553" s="40"/>
      <c r="E553" s="40"/>
      <c r="F553" s="40"/>
      <c r="G553" s="40"/>
      <c r="H553" s="40"/>
      <c r="I553" s="161"/>
      <c r="J553" s="40"/>
      <c r="K553" s="40"/>
      <c r="L553" s="40"/>
      <c r="M553" s="40"/>
      <c r="N553" s="40"/>
      <c r="O553" s="138"/>
      <c r="P553" s="138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</row>
    <row r="554" spans="1:41" ht="13.2">
      <c r="A554" s="40"/>
      <c r="B554" s="40"/>
      <c r="C554" s="40"/>
      <c r="D554" s="40"/>
      <c r="E554" s="40"/>
      <c r="F554" s="40"/>
      <c r="G554" s="40"/>
      <c r="H554" s="40"/>
      <c r="I554" s="161"/>
      <c r="J554" s="40"/>
      <c r="K554" s="40"/>
      <c r="L554" s="40"/>
      <c r="M554" s="40"/>
      <c r="N554" s="40"/>
      <c r="O554" s="138"/>
      <c r="P554" s="138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</row>
    <row r="555" spans="1:41" ht="13.2">
      <c r="A555" s="40"/>
      <c r="B555" s="40"/>
      <c r="C555" s="40"/>
      <c r="D555" s="40"/>
      <c r="E555" s="40"/>
      <c r="F555" s="40"/>
      <c r="G555" s="40"/>
      <c r="H555" s="40"/>
      <c r="I555" s="161"/>
      <c r="J555" s="40"/>
      <c r="K555" s="40"/>
      <c r="L555" s="40"/>
      <c r="M555" s="40"/>
      <c r="N555" s="40"/>
      <c r="O555" s="138"/>
      <c r="P555" s="138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</row>
    <row r="556" spans="1:41" ht="13.2">
      <c r="A556" s="40"/>
      <c r="B556" s="40"/>
      <c r="C556" s="40"/>
      <c r="D556" s="40"/>
      <c r="E556" s="40"/>
      <c r="F556" s="40"/>
      <c r="G556" s="40"/>
      <c r="H556" s="40"/>
      <c r="I556" s="161"/>
      <c r="J556" s="40"/>
      <c r="K556" s="40"/>
      <c r="L556" s="40"/>
      <c r="M556" s="40"/>
      <c r="N556" s="40"/>
      <c r="O556" s="138"/>
      <c r="P556" s="138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</row>
    <row r="557" spans="1:41" ht="13.2">
      <c r="A557" s="40"/>
      <c r="B557" s="40"/>
      <c r="C557" s="40"/>
      <c r="D557" s="40"/>
      <c r="E557" s="40"/>
      <c r="F557" s="40"/>
      <c r="G557" s="40"/>
      <c r="H557" s="40"/>
      <c r="I557" s="161"/>
      <c r="J557" s="40"/>
      <c r="K557" s="40"/>
      <c r="L557" s="40"/>
      <c r="M557" s="40"/>
      <c r="N557" s="40"/>
      <c r="O557" s="138"/>
      <c r="P557" s="138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</row>
    <row r="558" spans="1:41" ht="13.2">
      <c r="A558" s="40"/>
      <c r="B558" s="40"/>
      <c r="C558" s="40"/>
      <c r="D558" s="40"/>
      <c r="E558" s="40"/>
      <c r="F558" s="40"/>
      <c r="G558" s="40"/>
      <c r="H558" s="40"/>
      <c r="I558" s="161"/>
      <c r="J558" s="40"/>
      <c r="K558" s="40"/>
      <c r="L558" s="40"/>
      <c r="M558" s="40"/>
      <c r="N558" s="40"/>
      <c r="O558" s="138"/>
      <c r="P558" s="138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</row>
    <row r="559" spans="1:41" ht="13.2">
      <c r="A559" s="40"/>
      <c r="B559" s="40"/>
      <c r="C559" s="40"/>
      <c r="D559" s="40"/>
      <c r="E559" s="40"/>
      <c r="F559" s="40"/>
      <c r="G559" s="40"/>
      <c r="H559" s="40"/>
      <c r="I559" s="161"/>
      <c r="J559" s="40"/>
      <c r="K559" s="40"/>
      <c r="L559" s="40"/>
      <c r="M559" s="40"/>
      <c r="N559" s="40"/>
      <c r="O559" s="138"/>
      <c r="P559" s="138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</row>
    <row r="560" spans="1:41" ht="13.2">
      <c r="A560" s="40"/>
      <c r="B560" s="40"/>
      <c r="C560" s="40"/>
      <c r="D560" s="40"/>
      <c r="E560" s="40"/>
      <c r="F560" s="40"/>
      <c r="G560" s="40"/>
      <c r="H560" s="40"/>
      <c r="I560" s="161"/>
      <c r="J560" s="40"/>
      <c r="K560" s="40"/>
      <c r="L560" s="40"/>
      <c r="M560" s="40"/>
      <c r="N560" s="40"/>
      <c r="O560" s="138"/>
      <c r="P560" s="138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</row>
    <row r="561" spans="1:41" ht="13.2">
      <c r="A561" s="40"/>
      <c r="B561" s="40"/>
      <c r="C561" s="40"/>
      <c r="D561" s="40"/>
      <c r="E561" s="40"/>
      <c r="F561" s="40"/>
      <c r="G561" s="40"/>
      <c r="H561" s="40"/>
      <c r="I561" s="161"/>
      <c r="J561" s="40"/>
      <c r="K561" s="40"/>
      <c r="L561" s="40"/>
      <c r="M561" s="40"/>
      <c r="N561" s="40"/>
      <c r="O561" s="138"/>
      <c r="P561" s="138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</row>
    <row r="562" spans="1:41" ht="13.2">
      <c r="A562" s="40"/>
      <c r="B562" s="40"/>
      <c r="C562" s="40"/>
      <c r="D562" s="40"/>
      <c r="E562" s="40"/>
      <c r="F562" s="40"/>
      <c r="G562" s="40"/>
      <c r="H562" s="40"/>
      <c r="I562" s="161"/>
      <c r="J562" s="40"/>
      <c r="K562" s="40"/>
      <c r="L562" s="40"/>
      <c r="M562" s="40"/>
      <c r="N562" s="40"/>
      <c r="O562" s="138"/>
      <c r="P562" s="138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</row>
    <row r="563" spans="1:41" ht="13.2">
      <c r="A563" s="40"/>
      <c r="B563" s="40"/>
      <c r="C563" s="40"/>
      <c r="D563" s="40"/>
      <c r="E563" s="40"/>
      <c r="F563" s="40"/>
      <c r="G563" s="40"/>
      <c r="H563" s="40"/>
      <c r="I563" s="161"/>
      <c r="J563" s="40"/>
      <c r="K563" s="40"/>
      <c r="L563" s="40"/>
      <c r="M563" s="40"/>
      <c r="N563" s="40"/>
      <c r="O563" s="138"/>
      <c r="P563" s="138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</row>
    <row r="564" spans="1:41" ht="13.2">
      <c r="A564" s="40"/>
      <c r="B564" s="40"/>
      <c r="C564" s="40"/>
      <c r="D564" s="40"/>
      <c r="E564" s="40"/>
      <c r="F564" s="40"/>
      <c r="G564" s="40"/>
      <c r="H564" s="40"/>
      <c r="I564" s="161"/>
      <c r="J564" s="40"/>
      <c r="K564" s="40"/>
      <c r="L564" s="40"/>
      <c r="M564" s="40"/>
      <c r="N564" s="40"/>
      <c r="O564" s="138"/>
      <c r="P564" s="138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</row>
    <row r="565" spans="1:41" ht="13.2">
      <c r="A565" s="40"/>
      <c r="B565" s="40"/>
      <c r="C565" s="40"/>
      <c r="D565" s="40"/>
      <c r="E565" s="40"/>
      <c r="F565" s="40"/>
      <c r="G565" s="40"/>
      <c r="H565" s="40"/>
      <c r="I565" s="161"/>
      <c r="J565" s="40"/>
      <c r="K565" s="40"/>
      <c r="L565" s="40"/>
      <c r="M565" s="40"/>
      <c r="N565" s="40"/>
      <c r="O565" s="138"/>
      <c r="P565" s="138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</row>
    <row r="566" spans="1:41" ht="13.2">
      <c r="A566" s="40"/>
      <c r="B566" s="40"/>
      <c r="C566" s="40"/>
      <c r="D566" s="40"/>
      <c r="E566" s="40"/>
      <c r="F566" s="40"/>
      <c r="G566" s="40"/>
      <c r="H566" s="40"/>
      <c r="I566" s="161"/>
      <c r="J566" s="40"/>
      <c r="K566" s="40"/>
      <c r="L566" s="40"/>
      <c r="M566" s="40"/>
      <c r="N566" s="40"/>
      <c r="O566" s="138"/>
      <c r="P566" s="138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</row>
    <row r="567" spans="1:41" ht="13.2">
      <c r="A567" s="40"/>
      <c r="B567" s="40"/>
      <c r="C567" s="40"/>
      <c r="D567" s="40"/>
      <c r="E567" s="40"/>
      <c r="F567" s="40"/>
      <c r="G567" s="40"/>
      <c r="H567" s="40"/>
      <c r="I567" s="161"/>
      <c r="J567" s="40"/>
      <c r="K567" s="40"/>
      <c r="L567" s="40"/>
      <c r="M567" s="40"/>
      <c r="N567" s="40"/>
      <c r="O567" s="138"/>
      <c r="P567" s="138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</row>
    <row r="568" spans="1:41" ht="13.2">
      <c r="A568" s="40"/>
      <c r="B568" s="40"/>
      <c r="C568" s="40"/>
      <c r="D568" s="40"/>
      <c r="E568" s="40"/>
      <c r="F568" s="40"/>
      <c r="G568" s="40"/>
      <c r="H568" s="40"/>
      <c r="I568" s="161"/>
      <c r="J568" s="40"/>
      <c r="K568" s="40"/>
      <c r="L568" s="40"/>
      <c r="M568" s="40"/>
      <c r="N568" s="40"/>
      <c r="O568" s="138"/>
      <c r="P568" s="138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</row>
    <row r="569" spans="1:41" ht="13.2">
      <c r="A569" s="40"/>
      <c r="B569" s="40"/>
      <c r="C569" s="40"/>
      <c r="D569" s="40"/>
      <c r="E569" s="40"/>
      <c r="F569" s="40"/>
      <c r="G569" s="40"/>
      <c r="H569" s="40"/>
      <c r="I569" s="161"/>
      <c r="J569" s="40"/>
      <c r="K569" s="40"/>
      <c r="L569" s="40"/>
      <c r="M569" s="40"/>
      <c r="N569" s="40"/>
      <c r="O569" s="138"/>
      <c r="P569" s="138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</row>
    <row r="570" spans="1:41" ht="13.2">
      <c r="A570" s="40"/>
      <c r="B570" s="40"/>
      <c r="C570" s="40"/>
      <c r="D570" s="40"/>
      <c r="E570" s="40"/>
      <c r="F570" s="40"/>
      <c r="G570" s="40"/>
      <c r="H570" s="40"/>
      <c r="I570" s="161"/>
      <c r="J570" s="40"/>
      <c r="K570" s="40"/>
      <c r="L570" s="40"/>
      <c r="M570" s="40"/>
      <c r="N570" s="40"/>
      <c r="O570" s="138"/>
      <c r="P570" s="138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</row>
    <row r="571" spans="1:41" ht="13.2">
      <c r="A571" s="40"/>
      <c r="B571" s="40"/>
      <c r="C571" s="40"/>
      <c r="D571" s="40"/>
      <c r="E571" s="40"/>
      <c r="F571" s="40"/>
      <c r="G571" s="40"/>
      <c r="H571" s="40"/>
      <c r="I571" s="161"/>
      <c r="J571" s="40"/>
      <c r="K571" s="40"/>
      <c r="L571" s="40"/>
      <c r="M571" s="40"/>
      <c r="N571" s="40"/>
      <c r="O571" s="138"/>
      <c r="P571" s="138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</row>
    <row r="572" spans="1:41" ht="13.2">
      <c r="A572" s="40"/>
      <c r="B572" s="40"/>
      <c r="C572" s="40"/>
      <c r="D572" s="40"/>
      <c r="E572" s="40"/>
      <c r="F572" s="40"/>
      <c r="G572" s="40"/>
      <c r="H572" s="40"/>
      <c r="I572" s="161"/>
      <c r="J572" s="40"/>
      <c r="K572" s="40"/>
      <c r="L572" s="40"/>
      <c r="M572" s="40"/>
      <c r="N572" s="40"/>
      <c r="O572" s="138"/>
      <c r="P572" s="138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</row>
    <row r="573" spans="1:41" ht="13.2">
      <c r="A573" s="40"/>
      <c r="B573" s="40"/>
      <c r="C573" s="40"/>
      <c r="D573" s="40"/>
      <c r="E573" s="40"/>
      <c r="F573" s="40"/>
      <c r="G573" s="40"/>
      <c r="H573" s="40"/>
      <c r="I573" s="161"/>
      <c r="J573" s="40"/>
      <c r="K573" s="40"/>
      <c r="L573" s="40"/>
      <c r="M573" s="40"/>
      <c r="N573" s="40"/>
      <c r="O573" s="138"/>
      <c r="P573" s="138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</row>
    <row r="574" spans="1:41" ht="13.2">
      <c r="A574" s="40"/>
      <c r="B574" s="40"/>
      <c r="C574" s="40"/>
      <c r="D574" s="40"/>
      <c r="E574" s="40"/>
      <c r="F574" s="40"/>
      <c r="G574" s="40"/>
      <c r="H574" s="40"/>
      <c r="I574" s="161"/>
      <c r="J574" s="40"/>
      <c r="K574" s="40"/>
      <c r="L574" s="40"/>
      <c r="M574" s="40"/>
      <c r="N574" s="40"/>
      <c r="O574" s="138"/>
      <c r="P574" s="138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</row>
    <row r="575" spans="1:41" ht="13.2">
      <c r="A575" s="40"/>
      <c r="B575" s="40"/>
      <c r="C575" s="40"/>
      <c r="D575" s="40"/>
      <c r="E575" s="40"/>
      <c r="F575" s="40"/>
      <c r="G575" s="40"/>
      <c r="H575" s="40"/>
      <c r="I575" s="161"/>
      <c r="J575" s="40"/>
      <c r="K575" s="40"/>
      <c r="L575" s="40"/>
      <c r="M575" s="40"/>
      <c r="N575" s="40"/>
      <c r="O575" s="138"/>
      <c r="P575" s="138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</row>
    <row r="576" spans="1:41" ht="13.2">
      <c r="A576" s="40"/>
      <c r="B576" s="40"/>
      <c r="C576" s="40"/>
      <c r="D576" s="40"/>
      <c r="E576" s="40"/>
      <c r="F576" s="40"/>
      <c r="G576" s="40"/>
      <c r="H576" s="40"/>
      <c r="I576" s="161"/>
      <c r="J576" s="40"/>
      <c r="K576" s="40"/>
      <c r="L576" s="40"/>
      <c r="M576" s="40"/>
      <c r="N576" s="40"/>
      <c r="O576" s="138"/>
      <c r="P576" s="138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</row>
    <row r="577" spans="1:41" ht="13.2">
      <c r="A577" s="40"/>
      <c r="B577" s="40"/>
      <c r="C577" s="40"/>
      <c r="D577" s="40"/>
      <c r="E577" s="40"/>
      <c r="F577" s="40"/>
      <c r="G577" s="40"/>
      <c r="H577" s="40"/>
      <c r="I577" s="161"/>
      <c r="J577" s="40"/>
      <c r="K577" s="40"/>
      <c r="L577" s="40"/>
      <c r="M577" s="40"/>
      <c r="N577" s="40"/>
      <c r="O577" s="138"/>
      <c r="P577" s="138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</row>
    <row r="578" spans="1:41" ht="13.2">
      <c r="A578" s="40"/>
      <c r="B578" s="40"/>
      <c r="C578" s="40"/>
      <c r="D578" s="40"/>
      <c r="E578" s="40"/>
      <c r="F578" s="40"/>
      <c r="G578" s="40"/>
      <c r="H578" s="40"/>
      <c r="I578" s="161"/>
      <c r="J578" s="40"/>
      <c r="K578" s="40"/>
      <c r="L578" s="40"/>
      <c r="M578" s="40"/>
      <c r="N578" s="40"/>
      <c r="O578" s="138"/>
      <c r="P578" s="138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</row>
    <row r="579" spans="1:41" ht="13.2">
      <c r="A579" s="40"/>
      <c r="B579" s="40"/>
      <c r="C579" s="40"/>
      <c r="D579" s="40"/>
      <c r="E579" s="40"/>
      <c r="F579" s="40"/>
      <c r="G579" s="40"/>
      <c r="H579" s="40"/>
      <c r="I579" s="161"/>
      <c r="J579" s="40"/>
      <c r="K579" s="40"/>
      <c r="L579" s="40"/>
      <c r="M579" s="40"/>
      <c r="N579" s="40"/>
      <c r="O579" s="138"/>
      <c r="P579" s="138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</row>
    <row r="580" spans="1:41" ht="13.2">
      <c r="A580" s="40"/>
      <c r="B580" s="40"/>
      <c r="C580" s="40"/>
      <c r="D580" s="40"/>
      <c r="E580" s="40"/>
      <c r="F580" s="40"/>
      <c r="G580" s="40"/>
      <c r="H580" s="40"/>
      <c r="I580" s="161"/>
      <c r="J580" s="40"/>
      <c r="K580" s="40"/>
      <c r="L580" s="40"/>
      <c r="M580" s="40"/>
      <c r="N580" s="40"/>
      <c r="O580" s="138"/>
      <c r="P580" s="138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</row>
    <row r="581" spans="1:41" ht="13.2">
      <c r="A581" s="40"/>
      <c r="B581" s="40"/>
      <c r="C581" s="40"/>
      <c r="D581" s="40"/>
      <c r="E581" s="40"/>
      <c r="F581" s="40"/>
      <c r="G581" s="40"/>
      <c r="H581" s="40"/>
      <c r="I581" s="161"/>
      <c r="J581" s="40"/>
      <c r="K581" s="40"/>
      <c r="L581" s="40"/>
      <c r="M581" s="40"/>
      <c r="N581" s="40"/>
      <c r="O581" s="138"/>
      <c r="P581" s="138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</row>
    <row r="582" spans="1:41" ht="13.2">
      <c r="A582" s="40"/>
      <c r="B582" s="40"/>
      <c r="C582" s="40"/>
      <c r="D582" s="40"/>
      <c r="E582" s="40"/>
      <c r="F582" s="40"/>
      <c r="G582" s="40"/>
      <c r="H582" s="40"/>
      <c r="I582" s="161"/>
      <c r="J582" s="40"/>
      <c r="K582" s="40"/>
      <c r="L582" s="40"/>
      <c r="M582" s="40"/>
      <c r="N582" s="40"/>
      <c r="O582" s="138"/>
      <c r="P582" s="138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</row>
    <row r="583" spans="1:41" ht="13.2">
      <c r="A583" s="40"/>
      <c r="B583" s="40"/>
      <c r="C583" s="40"/>
      <c r="D583" s="40"/>
      <c r="E583" s="40"/>
      <c r="F583" s="40"/>
      <c r="G583" s="40"/>
      <c r="H583" s="40"/>
      <c r="I583" s="161"/>
      <c r="J583" s="40"/>
      <c r="K583" s="40"/>
      <c r="L583" s="40"/>
      <c r="M583" s="40"/>
      <c r="N583" s="40"/>
      <c r="O583" s="138"/>
      <c r="P583" s="138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</row>
    <row r="584" spans="1:41" ht="13.2">
      <c r="A584" s="40"/>
      <c r="B584" s="40"/>
      <c r="C584" s="40"/>
      <c r="D584" s="40"/>
      <c r="E584" s="40"/>
      <c r="F584" s="40"/>
      <c r="G584" s="40"/>
      <c r="H584" s="40"/>
      <c r="I584" s="161"/>
      <c r="J584" s="40"/>
      <c r="K584" s="40"/>
      <c r="L584" s="40"/>
      <c r="M584" s="40"/>
      <c r="N584" s="40"/>
      <c r="O584" s="138"/>
      <c r="P584" s="138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</row>
    <row r="585" spans="1:41" ht="13.2">
      <c r="A585" s="40"/>
      <c r="B585" s="40"/>
      <c r="C585" s="40"/>
      <c r="D585" s="40"/>
      <c r="E585" s="40"/>
      <c r="F585" s="40"/>
      <c r="G585" s="40"/>
      <c r="H585" s="40"/>
      <c r="I585" s="161"/>
      <c r="J585" s="40"/>
      <c r="K585" s="40"/>
      <c r="L585" s="40"/>
      <c r="M585" s="40"/>
      <c r="N585" s="40"/>
      <c r="O585" s="138"/>
      <c r="P585" s="138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</row>
    <row r="586" spans="1:41" ht="13.2">
      <c r="A586" s="40"/>
      <c r="B586" s="40"/>
      <c r="C586" s="40"/>
      <c r="D586" s="40"/>
      <c r="E586" s="40"/>
      <c r="F586" s="40"/>
      <c r="G586" s="40"/>
      <c r="H586" s="40"/>
      <c r="I586" s="161"/>
      <c r="J586" s="40"/>
      <c r="K586" s="40"/>
      <c r="L586" s="40"/>
      <c r="M586" s="40"/>
      <c r="N586" s="40"/>
      <c r="O586" s="138"/>
      <c r="P586" s="138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</row>
    <row r="587" spans="1:41" ht="13.2">
      <c r="A587" s="40"/>
      <c r="B587" s="40"/>
      <c r="C587" s="40"/>
      <c r="D587" s="40"/>
      <c r="E587" s="40"/>
      <c r="F587" s="40"/>
      <c r="G587" s="40"/>
      <c r="H587" s="40"/>
      <c r="I587" s="161"/>
      <c r="J587" s="40"/>
      <c r="K587" s="40"/>
      <c r="L587" s="40"/>
      <c r="M587" s="40"/>
      <c r="N587" s="40"/>
      <c r="O587" s="138"/>
      <c r="P587" s="138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</row>
    <row r="588" spans="1:41" ht="13.2">
      <c r="A588" s="40"/>
      <c r="B588" s="40"/>
      <c r="C588" s="40"/>
      <c r="D588" s="40"/>
      <c r="E588" s="40"/>
      <c r="F588" s="40"/>
      <c r="G588" s="40"/>
      <c r="H588" s="40"/>
      <c r="I588" s="161"/>
      <c r="J588" s="40"/>
      <c r="K588" s="40"/>
      <c r="L588" s="40"/>
      <c r="M588" s="40"/>
      <c r="N588" s="40"/>
      <c r="O588" s="138"/>
      <c r="P588" s="138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</row>
    <row r="589" spans="1:41" ht="13.2">
      <c r="A589" s="40"/>
      <c r="B589" s="40"/>
      <c r="C589" s="40"/>
      <c r="D589" s="40"/>
      <c r="E589" s="40"/>
      <c r="F589" s="40"/>
      <c r="G589" s="40"/>
      <c r="H589" s="40"/>
      <c r="I589" s="161"/>
      <c r="J589" s="40"/>
      <c r="K589" s="40"/>
      <c r="L589" s="40"/>
      <c r="M589" s="40"/>
      <c r="N589" s="40"/>
      <c r="O589" s="138"/>
      <c r="P589" s="138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</row>
    <row r="590" spans="1:41" ht="13.2">
      <c r="A590" s="40"/>
      <c r="B590" s="40"/>
      <c r="C590" s="40"/>
      <c r="D590" s="40"/>
      <c r="E590" s="40"/>
      <c r="F590" s="40"/>
      <c r="G590" s="40"/>
      <c r="H590" s="40"/>
      <c r="I590" s="161"/>
      <c r="J590" s="40"/>
      <c r="K590" s="40"/>
      <c r="L590" s="40"/>
      <c r="M590" s="40"/>
      <c r="N590" s="40"/>
      <c r="O590" s="138"/>
      <c r="P590" s="138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</row>
    <row r="591" spans="1:41" ht="13.2">
      <c r="A591" s="40"/>
      <c r="B591" s="40"/>
      <c r="C591" s="40"/>
      <c r="D591" s="40"/>
      <c r="E591" s="40"/>
      <c r="F591" s="40"/>
      <c r="G591" s="40"/>
      <c r="H591" s="40"/>
      <c r="I591" s="161"/>
      <c r="J591" s="40"/>
      <c r="K591" s="40"/>
      <c r="L591" s="40"/>
      <c r="M591" s="40"/>
      <c r="N591" s="40"/>
      <c r="O591" s="138"/>
      <c r="P591" s="138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</row>
    <row r="592" spans="1:41" ht="13.2">
      <c r="A592" s="40"/>
      <c r="B592" s="40"/>
      <c r="C592" s="40"/>
      <c r="D592" s="40"/>
      <c r="E592" s="40"/>
      <c r="F592" s="40"/>
      <c r="G592" s="40"/>
      <c r="H592" s="40"/>
      <c r="I592" s="161"/>
      <c r="J592" s="40"/>
      <c r="K592" s="40"/>
      <c r="L592" s="40"/>
      <c r="M592" s="40"/>
      <c r="N592" s="40"/>
      <c r="O592" s="138"/>
      <c r="P592" s="138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</row>
    <row r="593" spans="1:41" ht="13.2">
      <c r="A593" s="40"/>
      <c r="B593" s="40"/>
      <c r="C593" s="40"/>
      <c r="D593" s="40"/>
      <c r="E593" s="40"/>
      <c r="F593" s="40"/>
      <c r="G593" s="40"/>
      <c r="H593" s="40"/>
      <c r="I593" s="161"/>
      <c r="J593" s="40"/>
      <c r="K593" s="40"/>
      <c r="L593" s="40"/>
      <c r="M593" s="40"/>
      <c r="N593" s="40"/>
      <c r="O593" s="138"/>
      <c r="P593" s="138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</row>
    <row r="594" spans="1:41" ht="13.2">
      <c r="A594" s="40"/>
      <c r="B594" s="40"/>
      <c r="C594" s="40"/>
      <c r="D594" s="40"/>
      <c r="E594" s="40"/>
      <c r="F594" s="40"/>
      <c r="G594" s="40"/>
      <c r="H594" s="40"/>
      <c r="I594" s="161"/>
      <c r="J594" s="40"/>
      <c r="K594" s="40"/>
      <c r="L594" s="40"/>
      <c r="M594" s="40"/>
      <c r="N594" s="40"/>
      <c r="O594" s="138"/>
      <c r="P594" s="138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</row>
    <row r="595" spans="1:41" ht="13.2">
      <c r="A595" s="40"/>
      <c r="B595" s="40"/>
      <c r="C595" s="40"/>
      <c r="D595" s="40"/>
      <c r="E595" s="40"/>
      <c r="F595" s="40"/>
      <c r="G595" s="40"/>
      <c r="H595" s="40"/>
      <c r="I595" s="161"/>
      <c r="J595" s="40"/>
      <c r="K595" s="40"/>
      <c r="L595" s="40"/>
      <c r="M595" s="40"/>
      <c r="N595" s="40"/>
      <c r="O595" s="138"/>
      <c r="P595" s="138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</row>
    <row r="596" spans="1:41" ht="13.2">
      <c r="A596" s="40"/>
      <c r="B596" s="40"/>
      <c r="C596" s="40"/>
      <c r="D596" s="40"/>
      <c r="E596" s="40"/>
      <c r="F596" s="40"/>
      <c r="G596" s="40"/>
      <c r="H596" s="40"/>
      <c r="I596" s="161"/>
      <c r="J596" s="40"/>
      <c r="K596" s="40"/>
      <c r="L596" s="40"/>
      <c r="M596" s="40"/>
      <c r="N596" s="40"/>
      <c r="O596" s="138"/>
      <c r="P596" s="138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</row>
    <row r="597" spans="1:41" ht="13.2">
      <c r="A597" s="40"/>
      <c r="B597" s="40"/>
      <c r="C597" s="40"/>
      <c r="D597" s="40"/>
      <c r="E597" s="40"/>
      <c r="F597" s="40"/>
      <c r="G597" s="40"/>
      <c r="H597" s="40"/>
      <c r="I597" s="161"/>
      <c r="J597" s="40"/>
      <c r="K597" s="40"/>
      <c r="L597" s="40"/>
      <c r="M597" s="40"/>
      <c r="N597" s="40"/>
      <c r="O597" s="138"/>
      <c r="P597" s="138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</row>
    <row r="598" spans="1:41" ht="13.2">
      <c r="A598" s="40"/>
      <c r="B598" s="40"/>
      <c r="C598" s="40"/>
      <c r="D598" s="40"/>
      <c r="E598" s="40"/>
      <c r="F598" s="40"/>
      <c r="G598" s="40"/>
      <c r="H598" s="40"/>
      <c r="I598" s="161"/>
      <c r="J598" s="40"/>
      <c r="K598" s="40"/>
      <c r="L598" s="40"/>
      <c r="M598" s="40"/>
      <c r="N598" s="40"/>
      <c r="O598" s="138"/>
      <c r="P598" s="138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</row>
    <row r="599" spans="1:41" ht="13.2">
      <c r="A599" s="40"/>
      <c r="B599" s="40"/>
      <c r="C599" s="40"/>
      <c r="D599" s="40"/>
      <c r="E599" s="40"/>
      <c r="F599" s="40"/>
      <c r="G599" s="40"/>
      <c r="H599" s="40"/>
      <c r="I599" s="161"/>
      <c r="J599" s="40"/>
      <c r="K599" s="40"/>
      <c r="L599" s="40"/>
      <c r="M599" s="40"/>
      <c r="N599" s="40"/>
      <c r="O599" s="138"/>
      <c r="P599" s="138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</row>
    <row r="600" spans="1:41" ht="13.2">
      <c r="A600" s="40"/>
      <c r="B600" s="40"/>
      <c r="C600" s="40"/>
      <c r="D600" s="40"/>
      <c r="E600" s="40"/>
      <c r="F600" s="40"/>
      <c r="G600" s="40"/>
      <c r="H600" s="40"/>
      <c r="I600" s="161"/>
      <c r="J600" s="40"/>
      <c r="K600" s="40"/>
      <c r="L600" s="40"/>
      <c r="M600" s="40"/>
      <c r="N600" s="40"/>
      <c r="O600" s="138"/>
      <c r="P600" s="138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</row>
    <row r="601" spans="1:41" ht="13.2">
      <c r="A601" s="40"/>
      <c r="B601" s="40"/>
      <c r="C601" s="40"/>
      <c r="D601" s="40"/>
      <c r="E601" s="40"/>
      <c r="F601" s="40"/>
      <c r="G601" s="40"/>
      <c r="H601" s="40"/>
      <c r="I601" s="161"/>
      <c r="J601" s="40"/>
      <c r="K601" s="40"/>
      <c r="L601" s="40"/>
      <c r="M601" s="40"/>
      <c r="N601" s="40"/>
      <c r="O601" s="138"/>
      <c r="P601" s="138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</row>
    <row r="602" spans="1:41" ht="13.2">
      <c r="A602" s="40"/>
      <c r="B602" s="40"/>
      <c r="C602" s="40"/>
      <c r="D602" s="40"/>
      <c r="E602" s="40"/>
      <c r="F602" s="40"/>
      <c r="G602" s="40"/>
      <c r="H602" s="40"/>
      <c r="I602" s="161"/>
      <c r="J602" s="40"/>
      <c r="K602" s="40"/>
      <c r="L602" s="40"/>
      <c r="M602" s="40"/>
      <c r="N602" s="40"/>
      <c r="O602" s="138"/>
      <c r="P602" s="138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</row>
    <row r="603" spans="1:41" ht="13.2">
      <c r="A603" s="40"/>
      <c r="B603" s="40"/>
      <c r="C603" s="40"/>
      <c r="D603" s="40"/>
      <c r="E603" s="40"/>
      <c r="F603" s="40"/>
      <c r="G603" s="40"/>
      <c r="H603" s="40"/>
      <c r="I603" s="161"/>
      <c r="J603" s="40"/>
      <c r="K603" s="40"/>
      <c r="L603" s="40"/>
      <c r="M603" s="40"/>
      <c r="N603" s="40"/>
      <c r="O603" s="138"/>
      <c r="P603" s="138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</row>
    <row r="604" spans="1:41" ht="13.2">
      <c r="A604" s="40"/>
      <c r="B604" s="40"/>
      <c r="C604" s="40"/>
      <c r="D604" s="40"/>
      <c r="E604" s="40"/>
      <c r="F604" s="40"/>
      <c r="G604" s="40"/>
      <c r="H604" s="40"/>
      <c r="I604" s="161"/>
      <c r="J604" s="40"/>
      <c r="K604" s="40"/>
      <c r="L604" s="40"/>
      <c r="M604" s="40"/>
      <c r="N604" s="40"/>
      <c r="O604" s="138"/>
      <c r="P604" s="138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</row>
    <row r="605" spans="1:41" ht="13.2">
      <c r="A605" s="40"/>
      <c r="B605" s="40"/>
      <c r="C605" s="40"/>
      <c r="D605" s="40"/>
      <c r="E605" s="40"/>
      <c r="F605" s="40"/>
      <c r="G605" s="40"/>
      <c r="H605" s="40"/>
      <c r="I605" s="161"/>
      <c r="J605" s="40"/>
      <c r="K605" s="40"/>
      <c r="L605" s="40"/>
      <c r="M605" s="40"/>
      <c r="N605" s="40"/>
      <c r="O605" s="138"/>
      <c r="P605" s="138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</row>
    <row r="606" spans="1:41" ht="13.2">
      <c r="A606" s="40"/>
      <c r="B606" s="40"/>
      <c r="C606" s="40"/>
      <c r="D606" s="40"/>
      <c r="E606" s="40"/>
      <c r="F606" s="40"/>
      <c r="G606" s="40"/>
      <c r="H606" s="40"/>
      <c r="I606" s="161"/>
      <c r="J606" s="40"/>
      <c r="K606" s="40"/>
      <c r="L606" s="40"/>
      <c r="M606" s="40"/>
      <c r="N606" s="40"/>
      <c r="O606" s="138"/>
      <c r="P606" s="138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</row>
    <row r="607" spans="1:41" ht="13.2">
      <c r="A607" s="40"/>
      <c r="B607" s="40"/>
      <c r="C607" s="40"/>
      <c r="D607" s="40"/>
      <c r="E607" s="40"/>
      <c r="F607" s="40"/>
      <c r="G607" s="40"/>
      <c r="H607" s="40"/>
      <c r="I607" s="161"/>
      <c r="J607" s="40"/>
      <c r="K607" s="40"/>
      <c r="L607" s="40"/>
      <c r="M607" s="40"/>
      <c r="N607" s="40"/>
      <c r="O607" s="138"/>
      <c r="P607" s="138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</row>
    <row r="608" spans="1:41" ht="13.2">
      <c r="A608" s="40"/>
      <c r="B608" s="40"/>
      <c r="C608" s="40"/>
      <c r="D608" s="40"/>
      <c r="E608" s="40"/>
      <c r="F608" s="40"/>
      <c r="G608" s="40"/>
      <c r="H608" s="40"/>
      <c r="I608" s="161"/>
      <c r="J608" s="40"/>
      <c r="K608" s="40"/>
      <c r="L608" s="40"/>
      <c r="M608" s="40"/>
      <c r="N608" s="40"/>
      <c r="O608" s="138"/>
      <c r="P608" s="138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</row>
    <row r="609" spans="1:41" ht="13.2">
      <c r="A609" s="40"/>
      <c r="B609" s="40"/>
      <c r="C609" s="40"/>
      <c r="D609" s="40"/>
      <c r="E609" s="40"/>
      <c r="F609" s="40"/>
      <c r="G609" s="40"/>
      <c r="H609" s="40"/>
      <c r="I609" s="161"/>
      <c r="J609" s="40"/>
      <c r="K609" s="40"/>
      <c r="L609" s="40"/>
      <c r="M609" s="40"/>
      <c r="N609" s="40"/>
      <c r="O609" s="138"/>
      <c r="P609" s="138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</row>
    <row r="610" spans="1:41" ht="13.2">
      <c r="A610" s="40"/>
      <c r="B610" s="40"/>
      <c r="C610" s="40"/>
      <c r="D610" s="40"/>
      <c r="E610" s="40"/>
      <c r="F610" s="40"/>
      <c r="G610" s="40"/>
      <c r="H610" s="40"/>
      <c r="I610" s="161"/>
      <c r="J610" s="40"/>
      <c r="K610" s="40"/>
      <c r="L610" s="40"/>
      <c r="M610" s="40"/>
      <c r="N610" s="40"/>
      <c r="O610" s="138"/>
      <c r="P610" s="138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</row>
    <row r="611" spans="1:41" ht="13.2">
      <c r="A611" s="40"/>
      <c r="B611" s="40"/>
      <c r="C611" s="40"/>
      <c r="D611" s="40"/>
      <c r="E611" s="40"/>
      <c r="F611" s="40"/>
      <c r="G611" s="40"/>
      <c r="H611" s="40"/>
      <c r="I611" s="161"/>
      <c r="J611" s="40"/>
      <c r="K611" s="40"/>
      <c r="L611" s="40"/>
      <c r="M611" s="40"/>
      <c r="N611" s="40"/>
      <c r="O611" s="138"/>
      <c r="P611" s="138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</row>
    <row r="612" spans="1:41" ht="13.2">
      <c r="A612" s="40"/>
      <c r="B612" s="40"/>
      <c r="C612" s="40"/>
      <c r="D612" s="40"/>
      <c r="E612" s="40"/>
      <c r="F612" s="40"/>
      <c r="G612" s="40"/>
      <c r="H612" s="40"/>
      <c r="I612" s="161"/>
      <c r="J612" s="40"/>
      <c r="K612" s="40"/>
      <c r="L612" s="40"/>
      <c r="M612" s="40"/>
      <c r="N612" s="40"/>
      <c r="O612" s="138"/>
      <c r="P612" s="138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</row>
    <row r="613" spans="1:41" ht="13.2">
      <c r="A613" s="40"/>
      <c r="B613" s="40"/>
      <c r="C613" s="40"/>
      <c r="D613" s="40"/>
      <c r="E613" s="40"/>
      <c r="F613" s="40"/>
      <c r="G613" s="40"/>
      <c r="H613" s="40"/>
      <c r="I613" s="161"/>
      <c r="J613" s="40"/>
      <c r="K613" s="40"/>
      <c r="L613" s="40"/>
      <c r="M613" s="40"/>
      <c r="N613" s="40"/>
      <c r="O613" s="138"/>
      <c r="P613" s="138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</row>
    <row r="614" spans="1:41" ht="13.2">
      <c r="A614" s="40"/>
      <c r="B614" s="40"/>
      <c r="C614" s="40"/>
      <c r="D614" s="40"/>
      <c r="E614" s="40"/>
      <c r="F614" s="40"/>
      <c r="G614" s="40"/>
      <c r="H614" s="40"/>
      <c r="I614" s="161"/>
      <c r="J614" s="40"/>
      <c r="K614" s="40"/>
      <c r="L614" s="40"/>
      <c r="M614" s="40"/>
      <c r="N614" s="40"/>
      <c r="O614" s="138"/>
      <c r="P614" s="138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</row>
    <row r="615" spans="1:41" ht="13.2">
      <c r="A615" s="40"/>
      <c r="B615" s="40"/>
      <c r="C615" s="40"/>
      <c r="D615" s="40"/>
      <c r="E615" s="40"/>
      <c r="F615" s="40"/>
      <c r="G615" s="40"/>
      <c r="H615" s="40"/>
      <c r="I615" s="161"/>
      <c r="J615" s="40"/>
      <c r="K615" s="40"/>
      <c r="L615" s="40"/>
      <c r="M615" s="40"/>
      <c r="N615" s="40"/>
      <c r="O615" s="138"/>
      <c r="P615" s="138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</row>
    <row r="616" spans="1:41" ht="13.2">
      <c r="A616" s="40"/>
      <c r="B616" s="40"/>
      <c r="C616" s="40"/>
      <c r="D616" s="40"/>
      <c r="E616" s="40"/>
      <c r="F616" s="40"/>
      <c r="G616" s="40"/>
      <c r="H616" s="40"/>
      <c r="I616" s="161"/>
      <c r="J616" s="40"/>
      <c r="K616" s="40"/>
      <c r="L616" s="40"/>
      <c r="M616" s="40"/>
      <c r="N616" s="40"/>
      <c r="O616" s="138"/>
      <c r="P616" s="138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</row>
    <row r="617" spans="1:41" ht="13.2">
      <c r="A617" s="40"/>
      <c r="B617" s="40"/>
      <c r="C617" s="40"/>
      <c r="D617" s="40"/>
      <c r="E617" s="40"/>
      <c r="F617" s="40"/>
      <c r="G617" s="40"/>
      <c r="H617" s="40"/>
      <c r="I617" s="161"/>
      <c r="J617" s="40"/>
      <c r="K617" s="40"/>
      <c r="L617" s="40"/>
      <c r="M617" s="40"/>
      <c r="N617" s="40"/>
      <c r="O617" s="138"/>
      <c r="P617" s="138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</row>
    <row r="618" spans="1:41" ht="13.2">
      <c r="A618" s="40"/>
      <c r="B618" s="40"/>
      <c r="C618" s="40"/>
      <c r="D618" s="40"/>
      <c r="E618" s="40"/>
      <c r="F618" s="40"/>
      <c r="G618" s="40"/>
      <c r="H618" s="40"/>
      <c r="I618" s="161"/>
      <c r="J618" s="40"/>
      <c r="K618" s="40"/>
      <c r="L618" s="40"/>
      <c r="M618" s="40"/>
      <c r="N618" s="40"/>
      <c r="O618" s="138"/>
      <c r="P618" s="138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</row>
    <row r="619" spans="1:41" ht="13.2">
      <c r="A619" s="40"/>
      <c r="B619" s="40"/>
      <c r="C619" s="40"/>
      <c r="D619" s="40"/>
      <c r="E619" s="40"/>
      <c r="F619" s="40"/>
      <c r="G619" s="40"/>
      <c r="H619" s="40"/>
      <c r="I619" s="161"/>
      <c r="J619" s="40"/>
      <c r="K619" s="40"/>
      <c r="L619" s="40"/>
      <c r="M619" s="40"/>
      <c r="N619" s="40"/>
      <c r="O619" s="138"/>
      <c r="P619" s="138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</row>
    <row r="620" spans="1:41" ht="13.2">
      <c r="A620" s="40"/>
      <c r="B620" s="40"/>
      <c r="C620" s="40"/>
      <c r="D620" s="40"/>
      <c r="E620" s="40"/>
      <c r="F620" s="40"/>
      <c r="G620" s="40"/>
      <c r="H620" s="40"/>
      <c r="I620" s="161"/>
      <c r="J620" s="40"/>
      <c r="K620" s="40"/>
      <c r="L620" s="40"/>
      <c r="M620" s="40"/>
      <c r="N620" s="40"/>
      <c r="O620" s="138"/>
      <c r="P620" s="138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</row>
    <row r="621" spans="1:41" ht="13.2">
      <c r="A621" s="40"/>
      <c r="B621" s="40"/>
      <c r="C621" s="40"/>
      <c r="D621" s="40"/>
      <c r="E621" s="40"/>
      <c r="F621" s="40"/>
      <c r="G621" s="40"/>
      <c r="H621" s="40"/>
      <c r="I621" s="161"/>
      <c r="J621" s="40"/>
      <c r="K621" s="40"/>
      <c r="L621" s="40"/>
      <c r="M621" s="40"/>
      <c r="N621" s="40"/>
      <c r="O621" s="138"/>
      <c r="P621" s="138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</row>
    <row r="622" spans="1:41" ht="13.2">
      <c r="A622" s="40"/>
      <c r="B622" s="40"/>
      <c r="C622" s="40"/>
      <c r="D622" s="40"/>
      <c r="E622" s="40"/>
      <c r="F622" s="40"/>
      <c r="G622" s="40"/>
      <c r="H622" s="40"/>
      <c r="I622" s="161"/>
      <c r="J622" s="40"/>
      <c r="K622" s="40"/>
      <c r="L622" s="40"/>
      <c r="M622" s="40"/>
      <c r="N622" s="40"/>
      <c r="O622" s="138"/>
      <c r="P622" s="138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</row>
    <row r="623" spans="1:41" ht="13.2">
      <c r="A623" s="40"/>
      <c r="B623" s="40"/>
      <c r="C623" s="40"/>
      <c r="D623" s="40"/>
      <c r="E623" s="40"/>
      <c r="F623" s="40"/>
      <c r="G623" s="40"/>
      <c r="H623" s="40"/>
      <c r="I623" s="161"/>
      <c r="J623" s="40"/>
      <c r="K623" s="40"/>
      <c r="L623" s="40"/>
      <c r="M623" s="40"/>
      <c r="N623" s="40"/>
      <c r="O623" s="138"/>
      <c r="P623" s="138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</row>
    <row r="624" spans="1:41" ht="13.2">
      <c r="A624" s="40"/>
      <c r="B624" s="40"/>
      <c r="C624" s="40"/>
      <c r="D624" s="40"/>
      <c r="E624" s="40"/>
      <c r="F624" s="40"/>
      <c r="G624" s="40"/>
      <c r="H624" s="40"/>
      <c r="I624" s="161"/>
      <c r="J624" s="40"/>
      <c r="K624" s="40"/>
      <c r="L624" s="40"/>
      <c r="M624" s="40"/>
      <c r="N624" s="40"/>
      <c r="O624" s="138"/>
      <c r="P624" s="138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</row>
    <row r="625" spans="1:41" ht="13.2">
      <c r="A625" s="40"/>
      <c r="B625" s="40"/>
      <c r="C625" s="40"/>
      <c r="D625" s="40"/>
      <c r="E625" s="40"/>
      <c r="F625" s="40"/>
      <c r="G625" s="40"/>
      <c r="H625" s="40"/>
      <c r="I625" s="161"/>
      <c r="J625" s="40"/>
      <c r="K625" s="40"/>
      <c r="L625" s="40"/>
      <c r="M625" s="40"/>
      <c r="N625" s="40"/>
      <c r="O625" s="138"/>
      <c r="P625" s="138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</row>
    <row r="626" spans="1:41" ht="13.2">
      <c r="A626" s="40"/>
      <c r="B626" s="40"/>
      <c r="C626" s="40"/>
      <c r="D626" s="40"/>
      <c r="E626" s="40"/>
      <c r="F626" s="40"/>
      <c r="G626" s="40"/>
      <c r="H626" s="40"/>
      <c r="I626" s="161"/>
      <c r="J626" s="40"/>
      <c r="K626" s="40"/>
      <c r="L626" s="40"/>
      <c r="M626" s="40"/>
      <c r="N626" s="40"/>
      <c r="O626" s="138"/>
      <c r="P626" s="138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</row>
    <row r="627" spans="1:41" ht="13.2">
      <c r="A627" s="40"/>
      <c r="B627" s="40"/>
      <c r="C627" s="40"/>
      <c r="D627" s="40"/>
      <c r="E627" s="40"/>
      <c r="F627" s="40"/>
      <c r="G627" s="40"/>
      <c r="H627" s="40"/>
      <c r="I627" s="161"/>
      <c r="J627" s="40"/>
      <c r="K627" s="40"/>
      <c r="L627" s="40"/>
      <c r="M627" s="40"/>
      <c r="N627" s="40"/>
      <c r="O627" s="138"/>
      <c r="P627" s="138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</row>
    <row r="628" spans="1:41" ht="13.2">
      <c r="A628" s="40"/>
      <c r="B628" s="40"/>
      <c r="C628" s="40"/>
      <c r="D628" s="40"/>
      <c r="E628" s="40"/>
      <c r="F628" s="40"/>
      <c r="G628" s="40"/>
      <c r="H628" s="40"/>
      <c r="I628" s="161"/>
      <c r="J628" s="40"/>
      <c r="K628" s="40"/>
      <c r="L628" s="40"/>
      <c r="M628" s="40"/>
      <c r="N628" s="40"/>
      <c r="O628" s="138"/>
      <c r="P628" s="138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</row>
    <row r="629" spans="1:41" ht="13.2">
      <c r="A629" s="40"/>
      <c r="B629" s="40"/>
      <c r="C629" s="40"/>
      <c r="D629" s="40"/>
      <c r="E629" s="40"/>
      <c r="F629" s="40"/>
      <c r="G629" s="40"/>
      <c r="H629" s="40"/>
      <c r="I629" s="161"/>
      <c r="J629" s="40"/>
      <c r="K629" s="40"/>
      <c r="L629" s="40"/>
      <c r="M629" s="40"/>
      <c r="N629" s="40"/>
      <c r="O629" s="138"/>
      <c r="P629" s="138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</row>
    <row r="630" spans="1:41" ht="13.2">
      <c r="A630" s="40"/>
      <c r="B630" s="40"/>
      <c r="C630" s="40"/>
      <c r="D630" s="40"/>
      <c r="E630" s="40"/>
      <c r="F630" s="40"/>
      <c r="G630" s="40"/>
      <c r="H630" s="40"/>
      <c r="I630" s="161"/>
      <c r="J630" s="40"/>
      <c r="K630" s="40"/>
      <c r="L630" s="40"/>
      <c r="M630" s="40"/>
      <c r="N630" s="40"/>
      <c r="O630" s="138"/>
      <c r="P630" s="138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</row>
    <row r="631" spans="1:41" ht="13.2">
      <c r="A631" s="40"/>
      <c r="B631" s="40"/>
      <c r="C631" s="40"/>
      <c r="D631" s="40"/>
      <c r="E631" s="40"/>
      <c r="F631" s="40"/>
      <c r="G631" s="40"/>
      <c r="H631" s="40"/>
      <c r="I631" s="161"/>
      <c r="J631" s="40"/>
      <c r="K631" s="40"/>
      <c r="L631" s="40"/>
      <c r="M631" s="40"/>
      <c r="N631" s="40"/>
      <c r="O631" s="138"/>
      <c r="P631" s="138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</row>
    <row r="632" spans="1:41" ht="13.2">
      <c r="A632" s="40"/>
      <c r="B632" s="40"/>
      <c r="C632" s="40"/>
      <c r="D632" s="40"/>
      <c r="E632" s="40"/>
      <c r="F632" s="40"/>
      <c r="G632" s="40"/>
      <c r="H632" s="40"/>
      <c r="I632" s="161"/>
      <c r="J632" s="40"/>
      <c r="K632" s="40"/>
      <c r="L632" s="40"/>
      <c r="M632" s="40"/>
      <c r="N632" s="40"/>
      <c r="O632" s="138"/>
      <c r="P632" s="138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</row>
    <row r="633" spans="1:41" ht="13.2">
      <c r="A633" s="40"/>
      <c r="B633" s="40"/>
      <c r="C633" s="40"/>
      <c r="D633" s="40"/>
      <c r="E633" s="40"/>
      <c r="F633" s="40"/>
      <c r="G633" s="40"/>
      <c r="H633" s="40"/>
      <c r="I633" s="161"/>
      <c r="J633" s="40"/>
      <c r="K633" s="40"/>
      <c r="L633" s="40"/>
      <c r="M633" s="40"/>
      <c r="N633" s="40"/>
      <c r="O633" s="138"/>
      <c r="P633" s="138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</row>
    <row r="634" spans="1:41" ht="13.2">
      <c r="A634" s="40"/>
      <c r="B634" s="40"/>
      <c r="C634" s="40"/>
      <c r="D634" s="40"/>
      <c r="E634" s="40"/>
      <c r="F634" s="40"/>
      <c r="G634" s="40"/>
      <c r="H634" s="40"/>
      <c r="I634" s="161"/>
      <c r="J634" s="40"/>
      <c r="K634" s="40"/>
      <c r="L634" s="40"/>
      <c r="M634" s="40"/>
      <c r="N634" s="40"/>
      <c r="O634" s="138"/>
      <c r="P634" s="138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</row>
    <row r="635" spans="1:41" ht="13.2">
      <c r="A635" s="40"/>
      <c r="B635" s="40"/>
      <c r="C635" s="40"/>
      <c r="D635" s="40"/>
      <c r="E635" s="40"/>
      <c r="F635" s="40"/>
      <c r="G635" s="40"/>
      <c r="H635" s="40"/>
      <c r="I635" s="161"/>
      <c r="J635" s="40"/>
      <c r="K635" s="40"/>
      <c r="L635" s="40"/>
      <c r="M635" s="40"/>
      <c r="N635" s="40"/>
      <c r="O635" s="138"/>
      <c r="P635" s="138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</row>
    <row r="636" spans="1:41" ht="13.2">
      <c r="A636" s="40"/>
      <c r="B636" s="40"/>
      <c r="C636" s="40"/>
      <c r="D636" s="40"/>
      <c r="E636" s="40"/>
      <c r="F636" s="40"/>
      <c r="G636" s="40"/>
      <c r="H636" s="40"/>
      <c r="I636" s="161"/>
      <c r="J636" s="40"/>
      <c r="K636" s="40"/>
      <c r="L636" s="40"/>
      <c r="M636" s="40"/>
      <c r="N636" s="40"/>
      <c r="O636" s="138"/>
      <c r="P636" s="138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</row>
    <row r="637" spans="1:41" ht="13.2">
      <c r="A637" s="40"/>
      <c r="B637" s="40"/>
      <c r="C637" s="40"/>
      <c r="D637" s="40"/>
      <c r="E637" s="40"/>
      <c r="F637" s="40"/>
      <c r="G637" s="40"/>
      <c r="H637" s="40"/>
      <c r="I637" s="161"/>
      <c r="J637" s="40"/>
      <c r="K637" s="40"/>
      <c r="L637" s="40"/>
      <c r="M637" s="40"/>
      <c r="N637" s="40"/>
      <c r="O637" s="138"/>
      <c r="P637" s="138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</row>
    <row r="638" spans="1:41" ht="13.2">
      <c r="A638" s="40"/>
      <c r="B638" s="40"/>
      <c r="C638" s="40"/>
      <c r="D638" s="40"/>
      <c r="E638" s="40"/>
      <c r="F638" s="40"/>
      <c r="G638" s="40"/>
      <c r="H638" s="40"/>
      <c r="I638" s="161"/>
      <c r="J638" s="40"/>
      <c r="K638" s="40"/>
      <c r="L638" s="40"/>
      <c r="M638" s="40"/>
      <c r="N638" s="40"/>
      <c r="O638" s="138"/>
      <c r="P638" s="138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</row>
    <row r="639" spans="1:41" ht="13.2">
      <c r="A639" s="40"/>
      <c r="B639" s="40"/>
      <c r="C639" s="40"/>
      <c r="D639" s="40"/>
      <c r="E639" s="40"/>
      <c r="F639" s="40"/>
      <c r="G639" s="40"/>
      <c r="H639" s="40"/>
      <c r="I639" s="161"/>
      <c r="J639" s="40"/>
      <c r="K639" s="40"/>
      <c r="L639" s="40"/>
      <c r="M639" s="40"/>
      <c r="N639" s="40"/>
      <c r="O639" s="138"/>
      <c r="P639" s="138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</row>
    <row r="640" spans="1:41" ht="13.2">
      <c r="A640" s="40"/>
      <c r="B640" s="40"/>
      <c r="C640" s="40"/>
      <c r="D640" s="40"/>
      <c r="E640" s="40"/>
      <c r="F640" s="40"/>
      <c r="G640" s="40"/>
      <c r="H640" s="40"/>
      <c r="I640" s="161"/>
      <c r="J640" s="40"/>
      <c r="K640" s="40"/>
      <c r="L640" s="40"/>
      <c r="M640" s="40"/>
      <c r="N640" s="40"/>
      <c r="O640" s="138"/>
      <c r="P640" s="138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</row>
    <row r="641" spans="1:41" ht="13.2">
      <c r="A641" s="40"/>
      <c r="B641" s="40"/>
      <c r="C641" s="40"/>
      <c r="D641" s="40"/>
      <c r="E641" s="40"/>
      <c r="F641" s="40"/>
      <c r="G641" s="40"/>
      <c r="H641" s="40"/>
      <c r="I641" s="161"/>
      <c r="J641" s="40"/>
      <c r="K641" s="40"/>
      <c r="L641" s="40"/>
      <c r="M641" s="40"/>
      <c r="N641" s="40"/>
      <c r="O641" s="138"/>
      <c r="P641" s="138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</row>
    <row r="642" spans="1:41" ht="13.2">
      <c r="A642" s="40"/>
      <c r="B642" s="40"/>
      <c r="C642" s="40"/>
      <c r="D642" s="40"/>
      <c r="E642" s="40"/>
      <c r="F642" s="40"/>
      <c r="G642" s="40"/>
      <c r="H642" s="40"/>
      <c r="I642" s="161"/>
      <c r="J642" s="40"/>
      <c r="K642" s="40"/>
      <c r="L642" s="40"/>
      <c r="M642" s="40"/>
      <c r="N642" s="40"/>
      <c r="O642" s="138"/>
      <c r="P642" s="138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</row>
    <row r="643" spans="1:41" ht="13.2">
      <c r="A643" s="40"/>
      <c r="B643" s="40"/>
      <c r="C643" s="40"/>
      <c r="D643" s="40"/>
      <c r="E643" s="40"/>
      <c r="F643" s="40"/>
      <c r="G643" s="40"/>
      <c r="H643" s="40"/>
      <c r="I643" s="161"/>
      <c r="J643" s="40"/>
      <c r="K643" s="40"/>
      <c r="L643" s="40"/>
      <c r="M643" s="40"/>
      <c r="N643" s="40"/>
      <c r="O643" s="138"/>
      <c r="P643" s="138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</row>
    <row r="644" spans="1:41" ht="13.2">
      <c r="A644" s="40"/>
      <c r="B644" s="40"/>
      <c r="C644" s="40"/>
      <c r="D644" s="40"/>
      <c r="E644" s="40"/>
      <c r="F644" s="40"/>
      <c r="G644" s="40"/>
      <c r="H644" s="40"/>
      <c r="I644" s="161"/>
      <c r="J644" s="40"/>
      <c r="K644" s="40"/>
      <c r="L644" s="40"/>
      <c r="M644" s="40"/>
      <c r="N644" s="40"/>
      <c r="O644" s="138"/>
      <c r="P644" s="138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</row>
    <row r="645" spans="1:41" ht="13.2">
      <c r="A645" s="40"/>
      <c r="B645" s="40"/>
      <c r="C645" s="40"/>
      <c r="D645" s="40"/>
      <c r="E645" s="40"/>
      <c r="F645" s="40"/>
      <c r="G645" s="40"/>
      <c r="H645" s="40"/>
      <c r="I645" s="161"/>
      <c r="J645" s="40"/>
      <c r="K645" s="40"/>
      <c r="L645" s="40"/>
      <c r="M645" s="40"/>
      <c r="N645" s="40"/>
      <c r="O645" s="138"/>
      <c r="P645" s="138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</row>
    <row r="646" spans="1:41" ht="13.2">
      <c r="A646" s="40"/>
      <c r="B646" s="40"/>
      <c r="C646" s="40"/>
      <c r="D646" s="40"/>
      <c r="E646" s="40"/>
      <c r="F646" s="40"/>
      <c r="G646" s="40"/>
      <c r="H646" s="40"/>
      <c r="I646" s="161"/>
      <c r="J646" s="40"/>
      <c r="K646" s="40"/>
      <c r="L646" s="40"/>
      <c r="M646" s="40"/>
      <c r="N646" s="40"/>
      <c r="O646" s="138"/>
      <c r="P646" s="138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</row>
    <row r="647" spans="1:41" ht="13.2">
      <c r="A647" s="40"/>
      <c r="B647" s="40"/>
      <c r="C647" s="40"/>
      <c r="D647" s="40"/>
      <c r="E647" s="40"/>
      <c r="F647" s="40"/>
      <c r="G647" s="40"/>
      <c r="H647" s="40"/>
      <c r="I647" s="161"/>
      <c r="J647" s="40"/>
      <c r="K647" s="40"/>
      <c r="L647" s="40"/>
      <c r="M647" s="40"/>
      <c r="N647" s="40"/>
      <c r="O647" s="138"/>
      <c r="P647" s="138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</row>
    <row r="648" spans="1:41" ht="13.2">
      <c r="A648" s="40"/>
      <c r="B648" s="40"/>
      <c r="C648" s="40"/>
      <c r="D648" s="40"/>
      <c r="E648" s="40"/>
      <c r="F648" s="40"/>
      <c r="G648" s="40"/>
      <c r="H648" s="40"/>
      <c r="I648" s="161"/>
      <c r="J648" s="40"/>
      <c r="K648" s="40"/>
      <c r="L648" s="40"/>
      <c r="M648" s="40"/>
      <c r="N648" s="40"/>
      <c r="O648" s="138"/>
      <c r="P648" s="138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</row>
    <row r="649" spans="1:41" ht="13.2">
      <c r="A649" s="40"/>
      <c r="B649" s="40"/>
      <c r="C649" s="40"/>
      <c r="D649" s="40"/>
      <c r="E649" s="40"/>
      <c r="F649" s="40"/>
      <c r="G649" s="40"/>
      <c r="H649" s="40"/>
      <c r="I649" s="161"/>
      <c r="J649" s="40"/>
      <c r="K649" s="40"/>
      <c r="L649" s="40"/>
      <c r="M649" s="40"/>
      <c r="N649" s="40"/>
      <c r="O649" s="138"/>
      <c r="P649" s="138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</row>
    <row r="650" spans="1:41" ht="13.2">
      <c r="A650" s="40"/>
      <c r="B650" s="40"/>
      <c r="C650" s="40"/>
      <c r="D650" s="40"/>
      <c r="E650" s="40"/>
      <c r="F650" s="40"/>
      <c r="G650" s="40"/>
      <c r="H650" s="40"/>
      <c r="I650" s="161"/>
      <c r="J650" s="40"/>
      <c r="K650" s="40"/>
      <c r="L650" s="40"/>
      <c r="M650" s="40"/>
      <c r="N650" s="40"/>
      <c r="O650" s="138"/>
      <c r="P650" s="138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</row>
    <row r="651" spans="1:41" ht="13.2">
      <c r="A651" s="40"/>
      <c r="B651" s="40"/>
      <c r="C651" s="40"/>
      <c r="D651" s="40"/>
      <c r="E651" s="40"/>
      <c r="F651" s="40"/>
      <c r="G651" s="40"/>
      <c r="H651" s="40"/>
      <c r="I651" s="161"/>
      <c r="J651" s="40"/>
      <c r="K651" s="40"/>
      <c r="L651" s="40"/>
      <c r="M651" s="40"/>
      <c r="N651" s="40"/>
      <c r="O651" s="138"/>
      <c r="P651" s="138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</row>
    <row r="652" spans="1:41" ht="13.2">
      <c r="A652" s="40"/>
      <c r="B652" s="40"/>
      <c r="C652" s="40"/>
      <c r="D652" s="40"/>
      <c r="E652" s="40"/>
      <c r="F652" s="40"/>
      <c r="G652" s="40"/>
      <c r="H652" s="40"/>
      <c r="I652" s="161"/>
      <c r="J652" s="40"/>
      <c r="K652" s="40"/>
      <c r="L652" s="40"/>
      <c r="M652" s="40"/>
      <c r="N652" s="40"/>
      <c r="O652" s="138"/>
      <c r="P652" s="138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</row>
    <row r="653" spans="1:41" ht="13.2">
      <c r="A653" s="40"/>
      <c r="B653" s="40"/>
      <c r="C653" s="40"/>
      <c r="D653" s="40"/>
      <c r="E653" s="40"/>
      <c r="F653" s="40"/>
      <c r="G653" s="40"/>
      <c r="H653" s="40"/>
      <c r="I653" s="161"/>
      <c r="J653" s="40"/>
      <c r="K653" s="40"/>
      <c r="L653" s="40"/>
      <c r="M653" s="40"/>
      <c r="N653" s="40"/>
      <c r="O653" s="138"/>
      <c r="P653" s="138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</row>
    <row r="654" spans="1:41" ht="13.2">
      <c r="A654" s="40"/>
      <c r="B654" s="40"/>
      <c r="C654" s="40"/>
      <c r="D654" s="40"/>
      <c r="E654" s="40"/>
      <c r="F654" s="40"/>
      <c r="G654" s="40"/>
      <c r="H654" s="40"/>
      <c r="I654" s="161"/>
      <c r="J654" s="40"/>
      <c r="K654" s="40"/>
      <c r="L654" s="40"/>
      <c r="M654" s="40"/>
      <c r="N654" s="40"/>
      <c r="O654" s="138"/>
      <c r="P654" s="138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</row>
    <row r="655" spans="1:41" ht="13.2">
      <c r="A655" s="40"/>
      <c r="B655" s="40"/>
      <c r="C655" s="40"/>
      <c r="D655" s="40"/>
      <c r="E655" s="40"/>
      <c r="F655" s="40"/>
      <c r="G655" s="40"/>
      <c r="H655" s="40"/>
      <c r="I655" s="161"/>
      <c r="J655" s="40"/>
      <c r="K655" s="40"/>
      <c r="L655" s="40"/>
      <c r="M655" s="40"/>
      <c r="N655" s="40"/>
      <c r="O655" s="138"/>
      <c r="P655" s="138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</row>
    <row r="656" spans="1:41" ht="13.2">
      <c r="A656" s="40"/>
      <c r="B656" s="40"/>
      <c r="C656" s="40"/>
      <c r="D656" s="40"/>
      <c r="E656" s="40"/>
      <c r="F656" s="40"/>
      <c r="G656" s="40"/>
      <c r="H656" s="40"/>
      <c r="I656" s="161"/>
      <c r="J656" s="40"/>
      <c r="K656" s="40"/>
      <c r="L656" s="40"/>
      <c r="M656" s="40"/>
      <c r="N656" s="40"/>
      <c r="O656" s="138"/>
      <c r="P656" s="138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</row>
    <row r="657" spans="1:41" ht="13.2">
      <c r="A657" s="40"/>
      <c r="B657" s="40"/>
      <c r="C657" s="40"/>
      <c r="D657" s="40"/>
      <c r="E657" s="40"/>
      <c r="F657" s="40"/>
      <c r="G657" s="40"/>
      <c r="H657" s="40"/>
      <c r="I657" s="161"/>
      <c r="J657" s="40"/>
      <c r="K657" s="40"/>
      <c r="L657" s="40"/>
      <c r="M657" s="40"/>
      <c r="N657" s="40"/>
      <c r="O657" s="138"/>
      <c r="P657" s="138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</row>
    <row r="658" spans="1:41" ht="13.2">
      <c r="A658" s="40"/>
      <c r="B658" s="40"/>
      <c r="C658" s="40"/>
      <c r="D658" s="40"/>
      <c r="E658" s="40"/>
      <c r="F658" s="40"/>
      <c r="G658" s="40"/>
      <c r="H658" s="40"/>
      <c r="I658" s="161"/>
      <c r="J658" s="40"/>
      <c r="K658" s="40"/>
      <c r="L658" s="40"/>
      <c r="M658" s="40"/>
      <c r="N658" s="40"/>
      <c r="O658" s="138"/>
      <c r="P658" s="138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</row>
    <row r="659" spans="1:41" ht="13.2">
      <c r="A659" s="40"/>
      <c r="B659" s="40"/>
      <c r="C659" s="40"/>
      <c r="D659" s="40"/>
      <c r="E659" s="40"/>
      <c r="F659" s="40"/>
      <c r="G659" s="40"/>
      <c r="H659" s="40"/>
      <c r="I659" s="161"/>
      <c r="J659" s="40"/>
      <c r="K659" s="40"/>
      <c r="L659" s="40"/>
      <c r="M659" s="40"/>
      <c r="N659" s="40"/>
      <c r="O659" s="138"/>
      <c r="P659" s="138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</row>
    <row r="660" spans="1:41" ht="13.2">
      <c r="A660" s="40"/>
      <c r="B660" s="40"/>
      <c r="C660" s="40"/>
      <c r="D660" s="40"/>
      <c r="E660" s="40"/>
      <c r="F660" s="40"/>
      <c r="G660" s="40"/>
      <c r="H660" s="40"/>
      <c r="I660" s="161"/>
      <c r="J660" s="40"/>
      <c r="K660" s="40"/>
      <c r="L660" s="40"/>
      <c r="M660" s="40"/>
      <c r="N660" s="40"/>
      <c r="O660" s="138"/>
      <c r="P660" s="138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</row>
    <row r="661" spans="1:41" ht="13.2">
      <c r="A661" s="40"/>
      <c r="B661" s="40"/>
      <c r="C661" s="40"/>
      <c r="D661" s="40"/>
      <c r="E661" s="40"/>
      <c r="F661" s="40"/>
      <c r="G661" s="40"/>
      <c r="H661" s="40"/>
      <c r="I661" s="161"/>
      <c r="J661" s="40"/>
      <c r="K661" s="40"/>
      <c r="L661" s="40"/>
      <c r="M661" s="40"/>
      <c r="N661" s="40"/>
      <c r="O661" s="138"/>
      <c r="P661" s="138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</row>
    <row r="662" spans="1:41" ht="13.2">
      <c r="A662" s="40"/>
      <c r="B662" s="40"/>
      <c r="C662" s="40"/>
      <c r="D662" s="40"/>
      <c r="E662" s="40"/>
      <c r="F662" s="40"/>
      <c r="G662" s="40"/>
      <c r="H662" s="40"/>
      <c r="I662" s="161"/>
      <c r="J662" s="40"/>
      <c r="K662" s="40"/>
      <c r="L662" s="40"/>
      <c r="M662" s="40"/>
      <c r="N662" s="40"/>
      <c r="O662" s="138"/>
      <c r="P662" s="138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</row>
    <row r="663" spans="1:41" ht="13.2">
      <c r="A663" s="40"/>
      <c r="B663" s="40"/>
      <c r="C663" s="40"/>
      <c r="D663" s="40"/>
      <c r="E663" s="40"/>
      <c r="F663" s="40"/>
      <c r="G663" s="40"/>
      <c r="H663" s="40"/>
      <c r="I663" s="161"/>
      <c r="J663" s="40"/>
      <c r="K663" s="40"/>
      <c r="L663" s="40"/>
      <c r="M663" s="40"/>
      <c r="N663" s="40"/>
      <c r="O663" s="138"/>
      <c r="P663" s="138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</row>
    <row r="664" spans="1:41" ht="13.2">
      <c r="A664" s="40"/>
      <c r="B664" s="40"/>
      <c r="C664" s="40"/>
      <c r="D664" s="40"/>
      <c r="E664" s="40"/>
      <c r="F664" s="40"/>
      <c r="G664" s="40"/>
      <c r="H664" s="40"/>
      <c r="I664" s="161"/>
      <c r="J664" s="40"/>
      <c r="K664" s="40"/>
      <c r="L664" s="40"/>
      <c r="M664" s="40"/>
      <c r="N664" s="40"/>
      <c r="O664" s="138"/>
      <c r="P664" s="138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</row>
    <row r="665" spans="1:41" ht="13.2">
      <c r="A665" s="40"/>
      <c r="B665" s="40"/>
      <c r="C665" s="40"/>
      <c r="D665" s="40"/>
      <c r="E665" s="40"/>
      <c r="F665" s="40"/>
      <c r="G665" s="40"/>
      <c r="H665" s="40"/>
      <c r="I665" s="161"/>
      <c r="J665" s="40"/>
      <c r="K665" s="40"/>
      <c r="L665" s="40"/>
      <c r="M665" s="40"/>
      <c r="N665" s="40"/>
      <c r="O665" s="138"/>
      <c r="P665" s="138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</row>
    <row r="666" spans="1:41" ht="13.2">
      <c r="A666" s="40"/>
      <c r="B666" s="40"/>
      <c r="C666" s="40"/>
      <c r="D666" s="40"/>
      <c r="E666" s="40"/>
      <c r="F666" s="40"/>
      <c r="G666" s="40"/>
      <c r="H666" s="40"/>
      <c r="I666" s="161"/>
      <c r="J666" s="40"/>
      <c r="K666" s="40"/>
      <c r="L666" s="40"/>
      <c r="M666" s="40"/>
      <c r="N666" s="40"/>
      <c r="O666" s="138"/>
      <c r="P666" s="138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</row>
    <row r="667" spans="1:41" ht="13.2">
      <c r="A667" s="40"/>
      <c r="B667" s="40"/>
      <c r="C667" s="40"/>
      <c r="D667" s="40"/>
      <c r="E667" s="40"/>
      <c r="F667" s="40"/>
      <c r="G667" s="40"/>
      <c r="H667" s="40"/>
      <c r="I667" s="161"/>
      <c r="J667" s="40"/>
      <c r="K667" s="40"/>
      <c r="L667" s="40"/>
      <c r="M667" s="40"/>
      <c r="N667" s="40"/>
      <c r="O667" s="138"/>
      <c r="P667" s="138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</row>
    <row r="668" spans="1:41" ht="13.2">
      <c r="A668" s="40"/>
      <c r="B668" s="40"/>
      <c r="C668" s="40"/>
      <c r="D668" s="40"/>
      <c r="E668" s="40"/>
      <c r="F668" s="40"/>
      <c r="G668" s="40"/>
      <c r="H668" s="40"/>
      <c r="I668" s="161"/>
      <c r="J668" s="40"/>
      <c r="K668" s="40"/>
      <c r="L668" s="40"/>
      <c r="M668" s="40"/>
      <c r="N668" s="40"/>
      <c r="O668" s="138"/>
      <c r="P668" s="138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</row>
    <row r="669" spans="1:41" ht="13.2">
      <c r="A669" s="40"/>
      <c r="B669" s="40"/>
      <c r="C669" s="40"/>
      <c r="D669" s="40"/>
      <c r="E669" s="40"/>
      <c r="F669" s="40"/>
      <c r="G669" s="40"/>
      <c r="H669" s="40"/>
      <c r="I669" s="161"/>
      <c r="J669" s="40"/>
      <c r="K669" s="40"/>
      <c r="L669" s="40"/>
      <c r="M669" s="40"/>
      <c r="N669" s="40"/>
      <c r="O669" s="138"/>
      <c r="P669" s="138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</row>
    <row r="670" spans="1:41" ht="13.2">
      <c r="A670" s="40"/>
      <c r="B670" s="40"/>
      <c r="C670" s="40"/>
      <c r="D670" s="40"/>
      <c r="E670" s="40"/>
      <c r="F670" s="40"/>
      <c r="G670" s="40"/>
      <c r="H670" s="40"/>
      <c r="I670" s="161"/>
      <c r="J670" s="40"/>
      <c r="K670" s="40"/>
      <c r="L670" s="40"/>
      <c r="M670" s="40"/>
      <c r="N670" s="40"/>
      <c r="O670" s="138"/>
      <c r="P670" s="138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</row>
    <row r="671" spans="1:41" ht="13.2">
      <c r="A671" s="40"/>
      <c r="B671" s="40"/>
      <c r="C671" s="40"/>
      <c r="D671" s="40"/>
      <c r="E671" s="40"/>
      <c r="F671" s="40"/>
      <c r="G671" s="40"/>
      <c r="H671" s="40"/>
      <c r="I671" s="161"/>
      <c r="J671" s="40"/>
      <c r="K671" s="40"/>
      <c r="L671" s="40"/>
      <c r="M671" s="40"/>
      <c r="N671" s="40"/>
      <c r="O671" s="138"/>
      <c r="P671" s="138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</row>
    <row r="672" spans="1:41" ht="13.2">
      <c r="A672" s="40"/>
      <c r="B672" s="40"/>
      <c r="C672" s="40"/>
      <c r="D672" s="40"/>
      <c r="E672" s="40"/>
      <c r="F672" s="40"/>
      <c r="G672" s="40"/>
      <c r="H672" s="40"/>
      <c r="I672" s="161"/>
      <c r="J672" s="40"/>
      <c r="K672" s="40"/>
      <c r="L672" s="40"/>
      <c r="M672" s="40"/>
      <c r="N672" s="40"/>
      <c r="O672" s="138"/>
      <c r="P672" s="138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</row>
    <row r="673" spans="1:41" ht="13.2">
      <c r="A673" s="40"/>
      <c r="B673" s="40"/>
      <c r="C673" s="40"/>
      <c r="D673" s="40"/>
      <c r="E673" s="40"/>
      <c r="F673" s="40"/>
      <c r="G673" s="40"/>
      <c r="H673" s="40"/>
      <c r="I673" s="161"/>
      <c r="J673" s="40"/>
      <c r="K673" s="40"/>
      <c r="L673" s="40"/>
      <c r="M673" s="40"/>
      <c r="N673" s="40"/>
      <c r="O673" s="138"/>
      <c r="P673" s="138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</row>
    <row r="674" spans="1:41" ht="13.2">
      <c r="A674" s="40"/>
      <c r="B674" s="40"/>
      <c r="C674" s="40"/>
      <c r="D674" s="40"/>
      <c r="E674" s="40"/>
      <c r="F674" s="40"/>
      <c r="G674" s="40"/>
      <c r="H674" s="40"/>
      <c r="I674" s="161"/>
      <c r="J674" s="40"/>
      <c r="K674" s="40"/>
      <c r="L674" s="40"/>
      <c r="M674" s="40"/>
      <c r="N674" s="40"/>
      <c r="O674" s="138"/>
      <c r="P674" s="138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</row>
    <row r="675" spans="1:41" ht="13.2">
      <c r="A675" s="40"/>
      <c r="B675" s="40"/>
      <c r="C675" s="40"/>
      <c r="D675" s="40"/>
      <c r="E675" s="40"/>
      <c r="F675" s="40"/>
      <c r="G675" s="40"/>
      <c r="H675" s="40"/>
      <c r="I675" s="161"/>
      <c r="J675" s="40"/>
      <c r="K675" s="40"/>
      <c r="L675" s="40"/>
      <c r="M675" s="40"/>
      <c r="N675" s="40"/>
      <c r="O675" s="138"/>
      <c r="P675" s="138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</row>
    <row r="676" spans="1:41" ht="13.2">
      <c r="A676" s="40"/>
      <c r="B676" s="40"/>
      <c r="C676" s="40"/>
      <c r="D676" s="40"/>
      <c r="E676" s="40"/>
      <c r="F676" s="40"/>
      <c r="G676" s="40"/>
      <c r="H676" s="40"/>
      <c r="I676" s="161"/>
      <c r="J676" s="40"/>
      <c r="K676" s="40"/>
      <c r="L676" s="40"/>
      <c r="M676" s="40"/>
      <c r="N676" s="40"/>
      <c r="O676" s="138"/>
      <c r="P676" s="138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</row>
    <row r="677" spans="1:41" ht="13.2">
      <c r="A677" s="40"/>
      <c r="B677" s="40"/>
      <c r="C677" s="40"/>
      <c r="D677" s="40"/>
      <c r="E677" s="40"/>
      <c r="F677" s="40"/>
      <c r="G677" s="40"/>
      <c r="H677" s="40"/>
      <c r="I677" s="161"/>
      <c r="J677" s="40"/>
      <c r="K677" s="40"/>
      <c r="L677" s="40"/>
      <c r="M677" s="40"/>
      <c r="N677" s="40"/>
      <c r="O677" s="138"/>
      <c r="P677" s="138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</row>
    <row r="678" spans="1:41" ht="13.2">
      <c r="A678" s="40"/>
      <c r="B678" s="40"/>
      <c r="C678" s="40"/>
      <c r="D678" s="40"/>
      <c r="E678" s="40"/>
      <c r="F678" s="40"/>
      <c r="G678" s="40"/>
      <c r="H678" s="40"/>
      <c r="I678" s="161"/>
      <c r="J678" s="40"/>
      <c r="K678" s="40"/>
      <c r="L678" s="40"/>
      <c r="M678" s="40"/>
      <c r="N678" s="40"/>
      <c r="O678" s="138"/>
      <c r="P678" s="138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</row>
    <row r="679" spans="1:41" ht="13.2">
      <c r="A679" s="40"/>
      <c r="B679" s="40"/>
      <c r="C679" s="40"/>
      <c r="D679" s="40"/>
      <c r="E679" s="40"/>
      <c r="F679" s="40"/>
      <c r="G679" s="40"/>
      <c r="H679" s="40"/>
      <c r="I679" s="161"/>
      <c r="J679" s="40"/>
      <c r="K679" s="40"/>
      <c r="L679" s="40"/>
      <c r="M679" s="40"/>
      <c r="N679" s="40"/>
      <c r="O679" s="138"/>
      <c r="P679" s="138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</row>
    <row r="680" spans="1:41" ht="13.2">
      <c r="A680" s="40"/>
      <c r="B680" s="40"/>
      <c r="C680" s="40"/>
      <c r="D680" s="40"/>
      <c r="E680" s="40"/>
      <c r="F680" s="40"/>
      <c r="G680" s="40"/>
      <c r="H680" s="40"/>
      <c r="I680" s="161"/>
      <c r="J680" s="40"/>
      <c r="K680" s="40"/>
      <c r="L680" s="40"/>
      <c r="M680" s="40"/>
      <c r="N680" s="40"/>
      <c r="O680" s="138"/>
      <c r="P680" s="138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</row>
    <row r="681" spans="1:41" ht="13.2">
      <c r="A681" s="40"/>
      <c r="B681" s="40"/>
      <c r="C681" s="40"/>
      <c r="D681" s="40"/>
      <c r="E681" s="40"/>
      <c r="F681" s="40"/>
      <c r="G681" s="40"/>
      <c r="H681" s="40"/>
      <c r="I681" s="161"/>
      <c r="J681" s="40"/>
      <c r="K681" s="40"/>
      <c r="L681" s="40"/>
      <c r="M681" s="40"/>
      <c r="N681" s="40"/>
      <c r="O681" s="138"/>
      <c r="P681" s="138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</row>
    <row r="682" spans="1:41" ht="13.2">
      <c r="A682" s="40"/>
      <c r="B682" s="40"/>
      <c r="C682" s="40"/>
      <c r="D682" s="40"/>
      <c r="E682" s="40"/>
      <c r="F682" s="40"/>
      <c r="G682" s="40"/>
      <c r="H682" s="40"/>
      <c r="I682" s="161"/>
      <c r="J682" s="40"/>
      <c r="K682" s="40"/>
      <c r="L682" s="40"/>
      <c r="M682" s="40"/>
      <c r="N682" s="40"/>
      <c r="O682" s="138"/>
      <c r="P682" s="138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</row>
    <row r="683" spans="1:41" ht="13.2">
      <c r="A683" s="40"/>
      <c r="B683" s="40"/>
      <c r="C683" s="40"/>
      <c r="D683" s="40"/>
      <c r="E683" s="40"/>
      <c r="F683" s="40"/>
      <c r="G683" s="40"/>
      <c r="H683" s="40"/>
      <c r="I683" s="161"/>
      <c r="J683" s="40"/>
      <c r="K683" s="40"/>
      <c r="L683" s="40"/>
      <c r="M683" s="40"/>
      <c r="N683" s="40"/>
      <c r="O683" s="138"/>
      <c r="P683" s="138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</row>
    <row r="684" spans="1:41" ht="13.2">
      <c r="A684" s="40"/>
      <c r="B684" s="40"/>
      <c r="C684" s="40"/>
      <c r="D684" s="40"/>
      <c r="E684" s="40"/>
      <c r="F684" s="40"/>
      <c r="G684" s="40"/>
      <c r="H684" s="40"/>
      <c r="I684" s="161"/>
      <c r="J684" s="40"/>
      <c r="K684" s="40"/>
      <c r="L684" s="40"/>
      <c r="M684" s="40"/>
      <c r="N684" s="40"/>
      <c r="O684" s="138"/>
      <c r="P684" s="138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</row>
    <row r="685" spans="1:41" ht="13.2">
      <c r="A685" s="40"/>
      <c r="B685" s="40"/>
      <c r="C685" s="40"/>
      <c r="D685" s="40"/>
      <c r="E685" s="40"/>
      <c r="F685" s="40"/>
      <c r="G685" s="40"/>
      <c r="H685" s="40"/>
      <c r="I685" s="161"/>
      <c r="J685" s="40"/>
      <c r="K685" s="40"/>
      <c r="L685" s="40"/>
      <c r="M685" s="40"/>
      <c r="N685" s="40"/>
      <c r="O685" s="138"/>
      <c r="P685" s="138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</row>
    <row r="686" spans="1:41" ht="13.2">
      <c r="A686" s="40"/>
      <c r="B686" s="40"/>
      <c r="C686" s="40"/>
      <c r="D686" s="40"/>
      <c r="E686" s="40"/>
      <c r="F686" s="40"/>
      <c r="G686" s="40"/>
      <c r="H686" s="40"/>
      <c r="I686" s="161"/>
      <c r="J686" s="40"/>
      <c r="K686" s="40"/>
      <c r="L686" s="40"/>
      <c r="M686" s="40"/>
      <c r="N686" s="40"/>
      <c r="O686" s="138"/>
      <c r="P686" s="138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</row>
    <row r="687" spans="1:41" ht="13.2">
      <c r="A687" s="40"/>
      <c r="B687" s="40"/>
      <c r="C687" s="40"/>
      <c r="D687" s="40"/>
      <c r="E687" s="40"/>
      <c r="F687" s="40"/>
      <c r="G687" s="40"/>
      <c r="H687" s="40"/>
      <c r="I687" s="161"/>
      <c r="J687" s="40"/>
      <c r="K687" s="40"/>
      <c r="L687" s="40"/>
      <c r="M687" s="40"/>
      <c r="N687" s="40"/>
      <c r="O687" s="138"/>
      <c r="P687" s="138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</row>
    <row r="688" spans="1:41" ht="13.2">
      <c r="A688" s="40"/>
      <c r="B688" s="40"/>
      <c r="C688" s="40"/>
      <c r="D688" s="40"/>
      <c r="E688" s="40"/>
      <c r="F688" s="40"/>
      <c r="G688" s="40"/>
      <c r="H688" s="40"/>
      <c r="I688" s="161"/>
      <c r="J688" s="40"/>
      <c r="K688" s="40"/>
      <c r="L688" s="40"/>
      <c r="M688" s="40"/>
      <c r="N688" s="40"/>
      <c r="O688" s="138"/>
      <c r="P688" s="138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</row>
    <row r="689" spans="1:41" ht="13.2">
      <c r="A689" s="40"/>
      <c r="B689" s="40"/>
      <c r="C689" s="40"/>
      <c r="D689" s="40"/>
      <c r="E689" s="40"/>
      <c r="F689" s="40"/>
      <c r="G689" s="40"/>
      <c r="H689" s="40"/>
      <c r="I689" s="161"/>
      <c r="J689" s="40"/>
      <c r="K689" s="40"/>
      <c r="L689" s="40"/>
      <c r="M689" s="40"/>
      <c r="N689" s="40"/>
      <c r="O689" s="138"/>
      <c r="P689" s="138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</row>
    <row r="690" spans="1:41" ht="13.2">
      <c r="A690" s="40"/>
      <c r="B690" s="40"/>
      <c r="C690" s="40"/>
      <c r="D690" s="40"/>
      <c r="E690" s="40"/>
      <c r="F690" s="40"/>
      <c r="G690" s="40"/>
      <c r="H690" s="40"/>
      <c r="I690" s="161"/>
      <c r="J690" s="40"/>
      <c r="K690" s="40"/>
      <c r="L690" s="40"/>
      <c r="M690" s="40"/>
      <c r="N690" s="40"/>
      <c r="O690" s="138"/>
      <c r="P690" s="138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</row>
    <row r="691" spans="1:41" ht="13.2">
      <c r="A691" s="40"/>
      <c r="B691" s="40"/>
      <c r="C691" s="40"/>
      <c r="D691" s="40"/>
      <c r="E691" s="40"/>
      <c r="F691" s="40"/>
      <c r="G691" s="40"/>
      <c r="H691" s="40"/>
      <c r="I691" s="161"/>
      <c r="J691" s="40"/>
      <c r="K691" s="40"/>
      <c r="L691" s="40"/>
      <c r="M691" s="40"/>
      <c r="N691" s="40"/>
      <c r="O691" s="138"/>
      <c r="P691" s="138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</row>
    <row r="692" spans="1:41" ht="13.2">
      <c r="A692" s="40"/>
      <c r="B692" s="40"/>
      <c r="C692" s="40"/>
      <c r="D692" s="40"/>
      <c r="E692" s="40"/>
      <c r="F692" s="40"/>
      <c r="G692" s="40"/>
      <c r="H692" s="40"/>
      <c r="I692" s="161"/>
      <c r="J692" s="40"/>
      <c r="K692" s="40"/>
      <c r="L692" s="40"/>
      <c r="M692" s="40"/>
      <c r="N692" s="40"/>
      <c r="O692" s="138"/>
      <c r="P692" s="138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</row>
    <row r="693" spans="1:41" ht="13.2">
      <c r="A693" s="40"/>
      <c r="B693" s="40"/>
      <c r="C693" s="40"/>
      <c r="D693" s="40"/>
      <c r="E693" s="40"/>
      <c r="F693" s="40"/>
      <c r="G693" s="40"/>
      <c r="H693" s="40"/>
      <c r="I693" s="161"/>
      <c r="J693" s="40"/>
      <c r="K693" s="40"/>
      <c r="L693" s="40"/>
      <c r="M693" s="40"/>
      <c r="N693" s="40"/>
      <c r="O693" s="138"/>
      <c r="P693" s="138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</row>
    <row r="694" spans="1:41" ht="13.2">
      <c r="A694" s="40"/>
      <c r="B694" s="40"/>
      <c r="C694" s="40"/>
      <c r="D694" s="40"/>
      <c r="E694" s="40"/>
      <c r="F694" s="40"/>
      <c r="G694" s="40"/>
      <c r="H694" s="40"/>
      <c r="I694" s="161"/>
      <c r="J694" s="40"/>
      <c r="K694" s="40"/>
      <c r="L694" s="40"/>
      <c r="M694" s="40"/>
      <c r="N694" s="40"/>
      <c r="O694" s="138"/>
      <c r="P694" s="138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</row>
    <row r="695" spans="1:41" ht="13.2">
      <c r="A695" s="40"/>
      <c r="B695" s="40"/>
      <c r="C695" s="40"/>
      <c r="D695" s="40"/>
      <c r="E695" s="40"/>
      <c r="F695" s="40"/>
      <c r="G695" s="40"/>
      <c r="H695" s="40"/>
      <c r="I695" s="161"/>
      <c r="J695" s="40"/>
      <c r="K695" s="40"/>
      <c r="L695" s="40"/>
      <c r="M695" s="40"/>
      <c r="N695" s="40"/>
      <c r="O695" s="138"/>
      <c r="P695" s="138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</row>
    <row r="696" spans="1:41" ht="13.2">
      <c r="A696" s="40"/>
      <c r="B696" s="40"/>
      <c r="C696" s="40"/>
      <c r="D696" s="40"/>
      <c r="E696" s="40"/>
      <c r="F696" s="40"/>
      <c r="G696" s="40"/>
      <c r="H696" s="40"/>
      <c r="I696" s="161"/>
      <c r="J696" s="40"/>
      <c r="K696" s="40"/>
      <c r="L696" s="40"/>
      <c r="M696" s="40"/>
      <c r="N696" s="40"/>
      <c r="O696" s="138"/>
      <c r="P696" s="138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</row>
    <row r="697" spans="1:41" ht="13.2">
      <c r="A697" s="40"/>
      <c r="B697" s="40"/>
      <c r="C697" s="40"/>
      <c r="D697" s="40"/>
      <c r="E697" s="40"/>
      <c r="F697" s="40"/>
      <c r="G697" s="40"/>
      <c r="H697" s="40"/>
      <c r="I697" s="161"/>
      <c r="J697" s="40"/>
      <c r="K697" s="40"/>
      <c r="L697" s="40"/>
      <c r="M697" s="40"/>
      <c r="N697" s="40"/>
      <c r="O697" s="138"/>
      <c r="P697" s="138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</row>
    <row r="698" spans="1:41" ht="13.2">
      <c r="A698" s="40"/>
      <c r="B698" s="40"/>
      <c r="C698" s="40"/>
      <c r="D698" s="40"/>
      <c r="E698" s="40"/>
      <c r="F698" s="40"/>
      <c r="G698" s="40"/>
      <c r="H698" s="40"/>
      <c r="I698" s="161"/>
      <c r="J698" s="40"/>
      <c r="K698" s="40"/>
      <c r="L698" s="40"/>
      <c r="M698" s="40"/>
      <c r="N698" s="40"/>
      <c r="O698" s="138"/>
      <c r="P698" s="138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</row>
    <row r="699" spans="1:41" ht="13.2">
      <c r="A699" s="40"/>
      <c r="B699" s="40"/>
      <c r="C699" s="40"/>
      <c r="D699" s="40"/>
      <c r="E699" s="40"/>
      <c r="F699" s="40"/>
      <c r="G699" s="40"/>
      <c r="H699" s="40"/>
      <c r="I699" s="161"/>
      <c r="J699" s="40"/>
      <c r="K699" s="40"/>
      <c r="L699" s="40"/>
      <c r="M699" s="40"/>
      <c r="N699" s="40"/>
      <c r="O699" s="138"/>
      <c r="P699" s="138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</row>
    <row r="700" spans="1:41" ht="13.2">
      <c r="A700" s="40"/>
      <c r="B700" s="40"/>
      <c r="C700" s="40"/>
      <c r="D700" s="40"/>
      <c r="E700" s="40"/>
      <c r="F700" s="40"/>
      <c r="G700" s="40"/>
      <c r="H700" s="40"/>
      <c r="I700" s="161"/>
      <c r="J700" s="40"/>
      <c r="K700" s="40"/>
      <c r="L700" s="40"/>
      <c r="M700" s="40"/>
      <c r="N700" s="40"/>
      <c r="O700" s="138"/>
      <c r="P700" s="138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</row>
    <row r="701" spans="1:41" ht="13.2">
      <c r="A701" s="40"/>
      <c r="B701" s="40"/>
      <c r="C701" s="40"/>
      <c r="D701" s="40"/>
      <c r="E701" s="40"/>
      <c r="F701" s="40"/>
      <c r="G701" s="40"/>
      <c r="H701" s="40"/>
      <c r="I701" s="161"/>
      <c r="J701" s="40"/>
      <c r="K701" s="40"/>
      <c r="L701" s="40"/>
      <c r="M701" s="40"/>
      <c r="N701" s="40"/>
      <c r="O701" s="138"/>
      <c r="P701" s="138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</row>
    <row r="702" spans="1:41" ht="13.2">
      <c r="A702" s="40"/>
      <c r="B702" s="40"/>
      <c r="C702" s="40"/>
      <c r="D702" s="40"/>
      <c r="E702" s="40"/>
      <c r="F702" s="40"/>
      <c r="G702" s="40"/>
      <c r="H702" s="40"/>
      <c r="I702" s="161"/>
      <c r="J702" s="40"/>
      <c r="K702" s="40"/>
      <c r="L702" s="40"/>
      <c r="M702" s="40"/>
      <c r="N702" s="40"/>
      <c r="O702" s="138"/>
      <c r="P702" s="138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</row>
    <row r="703" spans="1:41" ht="13.2">
      <c r="A703" s="40"/>
      <c r="B703" s="40"/>
      <c r="C703" s="40"/>
      <c r="D703" s="40"/>
      <c r="E703" s="40"/>
      <c r="F703" s="40"/>
      <c r="G703" s="40"/>
      <c r="H703" s="40"/>
      <c r="I703" s="161"/>
      <c r="J703" s="40"/>
      <c r="K703" s="40"/>
      <c r="L703" s="40"/>
      <c r="M703" s="40"/>
      <c r="N703" s="40"/>
      <c r="O703" s="138"/>
      <c r="P703" s="138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</row>
    <row r="704" spans="1:41" ht="13.2">
      <c r="A704" s="40"/>
      <c r="B704" s="40"/>
      <c r="C704" s="40"/>
      <c r="D704" s="40"/>
      <c r="E704" s="40"/>
      <c r="F704" s="40"/>
      <c r="G704" s="40"/>
      <c r="H704" s="40"/>
      <c r="I704" s="161"/>
      <c r="J704" s="40"/>
      <c r="K704" s="40"/>
      <c r="L704" s="40"/>
      <c r="M704" s="40"/>
      <c r="N704" s="40"/>
      <c r="O704" s="138"/>
      <c r="P704" s="138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</row>
    <row r="705" spans="1:41" ht="13.2">
      <c r="A705" s="40"/>
      <c r="B705" s="40"/>
      <c r="C705" s="40"/>
      <c r="D705" s="40"/>
      <c r="E705" s="40"/>
      <c r="F705" s="40"/>
      <c r="G705" s="40"/>
      <c r="H705" s="40"/>
      <c r="I705" s="161"/>
      <c r="J705" s="40"/>
      <c r="K705" s="40"/>
      <c r="L705" s="40"/>
      <c r="M705" s="40"/>
      <c r="N705" s="40"/>
      <c r="O705" s="138"/>
      <c r="P705" s="138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</row>
    <row r="706" spans="1:41" ht="13.2">
      <c r="A706" s="40"/>
      <c r="B706" s="40"/>
      <c r="C706" s="40"/>
      <c r="D706" s="40"/>
      <c r="E706" s="40"/>
      <c r="F706" s="40"/>
      <c r="G706" s="40"/>
      <c r="H706" s="40"/>
      <c r="I706" s="161"/>
      <c r="J706" s="40"/>
      <c r="K706" s="40"/>
      <c r="L706" s="40"/>
      <c r="M706" s="40"/>
      <c r="N706" s="40"/>
      <c r="O706" s="138"/>
      <c r="P706" s="138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</row>
    <row r="707" spans="1:41" ht="13.2">
      <c r="A707" s="40"/>
      <c r="B707" s="40"/>
      <c r="C707" s="40"/>
      <c r="D707" s="40"/>
      <c r="E707" s="40"/>
      <c r="F707" s="40"/>
      <c r="G707" s="40"/>
      <c r="H707" s="40"/>
      <c r="I707" s="161"/>
      <c r="J707" s="40"/>
      <c r="K707" s="40"/>
      <c r="L707" s="40"/>
      <c r="M707" s="40"/>
      <c r="N707" s="40"/>
      <c r="O707" s="138"/>
      <c r="P707" s="138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</row>
    <row r="708" spans="1:41" ht="13.2">
      <c r="A708" s="40"/>
      <c r="B708" s="40"/>
      <c r="C708" s="40"/>
      <c r="D708" s="40"/>
      <c r="E708" s="40"/>
      <c r="F708" s="40"/>
      <c r="G708" s="40"/>
      <c r="H708" s="40"/>
      <c r="I708" s="161"/>
      <c r="J708" s="40"/>
      <c r="K708" s="40"/>
      <c r="L708" s="40"/>
      <c r="M708" s="40"/>
      <c r="N708" s="40"/>
      <c r="O708" s="138"/>
      <c r="P708" s="138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</row>
    <row r="709" spans="1:41" ht="13.2">
      <c r="A709" s="40"/>
      <c r="B709" s="40"/>
      <c r="C709" s="40"/>
      <c r="D709" s="40"/>
      <c r="E709" s="40"/>
      <c r="F709" s="40"/>
      <c r="G709" s="40"/>
      <c r="H709" s="40"/>
      <c r="I709" s="161"/>
      <c r="J709" s="40"/>
      <c r="K709" s="40"/>
      <c r="L709" s="40"/>
      <c r="M709" s="40"/>
      <c r="N709" s="40"/>
      <c r="O709" s="138"/>
      <c r="P709" s="138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</row>
    <row r="710" spans="1:41" ht="13.2">
      <c r="A710" s="40"/>
      <c r="B710" s="40"/>
      <c r="C710" s="40"/>
      <c r="D710" s="40"/>
      <c r="E710" s="40"/>
      <c r="F710" s="40"/>
      <c r="G710" s="40"/>
      <c r="H710" s="40"/>
      <c r="I710" s="161"/>
      <c r="J710" s="40"/>
      <c r="K710" s="40"/>
      <c r="L710" s="40"/>
      <c r="M710" s="40"/>
      <c r="N710" s="40"/>
      <c r="O710" s="138"/>
      <c r="P710" s="138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</row>
    <row r="711" spans="1:41" ht="13.2">
      <c r="A711" s="40"/>
      <c r="B711" s="40"/>
      <c r="C711" s="40"/>
      <c r="D711" s="40"/>
      <c r="E711" s="40"/>
      <c r="F711" s="40"/>
      <c r="G711" s="40"/>
      <c r="H711" s="40"/>
      <c r="I711" s="161"/>
      <c r="J711" s="40"/>
      <c r="K711" s="40"/>
      <c r="L711" s="40"/>
      <c r="M711" s="40"/>
      <c r="N711" s="40"/>
      <c r="O711" s="138"/>
      <c r="P711" s="138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</row>
    <row r="712" spans="1:41" ht="13.2">
      <c r="A712" s="40"/>
      <c r="B712" s="40"/>
      <c r="C712" s="40"/>
      <c r="D712" s="40"/>
      <c r="E712" s="40"/>
      <c r="F712" s="40"/>
      <c r="G712" s="40"/>
      <c r="H712" s="40"/>
      <c r="I712" s="161"/>
      <c r="J712" s="40"/>
      <c r="K712" s="40"/>
      <c r="L712" s="40"/>
      <c r="M712" s="40"/>
      <c r="N712" s="40"/>
      <c r="O712" s="138"/>
      <c r="P712" s="138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</row>
    <row r="713" spans="1:41" ht="13.2">
      <c r="A713" s="40"/>
      <c r="B713" s="40"/>
      <c r="C713" s="40"/>
      <c r="D713" s="40"/>
      <c r="E713" s="40"/>
      <c r="F713" s="40"/>
      <c r="G713" s="40"/>
      <c r="H713" s="40"/>
      <c r="I713" s="161"/>
      <c r="J713" s="40"/>
      <c r="K713" s="40"/>
      <c r="L713" s="40"/>
      <c r="M713" s="40"/>
      <c r="N713" s="40"/>
      <c r="O713" s="138"/>
      <c r="P713" s="138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</row>
    <row r="714" spans="1:41" ht="13.2">
      <c r="A714" s="40"/>
      <c r="B714" s="40"/>
      <c r="C714" s="40"/>
      <c r="D714" s="40"/>
      <c r="E714" s="40"/>
      <c r="F714" s="40"/>
      <c r="G714" s="40"/>
      <c r="H714" s="40"/>
      <c r="I714" s="161"/>
      <c r="J714" s="40"/>
      <c r="K714" s="40"/>
      <c r="L714" s="40"/>
      <c r="M714" s="40"/>
      <c r="N714" s="40"/>
      <c r="O714" s="138"/>
      <c r="P714" s="138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</row>
    <row r="715" spans="1:41" ht="13.2">
      <c r="A715" s="40"/>
      <c r="B715" s="40"/>
      <c r="C715" s="40"/>
      <c r="D715" s="40"/>
      <c r="E715" s="40"/>
      <c r="F715" s="40"/>
      <c r="G715" s="40"/>
      <c r="H715" s="40"/>
      <c r="I715" s="161"/>
      <c r="J715" s="40"/>
      <c r="K715" s="40"/>
      <c r="L715" s="40"/>
      <c r="M715" s="40"/>
      <c r="N715" s="40"/>
      <c r="O715" s="138"/>
      <c r="P715" s="138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</row>
    <row r="716" spans="1:41" ht="13.2">
      <c r="A716" s="40"/>
      <c r="B716" s="40"/>
      <c r="C716" s="40"/>
      <c r="D716" s="40"/>
      <c r="E716" s="40"/>
      <c r="F716" s="40"/>
      <c r="G716" s="40"/>
      <c r="H716" s="40"/>
      <c r="I716" s="161"/>
      <c r="J716" s="40"/>
      <c r="K716" s="40"/>
      <c r="L716" s="40"/>
      <c r="M716" s="40"/>
      <c r="N716" s="40"/>
      <c r="O716" s="138"/>
      <c r="P716" s="138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</row>
    <row r="717" spans="1:41" ht="13.2">
      <c r="A717" s="40"/>
      <c r="B717" s="40"/>
      <c r="C717" s="40"/>
      <c r="D717" s="40"/>
      <c r="E717" s="40"/>
      <c r="F717" s="40"/>
      <c r="G717" s="40"/>
      <c r="H717" s="40"/>
      <c r="I717" s="161"/>
      <c r="J717" s="40"/>
      <c r="K717" s="40"/>
      <c r="L717" s="40"/>
      <c r="M717" s="40"/>
      <c r="N717" s="40"/>
      <c r="O717" s="138"/>
      <c r="P717" s="138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</row>
    <row r="718" spans="1:41" ht="13.2">
      <c r="A718" s="40"/>
      <c r="B718" s="40"/>
      <c r="C718" s="40"/>
      <c r="D718" s="40"/>
      <c r="E718" s="40"/>
      <c r="F718" s="40"/>
      <c r="G718" s="40"/>
      <c r="H718" s="40"/>
      <c r="I718" s="161"/>
      <c r="J718" s="40"/>
      <c r="K718" s="40"/>
      <c r="L718" s="40"/>
      <c r="M718" s="40"/>
      <c r="N718" s="40"/>
      <c r="O718" s="138"/>
      <c r="P718" s="138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</row>
    <row r="719" spans="1:41" ht="13.2">
      <c r="A719" s="40"/>
      <c r="B719" s="40"/>
      <c r="C719" s="40"/>
      <c r="D719" s="40"/>
      <c r="E719" s="40"/>
      <c r="F719" s="40"/>
      <c r="G719" s="40"/>
      <c r="H719" s="40"/>
      <c r="I719" s="161"/>
      <c r="J719" s="40"/>
      <c r="K719" s="40"/>
      <c r="L719" s="40"/>
      <c r="M719" s="40"/>
      <c r="N719" s="40"/>
      <c r="O719" s="138"/>
      <c r="P719" s="138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</row>
    <row r="720" spans="1:41" ht="13.2">
      <c r="A720" s="40"/>
      <c r="B720" s="40"/>
      <c r="C720" s="40"/>
      <c r="D720" s="40"/>
      <c r="E720" s="40"/>
      <c r="F720" s="40"/>
      <c r="G720" s="40"/>
      <c r="H720" s="40"/>
      <c r="I720" s="161"/>
      <c r="J720" s="40"/>
      <c r="K720" s="40"/>
      <c r="L720" s="40"/>
      <c r="M720" s="40"/>
      <c r="N720" s="40"/>
      <c r="O720" s="138"/>
      <c r="P720" s="138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</row>
    <row r="721" spans="1:41" ht="13.2">
      <c r="A721" s="40"/>
      <c r="B721" s="40"/>
      <c r="C721" s="40"/>
      <c r="D721" s="40"/>
      <c r="E721" s="40"/>
      <c r="F721" s="40"/>
      <c r="G721" s="40"/>
      <c r="H721" s="40"/>
      <c r="I721" s="161"/>
      <c r="J721" s="40"/>
      <c r="K721" s="40"/>
      <c r="L721" s="40"/>
      <c r="M721" s="40"/>
      <c r="N721" s="40"/>
      <c r="O721" s="138"/>
      <c r="P721" s="138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</row>
    <row r="722" spans="1:41" ht="13.2">
      <c r="A722" s="40"/>
      <c r="B722" s="40"/>
      <c r="C722" s="40"/>
      <c r="D722" s="40"/>
      <c r="E722" s="40"/>
      <c r="F722" s="40"/>
      <c r="G722" s="40"/>
      <c r="H722" s="40"/>
      <c r="I722" s="161"/>
      <c r="J722" s="40"/>
      <c r="K722" s="40"/>
      <c r="L722" s="40"/>
      <c r="M722" s="40"/>
      <c r="N722" s="40"/>
      <c r="O722" s="138"/>
      <c r="P722" s="138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</row>
    <row r="723" spans="1:41" ht="13.2">
      <c r="A723" s="40"/>
      <c r="B723" s="40"/>
      <c r="C723" s="40"/>
      <c r="D723" s="40"/>
      <c r="E723" s="40"/>
      <c r="F723" s="40"/>
      <c r="G723" s="40"/>
      <c r="H723" s="40"/>
      <c r="I723" s="161"/>
      <c r="J723" s="40"/>
      <c r="K723" s="40"/>
      <c r="L723" s="40"/>
      <c r="M723" s="40"/>
      <c r="N723" s="40"/>
      <c r="O723" s="138"/>
      <c r="P723" s="138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</row>
    <row r="724" spans="1:41" ht="13.2">
      <c r="A724" s="40"/>
      <c r="B724" s="40"/>
      <c r="C724" s="40"/>
      <c r="D724" s="40"/>
      <c r="E724" s="40"/>
      <c r="F724" s="40"/>
      <c r="G724" s="40"/>
      <c r="H724" s="40"/>
      <c r="I724" s="161"/>
      <c r="J724" s="40"/>
      <c r="K724" s="40"/>
      <c r="L724" s="40"/>
      <c r="M724" s="40"/>
      <c r="N724" s="40"/>
      <c r="O724" s="138"/>
      <c r="P724" s="138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</row>
    <row r="725" spans="1:41" ht="13.2">
      <c r="A725" s="40"/>
      <c r="B725" s="40"/>
      <c r="C725" s="40"/>
      <c r="D725" s="40"/>
      <c r="E725" s="40"/>
      <c r="F725" s="40"/>
      <c r="G725" s="40"/>
      <c r="H725" s="40"/>
      <c r="I725" s="161"/>
      <c r="J725" s="40"/>
      <c r="K725" s="40"/>
      <c r="L725" s="40"/>
      <c r="M725" s="40"/>
      <c r="N725" s="40"/>
      <c r="O725" s="138"/>
      <c r="P725" s="138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</row>
    <row r="726" spans="1:41" ht="13.2">
      <c r="A726" s="40"/>
      <c r="B726" s="40"/>
      <c r="C726" s="40"/>
      <c r="D726" s="40"/>
      <c r="E726" s="40"/>
      <c r="F726" s="40"/>
      <c r="G726" s="40"/>
      <c r="H726" s="40"/>
      <c r="I726" s="161"/>
      <c r="J726" s="40"/>
      <c r="K726" s="40"/>
      <c r="L726" s="40"/>
      <c r="M726" s="40"/>
      <c r="N726" s="40"/>
      <c r="O726" s="138"/>
      <c r="P726" s="138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</row>
    <row r="727" spans="1:41" ht="13.2">
      <c r="A727" s="40"/>
      <c r="B727" s="40"/>
      <c r="C727" s="40"/>
      <c r="D727" s="40"/>
      <c r="E727" s="40"/>
      <c r="F727" s="40"/>
      <c r="G727" s="40"/>
      <c r="H727" s="40"/>
      <c r="I727" s="161"/>
      <c r="J727" s="40"/>
      <c r="K727" s="40"/>
      <c r="L727" s="40"/>
      <c r="M727" s="40"/>
      <c r="N727" s="40"/>
      <c r="O727" s="138"/>
      <c r="P727" s="138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</row>
    <row r="728" spans="1:41" ht="13.2">
      <c r="A728" s="40"/>
      <c r="B728" s="40"/>
      <c r="C728" s="40"/>
      <c r="D728" s="40"/>
      <c r="E728" s="40"/>
      <c r="F728" s="40"/>
      <c r="G728" s="40"/>
      <c r="H728" s="40"/>
      <c r="I728" s="161"/>
      <c r="J728" s="40"/>
      <c r="K728" s="40"/>
      <c r="L728" s="40"/>
      <c r="M728" s="40"/>
      <c r="N728" s="40"/>
      <c r="O728" s="138"/>
      <c r="P728" s="138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</row>
    <row r="729" spans="1:41" ht="13.2">
      <c r="A729" s="40"/>
      <c r="B729" s="40"/>
      <c r="C729" s="40"/>
      <c r="D729" s="40"/>
      <c r="E729" s="40"/>
      <c r="F729" s="40"/>
      <c r="G729" s="40"/>
      <c r="H729" s="40"/>
      <c r="I729" s="161"/>
      <c r="J729" s="40"/>
      <c r="K729" s="40"/>
      <c r="L729" s="40"/>
      <c r="M729" s="40"/>
      <c r="N729" s="40"/>
      <c r="O729" s="138"/>
      <c r="P729" s="138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</row>
    <row r="730" spans="1:41" ht="13.2">
      <c r="A730" s="40"/>
      <c r="B730" s="40"/>
      <c r="C730" s="40"/>
      <c r="D730" s="40"/>
      <c r="E730" s="40"/>
      <c r="F730" s="40"/>
      <c r="G730" s="40"/>
      <c r="H730" s="40"/>
      <c r="I730" s="161"/>
      <c r="J730" s="40"/>
      <c r="K730" s="40"/>
      <c r="L730" s="40"/>
      <c r="M730" s="40"/>
      <c r="N730" s="40"/>
      <c r="O730" s="138"/>
      <c r="P730" s="138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</row>
    <row r="731" spans="1:41" ht="13.2">
      <c r="A731" s="40"/>
      <c r="B731" s="40"/>
      <c r="C731" s="40"/>
      <c r="D731" s="40"/>
      <c r="E731" s="40"/>
      <c r="F731" s="40"/>
      <c r="G731" s="40"/>
      <c r="H731" s="40"/>
      <c r="I731" s="161"/>
      <c r="J731" s="40"/>
      <c r="K731" s="40"/>
      <c r="L731" s="40"/>
      <c r="M731" s="40"/>
      <c r="N731" s="40"/>
      <c r="O731" s="138"/>
      <c r="P731" s="138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</row>
    <row r="732" spans="1:41" ht="13.2">
      <c r="A732" s="40"/>
      <c r="B732" s="40"/>
      <c r="C732" s="40"/>
      <c r="D732" s="40"/>
      <c r="E732" s="40"/>
      <c r="F732" s="40"/>
      <c r="G732" s="40"/>
      <c r="H732" s="40"/>
      <c r="I732" s="161"/>
      <c r="J732" s="40"/>
      <c r="K732" s="40"/>
      <c r="L732" s="40"/>
      <c r="M732" s="40"/>
      <c r="N732" s="40"/>
      <c r="O732" s="138"/>
      <c r="P732" s="138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</row>
    <row r="733" spans="1:41" ht="13.2">
      <c r="A733" s="40"/>
      <c r="B733" s="40"/>
      <c r="C733" s="40"/>
      <c r="D733" s="40"/>
      <c r="E733" s="40"/>
      <c r="F733" s="40"/>
      <c r="G733" s="40"/>
      <c r="H733" s="40"/>
      <c r="I733" s="161"/>
      <c r="J733" s="40"/>
      <c r="K733" s="40"/>
      <c r="L733" s="40"/>
      <c r="M733" s="40"/>
      <c r="N733" s="40"/>
      <c r="O733" s="138"/>
      <c r="P733" s="138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</row>
    <row r="734" spans="1:41" ht="13.2">
      <c r="A734" s="40"/>
      <c r="B734" s="40"/>
      <c r="C734" s="40"/>
      <c r="D734" s="40"/>
      <c r="E734" s="40"/>
      <c r="F734" s="40"/>
      <c r="G734" s="40"/>
      <c r="H734" s="40"/>
      <c r="I734" s="161"/>
      <c r="J734" s="40"/>
      <c r="K734" s="40"/>
      <c r="L734" s="40"/>
      <c r="M734" s="40"/>
      <c r="N734" s="40"/>
      <c r="O734" s="138"/>
      <c r="P734" s="138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</row>
    <row r="735" spans="1:41" ht="13.2">
      <c r="A735" s="40"/>
      <c r="B735" s="40"/>
      <c r="C735" s="40"/>
      <c r="D735" s="40"/>
      <c r="E735" s="40"/>
      <c r="F735" s="40"/>
      <c r="G735" s="40"/>
      <c r="H735" s="40"/>
      <c r="I735" s="161"/>
      <c r="J735" s="40"/>
      <c r="K735" s="40"/>
      <c r="L735" s="40"/>
      <c r="M735" s="40"/>
      <c r="N735" s="40"/>
      <c r="O735" s="138"/>
      <c r="P735" s="138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</row>
    <row r="736" spans="1:41" ht="13.2">
      <c r="A736" s="40"/>
      <c r="B736" s="40"/>
      <c r="C736" s="40"/>
      <c r="D736" s="40"/>
      <c r="E736" s="40"/>
      <c r="F736" s="40"/>
      <c r="G736" s="40"/>
      <c r="H736" s="40"/>
      <c r="I736" s="161"/>
      <c r="J736" s="40"/>
      <c r="K736" s="40"/>
      <c r="L736" s="40"/>
      <c r="M736" s="40"/>
      <c r="N736" s="40"/>
      <c r="O736" s="138"/>
      <c r="P736" s="138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</row>
    <row r="737" spans="1:41" ht="13.2">
      <c r="A737" s="40"/>
      <c r="B737" s="40"/>
      <c r="C737" s="40"/>
      <c r="D737" s="40"/>
      <c r="E737" s="40"/>
      <c r="F737" s="40"/>
      <c r="G737" s="40"/>
      <c r="H737" s="40"/>
      <c r="I737" s="161"/>
      <c r="J737" s="40"/>
      <c r="K737" s="40"/>
      <c r="L737" s="40"/>
      <c r="M737" s="40"/>
      <c r="N737" s="40"/>
      <c r="O737" s="138"/>
      <c r="P737" s="138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</row>
    <row r="738" spans="1:41" ht="13.2">
      <c r="A738" s="40"/>
      <c r="B738" s="40"/>
      <c r="C738" s="40"/>
      <c r="D738" s="40"/>
      <c r="E738" s="40"/>
      <c r="F738" s="40"/>
      <c r="G738" s="40"/>
      <c r="H738" s="40"/>
      <c r="I738" s="161"/>
      <c r="J738" s="40"/>
      <c r="K738" s="40"/>
      <c r="L738" s="40"/>
      <c r="M738" s="40"/>
      <c r="N738" s="40"/>
      <c r="O738" s="138"/>
      <c r="P738" s="138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</row>
    <row r="739" spans="1:41" ht="13.2">
      <c r="A739" s="40"/>
      <c r="B739" s="40"/>
      <c r="C739" s="40"/>
      <c r="D739" s="40"/>
      <c r="E739" s="40"/>
      <c r="F739" s="40"/>
      <c r="G739" s="40"/>
      <c r="H739" s="40"/>
      <c r="I739" s="161"/>
      <c r="J739" s="40"/>
      <c r="K739" s="40"/>
      <c r="L739" s="40"/>
      <c r="M739" s="40"/>
      <c r="N739" s="40"/>
      <c r="O739" s="138"/>
      <c r="P739" s="138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</row>
    <row r="740" spans="1:41" ht="13.2">
      <c r="A740" s="40"/>
      <c r="B740" s="40"/>
      <c r="C740" s="40"/>
      <c r="D740" s="40"/>
      <c r="E740" s="40"/>
      <c r="F740" s="40"/>
      <c r="G740" s="40"/>
      <c r="H740" s="40"/>
      <c r="I740" s="161"/>
      <c r="J740" s="40"/>
      <c r="K740" s="40"/>
      <c r="L740" s="40"/>
      <c r="M740" s="40"/>
      <c r="N740" s="40"/>
      <c r="O740" s="138"/>
      <c r="P740" s="138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</row>
    <row r="741" spans="1:41" ht="13.2">
      <c r="A741" s="40"/>
      <c r="B741" s="40"/>
      <c r="C741" s="40"/>
      <c r="D741" s="40"/>
      <c r="E741" s="40"/>
      <c r="F741" s="40"/>
      <c r="G741" s="40"/>
      <c r="H741" s="40"/>
      <c r="I741" s="161"/>
      <c r="J741" s="40"/>
      <c r="K741" s="40"/>
      <c r="L741" s="40"/>
      <c r="M741" s="40"/>
      <c r="N741" s="40"/>
      <c r="O741" s="138"/>
      <c r="P741" s="138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</row>
    <row r="742" spans="1:41" ht="13.2">
      <c r="A742" s="40"/>
      <c r="B742" s="40"/>
      <c r="C742" s="40"/>
      <c r="D742" s="40"/>
      <c r="E742" s="40"/>
      <c r="F742" s="40"/>
      <c r="G742" s="40"/>
      <c r="H742" s="40"/>
      <c r="I742" s="161"/>
      <c r="J742" s="40"/>
      <c r="K742" s="40"/>
      <c r="L742" s="40"/>
      <c r="M742" s="40"/>
      <c r="N742" s="40"/>
      <c r="O742" s="138"/>
      <c r="P742" s="138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</row>
    <row r="743" spans="1:41" ht="13.2">
      <c r="A743" s="40"/>
      <c r="B743" s="40"/>
      <c r="C743" s="40"/>
      <c r="D743" s="40"/>
      <c r="E743" s="40"/>
      <c r="F743" s="40"/>
      <c r="G743" s="40"/>
      <c r="H743" s="40"/>
      <c r="I743" s="161"/>
      <c r="J743" s="40"/>
      <c r="K743" s="40"/>
      <c r="L743" s="40"/>
      <c r="M743" s="40"/>
      <c r="N743" s="40"/>
      <c r="O743" s="138"/>
      <c r="P743" s="138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</row>
    <row r="744" spans="1:41" ht="13.2">
      <c r="A744" s="40"/>
      <c r="B744" s="40"/>
      <c r="C744" s="40"/>
      <c r="D744" s="40"/>
      <c r="E744" s="40"/>
      <c r="F744" s="40"/>
      <c r="G744" s="40"/>
      <c r="H744" s="40"/>
      <c r="I744" s="161"/>
      <c r="J744" s="40"/>
      <c r="K744" s="40"/>
      <c r="L744" s="40"/>
      <c r="M744" s="40"/>
      <c r="N744" s="40"/>
      <c r="O744" s="138"/>
      <c r="P744" s="138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</row>
    <row r="745" spans="1:41" ht="13.2">
      <c r="A745" s="40"/>
      <c r="B745" s="40"/>
      <c r="C745" s="40"/>
      <c r="D745" s="40"/>
      <c r="E745" s="40"/>
      <c r="F745" s="40"/>
      <c r="G745" s="40"/>
      <c r="H745" s="40"/>
      <c r="I745" s="161"/>
      <c r="J745" s="40"/>
      <c r="K745" s="40"/>
      <c r="L745" s="40"/>
      <c r="M745" s="40"/>
      <c r="N745" s="40"/>
      <c r="O745" s="138"/>
      <c r="P745" s="138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</row>
    <row r="746" spans="1:41" ht="13.2">
      <c r="A746" s="40"/>
      <c r="B746" s="40"/>
      <c r="C746" s="40"/>
      <c r="D746" s="40"/>
      <c r="E746" s="40"/>
      <c r="F746" s="40"/>
      <c r="G746" s="40"/>
      <c r="H746" s="40"/>
      <c r="I746" s="161"/>
      <c r="J746" s="40"/>
      <c r="K746" s="40"/>
      <c r="L746" s="40"/>
      <c r="M746" s="40"/>
      <c r="N746" s="40"/>
      <c r="O746" s="138"/>
      <c r="P746" s="138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</row>
    <row r="747" spans="1:41" ht="13.2">
      <c r="A747" s="40"/>
      <c r="B747" s="40"/>
      <c r="C747" s="40"/>
      <c r="D747" s="40"/>
      <c r="E747" s="40"/>
      <c r="F747" s="40"/>
      <c r="G747" s="40"/>
      <c r="H747" s="40"/>
      <c r="I747" s="161"/>
      <c r="J747" s="40"/>
      <c r="K747" s="40"/>
      <c r="L747" s="40"/>
      <c r="M747" s="40"/>
      <c r="N747" s="40"/>
      <c r="O747" s="138"/>
      <c r="P747" s="138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</row>
    <row r="748" spans="1:41" ht="13.2">
      <c r="A748" s="40"/>
      <c r="B748" s="40"/>
      <c r="C748" s="40"/>
      <c r="D748" s="40"/>
      <c r="E748" s="40"/>
      <c r="F748" s="40"/>
      <c r="G748" s="40"/>
      <c r="H748" s="40"/>
      <c r="I748" s="161"/>
      <c r="J748" s="40"/>
      <c r="K748" s="40"/>
      <c r="L748" s="40"/>
      <c r="M748" s="40"/>
      <c r="N748" s="40"/>
      <c r="O748" s="138"/>
      <c r="P748" s="138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</row>
    <row r="749" spans="1:41" ht="13.2">
      <c r="A749" s="40"/>
      <c r="B749" s="40"/>
      <c r="C749" s="40"/>
      <c r="D749" s="40"/>
      <c r="E749" s="40"/>
      <c r="F749" s="40"/>
      <c r="G749" s="40"/>
      <c r="H749" s="40"/>
      <c r="I749" s="161"/>
      <c r="J749" s="40"/>
      <c r="K749" s="40"/>
      <c r="L749" s="40"/>
      <c r="M749" s="40"/>
      <c r="N749" s="40"/>
      <c r="O749" s="138"/>
      <c r="P749" s="138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</row>
    <row r="750" spans="1:41" ht="13.2">
      <c r="A750" s="40"/>
      <c r="B750" s="40"/>
      <c r="C750" s="40"/>
      <c r="D750" s="40"/>
      <c r="E750" s="40"/>
      <c r="F750" s="40"/>
      <c r="G750" s="40"/>
      <c r="H750" s="40"/>
      <c r="I750" s="161"/>
      <c r="J750" s="40"/>
      <c r="K750" s="40"/>
      <c r="L750" s="40"/>
      <c r="M750" s="40"/>
      <c r="N750" s="40"/>
      <c r="O750" s="138"/>
      <c r="P750" s="138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</row>
    <row r="751" spans="1:41" ht="13.2">
      <c r="A751" s="40"/>
      <c r="B751" s="40"/>
      <c r="C751" s="40"/>
      <c r="D751" s="40"/>
      <c r="E751" s="40"/>
      <c r="F751" s="40"/>
      <c r="G751" s="40"/>
      <c r="H751" s="40"/>
      <c r="I751" s="161"/>
      <c r="J751" s="40"/>
      <c r="K751" s="40"/>
      <c r="L751" s="40"/>
      <c r="M751" s="40"/>
      <c r="N751" s="40"/>
      <c r="O751" s="138"/>
      <c r="P751" s="138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</row>
    <row r="752" spans="1:41" ht="13.2">
      <c r="A752" s="40"/>
      <c r="B752" s="40"/>
      <c r="C752" s="40"/>
      <c r="D752" s="40"/>
      <c r="E752" s="40"/>
      <c r="F752" s="40"/>
      <c r="G752" s="40"/>
      <c r="H752" s="40"/>
      <c r="I752" s="161"/>
      <c r="J752" s="40"/>
      <c r="K752" s="40"/>
      <c r="L752" s="40"/>
      <c r="M752" s="40"/>
      <c r="N752" s="40"/>
      <c r="O752" s="138"/>
      <c r="P752" s="138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</row>
    <row r="753" spans="1:41" ht="13.2">
      <c r="A753" s="40"/>
      <c r="B753" s="40"/>
      <c r="C753" s="40"/>
      <c r="D753" s="40"/>
      <c r="E753" s="40"/>
      <c r="F753" s="40"/>
      <c r="G753" s="40"/>
      <c r="H753" s="40"/>
      <c r="I753" s="161"/>
      <c r="J753" s="40"/>
      <c r="K753" s="40"/>
      <c r="L753" s="40"/>
      <c r="M753" s="40"/>
      <c r="N753" s="40"/>
      <c r="O753" s="138"/>
      <c r="P753" s="138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</row>
    <row r="754" spans="1:41" ht="13.2">
      <c r="A754" s="40"/>
      <c r="B754" s="40"/>
      <c r="C754" s="40"/>
      <c r="D754" s="40"/>
      <c r="E754" s="40"/>
      <c r="F754" s="40"/>
      <c r="G754" s="40"/>
      <c r="H754" s="40"/>
      <c r="I754" s="161"/>
      <c r="J754" s="40"/>
      <c r="K754" s="40"/>
      <c r="L754" s="40"/>
      <c r="M754" s="40"/>
      <c r="N754" s="40"/>
      <c r="O754" s="138"/>
      <c r="P754" s="138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</row>
    <row r="755" spans="1:41" ht="13.2">
      <c r="A755" s="40"/>
      <c r="B755" s="40"/>
      <c r="C755" s="40"/>
      <c r="D755" s="40"/>
      <c r="E755" s="40"/>
      <c r="F755" s="40"/>
      <c r="G755" s="40"/>
      <c r="H755" s="40"/>
      <c r="I755" s="161"/>
      <c r="J755" s="40"/>
      <c r="K755" s="40"/>
      <c r="L755" s="40"/>
      <c r="M755" s="40"/>
      <c r="N755" s="40"/>
      <c r="O755" s="138"/>
      <c r="P755" s="138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</row>
    <row r="756" spans="1:41" ht="13.2">
      <c r="A756" s="40"/>
      <c r="B756" s="40"/>
      <c r="C756" s="40"/>
      <c r="D756" s="40"/>
      <c r="E756" s="40"/>
      <c r="F756" s="40"/>
      <c r="G756" s="40"/>
      <c r="H756" s="40"/>
      <c r="I756" s="161"/>
      <c r="J756" s="40"/>
      <c r="K756" s="40"/>
      <c r="L756" s="40"/>
      <c r="M756" s="40"/>
      <c r="N756" s="40"/>
      <c r="O756" s="138"/>
      <c r="P756" s="138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</row>
    <row r="757" spans="1:41" ht="13.2">
      <c r="A757" s="40"/>
      <c r="B757" s="40"/>
      <c r="C757" s="40"/>
      <c r="D757" s="40"/>
      <c r="E757" s="40"/>
      <c r="F757" s="40"/>
      <c r="G757" s="40"/>
      <c r="H757" s="40"/>
      <c r="I757" s="161"/>
      <c r="J757" s="40"/>
      <c r="K757" s="40"/>
      <c r="L757" s="40"/>
      <c r="M757" s="40"/>
      <c r="N757" s="40"/>
      <c r="O757" s="138"/>
      <c r="P757" s="138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</row>
    <row r="758" spans="1:41" ht="13.2">
      <c r="A758" s="40"/>
      <c r="B758" s="40"/>
      <c r="C758" s="40"/>
      <c r="D758" s="40"/>
      <c r="E758" s="40"/>
      <c r="F758" s="40"/>
      <c r="G758" s="40"/>
      <c r="H758" s="40"/>
      <c r="I758" s="161"/>
      <c r="J758" s="40"/>
      <c r="K758" s="40"/>
      <c r="L758" s="40"/>
      <c r="M758" s="40"/>
      <c r="N758" s="40"/>
      <c r="O758" s="138"/>
      <c r="P758" s="138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</row>
    <row r="759" spans="1:41" ht="13.2">
      <c r="A759" s="40"/>
      <c r="B759" s="40"/>
      <c r="C759" s="40"/>
      <c r="D759" s="40"/>
      <c r="E759" s="40"/>
      <c r="F759" s="40"/>
      <c r="G759" s="40"/>
      <c r="H759" s="40"/>
      <c r="I759" s="161"/>
      <c r="J759" s="40"/>
      <c r="K759" s="40"/>
      <c r="L759" s="40"/>
      <c r="M759" s="40"/>
      <c r="N759" s="40"/>
      <c r="O759" s="138"/>
      <c r="P759" s="138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</row>
    <row r="760" spans="1:41" ht="13.2">
      <c r="A760" s="40"/>
      <c r="B760" s="40"/>
      <c r="C760" s="40"/>
      <c r="D760" s="40"/>
      <c r="E760" s="40"/>
      <c r="F760" s="40"/>
      <c r="G760" s="40"/>
      <c r="H760" s="40"/>
      <c r="I760" s="161"/>
      <c r="J760" s="40"/>
      <c r="K760" s="40"/>
      <c r="L760" s="40"/>
      <c r="M760" s="40"/>
      <c r="N760" s="40"/>
      <c r="O760" s="138"/>
      <c r="P760" s="138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</row>
    <row r="761" spans="1:41" ht="13.2">
      <c r="A761" s="40"/>
      <c r="B761" s="40"/>
      <c r="C761" s="40"/>
      <c r="D761" s="40"/>
      <c r="E761" s="40"/>
      <c r="F761" s="40"/>
      <c r="G761" s="40"/>
      <c r="H761" s="40"/>
      <c r="I761" s="161"/>
      <c r="J761" s="40"/>
      <c r="K761" s="40"/>
      <c r="L761" s="40"/>
      <c r="M761" s="40"/>
      <c r="N761" s="40"/>
      <c r="O761" s="138"/>
      <c r="P761" s="138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</row>
    <row r="762" spans="1:41" ht="13.2">
      <c r="A762" s="40"/>
      <c r="B762" s="40"/>
      <c r="C762" s="40"/>
      <c r="D762" s="40"/>
      <c r="E762" s="40"/>
      <c r="F762" s="40"/>
      <c r="G762" s="40"/>
      <c r="H762" s="40"/>
      <c r="I762" s="161"/>
      <c r="J762" s="40"/>
      <c r="K762" s="40"/>
      <c r="L762" s="40"/>
      <c r="M762" s="40"/>
      <c r="N762" s="40"/>
      <c r="O762" s="138"/>
      <c r="P762" s="138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</row>
    <row r="763" spans="1:41" ht="13.2">
      <c r="A763" s="40"/>
      <c r="B763" s="40"/>
      <c r="C763" s="40"/>
      <c r="D763" s="40"/>
      <c r="E763" s="40"/>
      <c r="F763" s="40"/>
      <c r="G763" s="40"/>
      <c r="H763" s="40"/>
      <c r="I763" s="161"/>
      <c r="J763" s="40"/>
      <c r="K763" s="40"/>
      <c r="L763" s="40"/>
      <c r="M763" s="40"/>
      <c r="N763" s="40"/>
      <c r="O763" s="138"/>
      <c r="P763" s="138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</row>
    <row r="764" spans="1:41" ht="13.2">
      <c r="A764" s="40"/>
      <c r="B764" s="40"/>
      <c r="C764" s="40"/>
      <c r="D764" s="40"/>
      <c r="E764" s="40"/>
      <c r="F764" s="40"/>
      <c r="G764" s="40"/>
      <c r="H764" s="40"/>
      <c r="I764" s="161"/>
      <c r="J764" s="40"/>
      <c r="K764" s="40"/>
      <c r="L764" s="40"/>
      <c r="M764" s="40"/>
      <c r="N764" s="40"/>
      <c r="O764" s="138"/>
      <c r="P764" s="138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</row>
    <row r="765" spans="1:41" ht="13.2">
      <c r="A765" s="40"/>
      <c r="B765" s="40"/>
      <c r="C765" s="40"/>
      <c r="D765" s="40"/>
      <c r="E765" s="40"/>
      <c r="F765" s="40"/>
      <c r="G765" s="40"/>
      <c r="H765" s="40"/>
      <c r="I765" s="161"/>
      <c r="J765" s="40"/>
      <c r="K765" s="40"/>
      <c r="L765" s="40"/>
      <c r="M765" s="40"/>
      <c r="N765" s="40"/>
      <c r="O765" s="138"/>
      <c r="P765" s="138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</row>
    <row r="766" spans="1:41" ht="13.2">
      <c r="A766" s="40"/>
      <c r="B766" s="40"/>
      <c r="C766" s="40"/>
      <c r="D766" s="40"/>
      <c r="E766" s="40"/>
      <c r="F766" s="40"/>
      <c r="G766" s="40"/>
      <c r="H766" s="40"/>
      <c r="I766" s="161"/>
      <c r="J766" s="40"/>
      <c r="K766" s="40"/>
      <c r="L766" s="40"/>
      <c r="M766" s="40"/>
      <c r="N766" s="40"/>
      <c r="O766" s="138"/>
      <c r="P766" s="138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</row>
    <row r="767" spans="1:41" ht="13.2">
      <c r="A767" s="40"/>
      <c r="B767" s="40"/>
      <c r="C767" s="40"/>
      <c r="D767" s="40"/>
      <c r="E767" s="40"/>
      <c r="F767" s="40"/>
      <c r="G767" s="40"/>
      <c r="H767" s="40"/>
      <c r="I767" s="161"/>
      <c r="J767" s="40"/>
      <c r="K767" s="40"/>
      <c r="L767" s="40"/>
      <c r="M767" s="40"/>
      <c r="N767" s="40"/>
      <c r="O767" s="138"/>
      <c r="P767" s="138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</row>
    <row r="768" spans="1:41" ht="13.2">
      <c r="A768" s="40"/>
      <c r="B768" s="40"/>
      <c r="C768" s="40"/>
      <c r="D768" s="40"/>
      <c r="E768" s="40"/>
      <c r="F768" s="40"/>
      <c r="G768" s="40"/>
      <c r="H768" s="40"/>
      <c r="I768" s="161"/>
      <c r="J768" s="40"/>
      <c r="K768" s="40"/>
      <c r="L768" s="40"/>
      <c r="M768" s="40"/>
      <c r="N768" s="40"/>
      <c r="O768" s="138"/>
      <c r="P768" s="138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</row>
    <row r="769" spans="1:41" ht="13.2">
      <c r="A769" s="40"/>
      <c r="B769" s="40"/>
      <c r="C769" s="40"/>
      <c r="D769" s="40"/>
      <c r="E769" s="40"/>
      <c r="F769" s="40"/>
      <c r="G769" s="40"/>
      <c r="H769" s="40"/>
      <c r="I769" s="161"/>
      <c r="J769" s="40"/>
      <c r="K769" s="40"/>
      <c r="L769" s="40"/>
      <c r="M769" s="40"/>
      <c r="N769" s="40"/>
      <c r="O769" s="138"/>
      <c r="P769" s="138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</row>
    <row r="770" spans="1:41" ht="13.2">
      <c r="A770" s="40"/>
      <c r="B770" s="40"/>
      <c r="C770" s="40"/>
      <c r="D770" s="40"/>
      <c r="E770" s="40"/>
      <c r="F770" s="40"/>
      <c r="G770" s="40"/>
      <c r="H770" s="40"/>
      <c r="I770" s="161"/>
      <c r="J770" s="40"/>
      <c r="K770" s="40"/>
      <c r="L770" s="40"/>
      <c r="M770" s="40"/>
      <c r="N770" s="40"/>
      <c r="O770" s="138"/>
      <c r="P770" s="138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</row>
    <row r="771" spans="1:41" ht="13.2">
      <c r="A771" s="40"/>
      <c r="B771" s="40"/>
      <c r="C771" s="40"/>
      <c r="D771" s="40"/>
      <c r="E771" s="40"/>
      <c r="F771" s="40"/>
      <c r="G771" s="40"/>
      <c r="H771" s="40"/>
      <c r="I771" s="161"/>
      <c r="J771" s="40"/>
      <c r="K771" s="40"/>
      <c r="L771" s="40"/>
      <c r="M771" s="40"/>
      <c r="N771" s="40"/>
      <c r="O771" s="138"/>
      <c r="P771" s="138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</row>
    <row r="772" spans="1:41" ht="13.2">
      <c r="A772" s="40"/>
      <c r="B772" s="40"/>
      <c r="C772" s="40"/>
      <c r="D772" s="40"/>
      <c r="E772" s="40"/>
      <c r="F772" s="40"/>
      <c r="G772" s="40"/>
      <c r="H772" s="40"/>
      <c r="I772" s="161"/>
      <c r="J772" s="40"/>
      <c r="K772" s="40"/>
      <c r="L772" s="40"/>
      <c r="M772" s="40"/>
      <c r="N772" s="40"/>
      <c r="O772" s="138"/>
      <c r="P772" s="138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</row>
    <row r="773" spans="1:41" ht="13.2">
      <c r="A773" s="40"/>
      <c r="B773" s="40"/>
      <c r="C773" s="40"/>
      <c r="D773" s="40"/>
      <c r="E773" s="40"/>
      <c r="F773" s="40"/>
      <c r="G773" s="40"/>
      <c r="H773" s="40"/>
      <c r="I773" s="161"/>
      <c r="J773" s="40"/>
      <c r="K773" s="40"/>
      <c r="L773" s="40"/>
      <c r="M773" s="40"/>
      <c r="N773" s="40"/>
      <c r="O773" s="138"/>
      <c r="P773" s="138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</row>
    <row r="774" spans="1:41" ht="13.2">
      <c r="A774" s="40"/>
      <c r="B774" s="40"/>
      <c r="C774" s="40"/>
      <c r="D774" s="40"/>
      <c r="E774" s="40"/>
      <c r="F774" s="40"/>
      <c r="G774" s="40"/>
      <c r="H774" s="40"/>
      <c r="I774" s="161"/>
      <c r="J774" s="40"/>
      <c r="K774" s="40"/>
      <c r="L774" s="40"/>
      <c r="M774" s="40"/>
      <c r="N774" s="40"/>
      <c r="O774" s="138"/>
      <c r="P774" s="138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</row>
    <row r="775" spans="1:41" ht="13.2">
      <c r="A775" s="40"/>
      <c r="B775" s="40"/>
      <c r="C775" s="40"/>
      <c r="D775" s="40"/>
      <c r="E775" s="40"/>
      <c r="F775" s="40"/>
      <c r="G775" s="40"/>
      <c r="H775" s="40"/>
      <c r="I775" s="161"/>
      <c r="J775" s="40"/>
      <c r="K775" s="40"/>
      <c r="L775" s="40"/>
      <c r="M775" s="40"/>
      <c r="N775" s="40"/>
      <c r="O775" s="138"/>
      <c r="P775" s="138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</row>
    <row r="776" spans="1:41" ht="13.2">
      <c r="A776" s="40"/>
      <c r="B776" s="40"/>
      <c r="C776" s="40"/>
      <c r="D776" s="40"/>
      <c r="E776" s="40"/>
      <c r="F776" s="40"/>
      <c r="G776" s="40"/>
      <c r="H776" s="40"/>
      <c r="I776" s="161"/>
      <c r="J776" s="40"/>
      <c r="K776" s="40"/>
      <c r="L776" s="40"/>
      <c r="M776" s="40"/>
      <c r="N776" s="40"/>
      <c r="O776" s="138"/>
      <c r="P776" s="138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</row>
    <row r="777" spans="1:41" ht="13.2">
      <c r="A777" s="40"/>
      <c r="B777" s="40"/>
      <c r="C777" s="40"/>
      <c r="D777" s="40"/>
      <c r="E777" s="40"/>
      <c r="F777" s="40"/>
      <c r="G777" s="40"/>
      <c r="H777" s="40"/>
      <c r="I777" s="161"/>
      <c r="J777" s="40"/>
      <c r="K777" s="40"/>
      <c r="L777" s="40"/>
      <c r="M777" s="40"/>
      <c r="N777" s="40"/>
      <c r="O777" s="138"/>
      <c r="P777" s="138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</row>
    <row r="778" spans="1:41" ht="13.2">
      <c r="A778" s="40"/>
      <c r="B778" s="40"/>
      <c r="C778" s="40"/>
      <c r="D778" s="40"/>
      <c r="E778" s="40"/>
      <c r="F778" s="40"/>
      <c r="G778" s="40"/>
      <c r="H778" s="40"/>
      <c r="I778" s="161"/>
      <c r="J778" s="40"/>
      <c r="K778" s="40"/>
      <c r="L778" s="40"/>
      <c r="M778" s="40"/>
      <c r="N778" s="40"/>
      <c r="O778" s="138"/>
      <c r="P778" s="138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</row>
    <row r="779" spans="1:41" ht="13.2">
      <c r="A779" s="40"/>
      <c r="B779" s="40"/>
      <c r="C779" s="40"/>
      <c r="D779" s="40"/>
      <c r="E779" s="40"/>
      <c r="F779" s="40"/>
      <c r="G779" s="40"/>
      <c r="H779" s="40"/>
      <c r="I779" s="161"/>
      <c r="J779" s="40"/>
      <c r="K779" s="40"/>
      <c r="L779" s="40"/>
      <c r="M779" s="40"/>
      <c r="N779" s="40"/>
      <c r="O779" s="138"/>
      <c r="P779" s="138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</row>
    <row r="780" spans="1:41" ht="13.2">
      <c r="A780" s="40"/>
      <c r="B780" s="40"/>
      <c r="C780" s="40"/>
      <c r="D780" s="40"/>
      <c r="E780" s="40"/>
      <c r="F780" s="40"/>
      <c r="G780" s="40"/>
      <c r="H780" s="40"/>
      <c r="I780" s="161"/>
      <c r="J780" s="40"/>
      <c r="K780" s="40"/>
      <c r="L780" s="40"/>
      <c r="M780" s="40"/>
      <c r="N780" s="40"/>
      <c r="O780" s="138"/>
      <c r="P780" s="138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</row>
    <row r="781" spans="1:41" ht="13.2">
      <c r="A781" s="40"/>
      <c r="B781" s="40"/>
      <c r="C781" s="40"/>
      <c r="D781" s="40"/>
      <c r="E781" s="40"/>
      <c r="F781" s="40"/>
      <c r="G781" s="40"/>
      <c r="H781" s="40"/>
      <c r="I781" s="161"/>
      <c r="J781" s="40"/>
      <c r="K781" s="40"/>
      <c r="L781" s="40"/>
      <c r="M781" s="40"/>
      <c r="N781" s="40"/>
      <c r="O781" s="138"/>
      <c r="P781" s="138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</row>
    <row r="782" spans="1:41" ht="13.2">
      <c r="A782" s="40"/>
      <c r="B782" s="40"/>
      <c r="C782" s="40"/>
      <c r="D782" s="40"/>
      <c r="E782" s="40"/>
      <c r="F782" s="40"/>
      <c r="G782" s="40"/>
      <c r="H782" s="40"/>
      <c r="I782" s="161"/>
      <c r="J782" s="40"/>
      <c r="K782" s="40"/>
      <c r="L782" s="40"/>
      <c r="M782" s="40"/>
      <c r="N782" s="40"/>
      <c r="O782" s="138"/>
      <c r="P782" s="138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</row>
    <row r="783" spans="1:41" ht="13.2">
      <c r="A783" s="40"/>
      <c r="B783" s="40"/>
      <c r="C783" s="40"/>
      <c r="D783" s="40"/>
      <c r="E783" s="40"/>
      <c r="F783" s="40"/>
      <c r="G783" s="40"/>
      <c r="H783" s="40"/>
      <c r="I783" s="161"/>
      <c r="J783" s="40"/>
      <c r="K783" s="40"/>
      <c r="L783" s="40"/>
      <c r="M783" s="40"/>
      <c r="N783" s="40"/>
      <c r="O783" s="138"/>
      <c r="P783" s="138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</row>
    <row r="784" spans="1:41" ht="13.2">
      <c r="A784" s="40"/>
      <c r="B784" s="40"/>
      <c r="C784" s="40"/>
      <c r="D784" s="40"/>
      <c r="E784" s="40"/>
      <c r="F784" s="40"/>
      <c r="G784" s="40"/>
      <c r="H784" s="40"/>
      <c r="I784" s="161"/>
      <c r="J784" s="40"/>
      <c r="K784" s="40"/>
      <c r="L784" s="40"/>
      <c r="M784" s="40"/>
      <c r="N784" s="40"/>
      <c r="O784" s="138"/>
      <c r="P784" s="138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</row>
    <row r="785" spans="1:41" ht="13.2">
      <c r="A785" s="40"/>
      <c r="B785" s="40"/>
      <c r="C785" s="40"/>
      <c r="D785" s="40"/>
      <c r="E785" s="40"/>
      <c r="F785" s="40"/>
      <c r="G785" s="40"/>
      <c r="H785" s="40"/>
      <c r="I785" s="161"/>
      <c r="J785" s="40"/>
      <c r="K785" s="40"/>
      <c r="L785" s="40"/>
      <c r="M785" s="40"/>
      <c r="N785" s="40"/>
      <c r="O785" s="138"/>
      <c r="P785" s="138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</row>
    <row r="786" spans="1:41" ht="13.2">
      <c r="A786" s="40"/>
      <c r="B786" s="40"/>
      <c r="C786" s="40"/>
      <c r="D786" s="40"/>
      <c r="E786" s="40"/>
      <c r="F786" s="40"/>
      <c r="G786" s="40"/>
      <c r="H786" s="40"/>
      <c r="I786" s="161"/>
      <c r="J786" s="40"/>
      <c r="K786" s="40"/>
      <c r="L786" s="40"/>
      <c r="M786" s="40"/>
      <c r="N786" s="40"/>
      <c r="O786" s="138"/>
      <c r="P786" s="138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</row>
    <row r="787" spans="1:41" ht="13.2">
      <c r="A787" s="40"/>
      <c r="B787" s="40"/>
      <c r="C787" s="40"/>
      <c r="D787" s="40"/>
      <c r="E787" s="40"/>
      <c r="F787" s="40"/>
      <c r="G787" s="40"/>
      <c r="H787" s="40"/>
      <c r="I787" s="161"/>
      <c r="J787" s="40"/>
      <c r="K787" s="40"/>
      <c r="L787" s="40"/>
      <c r="M787" s="40"/>
      <c r="N787" s="40"/>
      <c r="O787" s="138"/>
      <c r="P787" s="138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</row>
    <row r="788" spans="1:41" ht="13.2">
      <c r="A788" s="40"/>
      <c r="B788" s="40"/>
      <c r="C788" s="40"/>
      <c r="D788" s="40"/>
      <c r="E788" s="40"/>
      <c r="F788" s="40"/>
      <c r="G788" s="40"/>
      <c r="H788" s="40"/>
      <c r="I788" s="161"/>
      <c r="J788" s="40"/>
      <c r="K788" s="40"/>
      <c r="L788" s="40"/>
      <c r="M788" s="40"/>
      <c r="N788" s="40"/>
      <c r="O788" s="138"/>
      <c r="P788" s="138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</row>
    <row r="789" spans="1:41" ht="13.2">
      <c r="A789" s="40"/>
      <c r="B789" s="40"/>
      <c r="C789" s="40"/>
      <c r="D789" s="40"/>
      <c r="E789" s="40"/>
      <c r="F789" s="40"/>
      <c r="G789" s="40"/>
      <c r="H789" s="40"/>
      <c r="I789" s="161"/>
      <c r="J789" s="40"/>
      <c r="K789" s="40"/>
      <c r="L789" s="40"/>
      <c r="M789" s="40"/>
      <c r="N789" s="40"/>
      <c r="O789" s="138"/>
      <c r="P789" s="138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</row>
    <row r="790" spans="1:41" ht="13.2">
      <c r="A790" s="40"/>
      <c r="B790" s="40"/>
      <c r="C790" s="40"/>
      <c r="D790" s="40"/>
      <c r="E790" s="40"/>
      <c r="F790" s="40"/>
      <c r="G790" s="40"/>
      <c r="H790" s="40"/>
      <c r="I790" s="161"/>
      <c r="J790" s="40"/>
      <c r="K790" s="40"/>
      <c r="L790" s="40"/>
      <c r="M790" s="40"/>
      <c r="N790" s="40"/>
      <c r="O790" s="138"/>
      <c r="P790" s="138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</row>
    <row r="791" spans="1:41" ht="13.2">
      <c r="A791" s="40"/>
      <c r="B791" s="40"/>
      <c r="C791" s="40"/>
      <c r="D791" s="40"/>
      <c r="E791" s="40"/>
      <c r="F791" s="40"/>
      <c r="G791" s="40"/>
      <c r="H791" s="40"/>
      <c r="I791" s="161"/>
      <c r="J791" s="40"/>
      <c r="K791" s="40"/>
      <c r="L791" s="40"/>
      <c r="M791" s="40"/>
      <c r="N791" s="40"/>
      <c r="O791" s="138"/>
      <c r="P791" s="138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</row>
    <row r="792" spans="1:41" ht="13.2">
      <c r="A792" s="40"/>
      <c r="B792" s="40"/>
      <c r="C792" s="40"/>
      <c r="D792" s="40"/>
      <c r="E792" s="40"/>
      <c r="F792" s="40"/>
      <c r="G792" s="40"/>
      <c r="H792" s="40"/>
      <c r="I792" s="161"/>
      <c r="J792" s="40"/>
      <c r="K792" s="40"/>
      <c r="L792" s="40"/>
      <c r="M792" s="40"/>
      <c r="N792" s="40"/>
      <c r="O792" s="138"/>
      <c r="P792" s="138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</row>
    <row r="793" spans="1:41" ht="13.2">
      <c r="A793" s="40"/>
      <c r="B793" s="40"/>
      <c r="C793" s="40"/>
      <c r="D793" s="40"/>
      <c r="E793" s="40"/>
      <c r="F793" s="40"/>
      <c r="G793" s="40"/>
      <c r="H793" s="40"/>
      <c r="I793" s="161"/>
      <c r="J793" s="40"/>
      <c r="K793" s="40"/>
      <c r="L793" s="40"/>
      <c r="M793" s="40"/>
      <c r="N793" s="40"/>
      <c r="O793" s="138"/>
      <c r="P793" s="138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</row>
    <row r="794" spans="1:41" ht="13.2">
      <c r="A794" s="40"/>
      <c r="B794" s="40"/>
      <c r="C794" s="40"/>
      <c r="D794" s="40"/>
      <c r="E794" s="40"/>
      <c r="F794" s="40"/>
      <c r="G794" s="40"/>
      <c r="H794" s="40"/>
      <c r="I794" s="161"/>
      <c r="J794" s="40"/>
      <c r="K794" s="40"/>
      <c r="L794" s="40"/>
      <c r="M794" s="40"/>
      <c r="N794" s="40"/>
      <c r="O794" s="138"/>
      <c r="P794" s="138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</row>
    <row r="795" spans="1:41" ht="13.2">
      <c r="A795" s="40"/>
      <c r="B795" s="40"/>
      <c r="C795" s="40"/>
      <c r="D795" s="40"/>
      <c r="E795" s="40"/>
      <c r="F795" s="40"/>
      <c r="G795" s="40"/>
      <c r="H795" s="40"/>
      <c r="I795" s="161"/>
      <c r="J795" s="40"/>
      <c r="K795" s="40"/>
      <c r="L795" s="40"/>
      <c r="M795" s="40"/>
      <c r="N795" s="40"/>
      <c r="O795" s="138"/>
      <c r="P795" s="138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</row>
    <row r="796" spans="1:41" ht="13.2">
      <c r="A796" s="40"/>
      <c r="B796" s="40"/>
      <c r="C796" s="40"/>
      <c r="D796" s="40"/>
      <c r="E796" s="40"/>
      <c r="F796" s="40"/>
      <c r="G796" s="40"/>
      <c r="H796" s="40"/>
      <c r="I796" s="161"/>
      <c r="J796" s="40"/>
      <c r="K796" s="40"/>
      <c r="L796" s="40"/>
      <c r="M796" s="40"/>
      <c r="N796" s="40"/>
      <c r="O796" s="138"/>
      <c r="P796" s="138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</row>
    <row r="797" spans="1:41" ht="13.2">
      <c r="A797" s="40"/>
      <c r="B797" s="40"/>
      <c r="C797" s="40"/>
      <c r="D797" s="40"/>
      <c r="E797" s="40"/>
      <c r="F797" s="40"/>
      <c r="G797" s="40"/>
      <c r="H797" s="40"/>
      <c r="I797" s="161"/>
      <c r="J797" s="40"/>
      <c r="K797" s="40"/>
      <c r="L797" s="40"/>
      <c r="M797" s="40"/>
      <c r="N797" s="40"/>
      <c r="O797" s="138"/>
      <c r="P797" s="138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</row>
    <row r="798" spans="1:41" ht="13.2">
      <c r="A798" s="40"/>
      <c r="B798" s="40"/>
      <c r="C798" s="40"/>
      <c r="D798" s="40"/>
      <c r="E798" s="40"/>
      <c r="F798" s="40"/>
      <c r="G798" s="40"/>
      <c r="H798" s="40"/>
      <c r="I798" s="161"/>
      <c r="J798" s="40"/>
      <c r="K798" s="40"/>
      <c r="L798" s="40"/>
      <c r="M798" s="40"/>
      <c r="N798" s="40"/>
      <c r="O798" s="138"/>
      <c r="P798" s="138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</row>
    <row r="799" spans="1:41" ht="13.2">
      <c r="A799" s="40"/>
      <c r="B799" s="40"/>
      <c r="C799" s="40"/>
      <c r="D799" s="40"/>
      <c r="E799" s="40"/>
      <c r="F799" s="40"/>
      <c r="G799" s="40"/>
      <c r="H799" s="40"/>
      <c r="I799" s="161"/>
      <c r="J799" s="40"/>
      <c r="K799" s="40"/>
      <c r="L799" s="40"/>
      <c r="M799" s="40"/>
      <c r="N799" s="40"/>
      <c r="O799" s="138"/>
      <c r="P799" s="138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</row>
    <row r="800" spans="1:41" ht="13.2">
      <c r="A800" s="40"/>
      <c r="B800" s="40"/>
      <c r="C800" s="40"/>
      <c r="D800" s="40"/>
      <c r="E800" s="40"/>
      <c r="F800" s="40"/>
      <c r="G800" s="40"/>
      <c r="H800" s="40"/>
      <c r="I800" s="161"/>
      <c r="J800" s="40"/>
      <c r="K800" s="40"/>
      <c r="L800" s="40"/>
      <c r="M800" s="40"/>
      <c r="N800" s="40"/>
      <c r="O800" s="138"/>
      <c r="P800" s="138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</row>
    <row r="801" spans="1:41" ht="13.2">
      <c r="A801" s="40"/>
      <c r="B801" s="40"/>
      <c r="C801" s="40"/>
      <c r="D801" s="40"/>
      <c r="E801" s="40"/>
      <c r="F801" s="40"/>
      <c r="G801" s="40"/>
      <c r="H801" s="40"/>
      <c r="I801" s="161"/>
      <c r="J801" s="40"/>
      <c r="K801" s="40"/>
      <c r="L801" s="40"/>
      <c r="M801" s="40"/>
      <c r="N801" s="40"/>
      <c r="O801" s="138"/>
      <c r="P801" s="138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</row>
    <row r="802" spans="1:41" ht="13.2">
      <c r="A802" s="40"/>
      <c r="B802" s="40"/>
      <c r="C802" s="40"/>
      <c r="D802" s="40"/>
      <c r="E802" s="40"/>
      <c r="F802" s="40"/>
      <c r="G802" s="40"/>
      <c r="H802" s="40"/>
      <c r="I802" s="161"/>
      <c r="J802" s="40"/>
      <c r="K802" s="40"/>
      <c r="L802" s="40"/>
      <c r="M802" s="40"/>
      <c r="N802" s="40"/>
      <c r="O802" s="138"/>
      <c r="P802" s="138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</row>
    <row r="803" spans="1:41" ht="13.2">
      <c r="A803" s="40"/>
      <c r="B803" s="40"/>
      <c r="C803" s="40"/>
      <c r="D803" s="40"/>
      <c r="E803" s="40"/>
      <c r="F803" s="40"/>
      <c r="G803" s="40"/>
      <c r="H803" s="40"/>
      <c r="I803" s="161"/>
      <c r="J803" s="40"/>
      <c r="K803" s="40"/>
      <c r="L803" s="40"/>
      <c r="M803" s="40"/>
      <c r="N803" s="40"/>
      <c r="O803" s="138"/>
      <c r="P803" s="138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</row>
    <row r="804" spans="1:41" ht="13.2">
      <c r="A804" s="40"/>
      <c r="B804" s="40"/>
      <c r="C804" s="40"/>
      <c r="D804" s="40"/>
      <c r="E804" s="40"/>
      <c r="F804" s="40"/>
      <c r="G804" s="40"/>
      <c r="H804" s="40"/>
      <c r="I804" s="161"/>
      <c r="J804" s="40"/>
      <c r="K804" s="40"/>
      <c r="L804" s="40"/>
      <c r="M804" s="40"/>
      <c r="N804" s="40"/>
      <c r="O804" s="138"/>
      <c r="P804" s="138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</row>
    <row r="805" spans="1:41" ht="13.2">
      <c r="A805" s="40"/>
      <c r="B805" s="40"/>
      <c r="C805" s="40"/>
      <c r="D805" s="40"/>
      <c r="E805" s="40"/>
      <c r="F805" s="40"/>
      <c r="G805" s="40"/>
      <c r="H805" s="40"/>
      <c r="I805" s="161"/>
      <c r="J805" s="40"/>
      <c r="K805" s="40"/>
      <c r="L805" s="40"/>
      <c r="M805" s="40"/>
      <c r="N805" s="40"/>
      <c r="O805" s="138"/>
      <c r="P805" s="138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</row>
    <row r="806" spans="1:41" ht="13.2">
      <c r="A806" s="40"/>
      <c r="B806" s="40"/>
      <c r="C806" s="40"/>
      <c r="D806" s="40"/>
      <c r="E806" s="40"/>
      <c r="F806" s="40"/>
      <c r="G806" s="40"/>
      <c r="H806" s="40"/>
      <c r="I806" s="161"/>
      <c r="J806" s="40"/>
      <c r="K806" s="40"/>
      <c r="L806" s="40"/>
      <c r="M806" s="40"/>
      <c r="N806" s="40"/>
      <c r="O806" s="138"/>
      <c r="P806" s="138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</row>
    <row r="807" spans="1:41" ht="13.2">
      <c r="A807" s="40"/>
      <c r="B807" s="40"/>
      <c r="C807" s="40"/>
      <c r="D807" s="40"/>
      <c r="E807" s="40"/>
      <c r="F807" s="40"/>
      <c r="G807" s="40"/>
      <c r="H807" s="40"/>
      <c r="I807" s="161"/>
      <c r="J807" s="40"/>
      <c r="K807" s="40"/>
      <c r="L807" s="40"/>
      <c r="M807" s="40"/>
      <c r="N807" s="40"/>
      <c r="O807" s="138"/>
      <c r="P807" s="138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</row>
    <row r="808" spans="1:41" ht="13.2">
      <c r="A808" s="40"/>
      <c r="B808" s="40"/>
      <c r="C808" s="40"/>
      <c r="D808" s="40"/>
      <c r="E808" s="40"/>
      <c r="F808" s="40"/>
      <c r="G808" s="40"/>
      <c r="H808" s="40"/>
      <c r="I808" s="161"/>
      <c r="J808" s="40"/>
      <c r="K808" s="40"/>
      <c r="L808" s="40"/>
      <c r="M808" s="40"/>
      <c r="N808" s="40"/>
      <c r="O808" s="138"/>
      <c r="P808" s="138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</row>
    <row r="809" spans="1:41" ht="13.2">
      <c r="A809" s="40"/>
      <c r="B809" s="40"/>
      <c r="C809" s="40"/>
      <c r="D809" s="40"/>
      <c r="E809" s="40"/>
      <c r="F809" s="40"/>
      <c r="G809" s="40"/>
      <c r="H809" s="40"/>
      <c r="I809" s="161"/>
      <c r="J809" s="40"/>
      <c r="K809" s="40"/>
      <c r="L809" s="40"/>
      <c r="M809" s="40"/>
      <c r="N809" s="40"/>
      <c r="O809" s="138"/>
      <c r="P809" s="138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</row>
    <row r="810" spans="1:41" ht="13.2">
      <c r="A810" s="40"/>
      <c r="B810" s="40"/>
      <c r="C810" s="40"/>
      <c r="D810" s="40"/>
      <c r="E810" s="40"/>
      <c r="F810" s="40"/>
      <c r="G810" s="40"/>
      <c r="H810" s="40"/>
      <c r="I810" s="161"/>
      <c r="J810" s="40"/>
      <c r="K810" s="40"/>
      <c r="L810" s="40"/>
      <c r="M810" s="40"/>
      <c r="N810" s="40"/>
      <c r="O810" s="138"/>
      <c r="P810" s="138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</row>
    <row r="811" spans="1:41" ht="13.2">
      <c r="A811" s="40"/>
      <c r="B811" s="40"/>
      <c r="C811" s="40"/>
      <c r="D811" s="40"/>
      <c r="E811" s="40"/>
      <c r="F811" s="40"/>
      <c r="G811" s="40"/>
      <c r="H811" s="40"/>
      <c r="I811" s="161"/>
      <c r="J811" s="40"/>
      <c r="K811" s="40"/>
      <c r="L811" s="40"/>
      <c r="M811" s="40"/>
      <c r="N811" s="40"/>
      <c r="O811" s="138"/>
      <c r="P811" s="138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</row>
    <row r="812" spans="1:41" ht="13.2">
      <c r="A812" s="40"/>
      <c r="B812" s="40"/>
      <c r="C812" s="40"/>
      <c r="D812" s="40"/>
      <c r="E812" s="40"/>
      <c r="F812" s="40"/>
      <c r="G812" s="40"/>
      <c r="H812" s="40"/>
      <c r="I812" s="161"/>
      <c r="J812" s="40"/>
      <c r="K812" s="40"/>
      <c r="L812" s="40"/>
      <c r="M812" s="40"/>
      <c r="N812" s="40"/>
      <c r="O812" s="138"/>
      <c r="P812" s="138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</row>
    <row r="813" spans="1:41" ht="13.2">
      <c r="A813" s="40"/>
      <c r="B813" s="40"/>
      <c r="C813" s="40"/>
      <c r="D813" s="40"/>
      <c r="E813" s="40"/>
      <c r="F813" s="40"/>
      <c r="G813" s="40"/>
      <c r="H813" s="40"/>
      <c r="I813" s="161"/>
      <c r="J813" s="40"/>
      <c r="K813" s="40"/>
      <c r="L813" s="40"/>
      <c r="M813" s="40"/>
      <c r="N813" s="40"/>
      <c r="O813" s="138"/>
      <c r="P813" s="138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</row>
    <row r="814" spans="1:41" ht="13.2">
      <c r="A814" s="40"/>
      <c r="B814" s="40"/>
      <c r="C814" s="40"/>
      <c r="D814" s="40"/>
      <c r="E814" s="40"/>
      <c r="F814" s="40"/>
      <c r="G814" s="40"/>
      <c r="H814" s="40"/>
      <c r="I814" s="161"/>
      <c r="J814" s="40"/>
      <c r="K814" s="40"/>
      <c r="L814" s="40"/>
      <c r="M814" s="40"/>
      <c r="N814" s="40"/>
      <c r="O814" s="138"/>
      <c r="P814" s="138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</row>
    <row r="815" spans="1:41" ht="13.2">
      <c r="A815" s="40"/>
      <c r="B815" s="40"/>
      <c r="C815" s="40"/>
      <c r="D815" s="40"/>
      <c r="E815" s="40"/>
      <c r="F815" s="40"/>
      <c r="G815" s="40"/>
      <c r="H815" s="40"/>
      <c r="I815" s="161"/>
      <c r="J815" s="40"/>
      <c r="K815" s="40"/>
      <c r="L815" s="40"/>
      <c r="M815" s="40"/>
      <c r="N815" s="40"/>
      <c r="O815" s="138"/>
      <c r="P815" s="138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</row>
    <row r="816" spans="1:41" ht="13.2">
      <c r="A816" s="40"/>
      <c r="B816" s="40"/>
      <c r="C816" s="40"/>
      <c r="D816" s="40"/>
      <c r="E816" s="40"/>
      <c r="F816" s="40"/>
      <c r="G816" s="40"/>
      <c r="H816" s="40"/>
      <c r="I816" s="161"/>
      <c r="J816" s="40"/>
      <c r="K816" s="40"/>
      <c r="L816" s="40"/>
      <c r="M816" s="40"/>
      <c r="N816" s="40"/>
      <c r="O816" s="138"/>
      <c r="P816" s="138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</row>
    <row r="817" spans="1:41" ht="13.2">
      <c r="A817" s="40"/>
      <c r="B817" s="40"/>
      <c r="C817" s="40"/>
      <c r="D817" s="40"/>
      <c r="E817" s="40"/>
      <c r="F817" s="40"/>
      <c r="G817" s="40"/>
      <c r="H817" s="40"/>
      <c r="I817" s="161"/>
      <c r="J817" s="40"/>
      <c r="K817" s="40"/>
      <c r="L817" s="40"/>
      <c r="M817" s="40"/>
      <c r="N817" s="40"/>
      <c r="O817" s="138"/>
      <c r="P817" s="138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</row>
    <row r="818" spans="1:41" ht="13.2">
      <c r="A818" s="40"/>
      <c r="B818" s="40"/>
      <c r="C818" s="40"/>
      <c r="D818" s="40"/>
      <c r="E818" s="40"/>
      <c r="F818" s="40"/>
      <c r="G818" s="40"/>
      <c r="H818" s="40"/>
      <c r="I818" s="161"/>
      <c r="J818" s="40"/>
      <c r="K818" s="40"/>
      <c r="L818" s="40"/>
      <c r="M818" s="40"/>
      <c r="N818" s="40"/>
      <c r="O818" s="138"/>
      <c r="P818" s="138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</row>
    <row r="819" spans="1:41" ht="13.2">
      <c r="A819" s="40"/>
      <c r="B819" s="40"/>
      <c r="C819" s="40"/>
      <c r="D819" s="40"/>
      <c r="E819" s="40"/>
      <c r="F819" s="40"/>
      <c r="G819" s="40"/>
      <c r="H819" s="40"/>
      <c r="I819" s="161"/>
      <c r="J819" s="40"/>
      <c r="K819" s="40"/>
      <c r="L819" s="40"/>
      <c r="M819" s="40"/>
      <c r="N819" s="40"/>
      <c r="O819" s="138"/>
      <c r="P819" s="138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</row>
    <row r="820" spans="1:41" ht="13.2">
      <c r="A820" s="40"/>
      <c r="B820" s="40"/>
      <c r="C820" s="40"/>
      <c r="D820" s="40"/>
      <c r="E820" s="40"/>
      <c r="F820" s="40"/>
      <c r="G820" s="40"/>
      <c r="H820" s="40"/>
      <c r="I820" s="161"/>
      <c r="J820" s="40"/>
      <c r="K820" s="40"/>
      <c r="L820" s="40"/>
      <c r="M820" s="40"/>
      <c r="N820" s="40"/>
      <c r="O820" s="138"/>
      <c r="P820" s="138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</row>
    <row r="821" spans="1:41" ht="13.2">
      <c r="A821" s="40"/>
      <c r="B821" s="40"/>
      <c r="C821" s="40"/>
      <c r="D821" s="40"/>
      <c r="E821" s="40"/>
      <c r="F821" s="40"/>
      <c r="G821" s="40"/>
      <c r="H821" s="40"/>
      <c r="I821" s="161"/>
      <c r="J821" s="40"/>
      <c r="K821" s="40"/>
      <c r="L821" s="40"/>
      <c r="M821" s="40"/>
      <c r="N821" s="40"/>
      <c r="O821" s="138"/>
      <c r="P821" s="138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</row>
    <row r="822" spans="1:41" ht="13.2">
      <c r="A822" s="40"/>
      <c r="B822" s="40"/>
      <c r="C822" s="40"/>
      <c r="D822" s="40"/>
      <c r="E822" s="40"/>
      <c r="F822" s="40"/>
      <c r="G822" s="40"/>
      <c r="H822" s="40"/>
      <c r="I822" s="161"/>
      <c r="J822" s="40"/>
      <c r="K822" s="40"/>
      <c r="L822" s="40"/>
      <c r="M822" s="40"/>
      <c r="N822" s="40"/>
      <c r="O822" s="138"/>
      <c r="P822" s="138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</row>
    <row r="823" spans="1:41" ht="13.2">
      <c r="A823" s="40"/>
      <c r="B823" s="40"/>
      <c r="C823" s="40"/>
      <c r="D823" s="40"/>
      <c r="E823" s="40"/>
      <c r="F823" s="40"/>
      <c r="G823" s="40"/>
      <c r="H823" s="40"/>
      <c r="I823" s="161"/>
      <c r="J823" s="40"/>
      <c r="K823" s="40"/>
      <c r="L823" s="40"/>
      <c r="M823" s="40"/>
      <c r="N823" s="40"/>
      <c r="O823" s="138"/>
      <c r="P823" s="138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</row>
    <row r="824" spans="1:41" ht="13.2">
      <c r="A824" s="40"/>
      <c r="B824" s="40"/>
      <c r="C824" s="40"/>
      <c r="D824" s="40"/>
      <c r="E824" s="40"/>
      <c r="F824" s="40"/>
      <c r="G824" s="40"/>
      <c r="H824" s="40"/>
      <c r="I824" s="161"/>
      <c r="J824" s="40"/>
      <c r="K824" s="40"/>
      <c r="L824" s="40"/>
      <c r="M824" s="40"/>
      <c r="N824" s="40"/>
      <c r="O824" s="138"/>
      <c r="P824" s="138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</row>
    <row r="825" spans="1:41" ht="13.2">
      <c r="A825" s="40"/>
      <c r="B825" s="40"/>
      <c r="C825" s="40"/>
      <c r="D825" s="40"/>
      <c r="E825" s="40"/>
      <c r="F825" s="40"/>
      <c r="G825" s="40"/>
      <c r="H825" s="40"/>
      <c r="I825" s="161"/>
      <c r="J825" s="40"/>
      <c r="K825" s="40"/>
      <c r="L825" s="40"/>
      <c r="M825" s="40"/>
      <c r="N825" s="40"/>
      <c r="O825" s="138"/>
      <c r="P825" s="138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</row>
    <row r="826" spans="1:41" ht="13.2">
      <c r="A826" s="40"/>
      <c r="B826" s="40"/>
      <c r="C826" s="40"/>
      <c r="D826" s="40"/>
      <c r="E826" s="40"/>
      <c r="F826" s="40"/>
      <c r="G826" s="40"/>
      <c r="H826" s="40"/>
      <c r="I826" s="161"/>
      <c r="J826" s="40"/>
      <c r="K826" s="40"/>
      <c r="L826" s="40"/>
      <c r="M826" s="40"/>
      <c r="N826" s="40"/>
      <c r="O826" s="138"/>
      <c r="P826" s="138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</row>
    <row r="827" spans="1:41" ht="13.2">
      <c r="A827" s="40"/>
      <c r="B827" s="40"/>
      <c r="C827" s="40"/>
      <c r="D827" s="40"/>
      <c r="E827" s="40"/>
      <c r="F827" s="40"/>
      <c r="G827" s="40"/>
      <c r="H827" s="40"/>
      <c r="I827" s="161"/>
      <c r="J827" s="40"/>
      <c r="K827" s="40"/>
      <c r="L827" s="40"/>
      <c r="M827" s="40"/>
      <c r="N827" s="40"/>
      <c r="O827" s="138"/>
      <c r="P827" s="138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</row>
    <row r="828" spans="1:41" ht="13.2">
      <c r="A828" s="40"/>
      <c r="B828" s="40"/>
      <c r="C828" s="40"/>
      <c r="D828" s="40"/>
      <c r="E828" s="40"/>
      <c r="F828" s="40"/>
      <c r="G828" s="40"/>
      <c r="H828" s="40"/>
      <c r="I828" s="161"/>
      <c r="J828" s="40"/>
      <c r="K828" s="40"/>
      <c r="L828" s="40"/>
      <c r="M828" s="40"/>
      <c r="N828" s="40"/>
      <c r="O828" s="138"/>
      <c r="P828" s="138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</row>
    <row r="829" spans="1:41" ht="13.2">
      <c r="A829" s="40"/>
      <c r="B829" s="40"/>
      <c r="C829" s="40"/>
      <c r="D829" s="40"/>
      <c r="E829" s="40"/>
      <c r="F829" s="40"/>
      <c r="G829" s="40"/>
      <c r="H829" s="40"/>
      <c r="I829" s="161"/>
      <c r="J829" s="40"/>
      <c r="K829" s="40"/>
      <c r="L829" s="40"/>
      <c r="M829" s="40"/>
      <c r="N829" s="40"/>
      <c r="O829" s="138"/>
      <c r="P829" s="138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</row>
    <row r="830" spans="1:41" ht="13.2">
      <c r="A830" s="40"/>
      <c r="B830" s="40"/>
      <c r="C830" s="40"/>
      <c r="D830" s="40"/>
      <c r="E830" s="40"/>
      <c r="F830" s="40"/>
      <c r="G830" s="40"/>
      <c r="H830" s="40"/>
      <c r="I830" s="161"/>
      <c r="J830" s="40"/>
      <c r="K830" s="40"/>
      <c r="L830" s="40"/>
      <c r="M830" s="40"/>
      <c r="N830" s="40"/>
      <c r="O830" s="138"/>
      <c r="P830" s="138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</row>
    <row r="831" spans="1:41" ht="13.2">
      <c r="A831" s="40"/>
      <c r="B831" s="40"/>
      <c r="C831" s="40"/>
      <c r="D831" s="40"/>
      <c r="E831" s="40"/>
      <c r="F831" s="40"/>
      <c r="G831" s="40"/>
      <c r="H831" s="40"/>
      <c r="I831" s="161"/>
      <c r="J831" s="40"/>
      <c r="K831" s="40"/>
      <c r="L831" s="40"/>
      <c r="M831" s="40"/>
      <c r="N831" s="40"/>
      <c r="O831" s="138"/>
      <c r="P831" s="138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</row>
    <row r="832" spans="1:41" ht="13.2">
      <c r="A832" s="40"/>
      <c r="B832" s="40"/>
      <c r="C832" s="40"/>
      <c r="D832" s="40"/>
      <c r="E832" s="40"/>
      <c r="F832" s="40"/>
      <c r="G832" s="40"/>
      <c r="H832" s="40"/>
      <c r="I832" s="161"/>
      <c r="J832" s="40"/>
      <c r="K832" s="40"/>
      <c r="L832" s="40"/>
      <c r="M832" s="40"/>
      <c r="N832" s="40"/>
      <c r="O832" s="138"/>
      <c r="P832" s="138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</row>
    <row r="833" spans="1:41" ht="13.2">
      <c r="A833" s="40"/>
      <c r="B833" s="40"/>
      <c r="C833" s="40"/>
      <c r="D833" s="40"/>
      <c r="E833" s="40"/>
      <c r="F833" s="40"/>
      <c r="G833" s="40"/>
      <c r="H833" s="40"/>
      <c r="I833" s="161"/>
      <c r="J833" s="40"/>
      <c r="K833" s="40"/>
      <c r="L833" s="40"/>
      <c r="M833" s="40"/>
      <c r="N833" s="40"/>
      <c r="O833" s="138"/>
      <c r="P833" s="138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</row>
    <row r="834" spans="1:41" ht="13.2">
      <c r="A834" s="40"/>
      <c r="B834" s="40"/>
      <c r="C834" s="40"/>
      <c r="D834" s="40"/>
      <c r="E834" s="40"/>
      <c r="F834" s="40"/>
      <c r="G834" s="40"/>
      <c r="H834" s="40"/>
      <c r="I834" s="161"/>
      <c r="J834" s="40"/>
      <c r="K834" s="40"/>
      <c r="L834" s="40"/>
      <c r="M834" s="40"/>
      <c r="N834" s="40"/>
      <c r="O834" s="138"/>
      <c r="P834" s="138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</row>
    <row r="835" spans="1:41" ht="13.2">
      <c r="A835" s="40"/>
      <c r="B835" s="40"/>
      <c r="C835" s="40"/>
      <c r="D835" s="40"/>
      <c r="E835" s="40"/>
      <c r="F835" s="40"/>
      <c r="G835" s="40"/>
      <c r="H835" s="40"/>
      <c r="I835" s="161"/>
      <c r="J835" s="40"/>
      <c r="K835" s="40"/>
      <c r="L835" s="40"/>
      <c r="M835" s="40"/>
      <c r="N835" s="40"/>
      <c r="O835" s="138"/>
      <c r="P835" s="138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</row>
    <row r="836" spans="1:41" ht="13.2">
      <c r="A836" s="40"/>
      <c r="B836" s="40"/>
      <c r="C836" s="40"/>
      <c r="D836" s="40"/>
      <c r="E836" s="40"/>
      <c r="F836" s="40"/>
      <c r="G836" s="40"/>
      <c r="H836" s="40"/>
      <c r="I836" s="161"/>
      <c r="J836" s="40"/>
      <c r="K836" s="40"/>
      <c r="L836" s="40"/>
      <c r="M836" s="40"/>
      <c r="N836" s="40"/>
      <c r="O836" s="138"/>
      <c r="P836" s="138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</row>
    <row r="837" spans="1:41" ht="13.2">
      <c r="A837" s="40"/>
      <c r="B837" s="40"/>
      <c r="C837" s="40"/>
      <c r="D837" s="40"/>
      <c r="E837" s="40"/>
      <c r="F837" s="40"/>
      <c r="G837" s="40"/>
      <c r="H837" s="40"/>
      <c r="I837" s="161"/>
      <c r="J837" s="40"/>
      <c r="K837" s="40"/>
      <c r="L837" s="40"/>
      <c r="M837" s="40"/>
      <c r="N837" s="40"/>
      <c r="O837" s="138"/>
      <c r="P837" s="138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</row>
    <row r="838" spans="1:41" ht="13.2">
      <c r="A838" s="40"/>
      <c r="B838" s="40"/>
      <c r="C838" s="40"/>
      <c r="D838" s="40"/>
      <c r="E838" s="40"/>
      <c r="F838" s="40"/>
      <c r="G838" s="40"/>
      <c r="H838" s="40"/>
      <c r="I838" s="161"/>
      <c r="J838" s="40"/>
      <c r="K838" s="40"/>
      <c r="L838" s="40"/>
      <c r="M838" s="40"/>
      <c r="N838" s="40"/>
      <c r="O838" s="138"/>
      <c r="P838" s="138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</row>
    <row r="839" spans="1:41" ht="13.2">
      <c r="A839" s="40"/>
      <c r="B839" s="40"/>
      <c r="C839" s="40"/>
      <c r="D839" s="40"/>
      <c r="E839" s="40"/>
      <c r="F839" s="40"/>
      <c r="G839" s="40"/>
      <c r="H839" s="40"/>
      <c r="I839" s="161"/>
      <c r="J839" s="40"/>
      <c r="K839" s="40"/>
      <c r="L839" s="40"/>
      <c r="M839" s="40"/>
      <c r="N839" s="40"/>
      <c r="O839" s="138"/>
      <c r="P839" s="138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</row>
    <row r="840" spans="1:41" ht="13.2">
      <c r="A840" s="40"/>
      <c r="B840" s="40"/>
      <c r="C840" s="40"/>
      <c r="D840" s="40"/>
      <c r="E840" s="40"/>
      <c r="F840" s="40"/>
      <c r="G840" s="40"/>
      <c r="H840" s="40"/>
      <c r="I840" s="161"/>
      <c r="J840" s="40"/>
      <c r="K840" s="40"/>
      <c r="L840" s="40"/>
      <c r="M840" s="40"/>
      <c r="N840" s="40"/>
      <c r="O840" s="138"/>
      <c r="P840" s="138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</row>
    <row r="841" spans="1:41" ht="13.2">
      <c r="A841" s="40"/>
      <c r="B841" s="40"/>
      <c r="C841" s="40"/>
      <c r="D841" s="40"/>
      <c r="E841" s="40"/>
      <c r="F841" s="40"/>
      <c r="G841" s="40"/>
      <c r="H841" s="40"/>
      <c r="I841" s="161"/>
      <c r="J841" s="40"/>
      <c r="K841" s="40"/>
      <c r="L841" s="40"/>
      <c r="M841" s="40"/>
      <c r="N841" s="40"/>
      <c r="O841" s="138"/>
      <c r="P841" s="138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</row>
    <row r="842" spans="1:41" ht="13.2">
      <c r="A842" s="40"/>
      <c r="B842" s="40"/>
      <c r="C842" s="40"/>
      <c r="D842" s="40"/>
      <c r="E842" s="40"/>
      <c r="F842" s="40"/>
      <c r="G842" s="40"/>
      <c r="H842" s="40"/>
      <c r="I842" s="161"/>
      <c r="J842" s="40"/>
      <c r="K842" s="40"/>
      <c r="L842" s="40"/>
      <c r="M842" s="40"/>
      <c r="N842" s="40"/>
      <c r="O842" s="138"/>
      <c r="P842" s="138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</row>
    <row r="843" spans="1:41" ht="13.2">
      <c r="A843" s="40"/>
      <c r="B843" s="40"/>
      <c r="C843" s="40"/>
      <c r="D843" s="40"/>
      <c r="E843" s="40"/>
      <c r="F843" s="40"/>
      <c r="G843" s="40"/>
      <c r="H843" s="40"/>
      <c r="I843" s="161"/>
      <c r="J843" s="40"/>
      <c r="K843" s="40"/>
      <c r="L843" s="40"/>
      <c r="M843" s="40"/>
      <c r="N843" s="40"/>
      <c r="O843" s="138"/>
      <c r="P843" s="138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</row>
    <row r="844" spans="1:41" ht="13.2">
      <c r="A844" s="40"/>
      <c r="B844" s="40"/>
      <c r="C844" s="40"/>
      <c r="D844" s="40"/>
      <c r="E844" s="40"/>
      <c r="F844" s="40"/>
      <c r="G844" s="40"/>
      <c r="H844" s="40"/>
      <c r="I844" s="161"/>
      <c r="J844" s="40"/>
      <c r="K844" s="40"/>
      <c r="L844" s="40"/>
      <c r="M844" s="40"/>
      <c r="N844" s="40"/>
      <c r="O844" s="138"/>
      <c r="P844" s="138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</row>
    <row r="845" spans="1:41" ht="13.2">
      <c r="A845" s="40"/>
      <c r="B845" s="40"/>
      <c r="C845" s="40"/>
      <c r="D845" s="40"/>
      <c r="E845" s="40"/>
      <c r="F845" s="40"/>
      <c r="G845" s="40"/>
      <c r="H845" s="40"/>
      <c r="I845" s="161"/>
      <c r="J845" s="40"/>
      <c r="K845" s="40"/>
      <c r="L845" s="40"/>
      <c r="M845" s="40"/>
      <c r="N845" s="40"/>
      <c r="O845" s="138"/>
      <c r="P845" s="138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</row>
    <row r="846" spans="1:41" ht="13.2">
      <c r="A846" s="40"/>
      <c r="B846" s="40"/>
      <c r="C846" s="40"/>
      <c r="D846" s="40"/>
      <c r="E846" s="40"/>
      <c r="F846" s="40"/>
      <c r="G846" s="40"/>
      <c r="H846" s="40"/>
      <c r="I846" s="161"/>
      <c r="J846" s="40"/>
      <c r="K846" s="40"/>
      <c r="L846" s="40"/>
      <c r="M846" s="40"/>
      <c r="N846" s="40"/>
      <c r="O846" s="138"/>
      <c r="P846" s="138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</row>
    <row r="847" spans="1:41" ht="13.2">
      <c r="A847" s="40"/>
      <c r="B847" s="40"/>
      <c r="C847" s="40"/>
      <c r="D847" s="40"/>
      <c r="E847" s="40"/>
      <c r="F847" s="40"/>
      <c r="G847" s="40"/>
      <c r="H847" s="40"/>
      <c r="I847" s="161"/>
      <c r="J847" s="40"/>
      <c r="K847" s="40"/>
      <c r="L847" s="40"/>
      <c r="M847" s="40"/>
      <c r="N847" s="40"/>
      <c r="O847" s="138"/>
      <c r="P847" s="138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</row>
    <row r="848" spans="1:41" ht="13.2">
      <c r="A848" s="40"/>
      <c r="B848" s="40"/>
      <c r="C848" s="40"/>
      <c r="D848" s="40"/>
      <c r="E848" s="40"/>
      <c r="F848" s="40"/>
      <c r="G848" s="40"/>
      <c r="H848" s="40"/>
      <c r="I848" s="161"/>
      <c r="J848" s="40"/>
      <c r="K848" s="40"/>
      <c r="L848" s="40"/>
      <c r="M848" s="40"/>
      <c r="N848" s="40"/>
      <c r="O848" s="138"/>
      <c r="P848" s="138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</row>
    <row r="849" spans="1:41" ht="13.2">
      <c r="A849" s="40"/>
      <c r="B849" s="40"/>
      <c r="C849" s="40"/>
      <c r="D849" s="40"/>
      <c r="E849" s="40"/>
      <c r="F849" s="40"/>
      <c r="G849" s="40"/>
      <c r="H849" s="40"/>
      <c r="I849" s="161"/>
      <c r="J849" s="40"/>
      <c r="K849" s="40"/>
      <c r="L849" s="40"/>
      <c r="M849" s="40"/>
      <c r="N849" s="40"/>
      <c r="O849" s="138"/>
      <c r="P849" s="138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</row>
    <row r="850" spans="1:41" ht="13.2">
      <c r="A850" s="40"/>
      <c r="B850" s="40"/>
      <c r="C850" s="40"/>
      <c r="D850" s="40"/>
      <c r="E850" s="40"/>
      <c r="F850" s="40"/>
      <c r="G850" s="40"/>
      <c r="H850" s="40"/>
      <c r="I850" s="161"/>
      <c r="J850" s="40"/>
      <c r="K850" s="40"/>
      <c r="L850" s="40"/>
      <c r="M850" s="40"/>
      <c r="N850" s="40"/>
      <c r="O850" s="138"/>
      <c r="P850" s="138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</row>
    <row r="851" spans="1:41" ht="13.2">
      <c r="A851" s="40"/>
      <c r="B851" s="40"/>
      <c r="C851" s="40"/>
      <c r="D851" s="40"/>
      <c r="E851" s="40"/>
      <c r="F851" s="40"/>
      <c r="G851" s="40"/>
      <c r="H851" s="40"/>
      <c r="I851" s="161"/>
      <c r="J851" s="40"/>
      <c r="K851" s="40"/>
      <c r="L851" s="40"/>
      <c r="M851" s="40"/>
      <c r="N851" s="40"/>
      <c r="O851" s="138"/>
      <c r="P851" s="138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</row>
    <row r="852" spans="1:41" ht="13.2">
      <c r="A852" s="40"/>
      <c r="B852" s="40"/>
      <c r="C852" s="40"/>
      <c r="D852" s="40"/>
      <c r="E852" s="40"/>
      <c r="F852" s="40"/>
      <c r="G852" s="40"/>
      <c r="H852" s="40"/>
      <c r="I852" s="161"/>
      <c r="J852" s="40"/>
      <c r="K852" s="40"/>
      <c r="L852" s="40"/>
      <c r="M852" s="40"/>
      <c r="N852" s="40"/>
      <c r="O852" s="138"/>
      <c r="P852" s="138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</row>
    <row r="853" spans="1:41" ht="13.2">
      <c r="A853" s="40"/>
      <c r="B853" s="40"/>
      <c r="C853" s="40"/>
      <c r="D853" s="40"/>
      <c r="E853" s="40"/>
      <c r="F853" s="40"/>
      <c r="G853" s="40"/>
      <c r="H853" s="40"/>
      <c r="I853" s="161"/>
      <c r="J853" s="40"/>
      <c r="K853" s="40"/>
      <c r="L853" s="40"/>
      <c r="M853" s="40"/>
      <c r="N853" s="40"/>
      <c r="O853" s="138"/>
      <c r="P853" s="138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</row>
    <row r="854" spans="1:41" ht="13.2">
      <c r="A854" s="40"/>
      <c r="B854" s="40"/>
      <c r="C854" s="40"/>
      <c r="D854" s="40"/>
      <c r="E854" s="40"/>
      <c r="F854" s="40"/>
      <c r="G854" s="40"/>
      <c r="H854" s="40"/>
      <c r="I854" s="161"/>
      <c r="J854" s="40"/>
      <c r="K854" s="40"/>
      <c r="L854" s="40"/>
      <c r="M854" s="40"/>
      <c r="N854" s="40"/>
      <c r="O854" s="138"/>
      <c r="P854" s="138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</row>
    <row r="855" spans="1:41" ht="13.2">
      <c r="A855" s="40"/>
      <c r="B855" s="40"/>
      <c r="C855" s="40"/>
      <c r="D855" s="40"/>
      <c r="E855" s="40"/>
      <c r="F855" s="40"/>
      <c r="G855" s="40"/>
      <c r="H855" s="40"/>
      <c r="I855" s="161"/>
      <c r="J855" s="40"/>
      <c r="K855" s="40"/>
      <c r="L855" s="40"/>
      <c r="M855" s="40"/>
      <c r="N855" s="40"/>
      <c r="O855" s="138"/>
      <c r="P855" s="138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</row>
    <row r="856" spans="1:41" ht="13.2">
      <c r="A856" s="40"/>
      <c r="B856" s="40"/>
      <c r="C856" s="40"/>
      <c r="D856" s="40"/>
      <c r="E856" s="40"/>
      <c r="F856" s="40"/>
      <c r="G856" s="40"/>
      <c r="H856" s="40"/>
      <c r="I856" s="161"/>
      <c r="J856" s="40"/>
      <c r="K856" s="40"/>
      <c r="L856" s="40"/>
      <c r="M856" s="40"/>
      <c r="N856" s="40"/>
      <c r="O856" s="138"/>
      <c r="P856" s="138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</row>
    <row r="857" spans="1:41" ht="13.2">
      <c r="A857" s="40"/>
      <c r="B857" s="40"/>
      <c r="C857" s="40"/>
      <c r="D857" s="40"/>
      <c r="E857" s="40"/>
      <c r="F857" s="40"/>
      <c r="G857" s="40"/>
      <c r="H857" s="40"/>
      <c r="I857" s="161"/>
      <c r="J857" s="40"/>
      <c r="K857" s="40"/>
      <c r="L857" s="40"/>
      <c r="M857" s="40"/>
      <c r="N857" s="40"/>
      <c r="O857" s="138"/>
      <c r="P857" s="138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</row>
    <row r="858" spans="1:41" ht="13.2">
      <c r="A858" s="40"/>
      <c r="B858" s="40"/>
      <c r="C858" s="40"/>
      <c r="D858" s="40"/>
      <c r="E858" s="40"/>
      <c r="F858" s="40"/>
      <c r="G858" s="40"/>
      <c r="H858" s="40"/>
      <c r="I858" s="161"/>
      <c r="J858" s="40"/>
      <c r="K858" s="40"/>
      <c r="L858" s="40"/>
      <c r="M858" s="40"/>
      <c r="N858" s="40"/>
      <c r="O858" s="138"/>
      <c r="P858" s="138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</row>
    <row r="859" spans="1:41" ht="13.2">
      <c r="A859" s="40"/>
      <c r="B859" s="40"/>
      <c r="C859" s="40"/>
      <c r="D859" s="40"/>
      <c r="E859" s="40"/>
      <c r="F859" s="40"/>
      <c r="G859" s="40"/>
      <c r="H859" s="40"/>
      <c r="I859" s="161"/>
      <c r="J859" s="40"/>
      <c r="K859" s="40"/>
      <c r="L859" s="40"/>
      <c r="M859" s="40"/>
      <c r="N859" s="40"/>
      <c r="O859" s="138"/>
      <c r="P859" s="138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</row>
    <row r="860" spans="1:41" ht="13.2">
      <c r="A860" s="40"/>
      <c r="B860" s="40"/>
      <c r="C860" s="40"/>
      <c r="D860" s="40"/>
      <c r="E860" s="40"/>
      <c r="F860" s="40"/>
      <c r="G860" s="40"/>
      <c r="H860" s="40"/>
      <c r="I860" s="161"/>
      <c r="J860" s="40"/>
      <c r="K860" s="40"/>
      <c r="L860" s="40"/>
      <c r="M860" s="40"/>
      <c r="N860" s="40"/>
      <c r="O860" s="138"/>
      <c r="P860" s="138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</row>
    <row r="861" spans="1:41" ht="13.2">
      <c r="A861" s="40"/>
      <c r="B861" s="40"/>
      <c r="C861" s="40"/>
      <c r="D861" s="40"/>
      <c r="E861" s="40"/>
      <c r="F861" s="40"/>
      <c r="G861" s="40"/>
      <c r="H861" s="40"/>
      <c r="I861" s="161"/>
      <c r="J861" s="40"/>
      <c r="K861" s="40"/>
      <c r="L861" s="40"/>
      <c r="M861" s="40"/>
      <c r="N861" s="40"/>
      <c r="O861" s="138"/>
      <c r="P861" s="138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</row>
    <row r="862" spans="1:41" ht="13.2">
      <c r="A862" s="40"/>
      <c r="B862" s="40"/>
      <c r="C862" s="40"/>
      <c r="D862" s="40"/>
      <c r="E862" s="40"/>
      <c r="F862" s="40"/>
      <c r="G862" s="40"/>
      <c r="H862" s="40"/>
      <c r="I862" s="161"/>
      <c r="J862" s="40"/>
      <c r="K862" s="40"/>
      <c r="L862" s="40"/>
      <c r="M862" s="40"/>
      <c r="N862" s="40"/>
      <c r="O862" s="138"/>
      <c r="P862" s="138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</row>
    <row r="863" spans="1:41" ht="13.2">
      <c r="A863" s="40"/>
      <c r="B863" s="40"/>
      <c r="C863" s="40"/>
      <c r="D863" s="40"/>
      <c r="E863" s="40"/>
      <c r="F863" s="40"/>
      <c r="G863" s="40"/>
      <c r="H863" s="40"/>
      <c r="I863" s="161"/>
      <c r="J863" s="40"/>
      <c r="K863" s="40"/>
      <c r="L863" s="40"/>
      <c r="M863" s="40"/>
      <c r="N863" s="40"/>
      <c r="O863" s="138"/>
      <c r="P863" s="138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</row>
    <row r="864" spans="1:41" ht="13.2">
      <c r="A864" s="40"/>
      <c r="B864" s="40"/>
      <c r="C864" s="40"/>
      <c r="D864" s="40"/>
      <c r="E864" s="40"/>
      <c r="F864" s="40"/>
      <c r="G864" s="40"/>
      <c r="H864" s="40"/>
      <c r="I864" s="161"/>
      <c r="J864" s="40"/>
      <c r="K864" s="40"/>
      <c r="L864" s="40"/>
      <c r="M864" s="40"/>
      <c r="N864" s="40"/>
      <c r="O864" s="138"/>
      <c r="P864" s="138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</row>
    <row r="865" spans="1:41" ht="13.2">
      <c r="A865" s="40"/>
      <c r="B865" s="40"/>
      <c r="C865" s="40"/>
      <c r="D865" s="40"/>
      <c r="E865" s="40"/>
      <c r="F865" s="40"/>
      <c r="G865" s="40"/>
      <c r="H865" s="40"/>
      <c r="I865" s="161"/>
      <c r="J865" s="40"/>
      <c r="K865" s="40"/>
      <c r="L865" s="40"/>
      <c r="M865" s="40"/>
      <c r="N865" s="40"/>
      <c r="O865" s="138"/>
      <c r="P865" s="138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</row>
    <row r="866" spans="1:41" ht="13.2">
      <c r="A866" s="40"/>
      <c r="B866" s="40"/>
      <c r="C866" s="40"/>
      <c r="D866" s="40"/>
      <c r="E866" s="40"/>
      <c r="F866" s="40"/>
      <c r="G866" s="40"/>
      <c r="H866" s="40"/>
      <c r="I866" s="161"/>
      <c r="J866" s="40"/>
      <c r="K866" s="40"/>
      <c r="L866" s="40"/>
      <c r="M866" s="40"/>
      <c r="N866" s="40"/>
      <c r="O866" s="138"/>
      <c r="P866" s="138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</row>
    <row r="867" spans="1:41" ht="13.2">
      <c r="A867" s="40"/>
      <c r="B867" s="40"/>
      <c r="C867" s="40"/>
      <c r="D867" s="40"/>
      <c r="E867" s="40"/>
      <c r="F867" s="40"/>
      <c r="G867" s="40"/>
      <c r="H867" s="40"/>
      <c r="I867" s="161"/>
      <c r="J867" s="40"/>
      <c r="K867" s="40"/>
      <c r="L867" s="40"/>
      <c r="M867" s="40"/>
      <c r="N867" s="40"/>
      <c r="O867" s="138"/>
      <c r="P867" s="138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</row>
    <row r="868" spans="1:41" ht="13.2">
      <c r="A868" s="40"/>
      <c r="B868" s="40"/>
      <c r="C868" s="40"/>
      <c r="D868" s="40"/>
      <c r="E868" s="40"/>
      <c r="F868" s="40"/>
      <c r="G868" s="40"/>
      <c r="H868" s="40"/>
      <c r="I868" s="161"/>
      <c r="J868" s="40"/>
      <c r="K868" s="40"/>
      <c r="L868" s="40"/>
      <c r="M868" s="40"/>
      <c r="N868" s="40"/>
      <c r="O868" s="138"/>
      <c r="P868" s="138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</row>
    <row r="869" spans="1:41" ht="13.2">
      <c r="A869" s="40"/>
      <c r="B869" s="40"/>
      <c r="C869" s="40"/>
      <c r="D869" s="40"/>
      <c r="E869" s="40"/>
      <c r="F869" s="40"/>
      <c r="G869" s="40"/>
      <c r="H869" s="40"/>
      <c r="I869" s="161"/>
      <c r="J869" s="40"/>
      <c r="K869" s="40"/>
      <c r="L869" s="40"/>
      <c r="M869" s="40"/>
      <c r="N869" s="40"/>
      <c r="O869" s="138"/>
      <c r="P869" s="138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</row>
    <row r="870" spans="1:41" ht="13.2">
      <c r="A870" s="40"/>
      <c r="B870" s="40"/>
      <c r="C870" s="40"/>
      <c r="D870" s="40"/>
      <c r="E870" s="40"/>
      <c r="F870" s="40"/>
      <c r="G870" s="40"/>
      <c r="H870" s="40"/>
      <c r="I870" s="161"/>
      <c r="J870" s="40"/>
      <c r="K870" s="40"/>
      <c r="L870" s="40"/>
      <c r="M870" s="40"/>
      <c r="N870" s="40"/>
      <c r="O870" s="138"/>
      <c r="P870" s="138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</row>
    <row r="871" spans="1:41" ht="13.2">
      <c r="A871" s="40"/>
      <c r="B871" s="40"/>
      <c r="C871" s="40"/>
      <c r="D871" s="40"/>
      <c r="E871" s="40"/>
      <c r="F871" s="40"/>
      <c r="G871" s="40"/>
      <c r="H871" s="40"/>
      <c r="I871" s="161"/>
      <c r="J871" s="40"/>
      <c r="K871" s="40"/>
      <c r="L871" s="40"/>
      <c r="M871" s="40"/>
      <c r="N871" s="40"/>
      <c r="O871" s="138"/>
      <c r="P871" s="138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</row>
    <row r="872" spans="1:41" ht="13.2">
      <c r="A872" s="40"/>
      <c r="B872" s="40"/>
      <c r="C872" s="40"/>
      <c r="D872" s="40"/>
      <c r="E872" s="40"/>
      <c r="F872" s="40"/>
      <c r="G872" s="40"/>
      <c r="H872" s="40"/>
      <c r="I872" s="161"/>
      <c r="J872" s="40"/>
      <c r="K872" s="40"/>
      <c r="L872" s="40"/>
      <c r="M872" s="40"/>
      <c r="N872" s="40"/>
      <c r="O872" s="138"/>
      <c r="P872" s="138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</row>
    <row r="873" spans="1:41" ht="13.2">
      <c r="A873" s="40"/>
      <c r="B873" s="40"/>
      <c r="C873" s="40"/>
      <c r="D873" s="40"/>
      <c r="E873" s="40"/>
      <c r="F873" s="40"/>
      <c r="G873" s="40"/>
      <c r="H873" s="40"/>
      <c r="I873" s="161"/>
      <c r="J873" s="40"/>
      <c r="K873" s="40"/>
      <c r="L873" s="40"/>
      <c r="M873" s="40"/>
      <c r="N873" s="40"/>
      <c r="O873" s="138"/>
      <c r="P873" s="138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</row>
    <row r="874" spans="1:41" ht="13.2">
      <c r="A874" s="40"/>
      <c r="B874" s="40"/>
      <c r="C874" s="40"/>
      <c r="D874" s="40"/>
      <c r="E874" s="40"/>
      <c r="F874" s="40"/>
      <c r="G874" s="40"/>
      <c r="H874" s="40"/>
      <c r="I874" s="161"/>
      <c r="J874" s="40"/>
      <c r="K874" s="40"/>
      <c r="L874" s="40"/>
      <c r="M874" s="40"/>
      <c r="N874" s="40"/>
      <c r="O874" s="138"/>
      <c r="P874" s="138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</row>
    <row r="875" spans="1:41" ht="13.2">
      <c r="A875" s="40"/>
      <c r="B875" s="40"/>
      <c r="C875" s="40"/>
      <c r="D875" s="40"/>
      <c r="E875" s="40"/>
      <c r="F875" s="40"/>
      <c r="G875" s="40"/>
      <c r="H875" s="40"/>
      <c r="I875" s="161"/>
      <c r="J875" s="40"/>
      <c r="K875" s="40"/>
      <c r="L875" s="40"/>
      <c r="M875" s="40"/>
      <c r="N875" s="40"/>
      <c r="O875" s="138"/>
      <c r="P875" s="138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</row>
    <row r="876" spans="1:41" ht="13.2">
      <c r="A876" s="40"/>
      <c r="B876" s="40"/>
      <c r="C876" s="40"/>
      <c r="D876" s="40"/>
      <c r="E876" s="40"/>
      <c r="F876" s="40"/>
      <c r="G876" s="40"/>
      <c r="H876" s="40"/>
      <c r="I876" s="161"/>
      <c r="J876" s="40"/>
      <c r="K876" s="40"/>
      <c r="L876" s="40"/>
      <c r="M876" s="40"/>
      <c r="N876" s="40"/>
      <c r="O876" s="138"/>
      <c r="P876" s="138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</row>
    <row r="877" spans="1:41" ht="13.2">
      <c r="A877" s="40"/>
      <c r="B877" s="40"/>
      <c r="C877" s="40"/>
      <c r="D877" s="40"/>
      <c r="E877" s="40"/>
      <c r="F877" s="40"/>
      <c r="G877" s="40"/>
      <c r="H877" s="40"/>
      <c r="I877" s="161"/>
      <c r="J877" s="40"/>
      <c r="K877" s="40"/>
      <c r="L877" s="40"/>
      <c r="M877" s="40"/>
      <c r="N877" s="40"/>
      <c r="O877" s="138"/>
      <c r="P877" s="138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</row>
    <row r="878" spans="1:41" ht="13.2">
      <c r="A878" s="40"/>
      <c r="B878" s="40"/>
      <c r="C878" s="40"/>
      <c r="D878" s="40"/>
      <c r="E878" s="40"/>
      <c r="F878" s="40"/>
      <c r="G878" s="40"/>
      <c r="H878" s="40"/>
      <c r="I878" s="161"/>
      <c r="J878" s="40"/>
      <c r="K878" s="40"/>
      <c r="L878" s="40"/>
      <c r="M878" s="40"/>
      <c r="N878" s="40"/>
      <c r="O878" s="138"/>
      <c r="P878" s="138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</row>
    <row r="879" spans="1:41" ht="13.2">
      <c r="A879" s="40"/>
      <c r="B879" s="40"/>
      <c r="C879" s="40"/>
      <c r="D879" s="40"/>
      <c r="E879" s="40"/>
      <c r="F879" s="40"/>
      <c r="G879" s="40"/>
      <c r="H879" s="40"/>
      <c r="I879" s="161"/>
      <c r="J879" s="40"/>
      <c r="K879" s="40"/>
      <c r="L879" s="40"/>
      <c r="M879" s="40"/>
      <c r="N879" s="40"/>
      <c r="O879" s="138"/>
      <c r="P879" s="138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</row>
    <row r="880" spans="1:41" ht="13.2">
      <c r="A880" s="40"/>
      <c r="B880" s="40"/>
      <c r="C880" s="40"/>
      <c r="D880" s="40"/>
      <c r="E880" s="40"/>
      <c r="F880" s="40"/>
      <c r="G880" s="40"/>
      <c r="H880" s="40"/>
      <c r="I880" s="161"/>
      <c r="J880" s="40"/>
      <c r="K880" s="40"/>
      <c r="L880" s="40"/>
      <c r="M880" s="40"/>
      <c r="N880" s="40"/>
      <c r="O880" s="138"/>
      <c r="P880" s="138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</row>
    <row r="881" spans="1:41" ht="13.2">
      <c r="A881" s="40"/>
      <c r="B881" s="40"/>
      <c r="C881" s="40"/>
      <c r="D881" s="40"/>
      <c r="E881" s="40"/>
      <c r="F881" s="40"/>
      <c r="G881" s="40"/>
      <c r="H881" s="40"/>
      <c r="I881" s="161"/>
      <c r="J881" s="40"/>
      <c r="K881" s="40"/>
      <c r="L881" s="40"/>
      <c r="M881" s="40"/>
      <c r="N881" s="40"/>
      <c r="O881" s="138"/>
      <c r="P881" s="138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</row>
    <row r="882" spans="1:41" ht="13.2">
      <c r="A882" s="40"/>
      <c r="B882" s="40"/>
      <c r="C882" s="40"/>
      <c r="D882" s="40"/>
      <c r="E882" s="40"/>
      <c r="F882" s="40"/>
      <c r="G882" s="40"/>
      <c r="H882" s="40"/>
      <c r="I882" s="161"/>
      <c r="J882" s="40"/>
      <c r="K882" s="40"/>
      <c r="L882" s="40"/>
      <c r="M882" s="40"/>
      <c r="N882" s="40"/>
      <c r="O882" s="138"/>
      <c r="P882" s="138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</row>
    <row r="883" spans="1:41" ht="13.2">
      <c r="A883" s="40"/>
      <c r="B883" s="40"/>
      <c r="C883" s="40"/>
      <c r="D883" s="40"/>
      <c r="E883" s="40"/>
      <c r="F883" s="40"/>
      <c r="G883" s="40"/>
      <c r="H883" s="40"/>
      <c r="I883" s="161"/>
      <c r="J883" s="40"/>
      <c r="K883" s="40"/>
      <c r="L883" s="40"/>
      <c r="M883" s="40"/>
      <c r="N883" s="40"/>
      <c r="O883" s="138"/>
      <c r="P883" s="138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</row>
    <row r="884" spans="1:41" ht="13.2">
      <c r="A884" s="40"/>
      <c r="B884" s="40"/>
      <c r="C884" s="40"/>
      <c r="D884" s="40"/>
      <c r="E884" s="40"/>
      <c r="F884" s="40"/>
      <c r="G884" s="40"/>
      <c r="H884" s="40"/>
      <c r="I884" s="161"/>
      <c r="J884" s="40"/>
      <c r="K884" s="40"/>
      <c r="L884" s="40"/>
      <c r="M884" s="40"/>
      <c r="N884" s="40"/>
      <c r="O884" s="138"/>
      <c r="P884" s="138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</row>
    <row r="885" spans="1:41" ht="13.2">
      <c r="A885" s="40"/>
      <c r="B885" s="40"/>
      <c r="C885" s="40"/>
      <c r="D885" s="40"/>
      <c r="E885" s="40"/>
      <c r="F885" s="40"/>
      <c r="G885" s="40"/>
      <c r="H885" s="40"/>
      <c r="I885" s="161"/>
      <c r="J885" s="40"/>
      <c r="K885" s="40"/>
      <c r="L885" s="40"/>
      <c r="M885" s="40"/>
      <c r="N885" s="40"/>
      <c r="O885" s="138"/>
      <c r="P885" s="138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</row>
    <row r="886" spans="1:41" ht="13.2">
      <c r="A886" s="40"/>
      <c r="B886" s="40"/>
      <c r="C886" s="40"/>
      <c r="D886" s="40"/>
      <c r="E886" s="40"/>
      <c r="F886" s="40"/>
      <c r="G886" s="40"/>
      <c r="H886" s="40"/>
      <c r="I886" s="161"/>
      <c r="J886" s="40"/>
      <c r="K886" s="40"/>
      <c r="L886" s="40"/>
      <c r="M886" s="40"/>
      <c r="N886" s="40"/>
      <c r="O886" s="138"/>
      <c r="P886" s="138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</row>
    <row r="887" spans="1:41" ht="13.2">
      <c r="A887" s="40"/>
      <c r="B887" s="40"/>
      <c r="C887" s="40"/>
      <c r="D887" s="40"/>
      <c r="E887" s="40"/>
      <c r="F887" s="40"/>
      <c r="G887" s="40"/>
      <c r="H887" s="40"/>
      <c r="I887" s="161"/>
      <c r="J887" s="40"/>
      <c r="K887" s="40"/>
      <c r="L887" s="40"/>
      <c r="M887" s="40"/>
      <c r="N887" s="40"/>
      <c r="O887" s="138"/>
      <c r="P887" s="138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</row>
    <row r="888" spans="1:41" ht="13.2">
      <c r="A888" s="40"/>
      <c r="B888" s="40"/>
      <c r="C888" s="40"/>
      <c r="D888" s="40"/>
      <c r="E888" s="40"/>
      <c r="F888" s="40"/>
      <c r="G888" s="40"/>
      <c r="H888" s="40"/>
      <c r="I888" s="161"/>
      <c r="J888" s="40"/>
      <c r="K888" s="40"/>
      <c r="L888" s="40"/>
      <c r="M888" s="40"/>
      <c r="N888" s="40"/>
      <c r="O888" s="138"/>
      <c r="P888" s="138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</row>
    <row r="889" spans="1:41" ht="13.2">
      <c r="A889" s="40"/>
      <c r="B889" s="40"/>
      <c r="C889" s="40"/>
      <c r="D889" s="40"/>
      <c r="E889" s="40"/>
      <c r="F889" s="40"/>
      <c r="G889" s="40"/>
      <c r="H889" s="40"/>
      <c r="I889" s="161"/>
      <c r="J889" s="40"/>
      <c r="K889" s="40"/>
      <c r="L889" s="40"/>
      <c r="M889" s="40"/>
      <c r="N889" s="40"/>
      <c r="O889" s="138"/>
      <c r="P889" s="138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</row>
    <row r="890" spans="1:41" ht="13.2">
      <c r="A890" s="40"/>
      <c r="B890" s="40"/>
      <c r="C890" s="40"/>
      <c r="D890" s="40"/>
      <c r="E890" s="40"/>
      <c r="F890" s="40"/>
      <c r="G890" s="40"/>
      <c r="H890" s="40"/>
      <c r="I890" s="161"/>
      <c r="J890" s="40"/>
      <c r="K890" s="40"/>
      <c r="L890" s="40"/>
      <c r="M890" s="40"/>
      <c r="N890" s="40"/>
      <c r="O890" s="138"/>
      <c r="P890" s="138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</row>
    <row r="891" spans="1:41" ht="13.2">
      <c r="A891" s="40"/>
      <c r="B891" s="40"/>
      <c r="C891" s="40"/>
      <c r="D891" s="40"/>
      <c r="E891" s="40"/>
      <c r="F891" s="40"/>
      <c r="G891" s="40"/>
      <c r="H891" s="40"/>
      <c r="I891" s="161"/>
      <c r="J891" s="40"/>
      <c r="K891" s="40"/>
      <c r="L891" s="40"/>
      <c r="M891" s="40"/>
      <c r="N891" s="40"/>
      <c r="O891" s="138"/>
      <c r="P891" s="138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</row>
    <row r="892" spans="1:41" ht="13.2">
      <c r="A892" s="40"/>
      <c r="B892" s="40"/>
      <c r="C892" s="40"/>
      <c r="D892" s="40"/>
      <c r="E892" s="40"/>
      <c r="F892" s="40"/>
      <c r="G892" s="40"/>
      <c r="H892" s="40"/>
      <c r="I892" s="161"/>
      <c r="J892" s="40"/>
      <c r="K892" s="40"/>
      <c r="L892" s="40"/>
      <c r="M892" s="40"/>
      <c r="N892" s="40"/>
      <c r="O892" s="138"/>
      <c r="P892" s="138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</row>
    <row r="893" spans="1:41" ht="13.2">
      <c r="A893" s="40"/>
      <c r="B893" s="40"/>
      <c r="C893" s="40"/>
      <c r="D893" s="40"/>
      <c r="E893" s="40"/>
      <c r="F893" s="40"/>
      <c r="G893" s="40"/>
      <c r="H893" s="40"/>
      <c r="I893" s="161"/>
      <c r="J893" s="40"/>
      <c r="K893" s="40"/>
      <c r="L893" s="40"/>
      <c r="M893" s="40"/>
      <c r="N893" s="40"/>
      <c r="O893" s="138"/>
      <c r="P893" s="138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</row>
    <row r="894" spans="1:41" ht="13.2">
      <c r="A894" s="40"/>
      <c r="B894" s="40"/>
      <c r="C894" s="40"/>
      <c r="D894" s="40"/>
      <c r="E894" s="40"/>
      <c r="F894" s="40"/>
      <c r="G894" s="40"/>
      <c r="H894" s="40"/>
      <c r="I894" s="161"/>
      <c r="J894" s="40"/>
      <c r="K894" s="40"/>
      <c r="L894" s="40"/>
      <c r="M894" s="40"/>
      <c r="N894" s="40"/>
      <c r="O894" s="138"/>
      <c r="P894" s="138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</row>
    <row r="895" spans="1:41" ht="13.2">
      <c r="A895" s="40"/>
      <c r="B895" s="40"/>
      <c r="C895" s="40"/>
      <c r="D895" s="40"/>
      <c r="E895" s="40"/>
      <c r="F895" s="40"/>
      <c r="G895" s="40"/>
      <c r="H895" s="40"/>
      <c r="I895" s="161"/>
      <c r="J895" s="40"/>
      <c r="K895" s="40"/>
      <c r="L895" s="40"/>
      <c r="M895" s="40"/>
      <c r="N895" s="40"/>
      <c r="O895" s="138"/>
      <c r="P895" s="138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</row>
    <row r="896" spans="1:41" ht="13.2">
      <c r="A896" s="40"/>
      <c r="B896" s="40"/>
      <c r="C896" s="40"/>
      <c r="D896" s="40"/>
      <c r="E896" s="40"/>
      <c r="F896" s="40"/>
      <c r="G896" s="40"/>
      <c r="H896" s="40"/>
      <c r="I896" s="161"/>
      <c r="J896" s="40"/>
      <c r="K896" s="40"/>
      <c r="L896" s="40"/>
      <c r="M896" s="40"/>
      <c r="N896" s="40"/>
      <c r="O896" s="138"/>
      <c r="P896" s="138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</row>
    <row r="897" spans="1:41" ht="13.2">
      <c r="A897" s="40"/>
      <c r="B897" s="40"/>
      <c r="C897" s="40"/>
      <c r="D897" s="40"/>
      <c r="E897" s="40"/>
      <c r="F897" s="40"/>
      <c r="G897" s="40"/>
      <c r="H897" s="40"/>
      <c r="I897" s="161"/>
      <c r="J897" s="40"/>
      <c r="K897" s="40"/>
      <c r="L897" s="40"/>
      <c r="M897" s="40"/>
      <c r="N897" s="40"/>
      <c r="O897" s="138"/>
      <c r="P897" s="138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</row>
    <row r="898" spans="1:41" ht="13.2">
      <c r="A898" s="40"/>
      <c r="B898" s="40"/>
      <c r="C898" s="40"/>
      <c r="D898" s="40"/>
      <c r="E898" s="40"/>
      <c r="F898" s="40"/>
      <c r="G898" s="40"/>
      <c r="H898" s="40"/>
      <c r="I898" s="161"/>
      <c r="J898" s="40"/>
      <c r="K898" s="40"/>
      <c r="L898" s="40"/>
      <c r="M898" s="40"/>
      <c r="N898" s="40"/>
      <c r="O898" s="138"/>
      <c r="P898" s="138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</row>
    <row r="899" spans="1:41" ht="13.2">
      <c r="A899" s="40"/>
      <c r="B899" s="40"/>
      <c r="C899" s="40"/>
      <c r="D899" s="40"/>
      <c r="E899" s="40"/>
      <c r="F899" s="40"/>
      <c r="G899" s="40"/>
      <c r="H899" s="40"/>
      <c r="I899" s="161"/>
      <c r="J899" s="40"/>
      <c r="K899" s="40"/>
      <c r="L899" s="40"/>
      <c r="M899" s="40"/>
      <c r="N899" s="40"/>
      <c r="O899" s="138"/>
      <c r="P899" s="138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</row>
    <row r="900" spans="1:41" ht="13.2">
      <c r="A900" s="40"/>
      <c r="B900" s="40"/>
      <c r="C900" s="40"/>
      <c r="D900" s="40"/>
      <c r="E900" s="40"/>
      <c r="F900" s="40"/>
      <c r="G900" s="40"/>
      <c r="H900" s="40"/>
      <c r="I900" s="161"/>
      <c r="J900" s="40"/>
      <c r="K900" s="40"/>
      <c r="L900" s="40"/>
      <c r="M900" s="40"/>
      <c r="N900" s="40"/>
      <c r="O900" s="138"/>
      <c r="P900" s="138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</row>
    <row r="901" spans="1:41" ht="13.2">
      <c r="A901" s="40"/>
      <c r="B901" s="40"/>
      <c r="C901" s="40"/>
      <c r="D901" s="40"/>
      <c r="E901" s="40"/>
      <c r="F901" s="40"/>
      <c r="G901" s="40"/>
      <c r="H901" s="40"/>
      <c r="I901" s="161"/>
      <c r="J901" s="40"/>
      <c r="K901" s="40"/>
      <c r="L901" s="40"/>
      <c r="M901" s="40"/>
      <c r="N901" s="40"/>
      <c r="O901" s="138"/>
      <c r="P901" s="138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</row>
    <row r="902" spans="1:41" ht="13.2">
      <c r="A902" s="40"/>
      <c r="B902" s="40"/>
      <c r="C902" s="40"/>
      <c r="D902" s="40"/>
      <c r="E902" s="40"/>
      <c r="F902" s="40"/>
      <c r="G902" s="40"/>
      <c r="H902" s="40"/>
      <c r="I902" s="161"/>
      <c r="J902" s="40"/>
      <c r="K902" s="40"/>
      <c r="L902" s="40"/>
      <c r="M902" s="40"/>
      <c r="N902" s="40"/>
      <c r="O902" s="138"/>
      <c r="P902" s="138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</row>
    <row r="903" spans="1:41" ht="13.2">
      <c r="A903" s="40"/>
      <c r="B903" s="40"/>
      <c r="C903" s="40"/>
      <c r="D903" s="40"/>
      <c r="E903" s="40"/>
      <c r="F903" s="40"/>
      <c r="G903" s="40"/>
      <c r="H903" s="40"/>
      <c r="I903" s="161"/>
      <c r="J903" s="40"/>
      <c r="K903" s="40"/>
      <c r="L903" s="40"/>
      <c r="M903" s="40"/>
      <c r="N903" s="40"/>
      <c r="O903" s="138"/>
      <c r="P903" s="138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</row>
    <row r="904" spans="1:41" ht="13.2">
      <c r="A904" s="40"/>
      <c r="B904" s="40"/>
      <c r="C904" s="40"/>
      <c r="D904" s="40"/>
      <c r="E904" s="40"/>
      <c r="F904" s="40"/>
      <c r="G904" s="40"/>
      <c r="H904" s="40"/>
      <c r="I904" s="161"/>
      <c r="J904" s="40"/>
      <c r="K904" s="40"/>
      <c r="L904" s="40"/>
      <c r="M904" s="40"/>
      <c r="N904" s="40"/>
      <c r="O904" s="138"/>
      <c r="P904" s="138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</row>
    <row r="905" spans="1:41" ht="13.2">
      <c r="A905" s="40"/>
      <c r="B905" s="40"/>
      <c r="C905" s="40"/>
      <c r="D905" s="40"/>
      <c r="E905" s="40"/>
      <c r="F905" s="40"/>
      <c r="G905" s="40"/>
      <c r="H905" s="40"/>
      <c r="I905" s="161"/>
      <c r="J905" s="40"/>
      <c r="K905" s="40"/>
      <c r="L905" s="40"/>
      <c r="M905" s="40"/>
      <c r="N905" s="40"/>
      <c r="O905" s="138"/>
      <c r="P905" s="138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</row>
    <row r="906" spans="1:41" ht="13.2">
      <c r="A906" s="40"/>
      <c r="B906" s="40"/>
      <c r="C906" s="40"/>
      <c r="D906" s="40"/>
      <c r="E906" s="40"/>
      <c r="F906" s="40"/>
      <c r="G906" s="40"/>
      <c r="H906" s="40"/>
      <c r="I906" s="161"/>
      <c r="J906" s="40"/>
      <c r="K906" s="40"/>
      <c r="L906" s="40"/>
      <c r="M906" s="40"/>
      <c r="N906" s="40"/>
      <c r="O906" s="138"/>
      <c r="P906" s="138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</row>
    <row r="907" spans="1:41" ht="13.2">
      <c r="A907" s="40"/>
      <c r="B907" s="40"/>
      <c r="C907" s="40"/>
      <c r="D907" s="40"/>
      <c r="E907" s="40"/>
      <c r="F907" s="40"/>
      <c r="G907" s="40"/>
      <c r="H907" s="40"/>
      <c r="I907" s="161"/>
      <c r="J907" s="40"/>
      <c r="K907" s="40"/>
      <c r="L907" s="40"/>
      <c r="M907" s="40"/>
      <c r="N907" s="40"/>
      <c r="O907" s="138"/>
      <c r="P907" s="138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</row>
    <row r="908" spans="1:41" ht="13.2">
      <c r="A908" s="40"/>
      <c r="B908" s="40"/>
      <c r="C908" s="40"/>
      <c r="D908" s="40"/>
      <c r="E908" s="40"/>
      <c r="F908" s="40"/>
      <c r="G908" s="40"/>
      <c r="H908" s="40"/>
      <c r="I908" s="161"/>
      <c r="J908" s="40"/>
      <c r="K908" s="40"/>
      <c r="L908" s="40"/>
      <c r="M908" s="40"/>
      <c r="N908" s="40"/>
      <c r="O908" s="138"/>
      <c r="P908" s="138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</row>
    <row r="909" spans="1:41" ht="13.2">
      <c r="A909" s="40"/>
      <c r="B909" s="40"/>
      <c r="C909" s="40"/>
      <c r="D909" s="40"/>
      <c r="E909" s="40"/>
      <c r="F909" s="40"/>
      <c r="G909" s="40"/>
      <c r="H909" s="40"/>
      <c r="I909" s="161"/>
      <c r="J909" s="40"/>
      <c r="K909" s="40"/>
      <c r="L909" s="40"/>
      <c r="M909" s="40"/>
      <c r="N909" s="40"/>
      <c r="O909" s="138"/>
      <c r="P909" s="138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</row>
    <row r="910" spans="1:41" ht="13.2">
      <c r="A910" s="40"/>
      <c r="B910" s="40"/>
      <c r="C910" s="40"/>
      <c r="D910" s="40"/>
      <c r="E910" s="40"/>
      <c r="F910" s="40"/>
      <c r="G910" s="40"/>
      <c r="H910" s="40"/>
      <c r="I910" s="161"/>
      <c r="J910" s="40"/>
      <c r="K910" s="40"/>
      <c r="L910" s="40"/>
      <c r="M910" s="40"/>
      <c r="N910" s="40"/>
      <c r="O910" s="138"/>
      <c r="P910" s="138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</row>
    <row r="911" spans="1:41" ht="13.2">
      <c r="A911" s="40"/>
      <c r="B911" s="40"/>
      <c r="C911" s="40"/>
      <c r="D911" s="40"/>
      <c r="E911" s="40"/>
      <c r="F911" s="40"/>
      <c r="G911" s="40"/>
      <c r="H911" s="40"/>
      <c r="I911" s="161"/>
      <c r="J911" s="40"/>
      <c r="K911" s="40"/>
      <c r="L911" s="40"/>
      <c r="M911" s="40"/>
      <c r="N911" s="40"/>
      <c r="O911" s="138"/>
      <c r="P911" s="138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</row>
    <row r="912" spans="1:41" ht="13.2">
      <c r="A912" s="40"/>
      <c r="B912" s="40"/>
      <c r="C912" s="40"/>
      <c r="D912" s="40"/>
      <c r="E912" s="40"/>
      <c r="F912" s="40"/>
      <c r="G912" s="40"/>
      <c r="H912" s="40"/>
      <c r="I912" s="161"/>
      <c r="J912" s="40"/>
      <c r="K912" s="40"/>
      <c r="L912" s="40"/>
      <c r="M912" s="40"/>
      <c r="N912" s="40"/>
      <c r="O912" s="138"/>
      <c r="P912" s="138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</row>
    <row r="913" spans="1:41" ht="13.2">
      <c r="A913" s="40"/>
      <c r="B913" s="40"/>
      <c r="C913" s="40"/>
      <c r="D913" s="40"/>
      <c r="E913" s="40"/>
      <c r="F913" s="40"/>
      <c r="G913" s="40"/>
      <c r="H913" s="40"/>
      <c r="I913" s="161"/>
      <c r="J913" s="40"/>
      <c r="K913" s="40"/>
      <c r="L913" s="40"/>
      <c r="M913" s="40"/>
      <c r="N913" s="40"/>
      <c r="O913" s="138"/>
      <c r="P913" s="138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</row>
    <row r="914" spans="1:41" ht="13.2">
      <c r="A914" s="40"/>
      <c r="B914" s="40"/>
      <c r="C914" s="40"/>
      <c r="D914" s="40"/>
      <c r="E914" s="40"/>
      <c r="F914" s="40"/>
      <c r="G914" s="40"/>
      <c r="H914" s="40"/>
      <c r="I914" s="161"/>
      <c r="J914" s="40"/>
      <c r="K914" s="40"/>
      <c r="L914" s="40"/>
      <c r="M914" s="40"/>
      <c r="N914" s="40"/>
      <c r="O914" s="138"/>
      <c r="P914" s="138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</row>
    <row r="915" spans="1:41" ht="13.2">
      <c r="A915" s="40"/>
      <c r="B915" s="40"/>
      <c r="C915" s="40"/>
      <c r="D915" s="40"/>
      <c r="E915" s="40"/>
      <c r="F915" s="40"/>
      <c r="G915" s="40"/>
      <c r="H915" s="40"/>
      <c r="I915" s="161"/>
      <c r="J915" s="40"/>
      <c r="K915" s="40"/>
      <c r="L915" s="40"/>
      <c r="M915" s="40"/>
      <c r="N915" s="40"/>
      <c r="O915" s="138"/>
      <c r="P915" s="138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</row>
    <row r="916" spans="1:41" ht="13.2">
      <c r="A916" s="40"/>
      <c r="B916" s="40"/>
      <c r="C916" s="40"/>
      <c r="D916" s="40"/>
      <c r="E916" s="40"/>
      <c r="F916" s="40"/>
      <c r="G916" s="40"/>
      <c r="H916" s="40"/>
      <c r="I916" s="161"/>
      <c r="J916" s="40"/>
      <c r="K916" s="40"/>
      <c r="L916" s="40"/>
      <c r="M916" s="40"/>
      <c r="N916" s="40"/>
      <c r="O916" s="138"/>
      <c r="P916" s="138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</row>
    <row r="917" spans="1:41" ht="13.2">
      <c r="A917" s="40"/>
      <c r="B917" s="40"/>
      <c r="C917" s="40"/>
      <c r="D917" s="40"/>
      <c r="E917" s="40"/>
      <c r="F917" s="40"/>
      <c r="G917" s="40"/>
      <c r="H917" s="40"/>
      <c r="I917" s="161"/>
      <c r="J917" s="40"/>
      <c r="K917" s="40"/>
      <c r="L917" s="40"/>
      <c r="M917" s="40"/>
      <c r="N917" s="40"/>
      <c r="O917" s="138"/>
      <c r="P917" s="138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</row>
    <row r="918" spans="1:41" ht="13.2">
      <c r="A918" s="40"/>
      <c r="B918" s="40"/>
      <c r="C918" s="40"/>
      <c r="D918" s="40"/>
      <c r="E918" s="40"/>
      <c r="F918" s="40"/>
      <c r="G918" s="40"/>
      <c r="H918" s="40"/>
      <c r="I918" s="161"/>
      <c r="J918" s="40"/>
      <c r="K918" s="40"/>
      <c r="L918" s="40"/>
      <c r="M918" s="40"/>
      <c r="N918" s="40"/>
      <c r="O918" s="138"/>
      <c r="P918" s="138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</row>
    <row r="919" spans="1:41" ht="13.2">
      <c r="A919" s="40"/>
      <c r="B919" s="40"/>
      <c r="C919" s="40"/>
      <c r="D919" s="40"/>
      <c r="E919" s="40"/>
      <c r="F919" s="40"/>
      <c r="G919" s="40"/>
      <c r="H919" s="40"/>
      <c r="I919" s="161"/>
      <c r="J919" s="40"/>
      <c r="K919" s="40"/>
      <c r="L919" s="40"/>
      <c r="M919" s="40"/>
      <c r="N919" s="40"/>
      <c r="O919" s="138"/>
      <c r="P919" s="138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</row>
    <row r="920" spans="1:41" ht="13.2">
      <c r="A920" s="40"/>
      <c r="B920" s="40"/>
      <c r="C920" s="40"/>
      <c r="D920" s="40"/>
      <c r="E920" s="40"/>
      <c r="F920" s="40"/>
      <c r="G920" s="40"/>
      <c r="H920" s="40"/>
      <c r="I920" s="161"/>
      <c r="J920" s="40"/>
      <c r="K920" s="40"/>
      <c r="L920" s="40"/>
      <c r="M920" s="40"/>
      <c r="N920" s="40"/>
      <c r="O920" s="138"/>
      <c r="P920" s="138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</row>
    <row r="921" spans="1:41" ht="13.2">
      <c r="A921" s="40"/>
      <c r="B921" s="40"/>
      <c r="C921" s="40"/>
      <c r="D921" s="40"/>
      <c r="E921" s="40"/>
      <c r="F921" s="40"/>
      <c r="G921" s="40"/>
      <c r="H921" s="40"/>
      <c r="I921" s="161"/>
      <c r="J921" s="40"/>
      <c r="K921" s="40"/>
      <c r="L921" s="40"/>
      <c r="M921" s="40"/>
      <c r="N921" s="40"/>
      <c r="O921" s="138"/>
      <c r="P921" s="138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</row>
    <row r="922" spans="1:41" ht="13.2">
      <c r="A922" s="40"/>
      <c r="B922" s="40"/>
      <c r="C922" s="40"/>
      <c r="D922" s="40"/>
      <c r="E922" s="40"/>
      <c r="F922" s="40"/>
      <c r="G922" s="40"/>
      <c r="H922" s="40"/>
      <c r="I922" s="161"/>
      <c r="J922" s="40"/>
      <c r="K922" s="40"/>
      <c r="L922" s="40"/>
      <c r="M922" s="40"/>
      <c r="N922" s="40"/>
      <c r="O922" s="138"/>
      <c r="P922" s="138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</row>
    <row r="923" spans="1:41" ht="13.2">
      <c r="A923" s="40"/>
      <c r="B923" s="40"/>
      <c r="C923" s="40"/>
      <c r="D923" s="40"/>
      <c r="E923" s="40"/>
      <c r="F923" s="40"/>
      <c r="G923" s="40"/>
      <c r="H923" s="40"/>
      <c r="I923" s="161"/>
      <c r="J923" s="40"/>
      <c r="K923" s="40"/>
      <c r="L923" s="40"/>
      <c r="M923" s="40"/>
      <c r="N923" s="40"/>
      <c r="O923" s="138"/>
      <c r="P923" s="138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</row>
    <row r="924" spans="1:41" ht="13.2">
      <c r="A924" s="40"/>
      <c r="B924" s="40"/>
      <c r="C924" s="40"/>
      <c r="D924" s="40"/>
      <c r="E924" s="40"/>
      <c r="F924" s="40"/>
      <c r="G924" s="40"/>
      <c r="H924" s="40"/>
      <c r="I924" s="161"/>
      <c r="J924" s="40"/>
      <c r="K924" s="40"/>
      <c r="L924" s="40"/>
      <c r="M924" s="40"/>
      <c r="N924" s="40"/>
      <c r="O924" s="138"/>
      <c r="P924" s="138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</row>
    <row r="925" spans="1:41" ht="13.2">
      <c r="A925" s="40"/>
      <c r="B925" s="40"/>
      <c r="C925" s="40"/>
      <c r="D925" s="40"/>
      <c r="E925" s="40"/>
      <c r="F925" s="40"/>
      <c r="G925" s="40"/>
      <c r="H925" s="40"/>
      <c r="I925" s="161"/>
      <c r="J925" s="40"/>
      <c r="K925" s="40"/>
      <c r="L925" s="40"/>
      <c r="M925" s="40"/>
      <c r="N925" s="40"/>
      <c r="O925" s="138"/>
      <c r="P925" s="138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</row>
    <row r="926" spans="1:41" ht="13.2">
      <c r="A926" s="40"/>
      <c r="B926" s="40"/>
      <c r="C926" s="40"/>
      <c r="D926" s="40"/>
      <c r="E926" s="40"/>
      <c r="F926" s="40"/>
      <c r="G926" s="40"/>
      <c r="H926" s="40"/>
      <c r="I926" s="161"/>
      <c r="J926" s="40"/>
      <c r="K926" s="40"/>
      <c r="L926" s="40"/>
      <c r="M926" s="40"/>
      <c r="N926" s="40"/>
      <c r="O926" s="138"/>
      <c r="P926" s="138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</row>
    <row r="927" spans="1:41" ht="13.2">
      <c r="A927" s="40"/>
      <c r="B927" s="40"/>
      <c r="C927" s="40"/>
      <c r="D927" s="40"/>
      <c r="E927" s="40"/>
      <c r="F927" s="40"/>
      <c r="G927" s="40"/>
      <c r="H927" s="40"/>
      <c r="I927" s="161"/>
      <c r="J927" s="40"/>
      <c r="K927" s="40"/>
      <c r="L927" s="40"/>
      <c r="M927" s="40"/>
      <c r="N927" s="40"/>
      <c r="O927" s="138"/>
      <c r="P927" s="138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</row>
    <row r="928" spans="1:41" ht="13.2">
      <c r="A928" s="40"/>
      <c r="B928" s="40"/>
      <c r="C928" s="40"/>
      <c r="D928" s="40"/>
      <c r="E928" s="40"/>
      <c r="F928" s="40"/>
      <c r="G928" s="40"/>
      <c r="H928" s="40"/>
      <c r="I928" s="161"/>
      <c r="J928" s="40"/>
      <c r="K928" s="40"/>
      <c r="L928" s="40"/>
      <c r="M928" s="40"/>
      <c r="N928" s="40"/>
      <c r="O928" s="138"/>
      <c r="P928" s="138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</row>
    <row r="929" spans="1:41" ht="13.2">
      <c r="A929" s="40"/>
      <c r="B929" s="40"/>
      <c r="C929" s="40"/>
      <c r="D929" s="40"/>
      <c r="E929" s="40"/>
      <c r="F929" s="40"/>
      <c r="G929" s="40"/>
      <c r="H929" s="40"/>
      <c r="I929" s="161"/>
      <c r="J929" s="40"/>
      <c r="K929" s="40"/>
      <c r="L929" s="40"/>
      <c r="M929" s="40"/>
      <c r="N929" s="40"/>
      <c r="O929" s="138"/>
      <c r="P929" s="138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</row>
    <row r="930" spans="1:41" ht="13.2">
      <c r="A930" s="40"/>
      <c r="B930" s="40"/>
      <c r="C930" s="40"/>
      <c r="D930" s="40"/>
      <c r="E930" s="40"/>
      <c r="F930" s="40"/>
      <c r="G930" s="40"/>
      <c r="H930" s="40"/>
      <c r="I930" s="161"/>
      <c r="J930" s="40"/>
      <c r="K930" s="40"/>
      <c r="L930" s="40"/>
      <c r="M930" s="40"/>
      <c r="N930" s="40"/>
      <c r="O930" s="138"/>
      <c r="P930" s="138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</row>
    <row r="931" spans="1:41" ht="13.2">
      <c r="A931" s="40"/>
      <c r="B931" s="40"/>
      <c r="C931" s="40"/>
      <c r="D931" s="40"/>
      <c r="E931" s="40"/>
      <c r="F931" s="40"/>
      <c r="G931" s="40"/>
      <c r="H931" s="40"/>
      <c r="I931" s="161"/>
      <c r="J931" s="40"/>
      <c r="K931" s="40"/>
      <c r="L931" s="40"/>
      <c r="M931" s="40"/>
      <c r="N931" s="40"/>
      <c r="O931" s="138"/>
      <c r="P931" s="138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</row>
    <row r="932" spans="1:41" ht="13.2">
      <c r="A932" s="40"/>
      <c r="B932" s="40"/>
      <c r="C932" s="40"/>
      <c r="D932" s="40"/>
      <c r="E932" s="40"/>
      <c r="F932" s="40"/>
      <c r="G932" s="40"/>
      <c r="H932" s="40"/>
      <c r="I932" s="161"/>
      <c r="J932" s="40"/>
      <c r="K932" s="40"/>
      <c r="L932" s="40"/>
      <c r="M932" s="40"/>
      <c r="N932" s="40"/>
      <c r="O932" s="138"/>
      <c r="P932" s="138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</row>
    <row r="933" spans="1:41" ht="13.2">
      <c r="A933" s="40"/>
      <c r="B933" s="40"/>
      <c r="C933" s="40"/>
      <c r="D933" s="40"/>
      <c r="E933" s="40"/>
      <c r="F933" s="40"/>
      <c r="G933" s="40"/>
      <c r="H933" s="40"/>
      <c r="I933" s="161"/>
      <c r="J933" s="40"/>
      <c r="K933" s="40"/>
      <c r="L933" s="40"/>
      <c r="M933" s="40"/>
      <c r="N933" s="40"/>
      <c r="O933" s="138"/>
      <c r="P933" s="138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</row>
    <row r="934" spans="1:41" ht="13.2">
      <c r="A934" s="40"/>
      <c r="B934" s="40"/>
      <c r="C934" s="40"/>
      <c r="D934" s="40"/>
      <c r="E934" s="40"/>
      <c r="F934" s="40"/>
      <c r="G934" s="40"/>
      <c r="H934" s="40"/>
      <c r="I934" s="161"/>
      <c r="J934" s="40"/>
      <c r="K934" s="40"/>
      <c r="L934" s="40"/>
      <c r="M934" s="40"/>
      <c r="N934" s="40"/>
      <c r="O934" s="138"/>
      <c r="P934" s="138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</row>
    <row r="935" spans="1:41" ht="13.2">
      <c r="A935" s="40"/>
      <c r="B935" s="40"/>
      <c r="C935" s="40"/>
      <c r="D935" s="40"/>
      <c r="E935" s="40"/>
      <c r="F935" s="40"/>
      <c r="G935" s="40"/>
      <c r="H935" s="40"/>
      <c r="I935" s="161"/>
      <c r="J935" s="40"/>
      <c r="K935" s="40"/>
      <c r="L935" s="40"/>
      <c r="M935" s="40"/>
      <c r="N935" s="40"/>
      <c r="O935" s="138"/>
      <c r="P935" s="138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</row>
    <row r="936" spans="1:41" ht="13.2">
      <c r="A936" s="40"/>
      <c r="B936" s="40"/>
      <c r="C936" s="40"/>
      <c r="D936" s="40"/>
      <c r="E936" s="40"/>
      <c r="F936" s="40"/>
      <c r="G936" s="40"/>
      <c r="H936" s="40"/>
      <c r="I936" s="161"/>
      <c r="J936" s="40"/>
      <c r="K936" s="40"/>
      <c r="L936" s="40"/>
      <c r="M936" s="40"/>
      <c r="N936" s="40"/>
      <c r="O936" s="138"/>
      <c r="P936" s="138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</row>
    <row r="937" spans="1:41" ht="13.2">
      <c r="A937" s="40"/>
      <c r="B937" s="40"/>
      <c r="C937" s="40"/>
      <c r="D937" s="40"/>
      <c r="E937" s="40"/>
      <c r="F937" s="40"/>
      <c r="G937" s="40"/>
      <c r="H937" s="40"/>
      <c r="I937" s="161"/>
      <c r="J937" s="40"/>
      <c r="K937" s="40"/>
      <c r="L937" s="40"/>
      <c r="M937" s="40"/>
      <c r="N937" s="40"/>
      <c r="O937" s="138"/>
      <c r="P937" s="138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</row>
    <row r="938" spans="1:41" ht="13.2">
      <c r="A938" s="40"/>
      <c r="B938" s="40"/>
      <c r="C938" s="40"/>
      <c r="D938" s="40"/>
      <c r="E938" s="40"/>
      <c r="F938" s="40"/>
      <c r="G938" s="40"/>
      <c r="H938" s="40"/>
      <c r="I938" s="161"/>
      <c r="J938" s="40"/>
      <c r="K938" s="40"/>
      <c r="L938" s="40"/>
      <c r="M938" s="40"/>
      <c r="N938" s="40"/>
      <c r="O938" s="138"/>
      <c r="P938" s="138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</row>
    <row r="939" spans="1:41" ht="13.2">
      <c r="A939" s="40"/>
      <c r="B939" s="40"/>
      <c r="C939" s="40"/>
      <c r="D939" s="40"/>
      <c r="E939" s="40"/>
      <c r="F939" s="40"/>
      <c r="G939" s="40"/>
      <c r="H939" s="40"/>
      <c r="I939" s="161"/>
      <c r="J939" s="40"/>
      <c r="K939" s="40"/>
      <c r="L939" s="40"/>
      <c r="M939" s="40"/>
      <c r="N939" s="40"/>
      <c r="O939" s="138"/>
      <c r="P939" s="138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</row>
    <row r="940" spans="1:41" ht="13.2">
      <c r="A940" s="40"/>
      <c r="B940" s="40"/>
      <c r="C940" s="40"/>
      <c r="D940" s="40"/>
      <c r="E940" s="40"/>
      <c r="F940" s="40"/>
      <c r="G940" s="40"/>
      <c r="H940" s="40"/>
      <c r="I940" s="161"/>
      <c r="J940" s="40"/>
      <c r="K940" s="40"/>
      <c r="L940" s="40"/>
      <c r="M940" s="40"/>
      <c r="N940" s="40"/>
      <c r="O940" s="138"/>
      <c r="P940" s="138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</row>
    <row r="941" spans="1:41" ht="13.2">
      <c r="A941" s="40"/>
      <c r="B941" s="40"/>
      <c r="C941" s="40"/>
      <c r="D941" s="40"/>
      <c r="E941" s="40"/>
      <c r="F941" s="40"/>
      <c r="G941" s="40"/>
      <c r="H941" s="40"/>
      <c r="I941" s="161"/>
      <c r="J941" s="40"/>
      <c r="K941" s="40"/>
      <c r="L941" s="40"/>
      <c r="M941" s="40"/>
      <c r="N941" s="40"/>
      <c r="O941" s="138"/>
      <c r="P941" s="138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</row>
    <row r="942" spans="1:41" ht="13.2">
      <c r="A942" s="40"/>
      <c r="B942" s="40"/>
      <c r="C942" s="40"/>
      <c r="D942" s="40"/>
      <c r="E942" s="40"/>
      <c r="F942" s="40"/>
      <c r="G942" s="40"/>
      <c r="H942" s="40"/>
      <c r="I942" s="161"/>
      <c r="J942" s="40"/>
      <c r="K942" s="40"/>
      <c r="L942" s="40"/>
      <c r="M942" s="40"/>
      <c r="N942" s="40"/>
      <c r="O942" s="138"/>
      <c r="P942" s="138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</row>
    <row r="943" spans="1:41" ht="13.2">
      <c r="A943" s="40"/>
      <c r="B943" s="40"/>
      <c r="C943" s="40"/>
      <c r="D943" s="40"/>
      <c r="E943" s="40"/>
      <c r="F943" s="40"/>
      <c r="G943" s="40"/>
      <c r="H943" s="40"/>
      <c r="I943" s="161"/>
      <c r="J943" s="40"/>
      <c r="K943" s="40"/>
      <c r="L943" s="40"/>
      <c r="M943" s="40"/>
      <c r="N943" s="40"/>
      <c r="O943" s="138"/>
      <c r="P943" s="138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</row>
    <row r="944" spans="1:41" ht="13.2">
      <c r="A944" s="40"/>
      <c r="B944" s="40"/>
      <c r="C944" s="40"/>
      <c r="D944" s="40"/>
      <c r="E944" s="40"/>
      <c r="F944" s="40"/>
      <c r="G944" s="40"/>
      <c r="H944" s="40"/>
      <c r="I944" s="161"/>
      <c r="J944" s="40"/>
      <c r="K944" s="40"/>
      <c r="L944" s="40"/>
      <c r="M944" s="40"/>
      <c r="N944" s="40"/>
      <c r="O944" s="138"/>
      <c r="P944" s="138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</row>
    <row r="945" spans="1:41" ht="13.2">
      <c r="A945" s="40"/>
      <c r="B945" s="40"/>
      <c r="C945" s="40"/>
      <c r="D945" s="40"/>
      <c r="E945" s="40"/>
      <c r="F945" s="40"/>
      <c r="G945" s="40"/>
      <c r="H945" s="40"/>
      <c r="I945" s="161"/>
      <c r="J945" s="40"/>
      <c r="K945" s="40"/>
      <c r="L945" s="40"/>
      <c r="M945" s="40"/>
      <c r="N945" s="40"/>
      <c r="O945" s="138"/>
      <c r="P945" s="138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</row>
    <row r="946" spans="1:41" ht="13.2">
      <c r="A946" s="40"/>
      <c r="B946" s="40"/>
      <c r="C946" s="40"/>
      <c r="D946" s="40"/>
      <c r="E946" s="40"/>
      <c r="F946" s="40"/>
      <c r="G946" s="40"/>
      <c r="H946" s="40"/>
      <c r="I946" s="161"/>
      <c r="J946" s="40"/>
      <c r="K946" s="40"/>
      <c r="L946" s="40"/>
      <c r="M946" s="40"/>
      <c r="N946" s="40"/>
      <c r="O946" s="138"/>
      <c r="P946" s="138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</row>
    <row r="947" spans="1:41" ht="13.2">
      <c r="A947" s="40"/>
      <c r="B947" s="40"/>
      <c r="C947" s="40"/>
      <c r="D947" s="40"/>
      <c r="E947" s="40"/>
      <c r="F947" s="40"/>
      <c r="G947" s="40"/>
      <c r="H947" s="40"/>
      <c r="I947" s="161"/>
      <c r="J947" s="40"/>
      <c r="K947" s="40"/>
      <c r="L947" s="40"/>
      <c r="M947" s="40"/>
      <c r="N947" s="40"/>
      <c r="O947" s="138"/>
      <c r="P947" s="138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</row>
    <row r="948" spans="1:41" ht="13.2">
      <c r="A948" s="40"/>
      <c r="B948" s="40"/>
      <c r="C948" s="40"/>
      <c r="D948" s="40"/>
      <c r="E948" s="40"/>
      <c r="F948" s="40"/>
      <c r="G948" s="40"/>
      <c r="H948" s="40"/>
      <c r="I948" s="161"/>
      <c r="J948" s="40"/>
      <c r="K948" s="40"/>
      <c r="L948" s="40"/>
      <c r="M948" s="40"/>
      <c r="N948" s="40"/>
      <c r="O948" s="138"/>
      <c r="P948" s="138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</row>
    <row r="949" spans="1:41" ht="13.2">
      <c r="A949" s="40"/>
      <c r="B949" s="40"/>
      <c r="C949" s="40"/>
      <c r="D949" s="40"/>
      <c r="E949" s="40"/>
      <c r="F949" s="40"/>
      <c r="G949" s="40"/>
      <c r="H949" s="40"/>
      <c r="I949" s="161"/>
      <c r="J949" s="40"/>
      <c r="K949" s="40"/>
      <c r="L949" s="40"/>
      <c r="M949" s="40"/>
      <c r="N949" s="40"/>
      <c r="O949" s="138"/>
      <c r="P949" s="138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</row>
    <row r="950" spans="1:41" ht="13.2">
      <c r="A950" s="40"/>
      <c r="B950" s="40"/>
      <c r="C950" s="40"/>
      <c r="D950" s="40"/>
      <c r="E950" s="40"/>
      <c r="F950" s="40"/>
      <c r="G950" s="40"/>
      <c r="H950" s="40"/>
      <c r="I950" s="161"/>
      <c r="J950" s="40"/>
      <c r="K950" s="40"/>
      <c r="L950" s="40"/>
      <c r="M950" s="40"/>
      <c r="N950" s="40"/>
      <c r="O950" s="138"/>
      <c r="P950" s="138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</row>
    <row r="951" spans="1:41" ht="13.2">
      <c r="A951" s="40"/>
      <c r="B951" s="40"/>
      <c r="C951" s="40"/>
      <c r="D951" s="40"/>
      <c r="E951" s="40"/>
      <c r="F951" s="40"/>
      <c r="G951" s="40"/>
      <c r="H951" s="40"/>
      <c r="I951" s="161"/>
      <c r="J951" s="40"/>
      <c r="K951" s="40"/>
      <c r="L951" s="40"/>
      <c r="M951" s="40"/>
      <c r="N951" s="40"/>
      <c r="O951" s="138"/>
      <c r="P951" s="138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</row>
    <row r="952" spans="1:41" ht="13.2">
      <c r="A952" s="40"/>
      <c r="B952" s="40"/>
      <c r="C952" s="40"/>
      <c r="D952" s="40"/>
      <c r="E952" s="40"/>
      <c r="F952" s="40"/>
      <c r="G952" s="40"/>
      <c r="H952" s="40"/>
      <c r="I952" s="161"/>
      <c r="J952" s="40"/>
      <c r="K952" s="40"/>
      <c r="L952" s="40"/>
      <c r="M952" s="40"/>
      <c r="N952" s="40"/>
      <c r="O952" s="138"/>
      <c r="P952" s="138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</row>
    <row r="953" spans="1:41" ht="13.2">
      <c r="A953" s="40"/>
      <c r="B953" s="40"/>
      <c r="C953" s="40"/>
      <c r="D953" s="40"/>
      <c r="E953" s="40"/>
      <c r="F953" s="40"/>
      <c r="G953" s="40"/>
      <c r="H953" s="40"/>
      <c r="I953" s="161"/>
      <c r="J953" s="40"/>
      <c r="K953" s="40"/>
      <c r="L953" s="40"/>
      <c r="M953" s="40"/>
      <c r="N953" s="40"/>
      <c r="O953" s="138"/>
      <c r="P953" s="138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</row>
    <row r="954" spans="1:41" ht="13.2">
      <c r="A954" s="40"/>
      <c r="B954" s="40"/>
      <c r="C954" s="40"/>
      <c r="D954" s="40"/>
      <c r="E954" s="40"/>
      <c r="F954" s="40"/>
      <c r="G954" s="40"/>
      <c r="H954" s="40"/>
      <c r="I954" s="161"/>
      <c r="J954" s="40"/>
      <c r="K954" s="40"/>
      <c r="L954" s="40"/>
      <c r="M954" s="40"/>
      <c r="N954" s="40"/>
      <c r="O954" s="138"/>
      <c r="P954" s="138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</row>
    <row r="955" spans="1:41" ht="13.2">
      <c r="A955" s="40"/>
      <c r="B955" s="40"/>
      <c r="C955" s="40"/>
      <c r="D955" s="40"/>
      <c r="E955" s="40"/>
      <c r="F955" s="40"/>
      <c r="G955" s="40"/>
      <c r="H955" s="40"/>
      <c r="I955" s="161"/>
      <c r="J955" s="40"/>
      <c r="K955" s="40"/>
      <c r="L955" s="40"/>
      <c r="M955" s="40"/>
      <c r="N955" s="40"/>
      <c r="O955" s="138"/>
      <c r="P955" s="138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</row>
    <row r="956" spans="1:41" ht="13.2">
      <c r="A956" s="40"/>
      <c r="B956" s="40"/>
      <c r="C956" s="40"/>
      <c r="D956" s="40"/>
      <c r="E956" s="40"/>
      <c r="F956" s="40"/>
      <c r="G956" s="40"/>
      <c r="H956" s="40"/>
      <c r="I956" s="161"/>
      <c r="J956" s="40"/>
      <c r="K956" s="40"/>
      <c r="L956" s="40"/>
      <c r="M956" s="40"/>
      <c r="N956" s="40"/>
      <c r="O956" s="138"/>
      <c r="P956" s="138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</row>
    <row r="957" spans="1:41" ht="13.2">
      <c r="A957" s="40"/>
      <c r="B957" s="40"/>
      <c r="C957" s="40"/>
      <c r="D957" s="40"/>
      <c r="E957" s="40"/>
      <c r="F957" s="40"/>
      <c r="G957" s="40"/>
      <c r="H957" s="40"/>
      <c r="I957" s="161"/>
      <c r="J957" s="40"/>
      <c r="K957" s="40"/>
      <c r="L957" s="40"/>
      <c r="M957" s="40"/>
      <c r="N957" s="40"/>
      <c r="O957" s="138"/>
      <c r="P957" s="138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</row>
    <row r="958" spans="1:41" ht="13.2">
      <c r="A958" s="40"/>
      <c r="B958" s="40"/>
      <c r="C958" s="40"/>
      <c r="D958" s="40"/>
      <c r="E958" s="40"/>
      <c r="F958" s="40"/>
      <c r="G958" s="40"/>
      <c r="H958" s="40"/>
      <c r="I958" s="161"/>
      <c r="J958" s="40"/>
      <c r="K958" s="40"/>
      <c r="L958" s="40"/>
      <c r="M958" s="40"/>
      <c r="N958" s="40"/>
      <c r="O958" s="138"/>
      <c r="P958" s="138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</row>
    <row r="959" spans="1:41" ht="13.2">
      <c r="A959" s="40"/>
      <c r="B959" s="40"/>
      <c r="C959" s="40"/>
      <c r="D959" s="40"/>
      <c r="E959" s="40"/>
      <c r="F959" s="40"/>
      <c r="G959" s="40"/>
      <c r="H959" s="40"/>
      <c r="I959" s="161"/>
      <c r="J959" s="40"/>
      <c r="K959" s="40"/>
      <c r="L959" s="40"/>
      <c r="M959" s="40"/>
      <c r="N959" s="40"/>
      <c r="O959" s="138"/>
      <c r="P959" s="138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</row>
    <row r="960" spans="1:41" ht="13.2">
      <c r="A960" s="40"/>
      <c r="B960" s="40"/>
      <c r="C960" s="40"/>
      <c r="D960" s="40"/>
      <c r="E960" s="40"/>
      <c r="F960" s="40"/>
      <c r="G960" s="40"/>
      <c r="H960" s="40"/>
      <c r="I960" s="161"/>
      <c r="J960" s="40"/>
      <c r="K960" s="40"/>
      <c r="L960" s="40"/>
      <c r="M960" s="40"/>
      <c r="N960" s="40"/>
      <c r="O960" s="138"/>
      <c r="P960" s="138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</row>
    <row r="961" spans="1:41" ht="13.2">
      <c r="A961" s="40"/>
      <c r="B961" s="40"/>
      <c r="C961" s="40"/>
      <c r="D961" s="40"/>
      <c r="E961" s="40"/>
      <c r="F961" s="40"/>
      <c r="G961" s="40"/>
      <c r="H961" s="40"/>
      <c r="I961" s="161"/>
      <c r="J961" s="40"/>
      <c r="K961" s="40"/>
      <c r="L961" s="40"/>
      <c r="M961" s="40"/>
      <c r="N961" s="40"/>
      <c r="O961" s="138"/>
      <c r="P961" s="138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</row>
    <row r="962" spans="1:41" ht="13.2">
      <c r="A962" s="40"/>
      <c r="B962" s="40"/>
      <c r="C962" s="40"/>
      <c r="D962" s="40"/>
      <c r="E962" s="40"/>
      <c r="F962" s="40"/>
      <c r="G962" s="40"/>
      <c r="H962" s="40"/>
      <c r="I962" s="161"/>
      <c r="J962" s="40"/>
      <c r="K962" s="40"/>
      <c r="L962" s="40"/>
      <c r="M962" s="40"/>
      <c r="N962" s="40"/>
      <c r="O962" s="138"/>
      <c r="P962" s="138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</row>
    <row r="963" spans="1:41" ht="13.2">
      <c r="A963" s="40"/>
      <c r="B963" s="40"/>
      <c r="C963" s="40"/>
      <c r="D963" s="40"/>
      <c r="E963" s="40"/>
      <c r="F963" s="40"/>
      <c r="G963" s="40"/>
      <c r="H963" s="40"/>
      <c r="I963" s="161"/>
      <c r="J963" s="40"/>
      <c r="K963" s="40"/>
      <c r="L963" s="40"/>
      <c r="M963" s="40"/>
      <c r="N963" s="40"/>
      <c r="O963" s="138"/>
      <c r="P963" s="138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</row>
    <row r="964" spans="1:41" ht="13.2">
      <c r="A964" s="40"/>
      <c r="B964" s="40"/>
      <c r="C964" s="40"/>
      <c r="D964" s="40"/>
      <c r="E964" s="40"/>
      <c r="F964" s="40"/>
      <c r="G964" s="40"/>
      <c r="H964" s="40"/>
      <c r="I964" s="161"/>
      <c r="J964" s="40"/>
      <c r="K964" s="40"/>
      <c r="L964" s="40"/>
      <c r="M964" s="40"/>
      <c r="N964" s="40"/>
      <c r="O964" s="138"/>
      <c r="P964" s="138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</row>
    <row r="965" spans="1:41" ht="13.2">
      <c r="A965" s="40"/>
      <c r="B965" s="40"/>
      <c r="C965" s="40"/>
      <c r="D965" s="40"/>
      <c r="E965" s="40"/>
      <c r="F965" s="40"/>
      <c r="G965" s="40"/>
      <c r="H965" s="40"/>
      <c r="I965" s="161"/>
      <c r="J965" s="40"/>
      <c r="K965" s="40"/>
      <c r="L965" s="40"/>
      <c r="M965" s="40"/>
      <c r="N965" s="40"/>
      <c r="O965" s="138"/>
      <c r="P965" s="138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</row>
    <row r="966" spans="1:41" ht="13.2">
      <c r="A966" s="40"/>
      <c r="B966" s="40"/>
      <c r="C966" s="40"/>
      <c r="D966" s="40"/>
      <c r="E966" s="40"/>
      <c r="F966" s="40"/>
      <c r="G966" s="40"/>
      <c r="H966" s="40"/>
      <c r="I966" s="161"/>
      <c r="J966" s="40"/>
      <c r="K966" s="40"/>
      <c r="L966" s="40"/>
      <c r="M966" s="40"/>
      <c r="N966" s="40"/>
      <c r="O966" s="138"/>
      <c r="P966" s="138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</row>
    <row r="967" spans="1:41" ht="13.2">
      <c r="A967" s="40"/>
      <c r="B967" s="40"/>
      <c r="C967" s="40"/>
      <c r="D967" s="40"/>
      <c r="E967" s="40"/>
      <c r="F967" s="40"/>
      <c r="G967" s="40"/>
      <c r="H967" s="40"/>
      <c r="I967" s="161"/>
      <c r="J967" s="40"/>
      <c r="K967" s="40"/>
      <c r="L967" s="40"/>
      <c r="M967" s="40"/>
      <c r="N967" s="40"/>
      <c r="O967" s="138"/>
      <c r="P967" s="138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</row>
    <row r="968" spans="1:41" ht="13.2">
      <c r="A968" s="40"/>
      <c r="B968" s="40"/>
      <c r="C968" s="40"/>
      <c r="D968" s="40"/>
      <c r="E968" s="40"/>
      <c r="F968" s="40"/>
      <c r="G968" s="40"/>
      <c r="H968" s="40"/>
      <c r="I968" s="161"/>
      <c r="J968" s="40"/>
      <c r="K968" s="40"/>
      <c r="L968" s="40"/>
      <c r="M968" s="40"/>
      <c r="N968" s="40"/>
      <c r="O968" s="138"/>
      <c r="P968" s="138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</row>
    <row r="969" spans="1:41" ht="13.2">
      <c r="A969" s="40"/>
      <c r="B969" s="40"/>
      <c r="C969" s="40"/>
      <c r="D969" s="40"/>
      <c r="E969" s="40"/>
      <c r="F969" s="40"/>
      <c r="G969" s="40"/>
      <c r="H969" s="40"/>
      <c r="I969" s="161"/>
      <c r="J969" s="40"/>
      <c r="K969" s="40"/>
      <c r="L969" s="40"/>
      <c r="M969" s="40"/>
      <c r="N969" s="40"/>
      <c r="O969" s="138"/>
      <c r="P969" s="138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</row>
    <row r="970" spans="1:41" ht="13.2">
      <c r="A970" s="40"/>
      <c r="B970" s="40"/>
      <c r="C970" s="40"/>
      <c r="D970" s="40"/>
      <c r="E970" s="40"/>
      <c r="F970" s="40"/>
      <c r="G970" s="40"/>
      <c r="H970" s="40"/>
      <c r="I970" s="161"/>
      <c r="J970" s="40"/>
      <c r="K970" s="40"/>
      <c r="L970" s="40"/>
      <c r="M970" s="40"/>
      <c r="N970" s="40"/>
      <c r="O970" s="138"/>
      <c r="P970" s="138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</row>
    <row r="971" spans="1:41" ht="13.2">
      <c r="A971" s="40"/>
      <c r="B971" s="40"/>
      <c r="C971" s="40"/>
      <c r="D971" s="40"/>
      <c r="E971" s="40"/>
      <c r="F971" s="40"/>
      <c r="G971" s="40"/>
      <c r="H971" s="40"/>
      <c r="I971" s="161"/>
      <c r="J971" s="40"/>
      <c r="K971" s="40"/>
      <c r="L971" s="40"/>
      <c r="M971" s="40"/>
      <c r="N971" s="40"/>
      <c r="O971" s="138"/>
      <c r="P971" s="138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</row>
    <row r="972" spans="1:41" ht="13.2">
      <c r="A972" s="40"/>
      <c r="B972" s="40"/>
      <c r="C972" s="40"/>
      <c r="D972" s="40"/>
      <c r="E972" s="40"/>
      <c r="F972" s="40"/>
      <c r="G972" s="40"/>
      <c r="H972" s="40"/>
      <c r="I972" s="161"/>
      <c r="J972" s="40"/>
      <c r="K972" s="40"/>
      <c r="L972" s="40"/>
      <c r="M972" s="40"/>
      <c r="N972" s="40"/>
      <c r="O972" s="138"/>
      <c r="P972" s="138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</row>
    <row r="973" spans="1:41" ht="13.2">
      <c r="A973" s="40"/>
      <c r="B973" s="40"/>
      <c r="C973" s="40"/>
      <c r="D973" s="40"/>
      <c r="E973" s="40"/>
      <c r="F973" s="40"/>
      <c r="G973" s="40"/>
      <c r="H973" s="40"/>
      <c r="I973" s="161"/>
      <c r="J973" s="40"/>
      <c r="K973" s="40"/>
      <c r="L973" s="40"/>
      <c r="M973" s="40"/>
      <c r="N973" s="40"/>
      <c r="O973" s="138"/>
      <c r="P973" s="138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</row>
    <row r="974" spans="1:41" ht="13.2">
      <c r="A974" s="40"/>
      <c r="B974" s="40"/>
      <c r="C974" s="40"/>
      <c r="D974" s="40"/>
      <c r="E974" s="40"/>
      <c r="F974" s="40"/>
      <c r="G974" s="40"/>
      <c r="H974" s="40"/>
      <c r="I974" s="161"/>
      <c r="J974" s="40"/>
      <c r="K974" s="40"/>
      <c r="L974" s="40"/>
      <c r="M974" s="40"/>
      <c r="N974" s="40"/>
      <c r="O974" s="138"/>
      <c r="P974" s="138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</row>
    <row r="975" spans="1:41" ht="13.2">
      <c r="A975" s="40"/>
      <c r="B975" s="40"/>
      <c r="C975" s="40"/>
      <c r="D975" s="40"/>
      <c r="E975" s="40"/>
      <c r="F975" s="40"/>
      <c r="G975" s="40"/>
      <c r="H975" s="40"/>
      <c r="I975" s="161"/>
      <c r="J975" s="40"/>
      <c r="K975" s="40"/>
      <c r="L975" s="40"/>
      <c r="M975" s="40"/>
      <c r="N975" s="40"/>
      <c r="O975" s="138"/>
      <c r="P975" s="138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</row>
    <row r="976" spans="1:41" ht="13.2">
      <c r="A976" s="40"/>
      <c r="B976" s="40"/>
      <c r="C976" s="40"/>
      <c r="D976" s="40"/>
      <c r="E976" s="40"/>
      <c r="F976" s="40"/>
      <c r="G976" s="40"/>
      <c r="H976" s="40"/>
      <c r="I976" s="161"/>
      <c r="J976" s="40"/>
      <c r="K976" s="40"/>
      <c r="L976" s="40"/>
      <c r="M976" s="40"/>
      <c r="N976" s="40"/>
      <c r="O976" s="138"/>
      <c r="P976" s="138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</row>
  </sheetData>
  <dataValidations count="3">
    <dataValidation type="list" allowBlank="1" showErrorMessage="1" sqref="F3:G3 F4:F5 F7:G7 Q3:R8 F9:G10 Q15:R15 F12:G20 Q21:R21 Q26:R28 Q31:R32 F37:G39 F41:G44 Q38:R45 F46:G47 Q48:R49 F49:G50 F52:G53 Q53:R58 Q61:R62 Q65:R65 F55:G66 F68:G70 F74:G77 F79:G80 Q75:R80 Q83:R83 F82:G85 Q86:R86 Q89:R89 F87:G93 F95:G97 F100:G105 Q100:R106 F107:G109 Q110:R111 F111:G115 Q116:R117 F117:G120 Q122:R124 F122:G127 Q130:R130 F129:G131 F133:G151" xr:uid="{00000000-0002-0000-1200-000000000000}">
      <formula1>"Yes,No,NA"</formula1>
    </dataValidation>
    <dataValidation type="list" allowBlank="1" showErrorMessage="1" sqref="H3:H5 H7 S3:S8 H9:H10 S15 H12:H20 S21 S26:S28 S31:S32 H37:H39 H41:H44 S38:S45 H46:H47 S48:S49 H49:H50 H52:H53 S53:S58 S61:S62 S65 H55:H66 H68:H70 H74:H77 H79:H80 S75:S80 S83 H82:H85 S86 S89 H87:H93 H95:H97 H100:H105 S100:S106 H107:H109 S110:S111 H111:H115 S116:S117 H117:H120 S122:S124 H122:H127 S130 H129:H131 H133:H151" xr:uid="{00000000-0002-0000-1200-000001000000}">
      <formula1>"Venmo,Zelle,Paypal,Apple pay,Cash,Not in the Directory"</formula1>
    </dataValidation>
    <dataValidation type="list" allowBlank="1" showErrorMessage="1" sqref="G4:G5" xr:uid="{00000000-0002-0000-1200-000002000000}">
      <formula1>"Yes,No"</formula1>
    </dataValidation>
  </dataValidations>
  <pageMargins left="0.7" right="0.7" top="0.75" bottom="0.75" header="0.3" footer="0.3"/>
  <tableParts count="111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N961"/>
  <sheetViews>
    <sheetView workbookViewId="0"/>
  </sheetViews>
  <sheetFormatPr defaultColWidth="12.6640625" defaultRowHeight="15.75" customHeight="1"/>
  <cols>
    <col min="1" max="1" width="6" customWidth="1"/>
    <col min="2" max="2" width="13.33203125" customWidth="1"/>
    <col min="3" max="3" width="20" customWidth="1"/>
    <col min="4" max="4" width="10" customWidth="1"/>
    <col min="5" max="5" width="8.6640625" customWidth="1"/>
    <col min="6" max="6" width="12.44140625" customWidth="1"/>
    <col min="7" max="7" width="10.21875" customWidth="1"/>
    <col min="8" max="8" width="11.109375" customWidth="1"/>
    <col min="9" max="9" width="2.21875" customWidth="1"/>
    <col min="10" max="10" width="11.33203125" customWidth="1"/>
    <col min="11" max="11" width="12.33203125" customWidth="1"/>
    <col min="12" max="12" width="19.6640625" customWidth="1"/>
    <col min="13" max="13" width="7" customWidth="1"/>
    <col min="14" max="14" width="8.21875" customWidth="1"/>
    <col min="15" max="15" width="7" customWidth="1"/>
    <col min="16" max="16" width="7.77734375" customWidth="1"/>
    <col min="17" max="17" width="11.44140625" customWidth="1"/>
    <col min="18" max="18" width="9.109375" customWidth="1"/>
    <col min="19" max="19" width="12.6640625" customWidth="1"/>
    <col min="20" max="20" width="20.109375" customWidth="1"/>
    <col min="23" max="23" width="15.21875" customWidth="1"/>
  </cols>
  <sheetData>
    <row r="1" spans="1:40" ht="13.2">
      <c r="A1" s="31" t="s">
        <v>288</v>
      </c>
      <c r="B1" s="31" t="s">
        <v>289</v>
      </c>
      <c r="C1" s="31" t="s">
        <v>559</v>
      </c>
      <c r="D1" s="31" t="s">
        <v>291</v>
      </c>
      <c r="E1" s="150" t="s">
        <v>292</v>
      </c>
      <c r="F1" s="31" t="s">
        <v>560</v>
      </c>
      <c r="G1" s="31" t="s">
        <v>561</v>
      </c>
      <c r="H1" s="31" t="s">
        <v>562</v>
      </c>
      <c r="I1" s="235"/>
      <c r="J1" s="31" t="s">
        <v>288</v>
      </c>
      <c r="K1" s="31" t="s">
        <v>289</v>
      </c>
      <c r="L1" s="31" t="s">
        <v>559</v>
      </c>
      <c r="M1" s="31" t="s">
        <v>291</v>
      </c>
      <c r="N1" s="150" t="s">
        <v>292</v>
      </c>
      <c r="O1" s="150" t="s">
        <v>233</v>
      </c>
      <c r="P1" s="150" t="s">
        <v>563</v>
      </c>
      <c r="Q1" s="31" t="s">
        <v>560</v>
      </c>
      <c r="R1" s="31" t="s">
        <v>561</v>
      </c>
      <c r="S1" s="31" t="s">
        <v>562</v>
      </c>
      <c r="X1" s="40"/>
      <c r="AB1" s="40"/>
      <c r="AC1" s="40"/>
      <c r="AD1" s="3"/>
      <c r="AE1" s="40"/>
      <c r="AF1" s="40"/>
    </row>
    <row r="2" spans="1:40" ht="15" hidden="1">
      <c r="A2" s="110"/>
      <c r="B2" s="37"/>
      <c r="C2" s="37"/>
      <c r="D2" s="37"/>
      <c r="E2" s="137"/>
      <c r="F2" s="45"/>
      <c r="G2" s="37"/>
      <c r="H2" s="37"/>
      <c r="I2" s="183"/>
      <c r="J2" s="37"/>
      <c r="K2" s="37"/>
      <c r="L2" s="37"/>
      <c r="M2" s="137"/>
      <c r="N2" s="137"/>
      <c r="O2" s="137"/>
      <c r="P2" s="37"/>
      <c r="Q2" s="37"/>
      <c r="R2" s="37"/>
      <c r="S2" s="37"/>
      <c r="T2" s="37"/>
      <c r="U2" s="37"/>
      <c r="V2" s="37"/>
      <c r="W2" s="37"/>
      <c r="X2" s="40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</row>
    <row r="3" spans="1:40" ht="13.2" hidden="1">
      <c r="A3" s="208">
        <v>45719</v>
      </c>
      <c r="B3" s="130" t="s">
        <v>669</v>
      </c>
      <c r="C3" s="130" t="s">
        <v>430</v>
      </c>
      <c r="D3" s="40">
        <v>60</v>
      </c>
      <c r="E3" s="140">
        <v>90</v>
      </c>
      <c r="F3" s="40" t="s">
        <v>303</v>
      </c>
      <c r="G3" s="40" t="s">
        <v>303</v>
      </c>
      <c r="H3" s="40" t="s">
        <v>0</v>
      </c>
      <c r="I3" s="183"/>
      <c r="J3" s="156" t="s">
        <v>565</v>
      </c>
      <c r="K3" s="130" t="s">
        <v>227</v>
      </c>
      <c r="L3" s="130" t="s">
        <v>404</v>
      </c>
      <c r="M3" s="40" t="s">
        <v>304</v>
      </c>
      <c r="N3" s="138">
        <v>100</v>
      </c>
      <c r="O3" s="138">
        <v>40</v>
      </c>
      <c r="P3" s="138">
        <v>60</v>
      </c>
      <c r="Q3" s="40" t="s">
        <v>303</v>
      </c>
      <c r="R3" s="40" t="s">
        <v>303</v>
      </c>
      <c r="S3" s="40" t="s">
        <v>0</v>
      </c>
      <c r="T3" s="40"/>
      <c r="U3" s="40"/>
    </row>
    <row r="4" spans="1:40" ht="13.2" hidden="1">
      <c r="A4" s="208">
        <v>45719</v>
      </c>
      <c r="B4" s="7" t="s">
        <v>20</v>
      </c>
      <c r="C4" s="236" t="s">
        <v>307</v>
      </c>
      <c r="D4" s="40">
        <v>30</v>
      </c>
      <c r="E4" s="140">
        <v>60</v>
      </c>
      <c r="F4" s="40" t="s">
        <v>303</v>
      </c>
      <c r="G4" s="40" t="s">
        <v>303</v>
      </c>
      <c r="H4" s="40" t="s">
        <v>0</v>
      </c>
      <c r="I4" s="235"/>
      <c r="J4" s="211" t="s">
        <v>199</v>
      </c>
      <c r="K4" s="130" t="s">
        <v>537</v>
      </c>
      <c r="L4" s="130" t="s">
        <v>574</v>
      </c>
      <c r="M4" s="40" t="s">
        <v>304</v>
      </c>
      <c r="N4" s="140">
        <v>100</v>
      </c>
      <c r="O4" s="140">
        <v>40</v>
      </c>
      <c r="P4" s="140">
        <v>60</v>
      </c>
      <c r="Q4" s="40" t="s">
        <v>303</v>
      </c>
      <c r="R4" s="40" t="s">
        <v>303</v>
      </c>
      <c r="S4" s="40" t="s">
        <v>0</v>
      </c>
      <c r="T4" s="40"/>
      <c r="U4" s="40"/>
      <c r="X4" s="40"/>
    </row>
    <row r="5" spans="1:40" ht="13.2" hidden="1">
      <c r="A5" s="208">
        <v>45719</v>
      </c>
      <c r="B5" s="130" t="s">
        <v>609</v>
      </c>
      <c r="C5" s="130" t="s">
        <v>200</v>
      </c>
      <c r="D5" s="40">
        <v>30</v>
      </c>
      <c r="E5" s="140">
        <v>60</v>
      </c>
      <c r="F5" s="40" t="s">
        <v>303</v>
      </c>
      <c r="G5" s="40" t="s">
        <v>303</v>
      </c>
      <c r="H5" s="40" t="s">
        <v>0</v>
      </c>
      <c r="I5" s="235"/>
      <c r="J5" s="214" t="s">
        <v>199</v>
      </c>
      <c r="K5" s="130" t="s">
        <v>442</v>
      </c>
      <c r="L5" s="130" t="s">
        <v>601</v>
      </c>
      <c r="M5" s="40" t="s">
        <v>304</v>
      </c>
      <c r="N5" s="140">
        <v>100</v>
      </c>
      <c r="O5" s="140">
        <v>40</v>
      </c>
      <c r="P5" s="140">
        <v>60</v>
      </c>
      <c r="Q5" s="40" t="s">
        <v>303</v>
      </c>
      <c r="R5" s="40" t="s">
        <v>303</v>
      </c>
      <c r="S5" s="40" t="s">
        <v>0</v>
      </c>
      <c r="T5" s="40"/>
      <c r="U5" s="40"/>
    </row>
    <row r="6" spans="1:40" ht="13.2" hidden="1">
      <c r="A6" s="208">
        <v>45719</v>
      </c>
      <c r="B6" s="7" t="s">
        <v>625</v>
      </c>
      <c r="C6" s="7" t="s">
        <v>396</v>
      </c>
      <c r="D6" s="40">
        <v>60</v>
      </c>
      <c r="E6" s="140">
        <v>90</v>
      </c>
      <c r="F6" s="40" t="s">
        <v>303</v>
      </c>
      <c r="G6" s="40" t="s">
        <v>303</v>
      </c>
      <c r="H6" s="40" t="s">
        <v>0</v>
      </c>
      <c r="I6" s="235"/>
      <c r="J6" s="214" t="s">
        <v>199</v>
      </c>
      <c r="K6" s="130" t="s">
        <v>673</v>
      </c>
      <c r="L6" s="130" t="s">
        <v>430</v>
      </c>
      <c r="M6" s="40" t="s">
        <v>304</v>
      </c>
      <c r="N6" s="140">
        <v>200</v>
      </c>
      <c r="O6" s="140">
        <v>80</v>
      </c>
      <c r="P6" s="140">
        <v>120</v>
      </c>
      <c r="Q6" s="40" t="s">
        <v>303</v>
      </c>
      <c r="R6" s="40" t="s">
        <v>303</v>
      </c>
      <c r="S6" s="40" t="s">
        <v>0</v>
      </c>
      <c r="T6" s="40"/>
      <c r="U6" s="40"/>
    </row>
    <row r="7" spans="1:40" ht="13.2" hidden="1">
      <c r="A7" s="155"/>
      <c r="B7" s="5"/>
      <c r="C7" s="5"/>
      <c r="D7" s="5"/>
      <c r="E7" s="142"/>
      <c r="F7" s="50"/>
      <c r="G7" s="189"/>
      <c r="H7" s="5"/>
      <c r="I7" s="235"/>
      <c r="J7" s="208">
        <v>45720</v>
      </c>
      <c r="K7" s="130" t="s">
        <v>227</v>
      </c>
      <c r="L7" s="130" t="s">
        <v>404</v>
      </c>
      <c r="M7" s="40">
        <v>150</v>
      </c>
      <c r="N7" s="138">
        <v>220</v>
      </c>
      <c r="O7" s="138">
        <f t="shared" ref="O7:O9" si="0">0.2*N7</f>
        <v>44</v>
      </c>
      <c r="P7" s="138">
        <f t="shared" ref="P7:P9" si="1">N7-O7</f>
        <v>176</v>
      </c>
      <c r="Q7" s="40" t="s">
        <v>303</v>
      </c>
      <c r="R7" s="40" t="s">
        <v>303</v>
      </c>
      <c r="S7" s="40" t="s">
        <v>0</v>
      </c>
      <c r="T7" s="40" t="s">
        <v>666</v>
      </c>
      <c r="U7" s="40"/>
    </row>
    <row r="8" spans="1:40" ht="13.2" hidden="1">
      <c r="A8" s="208">
        <v>45720</v>
      </c>
      <c r="B8" s="130" t="s">
        <v>362</v>
      </c>
      <c r="C8" s="130" t="s">
        <v>400</v>
      </c>
      <c r="D8" s="40">
        <v>60</v>
      </c>
      <c r="E8" s="140">
        <v>90</v>
      </c>
      <c r="F8" s="40" t="s">
        <v>303</v>
      </c>
      <c r="G8" s="40" t="s">
        <v>303</v>
      </c>
      <c r="H8" s="40" t="s">
        <v>1</v>
      </c>
      <c r="I8" s="235"/>
      <c r="J8" s="208">
        <v>45720</v>
      </c>
      <c r="K8" s="130" t="s">
        <v>603</v>
      </c>
      <c r="L8" s="130" t="s">
        <v>683</v>
      </c>
      <c r="M8" s="40">
        <v>60</v>
      </c>
      <c r="N8" s="138">
        <v>80</v>
      </c>
      <c r="O8" s="138">
        <f t="shared" si="0"/>
        <v>16</v>
      </c>
      <c r="P8" s="138">
        <f t="shared" si="1"/>
        <v>64</v>
      </c>
      <c r="Q8" s="40" t="s">
        <v>303</v>
      </c>
      <c r="R8" s="40" t="s">
        <v>303</v>
      </c>
      <c r="S8" s="40" t="s">
        <v>0</v>
      </c>
      <c r="T8" s="40"/>
      <c r="U8" s="40"/>
    </row>
    <row r="9" spans="1:40" ht="13.2" hidden="1">
      <c r="A9" s="208">
        <v>45720</v>
      </c>
      <c r="B9" s="215" t="s">
        <v>313</v>
      </c>
      <c r="C9" s="130" t="s">
        <v>314</v>
      </c>
      <c r="D9" s="40">
        <v>30</v>
      </c>
      <c r="E9" s="138">
        <v>60</v>
      </c>
      <c r="F9" s="40" t="s">
        <v>303</v>
      </c>
      <c r="G9" s="40" t="s">
        <v>303</v>
      </c>
      <c r="H9" s="40" t="s">
        <v>0</v>
      </c>
      <c r="I9" s="235"/>
      <c r="J9" s="208">
        <v>45723</v>
      </c>
      <c r="K9" s="130" t="s">
        <v>537</v>
      </c>
      <c r="L9" s="130" t="s">
        <v>574</v>
      </c>
      <c r="M9" s="40">
        <v>90</v>
      </c>
      <c r="N9" s="138">
        <v>210</v>
      </c>
      <c r="O9" s="138">
        <f t="shared" si="0"/>
        <v>42</v>
      </c>
      <c r="P9" s="138">
        <f t="shared" si="1"/>
        <v>168</v>
      </c>
      <c r="Q9" s="40" t="s">
        <v>303</v>
      </c>
      <c r="R9" s="40" t="s">
        <v>303</v>
      </c>
      <c r="S9" s="40" t="s">
        <v>0</v>
      </c>
      <c r="T9" s="40"/>
    </row>
    <row r="10" spans="1:40" ht="13.2" hidden="1">
      <c r="A10" s="208">
        <v>45720</v>
      </c>
      <c r="B10" s="7" t="s">
        <v>20</v>
      </c>
      <c r="C10" s="236" t="s">
        <v>307</v>
      </c>
      <c r="D10" s="40" t="s">
        <v>304</v>
      </c>
      <c r="E10" s="140">
        <v>150</v>
      </c>
      <c r="F10" s="40" t="s">
        <v>303</v>
      </c>
      <c r="G10" s="40" t="s">
        <v>303</v>
      </c>
      <c r="H10" s="40" t="s">
        <v>0</v>
      </c>
      <c r="I10" s="235"/>
      <c r="J10" s="5"/>
      <c r="K10" s="5"/>
      <c r="L10" s="50"/>
      <c r="M10" s="5"/>
      <c r="N10" s="142"/>
      <c r="O10" s="143">
        <f t="shared" ref="O10:P10" si="2">SUM(O3:O9)</f>
        <v>302</v>
      </c>
      <c r="P10" s="143">
        <f t="shared" si="2"/>
        <v>708</v>
      </c>
      <c r="Q10" s="50" t="s">
        <v>647</v>
      </c>
      <c r="R10" s="50"/>
      <c r="S10" s="50"/>
      <c r="T10" s="40"/>
    </row>
    <row r="11" spans="1:40" ht="13.2" hidden="1">
      <c r="A11" s="208">
        <v>45720</v>
      </c>
      <c r="B11" s="130" t="s">
        <v>164</v>
      </c>
      <c r="C11" s="236" t="s">
        <v>493</v>
      </c>
      <c r="D11" s="40">
        <v>45</v>
      </c>
      <c r="E11" s="138">
        <v>80</v>
      </c>
      <c r="F11" s="40" t="s">
        <v>303</v>
      </c>
      <c r="G11" s="40" t="s">
        <v>303</v>
      </c>
      <c r="H11" s="40" t="s">
        <v>0</v>
      </c>
      <c r="I11" s="235"/>
      <c r="J11" s="31" t="s">
        <v>660</v>
      </c>
      <c r="K11" s="40"/>
      <c r="L11" s="40"/>
      <c r="M11" s="40"/>
      <c r="N11" s="40"/>
      <c r="O11" s="138"/>
      <c r="P11" s="138"/>
      <c r="Q11" s="40"/>
      <c r="R11" s="40"/>
      <c r="S11" s="40"/>
      <c r="T11" s="40"/>
    </row>
    <row r="12" spans="1:40" ht="13.2" hidden="1">
      <c r="A12" s="155"/>
      <c r="B12" s="5"/>
      <c r="C12" s="5"/>
      <c r="D12" s="5"/>
      <c r="E12" s="142"/>
      <c r="F12" s="50"/>
      <c r="G12" s="189"/>
      <c r="H12" s="5"/>
      <c r="I12" s="235"/>
      <c r="J12" s="208">
        <v>45720</v>
      </c>
      <c r="K12" s="130" t="s">
        <v>397</v>
      </c>
      <c r="L12" s="130" t="s">
        <v>398</v>
      </c>
      <c r="M12" s="40">
        <f>60*3</f>
        <v>180</v>
      </c>
      <c r="N12" s="138">
        <v>180</v>
      </c>
      <c r="O12" s="138">
        <f>0.2*N12</f>
        <v>36</v>
      </c>
      <c r="P12" s="138">
        <f>N12-O12</f>
        <v>144</v>
      </c>
      <c r="Q12" s="40" t="s">
        <v>303</v>
      </c>
      <c r="R12" s="40" t="s">
        <v>303</v>
      </c>
      <c r="S12" s="40" t="s">
        <v>0</v>
      </c>
      <c r="T12" s="40" t="s">
        <v>675</v>
      </c>
    </row>
    <row r="13" spans="1:40" ht="13.2" hidden="1">
      <c r="A13" s="155"/>
      <c r="B13" s="5"/>
      <c r="C13" s="5"/>
      <c r="D13" s="5"/>
      <c r="E13" s="142"/>
      <c r="F13" s="50"/>
      <c r="G13" s="189"/>
      <c r="H13" s="5"/>
      <c r="I13" s="235"/>
      <c r="J13" s="46"/>
      <c r="K13" s="130"/>
      <c r="L13" s="130"/>
      <c r="M13" s="40"/>
      <c r="N13" s="138"/>
      <c r="O13" s="138"/>
      <c r="P13" s="138"/>
      <c r="Q13" s="40"/>
      <c r="R13" s="40"/>
      <c r="S13" s="40"/>
      <c r="T13" s="40"/>
    </row>
    <row r="14" spans="1:40" ht="13.2" hidden="1">
      <c r="A14" s="208">
        <v>45721</v>
      </c>
      <c r="B14" s="130" t="s">
        <v>669</v>
      </c>
      <c r="C14" s="130" t="s">
        <v>430</v>
      </c>
      <c r="D14" s="40">
        <v>60</v>
      </c>
      <c r="E14" s="140">
        <v>90</v>
      </c>
      <c r="F14" s="40" t="s">
        <v>303</v>
      </c>
      <c r="G14" s="40" t="s">
        <v>303</v>
      </c>
      <c r="H14" s="40" t="s">
        <v>0</v>
      </c>
      <c r="I14" s="235"/>
      <c r="J14" s="5"/>
      <c r="K14" s="5"/>
      <c r="L14" s="50"/>
      <c r="M14" s="5"/>
      <c r="N14" s="142"/>
      <c r="O14" s="143">
        <f t="shared" ref="O14:P14" si="3">SUM(O12:O13)</f>
        <v>36</v>
      </c>
      <c r="P14" s="143">
        <f t="shared" si="3"/>
        <v>144</v>
      </c>
      <c r="Q14" s="5" t="s">
        <v>647</v>
      </c>
      <c r="R14" s="5"/>
      <c r="S14" s="5"/>
    </row>
    <row r="15" spans="1:40" ht="13.2" hidden="1">
      <c r="A15" s="208">
        <v>45721</v>
      </c>
      <c r="B15" s="130" t="s">
        <v>382</v>
      </c>
      <c r="C15" s="130" t="s">
        <v>435</v>
      </c>
      <c r="D15" s="40">
        <v>60</v>
      </c>
      <c r="E15" s="140">
        <v>90</v>
      </c>
      <c r="F15" s="40" t="s">
        <v>303</v>
      </c>
      <c r="G15" s="40" t="s">
        <v>303</v>
      </c>
      <c r="H15" s="40" t="s">
        <v>0</v>
      </c>
      <c r="I15" s="235"/>
      <c r="J15" s="31" t="s">
        <v>379</v>
      </c>
    </row>
    <row r="16" spans="1:40" ht="13.2" hidden="1">
      <c r="A16" s="208">
        <v>45721</v>
      </c>
      <c r="B16" s="130" t="s">
        <v>501</v>
      </c>
      <c r="C16" s="130" t="s">
        <v>642</v>
      </c>
      <c r="D16" s="40">
        <v>60</v>
      </c>
      <c r="E16" s="140">
        <v>90</v>
      </c>
      <c r="F16" s="40" t="s">
        <v>303</v>
      </c>
      <c r="G16" s="40" t="s">
        <v>303</v>
      </c>
      <c r="H16" s="40" t="s">
        <v>1</v>
      </c>
      <c r="I16" s="235"/>
      <c r="J16" s="208">
        <v>45721</v>
      </c>
      <c r="K16" s="7" t="s">
        <v>520</v>
      </c>
      <c r="L16" s="7" t="s">
        <v>521</v>
      </c>
      <c r="M16" s="3">
        <v>90</v>
      </c>
      <c r="N16" s="138">
        <v>110</v>
      </c>
      <c r="O16" s="138">
        <v>20</v>
      </c>
      <c r="P16" s="138">
        <f>N16-O16</f>
        <v>90</v>
      </c>
      <c r="Q16" s="40" t="s">
        <v>303</v>
      </c>
      <c r="R16" s="40" t="s">
        <v>303</v>
      </c>
      <c r="S16" s="40" t="s">
        <v>0</v>
      </c>
      <c r="T16" s="40"/>
    </row>
    <row r="17" spans="1:23" ht="13.2" hidden="1">
      <c r="A17" s="208">
        <v>45721</v>
      </c>
      <c r="B17" s="130" t="s">
        <v>324</v>
      </c>
      <c r="C17" s="130" t="s">
        <v>333</v>
      </c>
      <c r="D17" s="40">
        <v>60</v>
      </c>
      <c r="E17" s="140">
        <v>90</v>
      </c>
      <c r="F17" s="40" t="s">
        <v>303</v>
      </c>
      <c r="G17" s="40" t="s">
        <v>303</v>
      </c>
      <c r="H17" s="40" t="s">
        <v>1</v>
      </c>
      <c r="I17" s="235"/>
      <c r="J17" s="5"/>
      <c r="K17" s="5"/>
      <c r="L17" s="50"/>
      <c r="M17" s="5"/>
      <c r="N17" s="142"/>
      <c r="O17" s="143">
        <v>20</v>
      </c>
      <c r="P17" s="143">
        <v>90</v>
      </c>
      <c r="Q17" s="5" t="s">
        <v>647</v>
      </c>
      <c r="R17" s="5"/>
      <c r="S17" s="5"/>
    </row>
    <row r="18" spans="1:23" ht="13.2" hidden="1">
      <c r="A18" s="208">
        <v>45721</v>
      </c>
      <c r="B18" s="7" t="s">
        <v>625</v>
      </c>
      <c r="C18" s="7" t="s">
        <v>396</v>
      </c>
      <c r="D18" s="40">
        <v>45</v>
      </c>
      <c r="E18" s="140">
        <v>80</v>
      </c>
      <c r="F18" s="40" t="s">
        <v>303</v>
      </c>
      <c r="G18" s="40" t="s">
        <v>303</v>
      </c>
      <c r="H18" s="40" t="s">
        <v>0</v>
      </c>
      <c r="I18" s="235"/>
      <c r="J18" s="31" t="s">
        <v>636</v>
      </c>
      <c r="M18" s="202"/>
      <c r="N18" s="138"/>
      <c r="O18" s="138"/>
      <c r="P18" s="138"/>
      <c r="Q18" s="40"/>
      <c r="R18" s="40"/>
      <c r="S18" s="40"/>
    </row>
    <row r="19" spans="1:23" ht="13.2" hidden="1">
      <c r="A19" s="50"/>
      <c r="B19" s="5"/>
      <c r="C19" s="5"/>
      <c r="D19" s="5"/>
      <c r="E19" s="142"/>
      <c r="F19" s="5"/>
      <c r="G19" s="5"/>
      <c r="H19" s="5"/>
      <c r="I19" s="235"/>
      <c r="J19" s="208">
        <v>45721</v>
      </c>
      <c r="K19" s="130" t="s">
        <v>648</v>
      </c>
      <c r="L19" s="130" t="s">
        <v>622</v>
      </c>
      <c r="M19" s="40">
        <v>30</v>
      </c>
      <c r="N19" s="138">
        <v>40</v>
      </c>
      <c r="O19" s="138">
        <f t="shared" ref="O19:O20" si="4">0.2*N19</f>
        <v>8</v>
      </c>
      <c r="P19" s="138">
        <f t="shared" ref="P19:P20" si="5">N19-O19</f>
        <v>32</v>
      </c>
      <c r="Q19" s="40" t="s">
        <v>303</v>
      </c>
      <c r="R19" s="40" t="s">
        <v>303</v>
      </c>
      <c r="S19" s="40" t="s">
        <v>1</v>
      </c>
    </row>
    <row r="20" spans="1:23" ht="13.2" hidden="1">
      <c r="A20" s="208">
        <v>45722</v>
      </c>
      <c r="B20" s="130" t="s">
        <v>669</v>
      </c>
      <c r="C20" s="130" t="s">
        <v>430</v>
      </c>
      <c r="D20" s="40">
        <v>90</v>
      </c>
      <c r="E20" s="140">
        <v>150</v>
      </c>
      <c r="F20" s="40" t="s">
        <v>303</v>
      </c>
      <c r="G20" s="40" t="s">
        <v>303</v>
      </c>
      <c r="H20" s="40" t="s">
        <v>0</v>
      </c>
      <c r="I20" s="235"/>
      <c r="J20" s="208">
        <v>45722</v>
      </c>
      <c r="K20" s="130" t="s">
        <v>501</v>
      </c>
      <c r="L20" s="130" t="s">
        <v>642</v>
      </c>
      <c r="M20" s="40">
        <v>45</v>
      </c>
      <c r="N20" s="138">
        <v>60</v>
      </c>
      <c r="O20" s="138">
        <f t="shared" si="4"/>
        <v>12</v>
      </c>
      <c r="P20" s="138">
        <f t="shared" si="5"/>
        <v>48</v>
      </c>
      <c r="Q20" s="40" t="s">
        <v>303</v>
      </c>
      <c r="R20" s="40" t="s">
        <v>303</v>
      </c>
      <c r="S20" s="40" t="s">
        <v>1</v>
      </c>
    </row>
    <row r="21" spans="1:23" ht="13.2" hidden="1">
      <c r="A21" s="208">
        <v>45722</v>
      </c>
      <c r="B21" s="215" t="s">
        <v>345</v>
      </c>
      <c r="C21" s="130" t="s">
        <v>271</v>
      </c>
      <c r="D21" s="40">
        <v>45</v>
      </c>
      <c r="E21" s="138">
        <v>80</v>
      </c>
      <c r="F21" s="40" t="s">
        <v>303</v>
      </c>
      <c r="G21" s="40" t="s">
        <v>303</v>
      </c>
      <c r="H21" s="40" t="s">
        <v>0</v>
      </c>
      <c r="I21" s="235"/>
      <c r="J21" s="5"/>
      <c r="K21" s="5"/>
      <c r="L21" s="50"/>
      <c r="M21" s="5"/>
      <c r="N21" s="142"/>
      <c r="O21" s="143">
        <f t="shared" ref="O21:P21" si="6">SUM(O19:O20)</f>
        <v>20</v>
      </c>
      <c r="P21" s="143">
        <f t="shared" si="6"/>
        <v>80</v>
      </c>
      <c r="Q21" s="5" t="s">
        <v>647</v>
      </c>
      <c r="R21" s="5"/>
      <c r="S21" s="5"/>
    </row>
    <row r="22" spans="1:23" ht="13.2" hidden="1">
      <c r="A22" s="208">
        <v>45722</v>
      </c>
      <c r="B22" s="130" t="s">
        <v>144</v>
      </c>
      <c r="C22" s="130" t="s">
        <v>620</v>
      </c>
      <c r="D22" s="40">
        <v>60</v>
      </c>
      <c r="E22" s="140">
        <v>90</v>
      </c>
      <c r="F22" s="40" t="s">
        <v>303</v>
      </c>
      <c r="G22" s="40" t="s">
        <v>303</v>
      </c>
      <c r="H22" s="40" t="s">
        <v>0</v>
      </c>
      <c r="I22" s="235"/>
      <c r="J22" s="31" t="s">
        <v>371</v>
      </c>
      <c r="M22" s="202"/>
      <c r="N22" s="138"/>
      <c r="O22" s="138"/>
      <c r="P22" s="138"/>
      <c r="Q22" s="40"/>
      <c r="R22" s="40"/>
      <c r="S22" s="40"/>
      <c r="T22" s="40"/>
      <c r="U22" s="40"/>
    </row>
    <row r="23" spans="1:23" ht="13.2" hidden="1">
      <c r="A23" s="208">
        <v>45722</v>
      </c>
      <c r="B23" s="215" t="s">
        <v>524</v>
      </c>
      <c r="C23" s="130" t="s">
        <v>373</v>
      </c>
      <c r="D23" s="40">
        <v>60</v>
      </c>
      <c r="E23" s="140">
        <v>90</v>
      </c>
      <c r="F23" s="40" t="s">
        <v>303</v>
      </c>
      <c r="G23" s="40" t="s">
        <v>303</v>
      </c>
      <c r="H23" s="40" t="s">
        <v>0</v>
      </c>
      <c r="I23" s="235"/>
      <c r="J23" s="208">
        <v>45719</v>
      </c>
      <c r="K23" s="130" t="s">
        <v>641</v>
      </c>
      <c r="L23" s="130" t="s">
        <v>538</v>
      </c>
      <c r="M23" s="40">
        <f>60*3</f>
        <v>180</v>
      </c>
      <c r="N23" s="138">
        <v>150</v>
      </c>
      <c r="O23" s="138">
        <f t="shared" ref="O23:O26" si="7">0.2*N23</f>
        <v>30</v>
      </c>
      <c r="P23" s="138">
        <f t="shared" ref="P23:P26" si="8">N23-O23</f>
        <v>120</v>
      </c>
      <c r="Q23" s="40" t="s">
        <v>303</v>
      </c>
      <c r="R23" s="40" t="s">
        <v>303</v>
      </c>
      <c r="S23" s="40" t="s">
        <v>0</v>
      </c>
      <c r="T23" s="40" t="s">
        <v>675</v>
      </c>
      <c r="U23" s="40" t="s">
        <v>430</v>
      </c>
    </row>
    <row r="24" spans="1:23" ht="13.2" hidden="1">
      <c r="A24" s="208">
        <v>45722</v>
      </c>
      <c r="B24" s="130" t="s">
        <v>374</v>
      </c>
      <c r="C24" s="130" t="s">
        <v>309</v>
      </c>
      <c r="D24" s="40">
        <v>15</v>
      </c>
      <c r="E24" s="140">
        <v>30</v>
      </c>
      <c r="F24" s="40" t="s">
        <v>303</v>
      </c>
      <c r="G24" s="40" t="s">
        <v>303</v>
      </c>
      <c r="H24" s="40" t="s">
        <v>0</v>
      </c>
      <c r="I24" s="235"/>
      <c r="J24" s="208">
        <v>45719</v>
      </c>
      <c r="K24" s="130" t="s">
        <v>227</v>
      </c>
      <c r="L24" s="130" t="s">
        <v>404</v>
      </c>
      <c r="M24" s="40">
        <v>120</v>
      </c>
      <c r="N24" s="138">
        <v>140</v>
      </c>
      <c r="O24" s="138">
        <f t="shared" si="7"/>
        <v>28</v>
      </c>
      <c r="P24" s="138">
        <f t="shared" si="8"/>
        <v>112</v>
      </c>
      <c r="Q24" s="40" t="s">
        <v>303</v>
      </c>
      <c r="R24" s="40" t="s">
        <v>303</v>
      </c>
      <c r="S24" s="40" t="s">
        <v>0</v>
      </c>
      <c r="T24" s="40" t="s">
        <v>675</v>
      </c>
      <c r="U24" s="40"/>
    </row>
    <row r="25" spans="1:23" ht="13.2" hidden="1">
      <c r="A25" s="50"/>
      <c r="B25" s="5"/>
      <c r="C25" s="5"/>
      <c r="D25" s="5"/>
      <c r="E25" s="142"/>
      <c r="F25" s="5"/>
      <c r="G25" s="5"/>
      <c r="H25" s="5"/>
      <c r="I25" s="235"/>
      <c r="J25" s="208">
        <v>45718</v>
      </c>
      <c r="K25" s="130" t="s">
        <v>515</v>
      </c>
      <c r="L25" s="130" t="s">
        <v>516</v>
      </c>
      <c r="M25" s="40">
        <v>30</v>
      </c>
      <c r="N25" s="138">
        <f t="shared" ref="N25:N26" si="9">40</f>
        <v>40</v>
      </c>
      <c r="O25" s="138">
        <f t="shared" si="7"/>
        <v>8</v>
      </c>
      <c r="P25" s="138">
        <f t="shared" si="8"/>
        <v>32</v>
      </c>
      <c r="Q25" s="40" t="s">
        <v>303</v>
      </c>
      <c r="R25" s="40" t="s">
        <v>303</v>
      </c>
      <c r="S25" s="40" t="s">
        <v>1</v>
      </c>
      <c r="T25" s="40" t="s">
        <v>684</v>
      </c>
      <c r="U25" s="40"/>
      <c r="V25" s="40"/>
      <c r="W25" s="40"/>
    </row>
    <row r="26" spans="1:23" ht="13.2" hidden="1">
      <c r="A26" s="208">
        <v>45723</v>
      </c>
      <c r="B26" s="130" t="s">
        <v>374</v>
      </c>
      <c r="C26" s="130" t="s">
        <v>309</v>
      </c>
      <c r="D26" s="40">
        <v>60</v>
      </c>
      <c r="E26" s="140">
        <v>90</v>
      </c>
      <c r="F26" s="40" t="s">
        <v>303</v>
      </c>
      <c r="G26" s="40" t="s">
        <v>303</v>
      </c>
      <c r="H26" s="40" t="s">
        <v>0</v>
      </c>
      <c r="I26" s="235"/>
      <c r="J26" s="208">
        <v>45723</v>
      </c>
      <c r="K26" s="130" t="s">
        <v>498</v>
      </c>
      <c r="L26" s="130" t="s">
        <v>227</v>
      </c>
      <c r="M26" s="40">
        <v>30</v>
      </c>
      <c r="N26" s="138">
        <f t="shared" si="9"/>
        <v>40</v>
      </c>
      <c r="O26" s="138">
        <f t="shared" si="7"/>
        <v>8</v>
      </c>
      <c r="P26" s="138">
        <f t="shared" si="8"/>
        <v>32</v>
      </c>
      <c r="Q26" s="40" t="s">
        <v>303</v>
      </c>
      <c r="R26" s="40" t="s">
        <v>303</v>
      </c>
      <c r="S26" s="40" t="s">
        <v>0</v>
      </c>
      <c r="T26" s="40"/>
      <c r="U26" s="40"/>
      <c r="V26" s="50" t="s">
        <v>233</v>
      </c>
      <c r="W26" s="50">
        <v>240</v>
      </c>
    </row>
    <row r="27" spans="1:23" ht="13.2" hidden="1">
      <c r="A27" s="208">
        <v>45723</v>
      </c>
      <c r="B27" s="7" t="s">
        <v>609</v>
      </c>
      <c r="C27" s="7" t="s">
        <v>200</v>
      </c>
      <c r="D27" s="40">
        <v>30</v>
      </c>
      <c r="E27" s="140">
        <v>60</v>
      </c>
      <c r="F27" s="40" t="s">
        <v>303</v>
      </c>
      <c r="G27" s="40" t="s">
        <v>303</v>
      </c>
      <c r="H27" s="40" t="s">
        <v>0</v>
      </c>
      <c r="I27" s="235"/>
      <c r="J27" s="5"/>
      <c r="K27" s="5"/>
      <c r="L27" s="50"/>
      <c r="M27" s="5"/>
      <c r="N27" s="142"/>
      <c r="O27" s="143">
        <f t="shared" ref="O27:P27" si="10">SUM(O22:O26)</f>
        <v>74</v>
      </c>
      <c r="P27" s="143">
        <f t="shared" si="10"/>
        <v>296</v>
      </c>
      <c r="Q27" s="5" t="s">
        <v>647</v>
      </c>
      <c r="R27" s="5"/>
      <c r="S27" s="5"/>
      <c r="V27" s="50" t="s">
        <v>565</v>
      </c>
      <c r="W27" s="50">
        <v>200</v>
      </c>
    </row>
    <row r="28" spans="1:23" ht="13.2" hidden="1">
      <c r="A28" s="208">
        <v>45723</v>
      </c>
      <c r="B28" s="130" t="s">
        <v>653</v>
      </c>
      <c r="C28" s="130" t="s">
        <v>654</v>
      </c>
      <c r="D28" s="40">
        <v>60</v>
      </c>
      <c r="E28" s="141">
        <v>67.5</v>
      </c>
      <c r="F28" s="40" t="s">
        <v>303</v>
      </c>
      <c r="G28" s="40" t="s">
        <v>303</v>
      </c>
      <c r="H28" s="40" t="s">
        <v>1</v>
      </c>
      <c r="I28" s="235"/>
      <c r="J28" s="31" t="s">
        <v>685</v>
      </c>
      <c r="M28" s="202"/>
      <c r="N28" s="138"/>
      <c r="O28" s="138"/>
      <c r="P28" s="138"/>
      <c r="Q28" s="40"/>
      <c r="R28" s="40"/>
      <c r="S28" s="40"/>
      <c r="V28" s="50" t="s">
        <v>660</v>
      </c>
      <c r="W28" s="50">
        <v>180</v>
      </c>
    </row>
    <row r="29" spans="1:23" ht="13.2" hidden="1">
      <c r="A29" s="208">
        <v>45723</v>
      </c>
      <c r="B29" s="7" t="s">
        <v>136</v>
      </c>
      <c r="C29" s="7" t="s">
        <v>652</v>
      </c>
      <c r="D29" s="40">
        <v>60</v>
      </c>
      <c r="E29" s="141">
        <v>67.5</v>
      </c>
      <c r="F29" s="40" t="s">
        <v>303</v>
      </c>
      <c r="G29" s="40" t="s">
        <v>303</v>
      </c>
      <c r="H29" s="40" t="s">
        <v>0</v>
      </c>
      <c r="I29" s="235"/>
      <c r="J29" s="208">
        <v>45723</v>
      </c>
      <c r="K29" s="130" t="s">
        <v>686</v>
      </c>
      <c r="L29" s="130" t="s">
        <v>323</v>
      </c>
      <c r="M29" s="40">
        <v>60</v>
      </c>
      <c r="N29" s="138">
        <v>70</v>
      </c>
      <c r="O29" s="138">
        <v>30</v>
      </c>
      <c r="P29" s="138">
        <f>N29-O29</f>
        <v>40</v>
      </c>
      <c r="Q29" s="40" t="s">
        <v>303</v>
      </c>
      <c r="R29" s="40" t="s">
        <v>303</v>
      </c>
      <c r="S29" s="40" t="s">
        <v>0</v>
      </c>
      <c r="V29" s="50"/>
      <c r="W29" s="213">
        <f>SUM(W26:W28)</f>
        <v>620</v>
      </c>
    </row>
    <row r="30" spans="1:23" ht="13.2" hidden="1">
      <c r="A30" s="50"/>
      <c r="B30" s="5"/>
      <c r="C30" s="5"/>
      <c r="D30" s="5"/>
      <c r="E30" s="142"/>
      <c r="F30" s="5"/>
      <c r="G30" s="5"/>
      <c r="H30" s="5"/>
      <c r="I30" s="235"/>
      <c r="J30" s="5"/>
      <c r="K30" s="5"/>
      <c r="L30" s="50"/>
      <c r="M30" s="5"/>
      <c r="N30" s="142"/>
      <c r="O30" s="143">
        <v>30</v>
      </c>
      <c r="P30" s="143">
        <v>40</v>
      </c>
      <c r="Q30" s="5" t="s">
        <v>647</v>
      </c>
      <c r="R30" s="5"/>
      <c r="S30" s="5"/>
    </row>
    <row r="31" spans="1:23" ht="13.2" hidden="1">
      <c r="A31" s="208">
        <v>45725</v>
      </c>
      <c r="B31" s="130" t="s">
        <v>227</v>
      </c>
      <c r="C31" s="130" t="s">
        <v>404</v>
      </c>
      <c r="D31" s="40">
        <v>60</v>
      </c>
      <c r="E31" s="140">
        <v>90</v>
      </c>
      <c r="F31" s="40" t="s">
        <v>303</v>
      </c>
      <c r="G31" s="40" t="s">
        <v>303</v>
      </c>
      <c r="H31" s="40" t="s">
        <v>0</v>
      </c>
      <c r="I31" s="235"/>
    </row>
    <row r="32" spans="1:23" ht="13.2" hidden="1">
      <c r="A32" s="208">
        <v>45725</v>
      </c>
      <c r="B32" s="130" t="s">
        <v>26</v>
      </c>
      <c r="C32" s="130" t="s">
        <v>473</v>
      </c>
      <c r="D32" s="40">
        <v>60</v>
      </c>
      <c r="E32" s="140">
        <v>90</v>
      </c>
      <c r="F32" s="40" t="s">
        <v>303</v>
      </c>
      <c r="G32" s="40" t="s">
        <v>303</v>
      </c>
      <c r="H32" s="40" t="s">
        <v>0</v>
      </c>
      <c r="I32" s="235"/>
      <c r="Q32" s="3"/>
      <c r="R32" s="3"/>
      <c r="S32" s="3"/>
    </row>
    <row r="33" spans="1:16" ht="13.2" hidden="1">
      <c r="A33" s="208">
        <v>45725</v>
      </c>
      <c r="B33" s="130" t="s">
        <v>20</v>
      </c>
      <c r="C33" s="130" t="s">
        <v>307</v>
      </c>
      <c r="D33" s="40">
        <v>60</v>
      </c>
      <c r="E33" s="140">
        <v>90</v>
      </c>
      <c r="F33" s="40" t="s">
        <v>303</v>
      </c>
      <c r="G33" s="40" t="s">
        <v>303</v>
      </c>
      <c r="H33" s="40" t="s">
        <v>0</v>
      </c>
      <c r="I33" s="235"/>
    </row>
    <row r="34" spans="1:16" ht="13.2" hidden="1">
      <c r="A34" s="208">
        <v>45725</v>
      </c>
      <c r="B34" s="130" t="s">
        <v>472</v>
      </c>
      <c r="C34" s="130" t="s">
        <v>473</v>
      </c>
      <c r="D34" s="40">
        <v>30</v>
      </c>
      <c r="E34" s="140">
        <v>60</v>
      </c>
      <c r="F34" s="40" t="s">
        <v>303</v>
      </c>
      <c r="G34" s="40" t="s">
        <v>303</v>
      </c>
      <c r="H34" s="40" t="s">
        <v>0</v>
      </c>
      <c r="I34" s="235"/>
    </row>
    <row r="35" spans="1:16" ht="13.2" hidden="1">
      <c r="A35" s="208">
        <v>45725</v>
      </c>
      <c r="B35" s="130" t="s">
        <v>329</v>
      </c>
      <c r="C35" s="130" t="s">
        <v>271</v>
      </c>
      <c r="D35" s="40">
        <v>60</v>
      </c>
      <c r="E35" s="140">
        <v>90</v>
      </c>
      <c r="F35" s="40" t="s">
        <v>303</v>
      </c>
      <c r="G35" s="40" t="s">
        <v>303</v>
      </c>
      <c r="H35" s="40" t="s">
        <v>1</v>
      </c>
      <c r="I35" s="235"/>
    </row>
    <row r="36" spans="1:16" ht="13.2" hidden="1">
      <c r="A36" s="208">
        <v>45725</v>
      </c>
      <c r="B36" s="130" t="s">
        <v>32</v>
      </c>
      <c r="C36" s="130" t="s">
        <v>323</v>
      </c>
      <c r="D36" s="40">
        <v>120</v>
      </c>
      <c r="E36" s="140">
        <v>180</v>
      </c>
      <c r="F36" s="40" t="s">
        <v>303</v>
      </c>
      <c r="G36" s="40" t="s">
        <v>303</v>
      </c>
      <c r="H36" s="40" t="s">
        <v>0</v>
      </c>
      <c r="I36" s="235"/>
    </row>
    <row r="37" spans="1:16" ht="13.2" hidden="1">
      <c r="A37" s="50"/>
      <c r="B37" s="50"/>
      <c r="C37" s="50"/>
      <c r="D37" s="50"/>
      <c r="E37" s="226"/>
      <c r="F37" s="50"/>
      <c r="G37" s="50"/>
      <c r="H37" s="50"/>
      <c r="I37" s="235"/>
    </row>
    <row r="38" spans="1:16" ht="13.2" hidden="1">
      <c r="A38" s="214" t="s">
        <v>633</v>
      </c>
      <c r="B38" s="130" t="s">
        <v>657</v>
      </c>
      <c r="C38" s="130" t="s">
        <v>434</v>
      </c>
      <c r="D38" s="40" t="s">
        <v>633</v>
      </c>
      <c r="E38" s="141">
        <v>60</v>
      </c>
      <c r="F38" s="40" t="s">
        <v>303</v>
      </c>
      <c r="G38" s="40" t="s">
        <v>303</v>
      </c>
      <c r="H38" s="40" t="s">
        <v>1</v>
      </c>
      <c r="I38" s="235"/>
    </row>
    <row r="39" spans="1:16" ht="13.2" hidden="1">
      <c r="A39" s="214" t="s">
        <v>633</v>
      </c>
      <c r="B39" s="130" t="s">
        <v>658</v>
      </c>
      <c r="C39" s="130" t="s">
        <v>361</v>
      </c>
      <c r="D39" s="40" t="s">
        <v>633</v>
      </c>
      <c r="E39" s="141">
        <v>150</v>
      </c>
      <c r="F39" s="40" t="s">
        <v>303</v>
      </c>
      <c r="G39" s="40" t="s">
        <v>303</v>
      </c>
      <c r="H39" s="40" t="s">
        <v>0</v>
      </c>
      <c r="I39" s="235"/>
      <c r="P39" s="3"/>
    </row>
    <row r="40" spans="1:16" ht="13.2" hidden="1">
      <c r="A40" s="214" t="s">
        <v>633</v>
      </c>
      <c r="B40" s="7" t="s">
        <v>681</v>
      </c>
      <c r="C40" s="7" t="s">
        <v>682</v>
      </c>
      <c r="D40" s="3" t="s">
        <v>633</v>
      </c>
      <c r="E40" s="141">
        <v>120</v>
      </c>
      <c r="F40" s="40" t="s">
        <v>303</v>
      </c>
      <c r="G40" s="40" t="s">
        <v>303</v>
      </c>
      <c r="H40" s="40" t="s">
        <v>1</v>
      </c>
      <c r="I40" s="235"/>
    </row>
    <row r="41" spans="1:16" ht="13.2" hidden="1">
      <c r="A41" s="214" t="s">
        <v>633</v>
      </c>
      <c r="B41" s="130" t="s">
        <v>13</v>
      </c>
      <c r="C41" s="130" t="s">
        <v>356</v>
      </c>
      <c r="D41" s="40" t="s">
        <v>633</v>
      </c>
      <c r="E41" s="141">
        <v>120</v>
      </c>
      <c r="F41" s="40" t="s">
        <v>303</v>
      </c>
      <c r="G41" s="40" t="s">
        <v>303</v>
      </c>
      <c r="H41" s="40" t="s">
        <v>0</v>
      </c>
      <c r="I41" s="235"/>
    </row>
    <row r="42" spans="1:16" ht="13.2" hidden="1">
      <c r="A42" s="214" t="s">
        <v>633</v>
      </c>
      <c r="B42" s="130" t="s">
        <v>659</v>
      </c>
      <c r="C42" s="130" t="s">
        <v>510</v>
      </c>
      <c r="D42" s="40" t="s">
        <v>633</v>
      </c>
      <c r="E42" s="141">
        <v>120</v>
      </c>
      <c r="F42" s="40" t="s">
        <v>303</v>
      </c>
      <c r="G42" s="40" t="s">
        <v>303</v>
      </c>
      <c r="H42" s="40" t="s">
        <v>0</v>
      </c>
      <c r="I42" s="235"/>
    </row>
    <row r="43" spans="1:16" ht="13.2" hidden="1">
      <c r="A43" s="214" t="s">
        <v>633</v>
      </c>
      <c r="B43" s="7" t="s">
        <v>350</v>
      </c>
      <c r="C43" s="7" t="s">
        <v>351</v>
      </c>
      <c r="D43" s="3" t="s">
        <v>633</v>
      </c>
      <c r="E43" s="141">
        <v>30</v>
      </c>
      <c r="F43" s="40" t="s">
        <v>303</v>
      </c>
      <c r="G43" s="40" t="s">
        <v>303</v>
      </c>
      <c r="H43" s="40" t="s">
        <v>0</v>
      </c>
      <c r="I43" s="235"/>
    </row>
    <row r="44" spans="1:16" ht="13.2" hidden="1">
      <c r="A44" s="214" t="s">
        <v>633</v>
      </c>
      <c r="B44" s="130" t="s">
        <v>201</v>
      </c>
      <c r="C44" s="130" t="s">
        <v>584</v>
      </c>
      <c r="D44" s="40" t="s">
        <v>633</v>
      </c>
      <c r="E44" s="141">
        <v>40</v>
      </c>
      <c r="F44" s="40" t="s">
        <v>303</v>
      </c>
      <c r="G44" s="40" t="s">
        <v>303</v>
      </c>
      <c r="H44" s="40" t="s">
        <v>0</v>
      </c>
      <c r="I44" s="235"/>
    </row>
    <row r="45" spans="1:16" ht="13.2" hidden="1">
      <c r="A45" s="214" t="s">
        <v>633</v>
      </c>
      <c r="B45" s="7" t="s">
        <v>484</v>
      </c>
      <c r="C45" s="7" t="s">
        <v>485</v>
      </c>
      <c r="D45" s="40" t="s">
        <v>633</v>
      </c>
      <c r="E45" s="141">
        <v>40</v>
      </c>
      <c r="F45" s="40" t="s">
        <v>303</v>
      </c>
      <c r="G45" s="40" t="s">
        <v>303</v>
      </c>
      <c r="H45" s="40" t="s">
        <v>0</v>
      </c>
      <c r="I45" s="235"/>
    </row>
    <row r="46" spans="1:16" ht="13.2" hidden="1">
      <c r="A46" s="214" t="s">
        <v>633</v>
      </c>
      <c r="B46" s="130" t="s">
        <v>328</v>
      </c>
      <c r="C46" s="130" t="s">
        <v>329</v>
      </c>
      <c r="D46" s="40" t="s">
        <v>633</v>
      </c>
      <c r="E46" s="141">
        <v>60</v>
      </c>
      <c r="F46" s="40" t="s">
        <v>303</v>
      </c>
      <c r="G46" s="40" t="s">
        <v>303</v>
      </c>
      <c r="H46" s="40" t="s">
        <v>0</v>
      </c>
      <c r="I46" s="235"/>
    </row>
    <row r="47" spans="1:16" ht="13.2" hidden="1">
      <c r="A47" s="214" t="s">
        <v>633</v>
      </c>
      <c r="B47" s="130" t="s">
        <v>621</v>
      </c>
      <c r="C47" s="130" t="s">
        <v>622</v>
      </c>
      <c r="D47" s="40" t="s">
        <v>633</v>
      </c>
      <c r="E47" s="141">
        <v>40</v>
      </c>
      <c r="F47" s="40" t="s">
        <v>303</v>
      </c>
      <c r="G47" s="40" t="s">
        <v>303</v>
      </c>
      <c r="H47" s="40" t="s">
        <v>0</v>
      </c>
      <c r="I47" s="235"/>
    </row>
    <row r="48" spans="1:16" ht="13.2" hidden="1">
      <c r="A48" s="214" t="s">
        <v>633</v>
      </c>
      <c r="B48" s="7" t="s">
        <v>316</v>
      </c>
      <c r="C48" s="7" t="s">
        <v>311</v>
      </c>
      <c r="D48" s="40" t="s">
        <v>633</v>
      </c>
      <c r="E48" s="141">
        <v>100</v>
      </c>
      <c r="F48" s="40" t="s">
        <v>303</v>
      </c>
      <c r="G48" s="40" t="s">
        <v>303</v>
      </c>
      <c r="H48" s="40" t="s">
        <v>0</v>
      </c>
      <c r="I48" s="235"/>
    </row>
    <row r="49" spans="1:40" ht="13.2" hidden="1">
      <c r="A49" s="214" t="s">
        <v>633</v>
      </c>
      <c r="B49" s="130" t="s">
        <v>227</v>
      </c>
      <c r="C49" s="130" t="s">
        <v>404</v>
      </c>
      <c r="D49" s="40" t="s">
        <v>633</v>
      </c>
      <c r="E49" s="141">
        <v>80</v>
      </c>
      <c r="F49" s="40" t="s">
        <v>303</v>
      </c>
      <c r="G49" s="40" t="s">
        <v>303</v>
      </c>
      <c r="H49" s="40" t="s">
        <v>0</v>
      </c>
      <c r="I49" s="235"/>
    </row>
    <row r="50" spans="1:40" ht="13.2" hidden="1">
      <c r="A50" s="214" t="s">
        <v>633</v>
      </c>
      <c r="B50" s="130" t="s">
        <v>498</v>
      </c>
      <c r="C50" s="130" t="s">
        <v>227</v>
      </c>
      <c r="D50" s="40" t="s">
        <v>633</v>
      </c>
      <c r="E50" s="141">
        <v>60</v>
      </c>
      <c r="F50" s="40" t="s">
        <v>303</v>
      </c>
      <c r="G50" s="40" t="s">
        <v>303</v>
      </c>
      <c r="H50" s="40" t="s">
        <v>0</v>
      </c>
      <c r="I50" s="235"/>
    </row>
    <row r="51" spans="1:40" ht="13.2" hidden="1">
      <c r="A51" s="214" t="s">
        <v>633</v>
      </c>
      <c r="B51" s="130" t="s">
        <v>491</v>
      </c>
      <c r="C51" s="130" t="s">
        <v>522</v>
      </c>
      <c r="D51" s="40" t="s">
        <v>633</v>
      </c>
      <c r="E51" s="141">
        <v>40</v>
      </c>
      <c r="F51" s="40" t="s">
        <v>303</v>
      </c>
      <c r="G51" s="40" t="s">
        <v>303</v>
      </c>
      <c r="H51" s="40" t="s">
        <v>0</v>
      </c>
      <c r="I51" s="235"/>
    </row>
    <row r="52" spans="1:40" ht="13.2" hidden="1">
      <c r="A52" s="214" t="s">
        <v>633</v>
      </c>
      <c r="B52" s="7" t="s">
        <v>491</v>
      </c>
      <c r="C52" s="7" t="s">
        <v>302</v>
      </c>
      <c r="D52" s="40" t="s">
        <v>633</v>
      </c>
      <c r="E52" s="141">
        <v>40</v>
      </c>
      <c r="F52" s="40" t="s">
        <v>303</v>
      </c>
      <c r="G52" s="40" t="s">
        <v>303</v>
      </c>
      <c r="H52" s="40" t="s">
        <v>0</v>
      </c>
      <c r="I52" s="235"/>
    </row>
    <row r="53" spans="1:40" ht="13.2" hidden="1">
      <c r="A53" s="214" t="s">
        <v>633</v>
      </c>
      <c r="B53" s="7" t="s">
        <v>543</v>
      </c>
      <c r="C53" s="7" t="s">
        <v>544</v>
      </c>
      <c r="D53" s="40" t="s">
        <v>633</v>
      </c>
      <c r="E53" s="141">
        <v>90</v>
      </c>
      <c r="F53" s="40" t="s">
        <v>303</v>
      </c>
      <c r="G53" s="40" t="s">
        <v>303</v>
      </c>
      <c r="H53" s="40" t="s">
        <v>0</v>
      </c>
      <c r="I53" s="235"/>
    </row>
    <row r="54" spans="1:40" ht="13.2" hidden="1">
      <c r="A54" s="214" t="s">
        <v>633</v>
      </c>
      <c r="B54" s="7" t="s">
        <v>394</v>
      </c>
      <c r="C54" s="7" t="s">
        <v>335</v>
      </c>
      <c r="D54" s="40" t="s">
        <v>633</v>
      </c>
      <c r="E54" s="141">
        <v>60</v>
      </c>
      <c r="F54" s="40" t="s">
        <v>303</v>
      </c>
      <c r="G54" s="40" t="s">
        <v>303</v>
      </c>
      <c r="H54" s="40" t="s">
        <v>0</v>
      </c>
      <c r="I54" s="235"/>
    </row>
    <row r="55" spans="1:40" ht="13.2" hidden="1">
      <c r="A55" s="214" t="s">
        <v>633</v>
      </c>
      <c r="B55" s="7" t="s">
        <v>22</v>
      </c>
      <c r="C55" s="7" t="s">
        <v>616</v>
      </c>
      <c r="D55" s="40" t="s">
        <v>633</v>
      </c>
      <c r="E55" s="141">
        <v>100</v>
      </c>
      <c r="F55" s="40" t="s">
        <v>303</v>
      </c>
      <c r="G55" s="40" t="s">
        <v>303</v>
      </c>
      <c r="H55" s="40" t="s">
        <v>0</v>
      </c>
      <c r="I55" s="235"/>
    </row>
    <row r="56" spans="1:40" ht="13.2" hidden="1">
      <c r="A56" s="50"/>
      <c r="B56" s="50"/>
      <c r="C56" s="50"/>
      <c r="D56" s="50"/>
      <c r="E56" s="143"/>
      <c r="F56" s="50"/>
      <c r="G56" s="50"/>
      <c r="H56" s="50"/>
      <c r="I56" s="235"/>
    </row>
    <row r="57" spans="1:40" ht="13.2">
      <c r="A57" s="37"/>
      <c r="B57" s="37"/>
      <c r="C57" s="43" t="s">
        <v>687</v>
      </c>
      <c r="D57" s="37"/>
      <c r="E57" s="137">
        <f>SUM(E3:E55)</f>
        <v>3795</v>
      </c>
      <c r="F57" s="45"/>
      <c r="G57" s="37"/>
      <c r="H57" s="37"/>
      <c r="I57" s="237"/>
      <c r="J57" s="37"/>
      <c r="K57" s="37"/>
      <c r="L57" s="37"/>
      <c r="M57" s="137"/>
      <c r="N57" s="137"/>
      <c r="O57" s="137">
        <f>O10+O14+O17+O21+O27+O30</f>
        <v>482</v>
      </c>
      <c r="P57" s="37"/>
      <c r="Q57" s="37"/>
      <c r="R57" s="37"/>
      <c r="S57" s="37"/>
      <c r="T57" s="137">
        <f>E57+O57</f>
        <v>4277</v>
      </c>
      <c r="U57" s="37"/>
      <c r="V57" s="35"/>
      <c r="W57" s="35"/>
      <c r="X57" s="35"/>
      <c r="Y57" s="35"/>
      <c r="Z57" s="35"/>
      <c r="AA57" s="238"/>
      <c r="AB57" s="37"/>
      <c r="AC57" s="37"/>
      <c r="AD57" s="35"/>
      <c r="AE57" s="37"/>
      <c r="AF57" s="37"/>
      <c r="AG57" s="37"/>
      <c r="AH57" s="37"/>
      <c r="AI57" s="37"/>
      <c r="AJ57" s="37"/>
      <c r="AK57" s="37"/>
      <c r="AL57" s="37"/>
      <c r="AM57" s="37"/>
      <c r="AN57" s="37"/>
    </row>
    <row r="58" spans="1:40" ht="13.2" hidden="1">
      <c r="A58" s="208">
        <v>45726</v>
      </c>
      <c r="B58" s="113" t="s">
        <v>669</v>
      </c>
      <c r="C58" s="113" t="s">
        <v>430</v>
      </c>
      <c r="D58" s="40">
        <v>60</v>
      </c>
      <c r="E58" s="189">
        <v>90</v>
      </c>
      <c r="F58" s="40" t="s">
        <v>303</v>
      </c>
      <c r="G58" s="40" t="s">
        <v>303</v>
      </c>
      <c r="H58" s="40" t="s">
        <v>0</v>
      </c>
      <c r="I58" s="235"/>
      <c r="J58" s="156" t="s">
        <v>565</v>
      </c>
      <c r="K58" s="113" t="s">
        <v>227</v>
      </c>
      <c r="L58" s="113" t="s">
        <v>404</v>
      </c>
      <c r="M58" s="40" t="s">
        <v>304</v>
      </c>
      <c r="N58" s="143">
        <v>100</v>
      </c>
      <c r="O58" s="138">
        <v>40</v>
      </c>
      <c r="P58" s="138">
        <v>60</v>
      </c>
      <c r="Q58" s="40" t="s">
        <v>303</v>
      </c>
      <c r="R58" s="40" t="s">
        <v>303</v>
      </c>
      <c r="S58" s="40" t="s">
        <v>0</v>
      </c>
      <c r="T58" s="40"/>
      <c r="V58" s="3"/>
      <c r="W58" s="3"/>
      <c r="X58" s="140"/>
      <c r="Y58" s="40"/>
      <c r="Z58" s="40"/>
      <c r="AA58" s="40"/>
    </row>
    <row r="59" spans="1:40" ht="13.2" hidden="1">
      <c r="A59" s="208">
        <v>45726</v>
      </c>
      <c r="B59" s="13" t="s">
        <v>20</v>
      </c>
      <c r="C59" s="118" t="s">
        <v>307</v>
      </c>
      <c r="D59" s="40">
        <v>30</v>
      </c>
      <c r="E59" s="189">
        <v>60</v>
      </c>
      <c r="F59" s="40" t="s">
        <v>303</v>
      </c>
      <c r="G59" s="40" t="s">
        <v>303</v>
      </c>
      <c r="H59" s="40" t="s">
        <v>0</v>
      </c>
      <c r="I59" s="235"/>
      <c r="J59" s="106" t="s">
        <v>199</v>
      </c>
      <c r="K59" s="218" t="s">
        <v>537</v>
      </c>
      <c r="L59" s="218" t="s">
        <v>538</v>
      </c>
      <c r="M59" s="40" t="s">
        <v>304</v>
      </c>
      <c r="N59" s="189">
        <v>100</v>
      </c>
      <c r="O59" s="140">
        <v>40</v>
      </c>
      <c r="P59" s="140">
        <v>60</v>
      </c>
      <c r="Q59" s="40" t="s">
        <v>303</v>
      </c>
      <c r="R59" s="40" t="s">
        <v>303</v>
      </c>
      <c r="S59" s="40" t="s">
        <v>0</v>
      </c>
      <c r="T59" s="40"/>
      <c r="V59" s="3"/>
      <c r="W59" s="3"/>
      <c r="X59" s="140"/>
      <c r="Y59" s="40"/>
      <c r="Z59" s="40"/>
      <c r="AA59" s="40"/>
    </row>
    <row r="60" spans="1:40" ht="13.2" hidden="1">
      <c r="A60" s="208">
        <v>45726</v>
      </c>
      <c r="B60" s="113" t="s">
        <v>328</v>
      </c>
      <c r="C60" s="113" t="s">
        <v>329</v>
      </c>
      <c r="D60" s="40">
        <v>60</v>
      </c>
      <c r="E60" s="189">
        <v>90</v>
      </c>
      <c r="F60" s="40" t="s">
        <v>303</v>
      </c>
      <c r="G60" s="40" t="s">
        <v>303</v>
      </c>
      <c r="H60" s="40" t="s">
        <v>0</v>
      </c>
      <c r="I60" s="235"/>
      <c r="J60" s="40" t="s">
        <v>199</v>
      </c>
      <c r="K60" s="130" t="s">
        <v>442</v>
      </c>
      <c r="L60" s="130" t="s">
        <v>601</v>
      </c>
      <c r="M60" s="40" t="s">
        <v>304</v>
      </c>
      <c r="N60" s="189">
        <v>100</v>
      </c>
      <c r="O60" s="140">
        <v>40</v>
      </c>
      <c r="P60" s="140">
        <v>60</v>
      </c>
      <c r="Q60" s="40" t="s">
        <v>303</v>
      </c>
      <c r="R60" s="40" t="s">
        <v>303</v>
      </c>
      <c r="S60" s="40" t="s">
        <v>0</v>
      </c>
      <c r="T60" s="40"/>
      <c r="V60" s="40"/>
      <c r="W60" s="40"/>
      <c r="X60" s="140"/>
      <c r="Y60" s="40"/>
      <c r="Z60" s="40"/>
      <c r="AA60" s="40"/>
    </row>
    <row r="61" spans="1:40" ht="13.2" hidden="1">
      <c r="A61" s="208">
        <v>45726</v>
      </c>
      <c r="B61" s="13" t="s">
        <v>625</v>
      </c>
      <c r="C61" s="13" t="s">
        <v>396</v>
      </c>
      <c r="D61" s="40">
        <v>45</v>
      </c>
      <c r="E61" s="189">
        <v>80</v>
      </c>
      <c r="F61" s="40" t="s">
        <v>303</v>
      </c>
      <c r="G61" s="40" t="s">
        <v>303</v>
      </c>
      <c r="H61" s="40" t="s">
        <v>0</v>
      </c>
      <c r="I61" s="235"/>
      <c r="J61" s="40" t="s">
        <v>199</v>
      </c>
      <c r="K61" s="113" t="s">
        <v>673</v>
      </c>
      <c r="L61" s="113" t="s">
        <v>430</v>
      </c>
      <c r="M61" s="40" t="s">
        <v>304</v>
      </c>
      <c r="N61" s="189">
        <v>200</v>
      </c>
      <c r="O61" s="140">
        <v>80</v>
      </c>
      <c r="P61" s="140">
        <v>120</v>
      </c>
      <c r="Q61" s="40" t="s">
        <v>303</v>
      </c>
      <c r="R61" s="40" t="s">
        <v>303</v>
      </c>
      <c r="S61" s="40" t="s">
        <v>0</v>
      </c>
      <c r="T61" s="40"/>
      <c r="V61" s="3"/>
      <c r="W61" s="3"/>
      <c r="X61" s="138"/>
      <c r="Y61" s="40"/>
      <c r="Z61" s="40"/>
      <c r="AA61" s="40"/>
    </row>
    <row r="62" spans="1:40" ht="13.2" hidden="1">
      <c r="A62" s="50"/>
      <c r="B62" s="5"/>
      <c r="C62" s="5"/>
      <c r="D62" s="5"/>
      <c r="E62" s="142"/>
      <c r="F62" s="5"/>
      <c r="G62" s="5"/>
      <c r="H62" s="5"/>
      <c r="I62" s="235"/>
      <c r="J62" s="46">
        <v>45727</v>
      </c>
      <c r="K62" s="113" t="s">
        <v>227</v>
      </c>
      <c r="L62" s="113" t="s">
        <v>404</v>
      </c>
      <c r="M62" s="40">
        <v>180</v>
      </c>
      <c r="N62" s="143">
        <v>240</v>
      </c>
      <c r="O62" s="138">
        <f t="shared" ref="O62:O63" si="11">0.2*N62</f>
        <v>48</v>
      </c>
      <c r="P62" s="138">
        <f t="shared" ref="P62:P64" si="12">N62-O62</f>
        <v>192</v>
      </c>
      <c r="Q62" s="40" t="s">
        <v>303</v>
      </c>
      <c r="R62" s="40" t="s">
        <v>303</v>
      </c>
      <c r="S62" s="40" t="s">
        <v>0</v>
      </c>
      <c r="T62" s="40" t="s">
        <v>666</v>
      </c>
      <c r="V62" s="3"/>
      <c r="W62" s="3"/>
      <c r="X62" s="138"/>
      <c r="Y62" s="40"/>
      <c r="Z62" s="40"/>
      <c r="AA62" s="40"/>
    </row>
    <row r="63" spans="1:40" ht="13.2" hidden="1">
      <c r="A63" s="208">
        <v>45727</v>
      </c>
      <c r="B63" s="130" t="s">
        <v>362</v>
      </c>
      <c r="C63" s="130" t="s">
        <v>400</v>
      </c>
      <c r="D63" s="40">
        <v>60</v>
      </c>
      <c r="E63" s="140">
        <v>90</v>
      </c>
      <c r="F63" s="40" t="s">
        <v>303</v>
      </c>
      <c r="G63" s="40" t="s">
        <v>303</v>
      </c>
      <c r="H63" s="40" t="s">
        <v>1</v>
      </c>
      <c r="I63" s="235"/>
      <c r="J63" s="46">
        <v>45727</v>
      </c>
      <c r="K63" s="130" t="s">
        <v>603</v>
      </c>
      <c r="L63" s="130" t="s">
        <v>365</v>
      </c>
      <c r="M63" s="40">
        <v>60</v>
      </c>
      <c r="N63" s="143">
        <v>80</v>
      </c>
      <c r="O63" s="138">
        <f t="shared" si="11"/>
        <v>16</v>
      </c>
      <c r="P63" s="138">
        <f t="shared" si="12"/>
        <v>64</v>
      </c>
      <c r="Q63" s="40" t="s">
        <v>303</v>
      </c>
      <c r="R63" s="40" t="s">
        <v>303</v>
      </c>
      <c r="S63" s="40" t="s">
        <v>0</v>
      </c>
      <c r="T63" s="40"/>
      <c r="V63" s="3"/>
      <c r="W63" s="3"/>
      <c r="X63" s="138"/>
      <c r="Y63" s="40"/>
      <c r="Z63" s="40"/>
      <c r="AA63" s="40"/>
    </row>
    <row r="64" spans="1:40" ht="13.2" hidden="1">
      <c r="A64" s="208">
        <v>45727</v>
      </c>
      <c r="B64" s="215" t="s">
        <v>313</v>
      </c>
      <c r="C64" s="130" t="s">
        <v>314</v>
      </c>
      <c r="D64" s="40">
        <v>30</v>
      </c>
      <c r="E64" s="189">
        <v>60</v>
      </c>
      <c r="F64" s="40" t="s">
        <v>303</v>
      </c>
      <c r="G64" s="40" t="s">
        <v>303</v>
      </c>
      <c r="H64" s="40" t="s">
        <v>0</v>
      </c>
      <c r="I64" s="235"/>
      <c r="J64" s="46">
        <v>45727</v>
      </c>
      <c r="K64" s="218" t="s">
        <v>641</v>
      </c>
      <c r="L64" s="218" t="s">
        <v>538</v>
      </c>
      <c r="M64" s="40">
        <v>45</v>
      </c>
      <c r="N64" s="143">
        <v>40</v>
      </c>
      <c r="O64" s="138">
        <f>N64*0.2</f>
        <v>8</v>
      </c>
      <c r="P64" s="138">
        <f t="shared" si="12"/>
        <v>32</v>
      </c>
      <c r="Q64" s="40" t="s">
        <v>303</v>
      </c>
      <c r="R64" s="40" t="s">
        <v>303</v>
      </c>
      <c r="S64" s="40" t="s">
        <v>0</v>
      </c>
      <c r="T64" s="40"/>
      <c r="V64" s="40"/>
      <c r="W64" s="40"/>
      <c r="X64" s="140"/>
      <c r="Y64" s="40"/>
      <c r="Z64" s="40"/>
      <c r="AA64" s="40"/>
    </row>
    <row r="65" spans="1:28" ht="13.2" hidden="1">
      <c r="A65" s="208">
        <v>45727</v>
      </c>
      <c r="B65" s="7" t="s">
        <v>394</v>
      </c>
      <c r="C65" s="7" t="s">
        <v>335</v>
      </c>
      <c r="D65" s="40">
        <v>60</v>
      </c>
      <c r="E65" s="189">
        <v>90</v>
      </c>
      <c r="F65" s="40" t="s">
        <v>303</v>
      </c>
      <c r="G65" s="40" t="s">
        <v>303</v>
      </c>
      <c r="H65" s="40" t="s">
        <v>0</v>
      </c>
      <c r="I65" s="235"/>
      <c r="J65" s="5"/>
      <c r="K65" s="5"/>
      <c r="L65" s="50"/>
      <c r="M65" s="5"/>
      <c r="N65" s="142"/>
      <c r="O65" s="143"/>
      <c r="P65" s="143">
        <f>SUM(P58:P64)</f>
        <v>588</v>
      </c>
      <c r="Q65" s="50" t="s">
        <v>688</v>
      </c>
      <c r="R65" s="50"/>
      <c r="S65" s="50"/>
      <c r="T65" s="40"/>
      <c r="V65" s="40"/>
      <c r="W65" s="40"/>
      <c r="X65" s="140"/>
      <c r="Y65" s="40"/>
      <c r="Z65" s="40"/>
      <c r="AA65" s="40"/>
    </row>
    <row r="66" spans="1:28" ht="13.2" hidden="1">
      <c r="A66" s="208">
        <v>45727</v>
      </c>
      <c r="B66" s="7" t="s">
        <v>329</v>
      </c>
      <c r="C66" s="7" t="s">
        <v>271</v>
      </c>
      <c r="D66" s="40">
        <v>60</v>
      </c>
      <c r="E66" s="189">
        <v>90</v>
      </c>
      <c r="F66" s="40" t="s">
        <v>303</v>
      </c>
      <c r="G66" s="40" t="s">
        <v>303</v>
      </c>
      <c r="H66" s="40" t="s">
        <v>1</v>
      </c>
      <c r="I66" s="235"/>
      <c r="J66" s="31" t="s">
        <v>660</v>
      </c>
      <c r="K66" s="40"/>
      <c r="L66" s="40"/>
      <c r="M66" s="40"/>
      <c r="N66" s="40"/>
      <c r="O66" s="138"/>
      <c r="P66" s="138"/>
      <c r="Q66" s="40"/>
      <c r="R66" s="40"/>
      <c r="S66" s="40"/>
      <c r="T66" s="40"/>
      <c r="V66" s="40"/>
      <c r="W66" s="40"/>
      <c r="X66" s="140"/>
      <c r="Y66" s="40"/>
      <c r="Z66" s="40"/>
      <c r="AA66" s="40"/>
    </row>
    <row r="67" spans="1:28" ht="13.2" hidden="1">
      <c r="A67" s="50"/>
      <c r="B67" s="5"/>
      <c r="C67" s="5"/>
      <c r="D67" s="5"/>
      <c r="E67" s="142"/>
      <c r="F67" s="5"/>
      <c r="G67" s="5"/>
      <c r="H67" s="5"/>
      <c r="I67" s="235"/>
      <c r="J67" s="46">
        <v>45726</v>
      </c>
      <c r="K67" s="113" t="s">
        <v>669</v>
      </c>
      <c r="L67" s="113" t="s">
        <v>430</v>
      </c>
      <c r="M67" s="40">
        <v>180</v>
      </c>
      <c r="N67" s="143">
        <v>110</v>
      </c>
      <c r="O67" s="138">
        <f t="shared" ref="O67:O68" si="13">0.2*N67</f>
        <v>22</v>
      </c>
      <c r="P67" s="138">
        <f t="shared" ref="P67:P68" si="14">N67-O67</f>
        <v>88</v>
      </c>
      <c r="Q67" s="40" t="s">
        <v>303</v>
      </c>
      <c r="R67" s="40" t="s">
        <v>303</v>
      </c>
      <c r="S67" s="40" t="s">
        <v>0</v>
      </c>
      <c r="T67" s="40" t="s">
        <v>675</v>
      </c>
      <c r="V67" s="40"/>
      <c r="W67" s="40"/>
      <c r="X67" s="140"/>
      <c r="Y67" s="40"/>
      <c r="Z67" s="40"/>
      <c r="AA67" s="40"/>
    </row>
    <row r="68" spans="1:28" ht="13.2" hidden="1">
      <c r="A68" s="208">
        <v>45728</v>
      </c>
      <c r="B68" s="113" t="s">
        <v>669</v>
      </c>
      <c r="C68" s="113" t="s">
        <v>430</v>
      </c>
      <c r="D68" s="40">
        <v>60</v>
      </c>
      <c r="E68" s="189">
        <v>90</v>
      </c>
      <c r="F68" s="40" t="s">
        <v>303</v>
      </c>
      <c r="G68" s="40" t="s">
        <v>303</v>
      </c>
      <c r="H68" s="40" t="s">
        <v>0</v>
      </c>
      <c r="I68" s="235"/>
      <c r="J68" s="208">
        <v>45727</v>
      </c>
      <c r="K68" s="130" t="s">
        <v>397</v>
      </c>
      <c r="L68" s="130" t="s">
        <v>398</v>
      </c>
      <c r="M68" s="40">
        <f>60*2</f>
        <v>120</v>
      </c>
      <c r="N68" s="143">
        <v>120</v>
      </c>
      <c r="O68" s="138">
        <f t="shared" si="13"/>
        <v>24</v>
      </c>
      <c r="P68" s="138">
        <f t="shared" si="14"/>
        <v>96</v>
      </c>
      <c r="Q68" s="40" t="s">
        <v>303</v>
      </c>
      <c r="R68" s="40" t="s">
        <v>303</v>
      </c>
      <c r="S68" s="40" t="s">
        <v>0</v>
      </c>
      <c r="T68" s="40" t="s">
        <v>689</v>
      </c>
      <c r="V68" s="40"/>
      <c r="W68" s="40"/>
      <c r="X68" s="138"/>
      <c r="Y68" s="40"/>
      <c r="Z68" s="40"/>
      <c r="AA68" s="40"/>
    </row>
    <row r="69" spans="1:28" ht="13.2" hidden="1">
      <c r="A69" s="208">
        <v>45728</v>
      </c>
      <c r="B69" s="130" t="s">
        <v>382</v>
      </c>
      <c r="C69" s="130" t="s">
        <v>544</v>
      </c>
      <c r="D69" s="40">
        <v>60</v>
      </c>
      <c r="E69" s="189">
        <v>90</v>
      </c>
      <c r="F69" s="40" t="s">
        <v>303</v>
      </c>
      <c r="G69" s="40" t="s">
        <v>303</v>
      </c>
      <c r="H69" s="40" t="s">
        <v>0</v>
      </c>
      <c r="I69" s="235"/>
      <c r="J69" s="5"/>
      <c r="K69" s="5"/>
      <c r="L69" s="50"/>
      <c r="M69" s="5"/>
      <c r="N69" s="142"/>
      <c r="O69" s="143"/>
      <c r="P69" s="143">
        <f>SUM(P67:P68)</f>
        <v>184</v>
      </c>
      <c r="Q69" s="50" t="s">
        <v>688</v>
      </c>
      <c r="R69" s="50"/>
      <c r="S69" s="50"/>
      <c r="V69" s="3"/>
      <c r="W69" s="3"/>
      <c r="X69" s="138"/>
      <c r="Y69" s="40"/>
      <c r="Z69" s="40"/>
      <c r="AA69" s="40"/>
    </row>
    <row r="70" spans="1:28" ht="13.2" hidden="1">
      <c r="A70" s="208">
        <v>45728</v>
      </c>
      <c r="B70" s="130" t="s">
        <v>501</v>
      </c>
      <c r="C70" s="130" t="s">
        <v>642</v>
      </c>
      <c r="D70" s="40">
        <v>60</v>
      </c>
      <c r="E70" s="189">
        <v>90</v>
      </c>
      <c r="F70" s="40" t="s">
        <v>303</v>
      </c>
      <c r="G70" s="40" t="s">
        <v>303</v>
      </c>
      <c r="H70" s="40" t="s">
        <v>1</v>
      </c>
      <c r="I70" s="235"/>
      <c r="J70" s="31" t="s">
        <v>636</v>
      </c>
      <c r="M70" s="202"/>
      <c r="N70" s="138"/>
      <c r="O70" s="138"/>
      <c r="P70" s="138"/>
      <c r="Q70" s="40"/>
      <c r="R70" s="40"/>
      <c r="S70" s="40"/>
      <c r="T70" s="40"/>
      <c r="V70" s="3"/>
      <c r="W70" s="3"/>
      <c r="X70" s="141"/>
      <c r="Y70" s="40"/>
      <c r="Z70" s="40"/>
      <c r="AA70" s="40"/>
    </row>
    <row r="71" spans="1:28" ht="13.2" hidden="1">
      <c r="A71" s="208">
        <v>45728</v>
      </c>
      <c r="B71" s="130" t="s">
        <v>324</v>
      </c>
      <c r="C71" s="130" t="s">
        <v>333</v>
      </c>
      <c r="D71" s="40">
        <v>60</v>
      </c>
      <c r="E71" s="189">
        <v>90</v>
      </c>
      <c r="F71" s="40" t="s">
        <v>303</v>
      </c>
      <c r="G71" s="40" t="s">
        <v>303</v>
      </c>
      <c r="H71" s="40" t="s">
        <v>1</v>
      </c>
      <c r="I71" s="235"/>
      <c r="J71" s="46">
        <v>45728</v>
      </c>
      <c r="K71" s="130" t="s">
        <v>648</v>
      </c>
      <c r="L71" s="130" t="s">
        <v>622</v>
      </c>
      <c r="M71" s="40">
        <v>30</v>
      </c>
      <c r="N71" s="143">
        <v>40</v>
      </c>
      <c r="O71" s="138">
        <f t="shared" ref="O71:O72" si="15">0.2*N71</f>
        <v>8</v>
      </c>
      <c r="P71" s="138">
        <f t="shared" ref="P71:P72" si="16">N71-O71</f>
        <v>32</v>
      </c>
      <c r="Q71" s="40" t="s">
        <v>303</v>
      </c>
      <c r="R71" s="40" t="s">
        <v>303</v>
      </c>
      <c r="S71" s="40" t="s">
        <v>1</v>
      </c>
      <c r="V71" s="40"/>
      <c r="W71" s="40"/>
      <c r="X71" s="141"/>
      <c r="Y71" s="40"/>
      <c r="Z71" s="40"/>
      <c r="AA71" s="40"/>
    </row>
    <row r="72" spans="1:28" ht="13.2" hidden="1">
      <c r="A72" s="208">
        <v>45728</v>
      </c>
      <c r="B72" s="215" t="s">
        <v>345</v>
      </c>
      <c r="C72" s="130" t="s">
        <v>271</v>
      </c>
      <c r="D72" s="40">
        <v>60</v>
      </c>
      <c r="E72" s="138">
        <v>90</v>
      </c>
      <c r="F72" s="40" t="s">
        <v>303</v>
      </c>
      <c r="G72" s="40" t="s">
        <v>303</v>
      </c>
      <c r="H72" s="40" t="s">
        <v>0</v>
      </c>
      <c r="I72" s="235"/>
      <c r="J72" s="46">
        <v>45730</v>
      </c>
      <c r="K72" s="130" t="s">
        <v>501</v>
      </c>
      <c r="L72" s="130" t="s">
        <v>642</v>
      </c>
      <c r="M72" s="40">
        <v>60</v>
      </c>
      <c r="N72" s="143">
        <v>70</v>
      </c>
      <c r="O72" s="138">
        <f t="shared" si="15"/>
        <v>14</v>
      </c>
      <c r="P72" s="138">
        <f t="shared" si="16"/>
        <v>56</v>
      </c>
      <c r="Q72" s="40" t="s">
        <v>303</v>
      </c>
      <c r="R72" s="40" t="s">
        <v>303</v>
      </c>
      <c r="S72" s="40" t="s">
        <v>1</v>
      </c>
      <c r="V72" s="40"/>
      <c r="W72" s="40"/>
      <c r="X72" s="138"/>
      <c r="Y72" s="40"/>
      <c r="Z72" s="40"/>
      <c r="AA72" s="40"/>
      <c r="AB72" s="239"/>
    </row>
    <row r="73" spans="1:28" ht="13.2" hidden="1">
      <c r="A73" s="50"/>
      <c r="B73" s="5"/>
      <c r="C73" s="5"/>
      <c r="D73" s="5"/>
      <c r="E73" s="142"/>
      <c r="F73" s="5"/>
      <c r="G73" s="5"/>
      <c r="H73" s="5"/>
      <c r="I73" s="235"/>
      <c r="J73" s="5"/>
      <c r="K73" s="5"/>
      <c r="L73" s="50"/>
      <c r="M73" s="5"/>
      <c r="N73" s="142"/>
      <c r="O73" s="143"/>
      <c r="P73" s="143">
        <f>SUM(P71:P72)</f>
        <v>88</v>
      </c>
      <c r="Q73" s="50" t="s">
        <v>688</v>
      </c>
      <c r="R73" s="50"/>
      <c r="S73" s="50"/>
      <c r="V73" s="3"/>
      <c r="W73" s="3"/>
      <c r="X73" s="140"/>
      <c r="Y73" s="40"/>
      <c r="Z73" s="40"/>
      <c r="AA73" s="40"/>
    </row>
    <row r="74" spans="1:28" ht="13.2" hidden="1">
      <c r="A74" s="208">
        <v>45729</v>
      </c>
      <c r="B74" s="130" t="s">
        <v>144</v>
      </c>
      <c r="C74" s="130" t="s">
        <v>620</v>
      </c>
      <c r="D74" s="40">
        <v>60</v>
      </c>
      <c r="E74" s="189">
        <v>90</v>
      </c>
      <c r="F74" s="40" t="s">
        <v>303</v>
      </c>
      <c r="G74" s="40" t="s">
        <v>303</v>
      </c>
      <c r="H74" s="40" t="s">
        <v>0</v>
      </c>
      <c r="I74" s="235"/>
      <c r="J74" s="31" t="s">
        <v>371</v>
      </c>
      <c r="M74" s="202"/>
      <c r="N74" s="138"/>
      <c r="O74" s="138"/>
      <c r="P74" s="138"/>
      <c r="Q74" s="40"/>
      <c r="R74" s="40"/>
      <c r="S74" s="40"/>
      <c r="T74" s="40"/>
      <c r="V74" s="40"/>
      <c r="W74" s="40"/>
      <c r="X74" s="141"/>
      <c r="Y74" s="40"/>
      <c r="Z74" s="40"/>
      <c r="AA74" s="40"/>
    </row>
    <row r="75" spans="1:28" ht="13.2" hidden="1">
      <c r="A75" s="208">
        <v>45729</v>
      </c>
      <c r="B75" s="215" t="s">
        <v>524</v>
      </c>
      <c r="C75" s="130" t="s">
        <v>373</v>
      </c>
      <c r="D75" s="40">
        <v>60</v>
      </c>
      <c r="E75" s="189">
        <v>90</v>
      </c>
      <c r="F75" s="40" t="s">
        <v>303</v>
      </c>
      <c r="G75" s="40" t="s">
        <v>303</v>
      </c>
      <c r="H75" s="40" t="s">
        <v>0</v>
      </c>
      <c r="I75" s="235"/>
      <c r="J75" s="208">
        <v>45726</v>
      </c>
      <c r="K75" s="113" t="s">
        <v>641</v>
      </c>
      <c r="L75" s="113" t="s">
        <v>538</v>
      </c>
      <c r="M75" s="40">
        <v>180</v>
      </c>
      <c r="N75" s="143">
        <v>210</v>
      </c>
      <c r="O75" s="138">
        <f t="shared" ref="O75:O79" si="17">0.2*N75</f>
        <v>42</v>
      </c>
      <c r="P75" s="138">
        <f t="shared" ref="P75:P79" si="18">N75-O75</f>
        <v>168</v>
      </c>
      <c r="Q75" s="40" t="s">
        <v>303</v>
      </c>
      <c r="R75" s="40" t="s">
        <v>303</v>
      </c>
      <c r="S75" s="40" t="s">
        <v>0</v>
      </c>
      <c r="T75" s="40" t="s">
        <v>675</v>
      </c>
      <c r="V75" s="3"/>
      <c r="W75" s="3"/>
      <c r="X75" s="140"/>
      <c r="Y75" s="40"/>
      <c r="Z75" s="40"/>
      <c r="AA75" s="40"/>
    </row>
    <row r="76" spans="1:28" ht="13.2" hidden="1">
      <c r="A76" s="240">
        <v>45729</v>
      </c>
      <c r="B76" s="130" t="s">
        <v>590</v>
      </c>
      <c r="C76" s="130" t="s">
        <v>271</v>
      </c>
      <c r="D76" s="40">
        <v>60</v>
      </c>
      <c r="E76" s="189">
        <v>90</v>
      </c>
      <c r="F76" s="40" t="s">
        <v>303</v>
      </c>
      <c r="G76" s="40" t="s">
        <v>303</v>
      </c>
      <c r="H76" s="40" t="s">
        <v>1</v>
      </c>
      <c r="I76" s="235"/>
      <c r="J76" s="208">
        <v>45728</v>
      </c>
      <c r="K76" s="113" t="s">
        <v>227</v>
      </c>
      <c r="L76" s="113" t="s">
        <v>404</v>
      </c>
      <c r="M76" s="40">
        <f>60*3</f>
        <v>180</v>
      </c>
      <c r="N76" s="143">
        <f>70*3</f>
        <v>210</v>
      </c>
      <c r="O76" s="138">
        <f t="shared" si="17"/>
        <v>42</v>
      </c>
      <c r="P76" s="138">
        <f t="shared" si="18"/>
        <v>168</v>
      </c>
      <c r="Q76" s="40" t="s">
        <v>303</v>
      </c>
      <c r="R76" s="40" t="s">
        <v>303</v>
      </c>
      <c r="S76" s="40" t="s">
        <v>0</v>
      </c>
      <c r="T76" s="40" t="s">
        <v>675</v>
      </c>
      <c r="V76" s="3"/>
      <c r="W76" s="3"/>
      <c r="X76" s="141"/>
      <c r="Y76" s="40"/>
      <c r="Z76" s="40"/>
      <c r="AA76" s="40"/>
    </row>
    <row r="77" spans="1:28" ht="13.8" hidden="1">
      <c r="A77" s="240">
        <v>45729</v>
      </c>
      <c r="B77" s="130" t="s">
        <v>22</v>
      </c>
      <c r="C77" s="130" t="s">
        <v>616</v>
      </c>
      <c r="D77" s="40">
        <v>60</v>
      </c>
      <c r="E77" s="189">
        <v>60</v>
      </c>
      <c r="F77" s="40" t="s">
        <v>303</v>
      </c>
      <c r="G77" s="40" t="s">
        <v>303</v>
      </c>
      <c r="H77" s="40" t="s">
        <v>0</v>
      </c>
      <c r="I77" s="235"/>
      <c r="J77" s="208">
        <v>45730</v>
      </c>
      <c r="K77" s="118" t="s">
        <v>498</v>
      </c>
      <c r="L77" s="118" t="s">
        <v>227</v>
      </c>
      <c r="M77" s="40">
        <v>30</v>
      </c>
      <c r="N77" s="143">
        <v>40</v>
      </c>
      <c r="O77" s="138">
        <f t="shared" si="17"/>
        <v>8</v>
      </c>
      <c r="P77" s="138">
        <f t="shared" si="18"/>
        <v>32</v>
      </c>
      <c r="Q77" s="40" t="s">
        <v>303</v>
      </c>
      <c r="R77" s="40" t="s">
        <v>303</v>
      </c>
      <c r="S77" s="40" t="s">
        <v>0</v>
      </c>
      <c r="T77" s="40"/>
      <c r="V77" s="241"/>
      <c r="W77" s="3"/>
      <c r="X77" s="138"/>
      <c r="Y77" s="40"/>
      <c r="Z77" s="40"/>
      <c r="AA77" s="40"/>
    </row>
    <row r="78" spans="1:28" ht="13.2" hidden="1">
      <c r="A78" s="50"/>
      <c r="B78" s="5"/>
      <c r="C78" s="5"/>
      <c r="D78" s="5"/>
      <c r="E78" s="142"/>
      <c r="F78" s="5"/>
      <c r="G78" s="5"/>
      <c r="H78" s="5"/>
      <c r="I78" s="235"/>
      <c r="J78" s="208">
        <v>45730</v>
      </c>
      <c r="K78" s="236" t="s">
        <v>515</v>
      </c>
      <c r="L78" s="236" t="s">
        <v>516</v>
      </c>
      <c r="M78" s="40">
        <v>60</v>
      </c>
      <c r="N78" s="143">
        <v>70</v>
      </c>
      <c r="O78" s="138">
        <f t="shared" si="17"/>
        <v>14</v>
      </c>
      <c r="P78" s="138">
        <f t="shared" si="18"/>
        <v>56</v>
      </c>
      <c r="Q78" s="40" t="s">
        <v>303</v>
      </c>
      <c r="R78" s="40" t="s">
        <v>303</v>
      </c>
      <c r="S78" s="40" t="s">
        <v>1</v>
      </c>
      <c r="T78" s="40"/>
      <c r="V78" s="40"/>
      <c r="W78" s="40"/>
      <c r="X78" s="140"/>
      <c r="Y78" s="40"/>
      <c r="Z78" s="40"/>
      <c r="AA78" s="40"/>
    </row>
    <row r="79" spans="1:28" ht="13.2" hidden="1">
      <c r="A79" s="50"/>
      <c r="B79" s="5"/>
      <c r="C79" s="5"/>
      <c r="D79" s="5"/>
      <c r="E79" s="142"/>
      <c r="F79" s="5"/>
      <c r="G79" s="5"/>
      <c r="H79" s="5"/>
      <c r="I79" s="235"/>
      <c r="J79" s="208">
        <v>45732</v>
      </c>
      <c r="K79" s="236" t="s">
        <v>690</v>
      </c>
      <c r="L79" s="236" t="s">
        <v>691</v>
      </c>
      <c r="M79" s="40">
        <v>60</v>
      </c>
      <c r="N79" s="143">
        <v>70</v>
      </c>
      <c r="O79" s="138">
        <f t="shared" si="17"/>
        <v>14</v>
      </c>
      <c r="P79" s="138">
        <f t="shared" si="18"/>
        <v>56</v>
      </c>
      <c r="Q79" s="40" t="s">
        <v>303</v>
      </c>
      <c r="R79" s="40" t="s">
        <v>303</v>
      </c>
      <c r="S79" s="40" t="s">
        <v>0</v>
      </c>
      <c r="T79" s="40"/>
      <c r="V79" s="3"/>
      <c r="W79" s="3"/>
      <c r="X79" s="140"/>
      <c r="Y79" s="40"/>
      <c r="Z79" s="40"/>
      <c r="AA79" s="40"/>
    </row>
    <row r="80" spans="1:28" ht="13.2" hidden="1">
      <c r="A80" s="46">
        <v>45730</v>
      </c>
      <c r="B80" s="113" t="s">
        <v>669</v>
      </c>
      <c r="C80" s="113" t="s">
        <v>430</v>
      </c>
      <c r="D80" s="40">
        <v>45</v>
      </c>
      <c r="E80" s="189">
        <v>90</v>
      </c>
      <c r="F80" s="40" t="s">
        <v>303</v>
      </c>
      <c r="G80" s="40" t="s">
        <v>303</v>
      </c>
      <c r="H80" s="40" t="s">
        <v>0</v>
      </c>
      <c r="I80" s="235"/>
      <c r="J80" s="5"/>
      <c r="K80" s="5"/>
      <c r="L80" s="50"/>
      <c r="M80" s="5"/>
      <c r="N80" s="142"/>
      <c r="O80" s="143"/>
      <c r="P80" s="143">
        <f>SUM(P75:P79)</f>
        <v>480</v>
      </c>
      <c r="Q80" s="50" t="s">
        <v>688</v>
      </c>
      <c r="R80" s="5"/>
      <c r="S80" s="5"/>
      <c r="V80" s="40"/>
      <c r="W80" s="40"/>
      <c r="X80" s="138"/>
      <c r="Y80" s="40"/>
      <c r="Z80" s="40"/>
      <c r="AA80" s="40"/>
    </row>
    <row r="81" spans="1:27" ht="13.2" hidden="1">
      <c r="A81" s="46">
        <v>45730</v>
      </c>
      <c r="B81" s="130" t="s">
        <v>374</v>
      </c>
      <c r="C81" s="130" t="s">
        <v>309</v>
      </c>
      <c r="D81" s="40">
        <v>60</v>
      </c>
      <c r="E81" s="242">
        <v>90</v>
      </c>
      <c r="F81" s="40" t="s">
        <v>303</v>
      </c>
      <c r="G81" s="40" t="s">
        <v>303</v>
      </c>
      <c r="H81" s="40" t="s">
        <v>0</v>
      </c>
      <c r="I81" s="235"/>
      <c r="J81" s="32" t="s">
        <v>336</v>
      </c>
      <c r="V81" s="40"/>
      <c r="W81" s="40"/>
      <c r="X81" s="138"/>
      <c r="Y81" s="40"/>
      <c r="Z81" s="40"/>
      <c r="AA81" s="40"/>
    </row>
    <row r="82" spans="1:27" ht="13.2" hidden="1">
      <c r="A82" s="46">
        <v>45730</v>
      </c>
      <c r="B82" s="7" t="s">
        <v>609</v>
      </c>
      <c r="C82" s="7" t="s">
        <v>200</v>
      </c>
      <c r="D82" s="40">
        <v>60</v>
      </c>
      <c r="E82" s="189">
        <v>90</v>
      </c>
      <c r="F82" s="40" t="s">
        <v>303</v>
      </c>
      <c r="G82" s="40" t="s">
        <v>303</v>
      </c>
      <c r="H82" s="40" t="s">
        <v>0</v>
      </c>
      <c r="I82" s="235"/>
      <c r="J82" s="208">
        <v>45727</v>
      </c>
      <c r="K82" s="7" t="s">
        <v>692</v>
      </c>
      <c r="L82" s="7" t="s">
        <v>693</v>
      </c>
      <c r="M82" s="40">
        <v>90</v>
      </c>
      <c r="N82" s="143">
        <v>375</v>
      </c>
      <c r="O82" s="138">
        <v>75</v>
      </c>
      <c r="P82" s="138">
        <v>300</v>
      </c>
      <c r="Q82" s="40" t="s">
        <v>303</v>
      </c>
      <c r="R82" s="40" t="s">
        <v>303</v>
      </c>
      <c r="S82" s="40" t="s">
        <v>0</v>
      </c>
      <c r="V82" s="40"/>
      <c r="W82" s="40"/>
      <c r="X82" s="141"/>
      <c r="Y82" s="40"/>
      <c r="Z82" s="40"/>
      <c r="AA82" s="40"/>
    </row>
    <row r="83" spans="1:27" ht="13.8" hidden="1">
      <c r="A83" s="50"/>
      <c r="B83" s="5"/>
      <c r="C83" s="5"/>
      <c r="D83" s="5"/>
      <c r="E83" s="142"/>
      <c r="F83" s="5"/>
      <c r="G83" s="5"/>
      <c r="H83" s="5"/>
      <c r="I83" s="235"/>
      <c r="J83" s="208">
        <v>45727</v>
      </c>
      <c r="K83" s="243" t="s">
        <v>374</v>
      </c>
      <c r="L83" s="7" t="s">
        <v>309</v>
      </c>
      <c r="M83" s="40">
        <v>60</v>
      </c>
      <c r="N83" s="143">
        <v>250</v>
      </c>
      <c r="O83" s="138">
        <v>50</v>
      </c>
      <c r="P83" s="138">
        <v>200</v>
      </c>
      <c r="Q83" s="40" t="s">
        <v>303</v>
      </c>
      <c r="R83" s="40" t="s">
        <v>303</v>
      </c>
      <c r="S83" s="40" t="s">
        <v>0</v>
      </c>
      <c r="V83" s="3"/>
      <c r="W83" s="3"/>
      <c r="X83" s="140"/>
      <c r="Y83" s="40"/>
      <c r="Z83" s="40"/>
      <c r="AA83" s="40"/>
    </row>
    <row r="84" spans="1:27" ht="13.2" hidden="1">
      <c r="A84" s="40" t="s">
        <v>633</v>
      </c>
      <c r="B84" s="130" t="s">
        <v>657</v>
      </c>
      <c r="C84" s="130" t="s">
        <v>434</v>
      </c>
      <c r="D84" s="40" t="s">
        <v>633</v>
      </c>
      <c r="E84" s="244">
        <v>60</v>
      </c>
      <c r="F84" s="40" t="s">
        <v>303</v>
      </c>
      <c r="G84" s="40" t="s">
        <v>303</v>
      </c>
      <c r="H84" s="40" t="s">
        <v>1</v>
      </c>
      <c r="I84" s="235"/>
      <c r="J84" s="208">
        <v>45728</v>
      </c>
      <c r="K84" s="7" t="s">
        <v>366</v>
      </c>
      <c r="L84" s="7" t="s">
        <v>367</v>
      </c>
      <c r="M84" s="40">
        <v>90</v>
      </c>
      <c r="N84" s="143">
        <v>375</v>
      </c>
      <c r="O84" s="138">
        <v>75</v>
      </c>
      <c r="P84" s="138">
        <v>300</v>
      </c>
      <c r="Q84" s="40" t="s">
        <v>303</v>
      </c>
      <c r="R84" s="40" t="s">
        <v>303</v>
      </c>
      <c r="S84" s="40" t="s">
        <v>0</v>
      </c>
      <c r="V84" s="3"/>
      <c r="W84" s="3"/>
      <c r="X84" s="138"/>
      <c r="Y84" s="40"/>
      <c r="Z84" s="40"/>
      <c r="AA84" s="40"/>
    </row>
    <row r="85" spans="1:27" ht="13.2" hidden="1">
      <c r="A85" s="40" t="s">
        <v>633</v>
      </c>
      <c r="B85" s="130" t="s">
        <v>658</v>
      </c>
      <c r="C85" s="130" t="s">
        <v>361</v>
      </c>
      <c r="D85" s="40" t="s">
        <v>633</v>
      </c>
      <c r="E85" s="226">
        <v>120</v>
      </c>
      <c r="F85" s="40" t="s">
        <v>303</v>
      </c>
      <c r="G85" s="40" t="s">
        <v>303</v>
      </c>
      <c r="H85" s="40" t="s">
        <v>0</v>
      </c>
      <c r="I85" s="235"/>
      <c r="J85" s="5"/>
      <c r="K85" s="5"/>
      <c r="L85" s="50"/>
      <c r="M85" s="5"/>
      <c r="N85" s="142"/>
      <c r="O85" s="143"/>
      <c r="P85" s="143">
        <f>SUM(P82:P84)</f>
        <v>800</v>
      </c>
      <c r="Q85" s="50" t="s">
        <v>688</v>
      </c>
      <c r="R85" s="50"/>
      <c r="S85" s="50"/>
      <c r="V85" s="41"/>
      <c r="W85" s="40"/>
      <c r="X85" s="140"/>
      <c r="Y85" s="40"/>
      <c r="Z85" s="40"/>
      <c r="AA85" s="40"/>
    </row>
    <row r="86" spans="1:27" ht="13.2" hidden="1">
      <c r="A86" s="40" t="s">
        <v>633</v>
      </c>
      <c r="B86" s="7" t="s">
        <v>681</v>
      </c>
      <c r="C86" s="7" t="s">
        <v>682</v>
      </c>
      <c r="D86" s="3" t="s">
        <v>633</v>
      </c>
      <c r="E86" s="244">
        <v>120</v>
      </c>
      <c r="F86" s="40" t="s">
        <v>303</v>
      </c>
      <c r="G86" s="40" t="s">
        <v>303</v>
      </c>
      <c r="H86" s="40" t="s">
        <v>1</v>
      </c>
      <c r="I86" s="235"/>
      <c r="J86" s="31" t="s">
        <v>379</v>
      </c>
      <c r="V86" s="3"/>
      <c r="W86" s="3"/>
      <c r="X86" s="141"/>
      <c r="Y86" s="40"/>
      <c r="Z86" s="40"/>
      <c r="AA86" s="40"/>
    </row>
    <row r="87" spans="1:27" ht="13.2" hidden="1">
      <c r="A87" s="40" t="s">
        <v>633</v>
      </c>
      <c r="B87" s="113" t="s">
        <v>13</v>
      </c>
      <c r="C87" s="113" t="s">
        <v>307</v>
      </c>
      <c r="D87" s="40" t="s">
        <v>633</v>
      </c>
      <c r="E87" s="226">
        <v>120</v>
      </c>
      <c r="F87" s="40" t="s">
        <v>303</v>
      </c>
      <c r="G87" s="40" t="s">
        <v>303</v>
      </c>
      <c r="H87" s="40" t="s">
        <v>0</v>
      </c>
      <c r="I87" s="235"/>
      <c r="J87" s="208">
        <v>45726</v>
      </c>
      <c r="K87" s="130" t="s">
        <v>686</v>
      </c>
      <c r="L87" s="130" t="s">
        <v>323</v>
      </c>
      <c r="M87" s="40">
        <v>90</v>
      </c>
      <c r="N87" s="143">
        <v>110</v>
      </c>
      <c r="O87" s="138">
        <v>20</v>
      </c>
      <c r="P87" s="138">
        <v>90</v>
      </c>
      <c r="Q87" s="40" t="s">
        <v>303</v>
      </c>
      <c r="R87" s="40" t="s">
        <v>303</v>
      </c>
      <c r="S87" s="40" t="s">
        <v>0</v>
      </c>
      <c r="V87" s="3"/>
      <c r="W87" s="3"/>
      <c r="X87" s="141"/>
      <c r="Y87" s="40"/>
      <c r="Z87" s="40"/>
      <c r="AA87" s="40"/>
    </row>
    <row r="88" spans="1:27" ht="13.2" hidden="1">
      <c r="A88" s="40" t="s">
        <v>633</v>
      </c>
      <c r="B88" s="7" t="s">
        <v>694</v>
      </c>
      <c r="C88" s="7" t="s">
        <v>446</v>
      </c>
      <c r="D88" s="3" t="s">
        <v>633</v>
      </c>
      <c r="E88" s="143">
        <v>60</v>
      </c>
      <c r="F88" s="40" t="s">
        <v>303</v>
      </c>
      <c r="G88" s="40" t="s">
        <v>303</v>
      </c>
      <c r="H88" s="40" t="s">
        <v>0</v>
      </c>
      <c r="I88" s="235"/>
      <c r="J88" s="208">
        <v>45728</v>
      </c>
      <c r="K88" s="7" t="s">
        <v>488</v>
      </c>
      <c r="L88" s="7" t="s">
        <v>428</v>
      </c>
      <c r="M88" s="40">
        <v>60</v>
      </c>
      <c r="N88" s="143">
        <v>110</v>
      </c>
      <c r="O88" s="138">
        <v>20</v>
      </c>
      <c r="P88" s="138">
        <v>90</v>
      </c>
      <c r="Q88" s="40" t="s">
        <v>303</v>
      </c>
      <c r="R88" s="40" t="s">
        <v>303</v>
      </c>
      <c r="S88" s="40" t="s">
        <v>1</v>
      </c>
      <c r="V88" s="40"/>
      <c r="W88" s="40"/>
      <c r="X88" s="141"/>
      <c r="Y88" s="40"/>
      <c r="Z88" s="40"/>
      <c r="AA88" s="40"/>
    </row>
    <row r="89" spans="1:27" ht="13.2" hidden="1">
      <c r="A89" s="40" t="s">
        <v>633</v>
      </c>
      <c r="B89" s="130" t="s">
        <v>659</v>
      </c>
      <c r="C89" s="130" t="s">
        <v>510</v>
      </c>
      <c r="D89" s="40" t="s">
        <v>633</v>
      </c>
      <c r="E89" s="226">
        <v>40</v>
      </c>
      <c r="F89" s="40" t="s">
        <v>303</v>
      </c>
      <c r="G89" s="40" t="s">
        <v>303</v>
      </c>
      <c r="H89" s="40" t="s">
        <v>0</v>
      </c>
      <c r="I89" s="235"/>
      <c r="J89" s="208">
        <v>45730</v>
      </c>
      <c r="K89" s="13" t="s">
        <v>625</v>
      </c>
      <c r="L89" s="13" t="s">
        <v>396</v>
      </c>
      <c r="M89" s="40">
        <v>60</v>
      </c>
      <c r="N89" s="143">
        <v>110</v>
      </c>
      <c r="O89" s="138">
        <v>20</v>
      </c>
      <c r="P89" s="138">
        <v>90</v>
      </c>
      <c r="Q89" s="40" t="s">
        <v>303</v>
      </c>
      <c r="R89" s="40" t="s">
        <v>303</v>
      </c>
      <c r="S89" s="40" t="s">
        <v>0</v>
      </c>
      <c r="V89" s="40"/>
      <c r="W89" s="40"/>
      <c r="X89" s="140"/>
      <c r="Y89" s="40"/>
      <c r="Z89" s="40"/>
      <c r="AA89" s="40"/>
    </row>
    <row r="90" spans="1:27" ht="13.2" hidden="1">
      <c r="A90" s="40" t="s">
        <v>633</v>
      </c>
      <c r="B90" s="7" t="s">
        <v>525</v>
      </c>
      <c r="C90" s="7" t="s">
        <v>526</v>
      </c>
      <c r="D90" s="3" t="s">
        <v>633</v>
      </c>
      <c r="E90" s="143">
        <v>60</v>
      </c>
      <c r="F90" s="40" t="s">
        <v>303</v>
      </c>
      <c r="G90" s="40" t="s">
        <v>303</v>
      </c>
      <c r="H90" s="40" t="s">
        <v>0</v>
      </c>
      <c r="I90" s="235"/>
      <c r="J90" s="208">
        <v>45732</v>
      </c>
      <c r="K90" s="130" t="s">
        <v>686</v>
      </c>
      <c r="L90" s="130" t="s">
        <v>323</v>
      </c>
      <c r="M90" s="40">
        <v>60</v>
      </c>
      <c r="N90" s="143">
        <v>110</v>
      </c>
      <c r="O90" s="138">
        <v>20</v>
      </c>
      <c r="P90" s="138">
        <v>90</v>
      </c>
      <c r="Q90" s="40" t="s">
        <v>303</v>
      </c>
      <c r="R90" s="40" t="s">
        <v>303</v>
      </c>
      <c r="S90" s="40" t="s">
        <v>0</v>
      </c>
      <c r="V90" s="40"/>
      <c r="W90" s="40"/>
      <c r="X90" s="138"/>
      <c r="Y90" s="40"/>
      <c r="Z90" s="40"/>
      <c r="AA90" s="40"/>
    </row>
    <row r="91" spans="1:27" ht="13.2" hidden="1">
      <c r="A91" s="40" t="s">
        <v>633</v>
      </c>
      <c r="B91" s="7" t="s">
        <v>350</v>
      </c>
      <c r="C91" s="7" t="s">
        <v>351</v>
      </c>
      <c r="D91" s="3" t="s">
        <v>633</v>
      </c>
      <c r="E91" s="226">
        <v>0</v>
      </c>
      <c r="F91" s="40" t="s">
        <v>303</v>
      </c>
      <c r="G91" s="40" t="s">
        <v>303</v>
      </c>
      <c r="H91" s="40" t="s">
        <v>0</v>
      </c>
      <c r="I91" s="235"/>
      <c r="J91" s="5"/>
      <c r="K91" s="5"/>
      <c r="L91" s="50"/>
      <c r="M91" s="5"/>
      <c r="N91" s="143"/>
      <c r="O91" s="143"/>
      <c r="P91" s="143">
        <f>SUM(P87:P90)</f>
        <v>360</v>
      </c>
      <c r="Q91" s="50" t="s">
        <v>688</v>
      </c>
      <c r="R91" s="50"/>
      <c r="S91" s="50"/>
      <c r="V91" s="40"/>
      <c r="W91" s="40"/>
      <c r="X91" s="138"/>
      <c r="Y91" s="40"/>
      <c r="Z91" s="40"/>
      <c r="AA91" s="40"/>
    </row>
    <row r="92" spans="1:27" ht="13.2" hidden="1">
      <c r="A92" s="40" t="s">
        <v>633</v>
      </c>
      <c r="B92" s="113" t="s">
        <v>201</v>
      </c>
      <c r="C92" s="113" t="s">
        <v>584</v>
      </c>
      <c r="D92" s="40" t="s">
        <v>633</v>
      </c>
      <c r="E92" s="226">
        <v>40</v>
      </c>
      <c r="F92" s="40" t="s">
        <v>303</v>
      </c>
      <c r="G92" s="40" t="s">
        <v>303</v>
      </c>
      <c r="H92" s="40" t="s">
        <v>0</v>
      </c>
      <c r="I92" s="235"/>
      <c r="V92" s="40"/>
      <c r="W92" s="40"/>
      <c r="X92" s="138"/>
      <c r="Y92" s="40"/>
      <c r="Z92" s="40"/>
      <c r="AA92" s="40"/>
    </row>
    <row r="93" spans="1:27" ht="13.2" hidden="1">
      <c r="A93" s="40" t="s">
        <v>633</v>
      </c>
      <c r="B93" s="7" t="s">
        <v>484</v>
      </c>
      <c r="C93" s="7" t="s">
        <v>485</v>
      </c>
      <c r="D93" s="40" t="s">
        <v>633</v>
      </c>
      <c r="E93" s="226">
        <v>40</v>
      </c>
      <c r="F93" s="40" t="s">
        <v>303</v>
      </c>
      <c r="G93" s="40" t="s">
        <v>303</v>
      </c>
      <c r="H93" s="40" t="s">
        <v>0</v>
      </c>
      <c r="I93" s="235"/>
      <c r="V93" s="40"/>
      <c r="W93" s="40"/>
      <c r="X93" s="140"/>
      <c r="Y93" s="40"/>
      <c r="Z93" s="40"/>
      <c r="AA93" s="40"/>
    </row>
    <row r="94" spans="1:27" ht="13.2" hidden="1">
      <c r="A94" s="40" t="s">
        <v>633</v>
      </c>
      <c r="B94" s="130" t="s">
        <v>328</v>
      </c>
      <c r="C94" s="130" t="s">
        <v>329</v>
      </c>
      <c r="D94" s="40" t="s">
        <v>633</v>
      </c>
      <c r="E94" s="226">
        <v>0</v>
      </c>
      <c r="F94" s="40" t="s">
        <v>303</v>
      </c>
      <c r="G94" s="40" t="s">
        <v>303</v>
      </c>
      <c r="H94" s="40" t="s">
        <v>0</v>
      </c>
      <c r="I94" s="235"/>
      <c r="V94" s="3"/>
      <c r="W94" s="3"/>
      <c r="X94" s="141"/>
      <c r="Y94" s="40"/>
      <c r="Z94" s="40"/>
      <c r="AA94" s="40"/>
    </row>
    <row r="95" spans="1:27" ht="13.2" hidden="1">
      <c r="A95" s="40" t="s">
        <v>633</v>
      </c>
      <c r="B95" s="130" t="s">
        <v>621</v>
      </c>
      <c r="C95" s="130" t="s">
        <v>622</v>
      </c>
      <c r="D95" s="40" t="s">
        <v>633</v>
      </c>
      <c r="E95" s="226">
        <v>40</v>
      </c>
      <c r="F95" s="40" t="s">
        <v>303</v>
      </c>
      <c r="G95" s="40" t="s">
        <v>303</v>
      </c>
      <c r="H95" s="40" t="s">
        <v>0</v>
      </c>
      <c r="I95" s="235"/>
      <c r="K95" s="40"/>
      <c r="V95" s="40"/>
      <c r="W95" s="40"/>
      <c r="X95" s="140"/>
      <c r="Y95" s="40"/>
      <c r="Z95" s="40"/>
      <c r="AA95" s="40"/>
    </row>
    <row r="96" spans="1:27" ht="13.2" hidden="1">
      <c r="A96" s="40" t="s">
        <v>633</v>
      </c>
      <c r="B96" s="7" t="s">
        <v>316</v>
      </c>
      <c r="C96" s="7" t="s">
        <v>311</v>
      </c>
      <c r="D96" s="40" t="s">
        <v>633</v>
      </c>
      <c r="E96" s="226">
        <v>40</v>
      </c>
      <c r="F96" s="40" t="s">
        <v>303</v>
      </c>
      <c r="G96" s="40" t="s">
        <v>303</v>
      </c>
      <c r="H96" s="40" t="s">
        <v>0</v>
      </c>
      <c r="I96" s="235"/>
      <c r="K96" s="40"/>
      <c r="L96" s="3"/>
      <c r="V96" s="3"/>
      <c r="W96" s="3"/>
      <c r="X96" s="138"/>
      <c r="Y96" s="40"/>
      <c r="Z96" s="40"/>
      <c r="AA96" s="40"/>
    </row>
    <row r="97" spans="1:28" ht="13.2" hidden="1">
      <c r="A97" s="40" t="s">
        <v>633</v>
      </c>
      <c r="B97" s="113" t="s">
        <v>227</v>
      </c>
      <c r="C97" s="113" t="s">
        <v>404</v>
      </c>
      <c r="D97" s="40" t="s">
        <v>633</v>
      </c>
      <c r="E97" s="226">
        <v>80</v>
      </c>
      <c r="F97" s="40" t="s">
        <v>303</v>
      </c>
      <c r="G97" s="40" t="s">
        <v>303</v>
      </c>
      <c r="H97" s="40" t="s">
        <v>0</v>
      </c>
      <c r="I97" s="235"/>
      <c r="K97" s="40"/>
      <c r="L97" s="3"/>
      <c r="V97" s="40"/>
      <c r="W97" s="40"/>
      <c r="X97" s="141"/>
      <c r="Y97" s="40"/>
      <c r="Z97" s="40"/>
      <c r="AA97" s="40"/>
    </row>
    <row r="98" spans="1:28" ht="13.2" hidden="1">
      <c r="A98" s="40" t="s">
        <v>633</v>
      </c>
      <c r="B98" s="7" t="s">
        <v>695</v>
      </c>
      <c r="C98" s="7" t="s">
        <v>696</v>
      </c>
      <c r="D98" s="3" t="s">
        <v>633</v>
      </c>
      <c r="E98" s="143">
        <v>60</v>
      </c>
      <c r="F98" s="40" t="s">
        <v>303</v>
      </c>
      <c r="G98" s="40" t="s">
        <v>303</v>
      </c>
      <c r="H98" s="40" t="s">
        <v>1</v>
      </c>
      <c r="I98" s="235"/>
      <c r="V98" s="11"/>
      <c r="W98" s="11"/>
      <c r="X98" s="138"/>
      <c r="Y98" s="40"/>
      <c r="Z98" s="40"/>
      <c r="AA98" s="40"/>
      <c r="AB98" s="239"/>
    </row>
    <row r="99" spans="1:28" ht="13.2" hidden="1">
      <c r="A99" s="40" t="s">
        <v>633</v>
      </c>
      <c r="B99" s="113" t="s">
        <v>498</v>
      </c>
      <c r="C99" s="113" t="s">
        <v>227</v>
      </c>
      <c r="D99" s="40" t="s">
        <v>633</v>
      </c>
      <c r="E99" s="226">
        <v>60</v>
      </c>
      <c r="F99" s="40" t="s">
        <v>303</v>
      </c>
      <c r="G99" s="40" t="s">
        <v>303</v>
      </c>
      <c r="H99" s="40" t="s">
        <v>0</v>
      </c>
      <c r="I99" s="235"/>
      <c r="V99" s="40"/>
      <c r="W99" s="40"/>
      <c r="X99" s="138"/>
      <c r="Y99" s="40"/>
      <c r="Z99" s="40"/>
      <c r="AA99" s="40"/>
    </row>
    <row r="100" spans="1:28" ht="13.2" hidden="1">
      <c r="A100" s="40" t="s">
        <v>633</v>
      </c>
      <c r="B100" s="130" t="s">
        <v>491</v>
      </c>
      <c r="C100" s="130" t="s">
        <v>522</v>
      </c>
      <c r="D100" s="40" t="s">
        <v>633</v>
      </c>
      <c r="E100" s="226">
        <v>40</v>
      </c>
      <c r="F100" s="40" t="s">
        <v>303</v>
      </c>
      <c r="G100" s="40" t="s">
        <v>303</v>
      </c>
      <c r="H100" s="40" t="s">
        <v>0</v>
      </c>
      <c r="I100" s="235"/>
      <c r="V100" s="40"/>
      <c r="W100" s="40"/>
      <c r="X100" s="141"/>
      <c r="Y100" s="40"/>
      <c r="Z100" s="40"/>
      <c r="AA100" s="40"/>
    </row>
    <row r="101" spans="1:28" ht="13.2" hidden="1">
      <c r="A101" s="40" t="s">
        <v>633</v>
      </c>
      <c r="B101" s="7" t="s">
        <v>491</v>
      </c>
      <c r="C101" s="7" t="s">
        <v>302</v>
      </c>
      <c r="D101" s="40" t="s">
        <v>633</v>
      </c>
      <c r="E101" s="226">
        <v>0</v>
      </c>
      <c r="F101" s="40" t="s">
        <v>303</v>
      </c>
      <c r="G101" s="40" t="s">
        <v>303</v>
      </c>
      <c r="H101" s="40" t="s">
        <v>0</v>
      </c>
      <c r="I101" s="235"/>
      <c r="K101" s="40"/>
      <c r="L101" s="3"/>
      <c r="O101" s="3"/>
      <c r="V101" s="11"/>
      <c r="W101" s="11"/>
      <c r="X101" s="138"/>
      <c r="Y101" s="40"/>
      <c r="Z101" s="40"/>
      <c r="AA101" s="40"/>
    </row>
    <row r="102" spans="1:28" ht="13.2" hidden="1">
      <c r="A102" s="40" t="s">
        <v>633</v>
      </c>
      <c r="B102" s="7" t="s">
        <v>543</v>
      </c>
      <c r="C102" s="7" t="s">
        <v>544</v>
      </c>
      <c r="D102" s="40" t="s">
        <v>633</v>
      </c>
      <c r="E102" s="226">
        <v>90</v>
      </c>
      <c r="F102" s="40" t="s">
        <v>303</v>
      </c>
      <c r="G102" s="40" t="s">
        <v>303</v>
      </c>
      <c r="H102" s="40" t="s">
        <v>0</v>
      </c>
      <c r="I102" s="235"/>
      <c r="V102" s="40"/>
      <c r="W102" s="40"/>
      <c r="X102" s="140"/>
      <c r="Y102" s="40"/>
      <c r="Z102" s="40"/>
      <c r="AA102" s="40"/>
    </row>
    <row r="103" spans="1:28" ht="13.2" hidden="1">
      <c r="A103" s="40" t="s">
        <v>633</v>
      </c>
      <c r="B103" s="7" t="s">
        <v>394</v>
      </c>
      <c r="C103" s="7" t="s">
        <v>335</v>
      </c>
      <c r="D103" s="40" t="s">
        <v>633</v>
      </c>
      <c r="E103" s="226">
        <v>0</v>
      </c>
      <c r="F103" s="40" t="s">
        <v>303</v>
      </c>
      <c r="G103" s="40" t="s">
        <v>303</v>
      </c>
      <c r="H103" s="40" t="s">
        <v>0</v>
      </c>
      <c r="I103" s="235"/>
      <c r="V103" s="3"/>
      <c r="W103" s="3"/>
      <c r="X103" s="141"/>
      <c r="Y103" s="40"/>
      <c r="Z103" s="40"/>
      <c r="AA103" s="40"/>
    </row>
    <row r="104" spans="1:28" ht="13.2" hidden="1">
      <c r="A104" s="40" t="s">
        <v>633</v>
      </c>
      <c r="B104" s="7" t="s">
        <v>329</v>
      </c>
      <c r="C104" s="7" t="s">
        <v>271</v>
      </c>
      <c r="D104" s="3" t="s">
        <v>633</v>
      </c>
      <c r="E104" s="143">
        <v>120</v>
      </c>
      <c r="F104" s="40" t="s">
        <v>303</v>
      </c>
      <c r="G104" s="40" t="s">
        <v>303</v>
      </c>
      <c r="H104" s="40" t="s">
        <v>1</v>
      </c>
      <c r="I104" s="235"/>
      <c r="V104" s="40"/>
      <c r="W104" s="40"/>
      <c r="X104" s="140"/>
      <c r="Y104" s="40"/>
      <c r="Z104" s="40"/>
      <c r="AA104" s="40"/>
    </row>
    <row r="105" spans="1:28" ht="13.2" hidden="1">
      <c r="A105" s="40" t="s">
        <v>633</v>
      </c>
      <c r="B105" s="7" t="s">
        <v>479</v>
      </c>
      <c r="C105" s="7" t="s">
        <v>494</v>
      </c>
      <c r="D105" s="3" t="s">
        <v>633</v>
      </c>
      <c r="E105" s="143">
        <v>108</v>
      </c>
      <c r="F105" s="40" t="s">
        <v>303</v>
      </c>
      <c r="G105" s="40" t="s">
        <v>303</v>
      </c>
      <c r="H105" s="40" t="s">
        <v>1</v>
      </c>
      <c r="I105" s="235"/>
      <c r="K105" s="40"/>
      <c r="V105" s="40"/>
      <c r="W105" s="40"/>
      <c r="X105" s="138"/>
      <c r="Y105" s="40"/>
      <c r="Z105" s="40"/>
      <c r="AA105" s="40"/>
    </row>
    <row r="106" spans="1:28" ht="13.2" hidden="1">
      <c r="A106" s="40" t="s">
        <v>633</v>
      </c>
      <c r="B106" s="7" t="s">
        <v>22</v>
      </c>
      <c r="C106" s="7" t="s">
        <v>616</v>
      </c>
      <c r="D106" s="40" t="s">
        <v>633</v>
      </c>
      <c r="E106" s="226">
        <v>40</v>
      </c>
      <c r="F106" s="40" t="s">
        <v>303</v>
      </c>
      <c r="G106" s="40" t="s">
        <v>303</v>
      </c>
      <c r="H106" s="40" t="s">
        <v>0</v>
      </c>
      <c r="I106" s="235"/>
      <c r="K106" s="40"/>
      <c r="L106" s="3"/>
      <c r="V106" s="40"/>
      <c r="W106" s="40"/>
      <c r="X106" s="141"/>
      <c r="Y106" s="40"/>
      <c r="Z106" s="40"/>
      <c r="AA106" s="40"/>
    </row>
    <row r="107" spans="1:28" ht="13.2" hidden="1">
      <c r="A107" s="40" t="s">
        <v>633</v>
      </c>
      <c r="B107" s="7" t="s">
        <v>397</v>
      </c>
      <c r="C107" s="7" t="s">
        <v>398</v>
      </c>
      <c r="D107" s="3" t="s">
        <v>633</v>
      </c>
      <c r="E107" s="143">
        <v>80</v>
      </c>
      <c r="F107" s="40" t="s">
        <v>303</v>
      </c>
      <c r="G107" s="40" t="s">
        <v>303</v>
      </c>
      <c r="H107" s="40" t="s">
        <v>0</v>
      </c>
      <c r="I107" s="235"/>
      <c r="K107" s="40"/>
      <c r="L107" s="3"/>
      <c r="O107" s="3"/>
      <c r="V107" s="3"/>
      <c r="W107" s="3"/>
      <c r="X107" s="141"/>
      <c r="Y107" s="40"/>
      <c r="Z107" s="40"/>
      <c r="AA107" s="40"/>
    </row>
    <row r="108" spans="1:28" ht="13.2" hidden="1">
      <c r="A108" s="40" t="s">
        <v>633</v>
      </c>
      <c r="B108" s="7" t="s">
        <v>482</v>
      </c>
      <c r="C108" s="7" t="s">
        <v>339</v>
      </c>
      <c r="D108" s="3" t="s">
        <v>633</v>
      </c>
      <c r="E108" s="138">
        <v>0</v>
      </c>
      <c r="F108" s="40" t="s">
        <v>303</v>
      </c>
      <c r="G108" s="40" t="s">
        <v>303</v>
      </c>
      <c r="H108" s="40" t="s">
        <v>8</v>
      </c>
      <c r="I108" s="235"/>
      <c r="V108" s="40"/>
      <c r="W108" s="40"/>
      <c r="X108" s="140"/>
      <c r="Y108" s="40"/>
      <c r="Z108" s="40"/>
      <c r="AA108" s="40"/>
    </row>
    <row r="109" spans="1:28" ht="13.2" hidden="1">
      <c r="A109" s="40" t="s">
        <v>633</v>
      </c>
      <c r="B109" s="7" t="s">
        <v>84</v>
      </c>
      <c r="C109" s="7" t="s">
        <v>417</v>
      </c>
      <c r="D109" s="3" t="s">
        <v>633</v>
      </c>
      <c r="E109" s="138">
        <v>0</v>
      </c>
      <c r="F109" s="40" t="s">
        <v>303</v>
      </c>
      <c r="G109" s="40" t="s">
        <v>303</v>
      </c>
      <c r="H109" s="40" t="s">
        <v>0</v>
      </c>
      <c r="I109" s="235"/>
      <c r="V109" s="3"/>
      <c r="W109" s="3"/>
      <c r="X109" s="138"/>
      <c r="Y109" s="40"/>
      <c r="Z109" s="40"/>
      <c r="AA109" s="40"/>
    </row>
    <row r="110" spans="1:28" ht="13.2" hidden="1">
      <c r="A110" s="46"/>
      <c r="B110" s="5"/>
      <c r="C110" s="5"/>
      <c r="D110" s="5"/>
      <c r="E110" s="142"/>
      <c r="F110" s="5"/>
      <c r="G110" s="5"/>
      <c r="H110" s="5"/>
      <c r="I110" s="235"/>
      <c r="V110" s="40"/>
      <c r="W110" s="40"/>
      <c r="X110" s="141"/>
      <c r="Y110" s="40"/>
      <c r="Z110" s="40"/>
      <c r="AA110" s="40"/>
    </row>
    <row r="111" spans="1:28" ht="13.2" hidden="1">
      <c r="A111" s="208">
        <v>45732</v>
      </c>
      <c r="B111" s="113" t="s">
        <v>227</v>
      </c>
      <c r="C111" s="113" t="s">
        <v>404</v>
      </c>
      <c r="D111" s="40">
        <v>60</v>
      </c>
      <c r="E111" s="189">
        <v>90</v>
      </c>
      <c r="F111" s="40" t="s">
        <v>303</v>
      </c>
      <c r="G111" s="40" t="s">
        <v>303</v>
      </c>
      <c r="H111" s="40" t="s">
        <v>0</v>
      </c>
      <c r="I111" s="235"/>
      <c r="V111" s="40"/>
      <c r="W111" s="40"/>
      <c r="X111" s="140"/>
      <c r="Y111" s="40"/>
      <c r="Z111" s="40"/>
      <c r="AA111" s="40"/>
    </row>
    <row r="112" spans="1:28" ht="13.2" hidden="1">
      <c r="A112" s="208">
        <v>45732</v>
      </c>
      <c r="B112" s="13" t="s">
        <v>20</v>
      </c>
      <c r="C112" s="118" t="s">
        <v>307</v>
      </c>
      <c r="D112" s="40">
        <v>60</v>
      </c>
      <c r="E112" s="189">
        <v>90</v>
      </c>
      <c r="F112" s="40" t="s">
        <v>303</v>
      </c>
      <c r="G112" s="40" t="s">
        <v>303</v>
      </c>
      <c r="H112" s="40" t="s">
        <v>0</v>
      </c>
      <c r="I112" s="235"/>
      <c r="V112" s="3"/>
      <c r="W112" s="3"/>
      <c r="X112" s="140"/>
      <c r="Y112" s="40"/>
      <c r="Z112" s="40"/>
      <c r="AA112" s="40"/>
      <c r="AB112" s="239"/>
    </row>
    <row r="113" spans="1:40" ht="13.2" hidden="1">
      <c r="A113" s="208">
        <v>45732</v>
      </c>
      <c r="B113" s="7" t="s">
        <v>322</v>
      </c>
      <c r="C113" s="7" t="s">
        <v>323</v>
      </c>
      <c r="D113" s="40">
        <v>120</v>
      </c>
      <c r="E113" s="189">
        <f>90*2</f>
        <v>180</v>
      </c>
      <c r="F113" s="40" t="s">
        <v>303</v>
      </c>
      <c r="G113" s="40" t="s">
        <v>303</v>
      </c>
      <c r="H113" s="40" t="s">
        <v>0</v>
      </c>
      <c r="I113" s="235"/>
      <c r="V113" s="3"/>
      <c r="W113" s="11"/>
      <c r="X113" s="140"/>
      <c r="Y113" s="40"/>
      <c r="Z113" s="40"/>
      <c r="AA113" s="40"/>
    </row>
    <row r="114" spans="1:40" ht="13.2" hidden="1">
      <c r="A114" s="208">
        <v>45732</v>
      </c>
      <c r="B114" s="7" t="s">
        <v>385</v>
      </c>
      <c r="C114" s="7" t="s">
        <v>405</v>
      </c>
      <c r="D114" s="40">
        <v>60</v>
      </c>
      <c r="E114" s="189">
        <v>90</v>
      </c>
      <c r="F114" s="40" t="s">
        <v>303</v>
      </c>
      <c r="G114" s="40" t="s">
        <v>303</v>
      </c>
      <c r="H114" s="40" t="s">
        <v>0</v>
      </c>
      <c r="I114" s="235"/>
      <c r="V114" s="40"/>
      <c r="W114" s="40"/>
      <c r="X114" s="141"/>
      <c r="Y114" s="40"/>
      <c r="Z114" s="40"/>
      <c r="AA114" s="40"/>
    </row>
    <row r="115" spans="1:40" ht="13.2" hidden="1">
      <c r="A115" s="208">
        <v>45732</v>
      </c>
      <c r="B115" s="7" t="s">
        <v>316</v>
      </c>
      <c r="C115" s="7" t="s">
        <v>311</v>
      </c>
      <c r="D115" s="40">
        <v>60</v>
      </c>
      <c r="E115" s="189">
        <v>90</v>
      </c>
      <c r="F115" s="40" t="s">
        <v>303</v>
      </c>
      <c r="G115" s="40" t="s">
        <v>303</v>
      </c>
      <c r="H115" s="40" t="s">
        <v>0</v>
      </c>
      <c r="I115" s="235"/>
      <c r="V115" s="3"/>
      <c r="W115" s="11"/>
      <c r="X115" s="140"/>
      <c r="Y115" s="40"/>
      <c r="Z115" s="40"/>
      <c r="AA115" s="40"/>
    </row>
    <row r="116" spans="1:40" ht="13.2" hidden="1">
      <c r="A116" s="208">
        <v>45732</v>
      </c>
      <c r="B116" s="13" t="s">
        <v>697</v>
      </c>
      <c r="C116" s="13" t="s">
        <v>329</v>
      </c>
      <c r="D116" s="40">
        <v>60</v>
      </c>
      <c r="E116" s="189">
        <v>90</v>
      </c>
      <c r="F116" s="40" t="s">
        <v>303</v>
      </c>
      <c r="G116" s="40" t="s">
        <v>303</v>
      </c>
      <c r="H116" s="40" t="s">
        <v>0</v>
      </c>
      <c r="I116" s="235"/>
      <c r="V116" s="40"/>
      <c r="W116" s="40"/>
      <c r="X116" s="140"/>
      <c r="Y116" s="40"/>
      <c r="Z116" s="40"/>
      <c r="AA116" s="40"/>
    </row>
    <row r="117" spans="1:40" ht="13.2">
      <c r="A117" s="178"/>
      <c r="B117" s="182"/>
      <c r="C117" s="245" t="s">
        <v>698</v>
      </c>
      <c r="D117" s="182"/>
      <c r="E117" s="246">
        <f>SUM(E58:E116)</f>
        <v>3748</v>
      </c>
      <c r="F117" s="182"/>
      <c r="G117" s="182"/>
      <c r="H117" s="182"/>
      <c r="I117" s="247"/>
      <c r="J117" s="182"/>
      <c r="K117" s="182"/>
      <c r="L117" s="182"/>
      <c r="M117" s="182"/>
      <c r="N117" s="182"/>
      <c r="O117" s="246">
        <f>SUM(O58:O90)</f>
        <v>740</v>
      </c>
      <c r="P117" s="182"/>
      <c r="Q117" s="182"/>
      <c r="R117" s="182"/>
      <c r="S117" s="182"/>
      <c r="T117" s="179">
        <f>E117+O117</f>
        <v>4488</v>
      </c>
      <c r="U117" s="182"/>
      <c r="V117" s="182"/>
      <c r="W117" s="182"/>
      <c r="X117" s="182"/>
      <c r="Y117" s="182"/>
      <c r="Z117" s="178"/>
      <c r="AA117" s="248"/>
      <c r="AB117" s="178"/>
      <c r="AC117" s="178"/>
      <c r="AD117" s="182"/>
      <c r="AE117" s="178"/>
      <c r="AF117" s="178"/>
      <c r="AG117" s="182"/>
      <c r="AH117" s="182"/>
      <c r="AI117" s="182"/>
      <c r="AJ117" s="182"/>
      <c r="AK117" s="182"/>
      <c r="AL117" s="182"/>
      <c r="AM117" s="182"/>
      <c r="AN117" s="182"/>
    </row>
    <row r="118" spans="1:40" ht="13.2">
      <c r="A118" s="249" t="s">
        <v>699</v>
      </c>
      <c r="B118" s="182"/>
      <c r="C118" s="182"/>
      <c r="D118" s="182"/>
      <c r="E118" s="182"/>
      <c r="F118" s="182"/>
      <c r="G118" s="182"/>
      <c r="H118" s="182"/>
      <c r="I118" s="247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  <c r="Z118" s="178"/>
      <c r="AA118" s="248"/>
      <c r="AB118" s="178"/>
      <c r="AC118" s="178"/>
      <c r="AD118" s="182"/>
      <c r="AE118" s="178"/>
      <c r="AF118" s="178"/>
      <c r="AG118" s="178"/>
      <c r="AH118" s="178"/>
      <c r="AI118" s="178"/>
      <c r="AJ118" s="178"/>
      <c r="AK118" s="178"/>
      <c r="AL118" s="178"/>
      <c r="AM118" s="182"/>
      <c r="AN118" s="182"/>
    </row>
    <row r="119" spans="1:40" ht="13.2">
      <c r="A119" s="40" t="s">
        <v>633</v>
      </c>
      <c r="B119" s="7" t="s">
        <v>482</v>
      </c>
      <c r="C119" s="7" t="s">
        <v>339</v>
      </c>
      <c r="D119" s="3" t="s">
        <v>633</v>
      </c>
      <c r="E119" s="141">
        <v>0</v>
      </c>
      <c r="F119" s="40" t="s">
        <v>303</v>
      </c>
      <c r="G119" s="40" t="s">
        <v>303</v>
      </c>
      <c r="H119" s="40" t="s">
        <v>8</v>
      </c>
      <c r="I119" s="235"/>
      <c r="J119" s="156" t="s">
        <v>565</v>
      </c>
      <c r="K119" s="218" t="s">
        <v>227</v>
      </c>
      <c r="L119" s="218" t="s">
        <v>404</v>
      </c>
      <c r="M119" s="40" t="s">
        <v>304</v>
      </c>
      <c r="N119" s="138">
        <v>100</v>
      </c>
      <c r="O119" s="138">
        <v>40</v>
      </c>
      <c r="P119" s="138">
        <v>60</v>
      </c>
      <c r="Q119" s="40" t="s">
        <v>303</v>
      </c>
      <c r="R119" s="40" t="s">
        <v>303</v>
      </c>
      <c r="S119" s="40" t="s">
        <v>0</v>
      </c>
      <c r="AC119" s="3"/>
      <c r="AD119" s="3"/>
      <c r="AE119" s="3"/>
      <c r="AF119" s="40"/>
      <c r="AG119" s="250"/>
      <c r="AH119" s="40"/>
      <c r="AI119" s="40"/>
      <c r="AJ119" s="40"/>
      <c r="AK119" s="40"/>
      <c r="AL119" s="40"/>
    </row>
    <row r="120" spans="1:40" ht="13.2">
      <c r="A120" s="208">
        <v>45733</v>
      </c>
      <c r="B120" s="218" t="s">
        <v>669</v>
      </c>
      <c r="C120" s="218" t="s">
        <v>430</v>
      </c>
      <c r="D120" s="40">
        <v>60</v>
      </c>
      <c r="E120" s="140">
        <v>90</v>
      </c>
      <c r="F120" s="40" t="s">
        <v>303</v>
      </c>
      <c r="G120" s="40" t="s">
        <v>303</v>
      </c>
      <c r="H120" s="40" t="s">
        <v>0</v>
      </c>
      <c r="I120" s="235"/>
      <c r="J120" s="211" t="s">
        <v>199</v>
      </c>
      <c r="K120" s="218" t="s">
        <v>537</v>
      </c>
      <c r="L120" s="218" t="s">
        <v>538</v>
      </c>
      <c r="M120" s="40" t="s">
        <v>304</v>
      </c>
      <c r="N120" s="140">
        <v>100</v>
      </c>
      <c r="O120" s="140">
        <v>40</v>
      </c>
      <c r="P120" s="140">
        <v>60</v>
      </c>
      <c r="Q120" s="40" t="s">
        <v>303</v>
      </c>
      <c r="R120" s="40" t="s">
        <v>303</v>
      </c>
      <c r="S120" s="40" t="s">
        <v>0</v>
      </c>
      <c r="AC120" s="3"/>
      <c r="AD120" s="3"/>
      <c r="AE120" s="3"/>
      <c r="AF120" s="40"/>
      <c r="AG120" s="250"/>
      <c r="AH120" s="3"/>
      <c r="AI120" s="3"/>
      <c r="AJ120" s="3"/>
      <c r="AK120" s="3"/>
      <c r="AL120" s="3"/>
    </row>
    <row r="121" spans="1:40" ht="13.2">
      <c r="A121" s="208">
        <v>45733</v>
      </c>
      <c r="B121" s="218" t="s">
        <v>401</v>
      </c>
      <c r="C121" s="251" t="s">
        <v>435</v>
      </c>
      <c r="D121" s="40">
        <v>30</v>
      </c>
      <c r="E121" s="140">
        <v>60</v>
      </c>
      <c r="F121" s="40" t="s">
        <v>303</v>
      </c>
      <c r="G121" s="40" t="s">
        <v>303</v>
      </c>
      <c r="H121" s="40" t="s">
        <v>0</v>
      </c>
      <c r="I121" s="235"/>
      <c r="J121" s="214" t="s">
        <v>199</v>
      </c>
      <c r="K121" s="130" t="s">
        <v>442</v>
      </c>
      <c r="L121" s="130" t="s">
        <v>601</v>
      </c>
      <c r="M121" s="40" t="s">
        <v>304</v>
      </c>
      <c r="N121" s="140">
        <v>100</v>
      </c>
      <c r="O121" s="140">
        <v>40</v>
      </c>
      <c r="P121" s="140">
        <v>60</v>
      </c>
      <c r="Q121" s="40" t="s">
        <v>303</v>
      </c>
      <c r="R121" s="40" t="s">
        <v>303</v>
      </c>
      <c r="S121" s="40" t="s">
        <v>0</v>
      </c>
      <c r="AC121" s="3"/>
      <c r="AD121" s="3"/>
      <c r="AE121" s="3"/>
      <c r="AF121" s="40"/>
      <c r="AG121" s="3"/>
      <c r="AH121" s="3"/>
      <c r="AI121" s="3"/>
      <c r="AJ121" s="3"/>
      <c r="AK121" s="3"/>
      <c r="AL121" s="3"/>
    </row>
    <row r="122" spans="1:40" ht="13.2">
      <c r="A122" s="208">
        <v>45733</v>
      </c>
      <c r="B122" s="251" t="s">
        <v>20</v>
      </c>
      <c r="C122" s="252" t="s">
        <v>307</v>
      </c>
      <c r="D122" s="40">
        <v>30</v>
      </c>
      <c r="E122" s="140">
        <v>60</v>
      </c>
      <c r="F122" s="40" t="s">
        <v>303</v>
      </c>
      <c r="G122" s="40" t="s">
        <v>303</v>
      </c>
      <c r="H122" s="40" t="s">
        <v>0</v>
      </c>
      <c r="I122" s="235"/>
      <c r="J122" s="214" t="s">
        <v>199</v>
      </c>
      <c r="K122" s="130" t="s">
        <v>673</v>
      </c>
      <c r="L122" s="130" t="s">
        <v>430</v>
      </c>
      <c r="M122" s="40" t="s">
        <v>304</v>
      </c>
      <c r="N122" s="140">
        <v>200</v>
      </c>
      <c r="O122" s="140">
        <v>80</v>
      </c>
      <c r="P122" s="140">
        <v>120</v>
      </c>
      <c r="Q122" s="40" t="s">
        <v>303</v>
      </c>
      <c r="R122" s="40" t="s">
        <v>303</v>
      </c>
      <c r="S122" s="40" t="s">
        <v>0</v>
      </c>
      <c r="AC122" s="3"/>
      <c r="AD122" s="3"/>
      <c r="AE122" s="3"/>
      <c r="AF122" s="40"/>
      <c r="AG122" s="3"/>
      <c r="AH122" s="3"/>
      <c r="AI122" s="3"/>
      <c r="AJ122" s="3"/>
      <c r="AK122" s="3"/>
      <c r="AL122" s="3"/>
    </row>
    <row r="123" spans="1:40" ht="13.2">
      <c r="A123" s="208">
        <v>45733</v>
      </c>
      <c r="B123" s="218" t="s">
        <v>328</v>
      </c>
      <c r="C123" s="218" t="s">
        <v>329</v>
      </c>
      <c r="D123" s="40">
        <v>60</v>
      </c>
      <c r="E123" s="140">
        <v>90</v>
      </c>
      <c r="F123" s="40" t="s">
        <v>303</v>
      </c>
      <c r="G123" s="40" t="s">
        <v>303</v>
      </c>
      <c r="H123" s="40" t="s">
        <v>0</v>
      </c>
      <c r="I123" s="235"/>
      <c r="J123" s="46">
        <v>45735</v>
      </c>
      <c r="K123" s="218" t="s">
        <v>227</v>
      </c>
      <c r="L123" s="218" t="s">
        <v>404</v>
      </c>
      <c r="M123" s="40">
        <f>60*3</f>
        <v>180</v>
      </c>
      <c r="N123" s="138">
        <f>80*3</f>
        <v>240</v>
      </c>
      <c r="O123" s="138">
        <f t="shared" ref="O123:O124" si="19">0.2*N123</f>
        <v>48</v>
      </c>
      <c r="P123" s="138">
        <f t="shared" ref="P123:P126" si="20">N123-O123</f>
        <v>192</v>
      </c>
      <c r="Q123" s="40" t="s">
        <v>303</v>
      </c>
      <c r="R123" s="40" t="s">
        <v>303</v>
      </c>
      <c r="S123" s="40" t="s">
        <v>0</v>
      </c>
      <c r="T123" s="40" t="s">
        <v>675</v>
      </c>
      <c r="AC123" s="3"/>
      <c r="AD123" s="3"/>
      <c r="AE123" s="3"/>
      <c r="AF123" s="40"/>
      <c r="AG123" s="3"/>
      <c r="AH123" s="3"/>
      <c r="AI123" s="3"/>
      <c r="AJ123" s="3"/>
      <c r="AK123" s="3"/>
      <c r="AL123" s="3"/>
    </row>
    <row r="124" spans="1:40" ht="13.2">
      <c r="A124" s="208">
        <v>45733</v>
      </c>
      <c r="B124" s="251" t="s">
        <v>472</v>
      </c>
      <c r="C124" s="251" t="s">
        <v>473</v>
      </c>
      <c r="D124" s="40">
        <v>30</v>
      </c>
      <c r="E124" s="140">
        <v>60</v>
      </c>
      <c r="F124" s="40" t="s">
        <v>303</v>
      </c>
      <c r="G124" s="40" t="s">
        <v>303</v>
      </c>
      <c r="H124" s="40" t="s">
        <v>0</v>
      </c>
      <c r="I124" s="235"/>
      <c r="J124" s="46">
        <v>45727</v>
      </c>
      <c r="K124" s="130" t="s">
        <v>603</v>
      </c>
      <c r="L124" s="130" t="s">
        <v>365</v>
      </c>
      <c r="M124" s="40">
        <v>60</v>
      </c>
      <c r="N124" s="138">
        <v>80</v>
      </c>
      <c r="O124" s="138">
        <f t="shared" si="19"/>
        <v>16</v>
      </c>
      <c r="P124" s="138">
        <f t="shared" si="20"/>
        <v>64</v>
      </c>
      <c r="Q124" s="40" t="s">
        <v>303</v>
      </c>
      <c r="R124" s="40" t="s">
        <v>303</v>
      </c>
      <c r="S124" s="40" t="s">
        <v>0</v>
      </c>
      <c r="T124" s="40"/>
      <c r="AC124" s="3"/>
      <c r="AD124" s="3"/>
      <c r="AE124" s="3"/>
      <c r="AF124" s="40"/>
      <c r="AG124" s="3"/>
      <c r="AH124" s="3"/>
      <c r="AI124" s="3"/>
      <c r="AJ124" s="3"/>
      <c r="AK124" s="3"/>
      <c r="AL124" s="3"/>
    </row>
    <row r="125" spans="1:40" ht="13.2">
      <c r="A125" s="208">
        <v>45734</v>
      </c>
      <c r="B125" s="251" t="s">
        <v>613</v>
      </c>
      <c r="C125" s="251" t="s">
        <v>473</v>
      </c>
      <c r="D125" s="40">
        <v>45</v>
      </c>
      <c r="E125" s="140">
        <v>80</v>
      </c>
      <c r="F125" s="40" t="s">
        <v>303</v>
      </c>
      <c r="G125" s="40" t="s">
        <v>303</v>
      </c>
      <c r="H125" s="40" t="s">
        <v>0</v>
      </c>
      <c r="I125" s="235"/>
      <c r="J125" s="208">
        <v>45735</v>
      </c>
      <c r="K125" s="251" t="s">
        <v>20</v>
      </c>
      <c r="L125" s="252" t="s">
        <v>307</v>
      </c>
      <c r="M125" s="40">
        <v>60</v>
      </c>
      <c r="N125" s="138">
        <v>70</v>
      </c>
      <c r="O125" s="138">
        <f>0.2*70</f>
        <v>14</v>
      </c>
      <c r="P125" s="138">
        <f t="shared" si="20"/>
        <v>56</v>
      </c>
      <c r="Q125" s="40" t="s">
        <v>303</v>
      </c>
      <c r="R125" s="40" t="s">
        <v>303</v>
      </c>
      <c r="S125" s="40" t="s">
        <v>0</v>
      </c>
      <c r="T125" s="40"/>
      <c r="AC125" s="3"/>
      <c r="AD125" s="3"/>
      <c r="AE125" s="3"/>
      <c r="AF125" s="40"/>
      <c r="AG125" s="40"/>
      <c r="AH125" s="40"/>
      <c r="AI125" s="40"/>
      <c r="AJ125" s="40"/>
      <c r="AK125" s="40"/>
      <c r="AL125" s="40"/>
    </row>
    <row r="126" spans="1:40" ht="13.2">
      <c r="A126" s="208">
        <v>45734</v>
      </c>
      <c r="B126" s="7" t="s">
        <v>164</v>
      </c>
      <c r="C126" s="7" t="s">
        <v>670</v>
      </c>
      <c r="D126" s="40">
        <v>60</v>
      </c>
      <c r="E126" s="140">
        <v>90</v>
      </c>
      <c r="F126" s="40" t="s">
        <v>303</v>
      </c>
      <c r="G126" s="40" t="s">
        <v>303</v>
      </c>
      <c r="H126" s="40" t="s">
        <v>0</v>
      </c>
      <c r="I126" s="235"/>
      <c r="J126" s="208">
        <v>45734</v>
      </c>
      <c r="K126" s="218" t="s">
        <v>641</v>
      </c>
      <c r="L126" s="218" t="s">
        <v>538</v>
      </c>
      <c r="M126" s="40">
        <v>135</v>
      </c>
      <c r="N126" s="138">
        <v>155</v>
      </c>
      <c r="O126" s="138">
        <f>0.2*N126</f>
        <v>31</v>
      </c>
      <c r="P126" s="138">
        <f t="shared" si="20"/>
        <v>124</v>
      </c>
      <c r="Q126" s="40" t="s">
        <v>303</v>
      </c>
      <c r="R126" s="40" t="s">
        <v>303</v>
      </c>
      <c r="S126" s="40" t="s">
        <v>0</v>
      </c>
      <c r="T126" s="40" t="s">
        <v>700</v>
      </c>
      <c r="AC126" s="3"/>
      <c r="AD126" s="3"/>
      <c r="AE126" s="3"/>
      <c r="AF126" s="40"/>
      <c r="AG126" s="3"/>
      <c r="AH126" s="3"/>
      <c r="AI126" s="3"/>
      <c r="AJ126" s="3"/>
      <c r="AK126" s="3"/>
      <c r="AL126" s="3"/>
    </row>
    <row r="127" spans="1:40" ht="13.2">
      <c r="A127" s="208">
        <v>45735</v>
      </c>
      <c r="B127" s="218" t="s">
        <v>669</v>
      </c>
      <c r="C127" s="218" t="s">
        <v>430</v>
      </c>
      <c r="D127" s="40">
        <v>30</v>
      </c>
      <c r="E127" s="140">
        <v>60</v>
      </c>
      <c r="F127" s="40" t="s">
        <v>303</v>
      </c>
      <c r="G127" s="40" t="s">
        <v>303</v>
      </c>
      <c r="H127" s="40" t="s">
        <v>0</v>
      </c>
      <c r="I127" s="235"/>
      <c r="AC127" s="3"/>
      <c r="AD127" s="3"/>
      <c r="AE127" s="3"/>
      <c r="AF127" s="40"/>
      <c r="AG127" s="3"/>
      <c r="AH127" s="3"/>
      <c r="AI127" s="3"/>
      <c r="AJ127" s="3"/>
      <c r="AK127" s="3"/>
      <c r="AL127" s="3"/>
    </row>
    <row r="128" spans="1:40" ht="13.2">
      <c r="A128" s="208">
        <v>45735</v>
      </c>
      <c r="B128" s="218" t="s">
        <v>382</v>
      </c>
      <c r="C128" s="218" t="s">
        <v>544</v>
      </c>
      <c r="D128" s="40">
        <v>60</v>
      </c>
      <c r="E128" s="140">
        <v>90</v>
      </c>
      <c r="F128" s="40" t="s">
        <v>303</v>
      </c>
      <c r="G128" s="40" t="s">
        <v>303</v>
      </c>
      <c r="H128" s="40" t="s">
        <v>0</v>
      </c>
      <c r="I128" s="235"/>
      <c r="AC128" s="3"/>
      <c r="AD128" s="3"/>
      <c r="AE128" s="3"/>
      <c r="AF128" s="40"/>
      <c r="AH128" s="3"/>
      <c r="AI128" s="3"/>
      <c r="AJ128" s="3"/>
      <c r="AK128" s="3"/>
      <c r="AL128" s="3"/>
    </row>
    <row r="129" spans="1:38" ht="13.2">
      <c r="A129" s="208">
        <v>45735</v>
      </c>
      <c r="B129" s="253" t="s">
        <v>329</v>
      </c>
      <c r="C129" s="253" t="s">
        <v>271</v>
      </c>
      <c r="D129" s="40">
        <v>90</v>
      </c>
      <c r="E129" s="140">
        <v>150</v>
      </c>
      <c r="F129" s="40" t="s">
        <v>303</v>
      </c>
      <c r="G129" s="40" t="s">
        <v>303</v>
      </c>
      <c r="H129" s="40" t="s">
        <v>0</v>
      </c>
      <c r="I129" s="235"/>
      <c r="J129" s="5"/>
      <c r="K129" s="5"/>
      <c r="L129" s="50"/>
      <c r="M129" s="5"/>
      <c r="N129" s="142"/>
      <c r="O129" s="143"/>
      <c r="P129" s="143">
        <f>SUM(P119:P126)</f>
        <v>736</v>
      </c>
      <c r="Q129" s="50" t="s">
        <v>688</v>
      </c>
      <c r="R129" s="5"/>
      <c r="S129" s="5"/>
      <c r="T129" s="40"/>
      <c r="AC129" s="3"/>
      <c r="AD129" s="3"/>
      <c r="AE129" s="3"/>
      <c r="AF129" s="40"/>
      <c r="AH129" s="40"/>
      <c r="AI129" s="40"/>
      <c r="AJ129" s="40"/>
      <c r="AK129" s="40"/>
      <c r="AL129" s="40"/>
    </row>
    <row r="130" spans="1:38" ht="13.2">
      <c r="A130" s="208">
        <v>45735</v>
      </c>
      <c r="B130" s="251" t="s">
        <v>625</v>
      </c>
      <c r="C130" s="251" t="s">
        <v>396</v>
      </c>
      <c r="D130" s="40">
        <v>30</v>
      </c>
      <c r="E130" s="140">
        <v>60</v>
      </c>
      <c r="F130" s="40" t="s">
        <v>303</v>
      </c>
      <c r="G130" s="40" t="s">
        <v>303</v>
      </c>
      <c r="H130" s="40" t="s">
        <v>0</v>
      </c>
      <c r="I130" s="235"/>
      <c r="J130" s="31" t="s">
        <v>371</v>
      </c>
      <c r="M130" s="202"/>
      <c r="N130" s="138"/>
      <c r="O130" s="138"/>
      <c r="P130" s="138"/>
      <c r="Q130" s="40"/>
      <c r="R130" s="40"/>
      <c r="S130" s="40"/>
      <c r="T130" s="40"/>
      <c r="AC130" s="3"/>
      <c r="AD130" s="3"/>
      <c r="AE130" s="3"/>
      <c r="AF130" s="40"/>
      <c r="AH130" s="3"/>
      <c r="AI130" s="3"/>
      <c r="AJ130" s="3"/>
      <c r="AK130" s="3"/>
      <c r="AL130" s="3"/>
    </row>
    <row r="131" spans="1:38" ht="13.2">
      <c r="A131" s="208">
        <v>45735</v>
      </c>
      <c r="B131" s="7" t="s">
        <v>394</v>
      </c>
      <c r="C131" s="7" t="s">
        <v>335</v>
      </c>
      <c r="D131" s="40">
        <v>60</v>
      </c>
      <c r="E131" s="140">
        <v>90</v>
      </c>
      <c r="F131" s="40" t="s">
        <v>303</v>
      </c>
      <c r="G131" s="40" t="s">
        <v>303</v>
      </c>
      <c r="H131" s="40" t="s">
        <v>0</v>
      </c>
      <c r="I131" s="235"/>
      <c r="J131" s="46">
        <v>45733</v>
      </c>
      <c r="K131" s="218" t="s">
        <v>641</v>
      </c>
      <c r="L131" s="218" t="s">
        <v>538</v>
      </c>
      <c r="M131" s="40">
        <v>150</v>
      </c>
      <c r="N131" s="138">
        <v>180</v>
      </c>
      <c r="O131" s="138">
        <f t="shared" ref="O131:O133" si="21">0.2*N131</f>
        <v>36</v>
      </c>
      <c r="P131" s="138">
        <f t="shared" ref="P131:P133" si="22">N131-O131</f>
        <v>144</v>
      </c>
      <c r="Q131" s="40" t="s">
        <v>303</v>
      </c>
      <c r="R131" s="40" t="s">
        <v>303</v>
      </c>
      <c r="S131" s="40" t="s">
        <v>0</v>
      </c>
      <c r="T131" s="40" t="s">
        <v>701</v>
      </c>
      <c r="AC131" s="3"/>
      <c r="AD131" s="3"/>
      <c r="AE131" s="3"/>
      <c r="AF131" s="40"/>
      <c r="AG131" s="3"/>
      <c r="AH131" s="3"/>
      <c r="AI131" s="3"/>
      <c r="AJ131" s="3"/>
      <c r="AK131" s="3"/>
      <c r="AL131" s="3"/>
    </row>
    <row r="132" spans="1:38" ht="13.2">
      <c r="A132" s="208">
        <v>45736</v>
      </c>
      <c r="B132" s="218" t="s">
        <v>669</v>
      </c>
      <c r="C132" s="218" t="s">
        <v>430</v>
      </c>
      <c r="D132" s="40">
        <v>30</v>
      </c>
      <c r="E132" s="140">
        <v>60</v>
      </c>
      <c r="F132" s="40" t="s">
        <v>303</v>
      </c>
      <c r="G132" s="40" t="s">
        <v>303</v>
      </c>
      <c r="H132" s="40" t="s">
        <v>0</v>
      </c>
      <c r="I132" s="235"/>
      <c r="J132" s="46">
        <v>45735</v>
      </c>
      <c r="K132" s="218" t="s">
        <v>227</v>
      </c>
      <c r="L132" s="218" t="s">
        <v>404</v>
      </c>
      <c r="M132" s="40">
        <f>60*3</f>
        <v>180</v>
      </c>
      <c r="N132" s="138">
        <v>210</v>
      </c>
      <c r="O132" s="138">
        <f t="shared" si="21"/>
        <v>42</v>
      </c>
      <c r="P132" s="138">
        <f t="shared" si="22"/>
        <v>168</v>
      </c>
      <c r="Q132" s="40" t="s">
        <v>303</v>
      </c>
      <c r="R132" s="40" t="s">
        <v>303</v>
      </c>
      <c r="S132" s="40" t="s">
        <v>0</v>
      </c>
      <c r="T132" s="40" t="s">
        <v>675</v>
      </c>
      <c r="AC132" s="3"/>
      <c r="AD132" s="3"/>
      <c r="AE132" s="3"/>
      <c r="AF132" s="40"/>
      <c r="AG132" s="3"/>
      <c r="AH132" s="3"/>
      <c r="AI132" s="3"/>
      <c r="AJ132" s="3"/>
      <c r="AK132" s="3"/>
      <c r="AL132" s="3"/>
    </row>
    <row r="133" spans="1:38" ht="13.2">
      <c r="A133" s="208">
        <v>45736</v>
      </c>
      <c r="B133" s="215" t="s">
        <v>345</v>
      </c>
      <c r="C133" s="130" t="s">
        <v>271</v>
      </c>
      <c r="D133" s="40">
        <v>45</v>
      </c>
      <c r="E133" s="140">
        <v>80</v>
      </c>
      <c r="F133" s="40" t="s">
        <v>303</v>
      </c>
      <c r="G133" s="40" t="s">
        <v>303</v>
      </c>
      <c r="H133" s="40" t="s">
        <v>0</v>
      </c>
      <c r="I133" s="235"/>
      <c r="J133" s="46">
        <v>45736</v>
      </c>
      <c r="K133" s="130" t="s">
        <v>515</v>
      </c>
      <c r="L133" s="130" t="s">
        <v>516</v>
      </c>
      <c r="M133" s="40">
        <v>120</v>
      </c>
      <c r="N133" s="138">
        <v>140</v>
      </c>
      <c r="O133" s="138">
        <f t="shared" si="21"/>
        <v>28</v>
      </c>
      <c r="P133" s="138">
        <f t="shared" si="22"/>
        <v>112</v>
      </c>
      <c r="Q133" s="40" t="s">
        <v>303</v>
      </c>
      <c r="R133" s="40" t="s">
        <v>303</v>
      </c>
      <c r="S133" s="40" t="s">
        <v>1</v>
      </c>
      <c r="T133" s="40"/>
      <c r="AC133" s="3"/>
      <c r="AD133" s="3"/>
      <c r="AE133" s="3"/>
      <c r="AF133" s="40"/>
      <c r="AG133" s="40"/>
      <c r="AH133" s="3"/>
      <c r="AI133" s="3"/>
      <c r="AJ133" s="3"/>
      <c r="AK133" s="3"/>
      <c r="AL133" s="3"/>
    </row>
    <row r="134" spans="1:38" ht="13.2">
      <c r="A134" s="208">
        <v>45736</v>
      </c>
      <c r="B134" s="130" t="s">
        <v>144</v>
      </c>
      <c r="C134" s="130" t="s">
        <v>620</v>
      </c>
      <c r="D134" s="40">
        <v>60</v>
      </c>
      <c r="E134" s="140">
        <v>90</v>
      </c>
      <c r="F134" s="40" t="s">
        <v>303</v>
      </c>
      <c r="G134" s="40" t="s">
        <v>303</v>
      </c>
      <c r="H134" s="40" t="s">
        <v>0</v>
      </c>
      <c r="I134" s="235"/>
      <c r="J134" s="5"/>
      <c r="K134" s="5"/>
      <c r="L134" s="50"/>
      <c r="M134" s="5"/>
      <c r="N134" s="143"/>
      <c r="O134" s="143"/>
      <c r="P134" s="143">
        <f>SUM(P130:P133)</f>
        <v>424</v>
      </c>
      <c r="Q134" s="50" t="s">
        <v>688</v>
      </c>
      <c r="R134" s="50"/>
      <c r="S134" s="50"/>
      <c r="T134" s="40"/>
      <c r="AC134" s="3"/>
      <c r="AD134" s="3"/>
      <c r="AE134" s="3"/>
      <c r="AF134" s="40"/>
      <c r="AG134" s="3"/>
      <c r="AH134" s="3"/>
      <c r="AI134" s="3"/>
      <c r="AJ134" s="3"/>
      <c r="AK134" s="3"/>
      <c r="AL134" s="3"/>
    </row>
    <row r="135" spans="1:38" ht="13.2">
      <c r="A135" s="208">
        <v>45736</v>
      </c>
      <c r="B135" s="215" t="s">
        <v>524</v>
      </c>
      <c r="C135" s="130" t="s">
        <v>373</v>
      </c>
      <c r="D135" s="40">
        <v>60</v>
      </c>
      <c r="E135" s="140">
        <v>90</v>
      </c>
      <c r="F135" s="40" t="s">
        <v>303</v>
      </c>
      <c r="G135" s="40" t="s">
        <v>303</v>
      </c>
      <c r="H135" s="40" t="s">
        <v>0</v>
      </c>
      <c r="I135" s="235"/>
      <c r="J135" s="31" t="s">
        <v>636</v>
      </c>
      <c r="M135" s="202"/>
      <c r="N135" s="138"/>
      <c r="O135" s="138"/>
      <c r="P135" s="138"/>
      <c r="Q135" s="40"/>
      <c r="R135" s="40"/>
      <c r="S135" s="40"/>
      <c r="AC135" s="3"/>
      <c r="AD135" s="3"/>
      <c r="AE135" s="3"/>
      <c r="AF135" s="40"/>
      <c r="AH135" s="40"/>
      <c r="AI135" s="40"/>
      <c r="AJ135" s="40"/>
      <c r="AK135" s="40"/>
      <c r="AL135" s="40"/>
    </row>
    <row r="136" spans="1:38" ht="13.2">
      <c r="A136" s="208">
        <v>45736</v>
      </c>
      <c r="B136" s="236" t="s">
        <v>315</v>
      </c>
      <c r="C136" s="7" t="s">
        <v>314</v>
      </c>
      <c r="D136" s="40">
        <v>45</v>
      </c>
      <c r="E136" s="140">
        <v>80</v>
      </c>
      <c r="F136" s="40" t="s">
        <v>303</v>
      </c>
      <c r="G136" s="40" t="s">
        <v>303</v>
      </c>
      <c r="H136" s="40" t="s">
        <v>0</v>
      </c>
      <c r="I136" s="235"/>
      <c r="J136" s="46">
        <v>45735</v>
      </c>
      <c r="K136" s="218" t="s">
        <v>648</v>
      </c>
      <c r="L136" s="218" t="s">
        <v>622</v>
      </c>
      <c r="M136" s="40">
        <v>30</v>
      </c>
      <c r="N136" s="138">
        <v>40</v>
      </c>
      <c r="O136" s="138">
        <f t="shared" ref="O136:O137" si="23">0.2*N136</f>
        <v>8</v>
      </c>
      <c r="P136" s="138">
        <f t="shared" ref="P136:P137" si="24">N136-O136</f>
        <v>32</v>
      </c>
      <c r="Q136" s="40" t="s">
        <v>303</v>
      </c>
      <c r="R136" s="40" t="s">
        <v>303</v>
      </c>
      <c r="S136" s="40" t="s">
        <v>0</v>
      </c>
      <c r="AC136" s="3"/>
      <c r="AD136" s="3"/>
      <c r="AE136" s="3"/>
      <c r="AF136" s="40"/>
      <c r="AH136" s="40"/>
      <c r="AI136" s="40"/>
      <c r="AJ136" s="40"/>
      <c r="AK136" s="40"/>
      <c r="AL136" s="40"/>
    </row>
    <row r="137" spans="1:38" ht="13.2">
      <c r="A137" s="208">
        <v>45737</v>
      </c>
      <c r="B137" s="130" t="s">
        <v>374</v>
      </c>
      <c r="C137" s="130" t="s">
        <v>309</v>
      </c>
      <c r="D137" s="40">
        <v>60</v>
      </c>
      <c r="E137" s="140">
        <v>90</v>
      </c>
      <c r="F137" s="40" t="s">
        <v>303</v>
      </c>
      <c r="G137" s="40" t="s">
        <v>303</v>
      </c>
      <c r="H137" s="40" t="s">
        <v>0</v>
      </c>
      <c r="I137" s="235"/>
      <c r="J137" s="46">
        <v>45736</v>
      </c>
      <c r="K137" s="218" t="s">
        <v>501</v>
      </c>
      <c r="L137" s="218" t="s">
        <v>642</v>
      </c>
      <c r="M137" s="40">
        <v>45</v>
      </c>
      <c r="N137" s="138">
        <v>60</v>
      </c>
      <c r="O137" s="138">
        <f t="shared" si="23"/>
        <v>12</v>
      </c>
      <c r="P137" s="138">
        <f t="shared" si="24"/>
        <v>48</v>
      </c>
      <c r="Q137" s="40" t="s">
        <v>303</v>
      </c>
      <c r="R137" s="40" t="s">
        <v>303</v>
      </c>
      <c r="S137" s="40" t="s">
        <v>1</v>
      </c>
      <c r="AC137" s="3"/>
      <c r="AD137" s="3"/>
      <c r="AE137" s="3"/>
      <c r="AF137" s="40"/>
      <c r="AG137" s="40"/>
      <c r="AH137" s="40"/>
      <c r="AI137" s="40"/>
      <c r="AJ137" s="40"/>
      <c r="AK137" s="40"/>
      <c r="AL137" s="40"/>
    </row>
    <row r="138" spans="1:38" ht="13.2">
      <c r="A138" s="208">
        <v>45737</v>
      </c>
      <c r="B138" s="130" t="s">
        <v>652</v>
      </c>
      <c r="C138" s="130" t="s">
        <v>117</v>
      </c>
      <c r="D138" s="40">
        <v>60</v>
      </c>
      <c r="E138" s="141">
        <v>67.5</v>
      </c>
      <c r="F138" s="40" t="s">
        <v>303</v>
      </c>
      <c r="G138" s="40" t="s">
        <v>303</v>
      </c>
      <c r="H138" s="40" t="s">
        <v>0</v>
      </c>
      <c r="I138" s="235"/>
      <c r="J138" s="5"/>
      <c r="K138" s="5"/>
      <c r="L138" s="5"/>
      <c r="M138" s="5"/>
      <c r="N138" s="50"/>
      <c r="O138" s="50"/>
      <c r="P138" s="143">
        <f>SUM(P136:P137)</f>
        <v>80</v>
      </c>
      <c r="Q138" s="50" t="s">
        <v>688</v>
      </c>
      <c r="R138" s="50"/>
      <c r="S138" s="50"/>
      <c r="AC138" s="3"/>
      <c r="AD138" s="3"/>
      <c r="AE138" s="3"/>
      <c r="AF138" s="40"/>
      <c r="AG138" s="40"/>
      <c r="AH138" s="40"/>
      <c r="AI138" s="40"/>
      <c r="AJ138" s="40"/>
      <c r="AK138" s="40"/>
      <c r="AL138" s="40"/>
    </row>
    <row r="139" spans="1:38" ht="13.2">
      <c r="A139" s="40" t="s">
        <v>633</v>
      </c>
      <c r="B139" s="130" t="s">
        <v>658</v>
      </c>
      <c r="C139" s="130" t="s">
        <v>361</v>
      </c>
      <c r="D139" s="40" t="s">
        <v>633</v>
      </c>
      <c r="E139" s="141">
        <v>90</v>
      </c>
      <c r="F139" s="40" t="s">
        <v>303</v>
      </c>
      <c r="G139" s="40" t="s">
        <v>303</v>
      </c>
      <c r="H139" s="40" t="s">
        <v>0</v>
      </c>
      <c r="I139" s="235"/>
      <c r="J139" s="31" t="s">
        <v>660</v>
      </c>
      <c r="K139" s="40"/>
      <c r="L139" s="40"/>
      <c r="M139" s="40"/>
      <c r="N139" s="40"/>
      <c r="O139" s="138"/>
      <c r="P139" s="138"/>
      <c r="Q139" s="40"/>
      <c r="R139" s="40"/>
      <c r="S139" s="40"/>
      <c r="T139" s="40"/>
      <c r="AC139" s="3"/>
      <c r="AD139" s="3"/>
      <c r="AE139" s="3"/>
      <c r="AF139" s="40"/>
      <c r="AG139" s="40"/>
      <c r="AH139" s="40"/>
      <c r="AI139" s="40"/>
      <c r="AJ139" s="40"/>
      <c r="AK139" s="40"/>
      <c r="AL139" s="40"/>
    </row>
    <row r="140" spans="1:38" ht="13.2">
      <c r="A140" s="40" t="s">
        <v>633</v>
      </c>
      <c r="B140" s="218" t="s">
        <v>13</v>
      </c>
      <c r="C140" s="218" t="s">
        <v>307</v>
      </c>
      <c r="D140" s="40" t="s">
        <v>633</v>
      </c>
      <c r="E140" s="141">
        <v>120</v>
      </c>
      <c r="F140" s="40" t="s">
        <v>303</v>
      </c>
      <c r="G140" s="40" t="s">
        <v>303</v>
      </c>
      <c r="H140" s="40" t="s">
        <v>0</v>
      </c>
      <c r="I140" s="235"/>
      <c r="J140" s="46">
        <v>45733</v>
      </c>
      <c r="K140" s="218" t="s">
        <v>669</v>
      </c>
      <c r="L140" s="218" t="s">
        <v>430</v>
      </c>
      <c r="M140" s="40">
        <v>60</v>
      </c>
      <c r="N140" s="138">
        <v>70</v>
      </c>
      <c r="O140" s="138">
        <f t="shared" ref="O140:O141" si="25">0.2*N140</f>
        <v>14</v>
      </c>
      <c r="P140" s="138">
        <f t="shared" ref="P140:P141" si="26">N140-O140</f>
        <v>56</v>
      </c>
      <c r="Q140" s="40" t="s">
        <v>303</v>
      </c>
      <c r="R140" s="40" t="s">
        <v>303</v>
      </c>
      <c r="S140" s="40" t="s">
        <v>0</v>
      </c>
      <c r="T140" s="40" t="s">
        <v>675</v>
      </c>
      <c r="AC140" s="3"/>
      <c r="AD140" s="3"/>
      <c r="AE140" s="3"/>
      <c r="AF140" s="40"/>
      <c r="AG140" s="40"/>
      <c r="AH140" s="40"/>
      <c r="AI140" s="40"/>
      <c r="AJ140" s="40"/>
      <c r="AK140" s="40"/>
      <c r="AL140" s="40"/>
    </row>
    <row r="141" spans="1:38" ht="13.2">
      <c r="A141" s="40" t="s">
        <v>633</v>
      </c>
      <c r="B141" s="7" t="s">
        <v>694</v>
      </c>
      <c r="C141" s="7" t="s">
        <v>446</v>
      </c>
      <c r="D141" s="3" t="s">
        <v>633</v>
      </c>
      <c r="E141" s="141">
        <v>0</v>
      </c>
      <c r="F141" s="40" t="s">
        <v>303</v>
      </c>
      <c r="G141" s="40" t="s">
        <v>303</v>
      </c>
      <c r="H141" s="40" t="s">
        <v>0</v>
      </c>
      <c r="I141" s="235"/>
      <c r="J141" s="46">
        <v>45734</v>
      </c>
      <c r="K141" s="218" t="s">
        <v>397</v>
      </c>
      <c r="L141" s="218" t="s">
        <v>398</v>
      </c>
      <c r="M141" s="40">
        <f>60*2</f>
        <v>120</v>
      </c>
      <c r="N141" s="138">
        <f>70*2</f>
        <v>140</v>
      </c>
      <c r="O141" s="138">
        <f t="shared" si="25"/>
        <v>28</v>
      </c>
      <c r="P141" s="138">
        <f t="shared" si="26"/>
        <v>112</v>
      </c>
      <c r="Q141" s="40" t="s">
        <v>303</v>
      </c>
      <c r="R141" s="40" t="s">
        <v>303</v>
      </c>
      <c r="S141" s="40" t="s">
        <v>0</v>
      </c>
      <c r="T141" s="40" t="s">
        <v>689</v>
      </c>
      <c r="AC141" s="3"/>
      <c r="AD141" s="3"/>
      <c r="AE141" s="3"/>
      <c r="AF141" s="40"/>
    </row>
    <row r="142" spans="1:38" ht="13.2">
      <c r="A142" s="40" t="s">
        <v>633</v>
      </c>
      <c r="B142" s="130" t="s">
        <v>659</v>
      </c>
      <c r="C142" s="130" t="s">
        <v>510</v>
      </c>
      <c r="D142" s="40" t="s">
        <v>633</v>
      </c>
      <c r="E142" s="141">
        <v>60</v>
      </c>
      <c r="F142" s="40" t="s">
        <v>303</v>
      </c>
      <c r="G142" s="40" t="s">
        <v>303</v>
      </c>
      <c r="H142" s="40" t="s">
        <v>0</v>
      </c>
      <c r="I142" s="235"/>
      <c r="J142" s="5"/>
      <c r="K142" s="5"/>
      <c r="L142" s="50"/>
      <c r="M142" s="5"/>
      <c r="N142" s="143"/>
      <c r="O142" s="143"/>
      <c r="P142" s="143">
        <f>SUM(P140:P141)</f>
        <v>168</v>
      </c>
      <c r="Q142" s="50" t="s">
        <v>688</v>
      </c>
      <c r="R142" s="50"/>
      <c r="S142" s="50"/>
      <c r="T142" s="40"/>
      <c r="AC142" s="3"/>
      <c r="AD142" s="3"/>
      <c r="AE142" s="3"/>
      <c r="AF142" s="40"/>
    </row>
    <row r="143" spans="1:38" ht="13.2">
      <c r="A143" s="40" t="s">
        <v>633</v>
      </c>
      <c r="B143" s="7" t="s">
        <v>525</v>
      </c>
      <c r="C143" s="7" t="s">
        <v>526</v>
      </c>
      <c r="D143" s="3" t="s">
        <v>633</v>
      </c>
      <c r="E143" s="141">
        <v>60</v>
      </c>
      <c r="F143" s="40" t="s">
        <v>303</v>
      </c>
      <c r="G143" s="40" t="s">
        <v>303</v>
      </c>
      <c r="H143" s="40" t="s">
        <v>0</v>
      </c>
      <c r="I143" s="235"/>
      <c r="J143" s="32" t="s">
        <v>379</v>
      </c>
      <c r="AC143" s="3"/>
      <c r="AD143" s="3"/>
      <c r="AE143" s="3"/>
    </row>
    <row r="144" spans="1:38" ht="13.2">
      <c r="A144" s="40" t="s">
        <v>633</v>
      </c>
      <c r="B144" s="218" t="s">
        <v>201</v>
      </c>
      <c r="C144" s="218" t="s">
        <v>584</v>
      </c>
      <c r="D144" s="40" t="s">
        <v>633</v>
      </c>
      <c r="E144" s="141">
        <v>0</v>
      </c>
      <c r="F144" s="40" t="s">
        <v>303</v>
      </c>
      <c r="G144" s="40" t="s">
        <v>303</v>
      </c>
      <c r="H144" s="40" t="s">
        <v>0</v>
      </c>
      <c r="I144" s="235"/>
      <c r="J144" s="46">
        <v>45739</v>
      </c>
      <c r="K144" s="3" t="s">
        <v>520</v>
      </c>
      <c r="L144" s="3" t="s">
        <v>649</v>
      </c>
      <c r="M144" s="40">
        <v>60</v>
      </c>
      <c r="N144" s="138">
        <v>110</v>
      </c>
      <c r="O144" s="138">
        <v>20</v>
      </c>
      <c r="P144" s="138">
        <v>90</v>
      </c>
      <c r="Q144" s="40" t="s">
        <v>303</v>
      </c>
      <c r="R144" s="40" t="s">
        <v>303</v>
      </c>
      <c r="S144" s="40" t="s">
        <v>0</v>
      </c>
      <c r="AC144" s="3"/>
      <c r="AD144" s="3"/>
      <c r="AE144" s="3"/>
    </row>
    <row r="145" spans="1:35" ht="13.2">
      <c r="A145" s="40" t="s">
        <v>633</v>
      </c>
      <c r="B145" s="7" t="s">
        <v>484</v>
      </c>
      <c r="C145" s="7" t="s">
        <v>485</v>
      </c>
      <c r="D145" s="40" t="s">
        <v>633</v>
      </c>
      <c r="E145" s="141">
        <v>40</v>
      </c>
      <c r="F145" s="40" t="s">
        <v>303</v>
      </c>
      <c r="G145" s="40" t="s">
        <v>303</v>
      </c>
      <c r="H145" s="40" t="s">
        <v>0</v>
      </c>
      <c r="I145" s="235"/>
      <c r="J145" s="5"/>
      <c r="K145" s="5"/>
      <c r="L145" s="50"/>
      <c r="M145" s="5"/>
      <c r="N145" s="143"/>
      <c r="O145" s="143"/>
      <c r="P145" s="143"/>
      <c r="Q145" s="50" t="s">
        <v>688</v>
      </c>
      <c r="R145" s="5"/>
      <c r="S145" s="5"/>
      <c r="AC145" s="3"/>
      <c r="AD145" s="3"/>
      <c r="AE145" s="3"/>
    </row>
    <row r="146" spans="1:35" ht="13.2">
      <c r="A146" s="40" t="s">
        <v>633</v>
      </c>
      <c r="B146" s="218" t="s">
        <v>328</v>
      </c>
      <c r="C146" s="218" t="s">
        <v>329</v>
      </c>
      <c r="D146" s="40" t="s">
        <v>633</v>
      </c>
      <c r="E146" s="141">
        <v>60</v>
      </c>
      <c r="F146" s="40" t="s">
        <v>303</v>
      </c>
      <c r="G146" s="40" t="s">
        <v>303</v>
      </c>
      <c r="H146" s="40" t="s">
        <v>0</v>
      </c>
      <c r="I146" s="235"/>
      <c r="J146" s="32" t="s">
        <v>114</v>
      </c>
      <c r="AC146" s="3"/>
      <c r="AD146" s="3"/>
      <c r="AE146" s="3"/>
    </row>
    <row r="147" spans="1:35" ht="13.2">
      <c r="A147" s="40" t="s">
        <v>633</v>
      </c>
      <c r="B147" s="218" t="s">
        <v>621</v>
      </c>
      <c r="C147" s="218" t="s">
        <v>622</v>
      </c>
      <c r="D147" s="40" t="s">
        <v>633</v>
      </c>
      <c r="E147" s="141">
        <v>60</v>
      </c>
      <c r="F147" s="40" t="s">
        <v>303</v>
      </c>
      <c r="G147" s="40" t="s">
        <v>303</v>
      </c>
      <c r="H147" s="40" t="s">
        <v>0</v>
      </c>
      <c r="I147" s="235"/>
      <c r="K147" s="3" t="s">
        <v>351</v>
      </c>
      <c r="L147" s="3" t="s">
        <v>350</v>
      </c>
      <c r="M147" s="3">
        <v>60</v>
      </c>
      <c r="N147" s="138">
        <v>30</v>
      </c>
      <c r="O147" s="138">
        <f>0.2*N147</f>
        <v>6</v>
      </c>
      <c r="P147" s="138">
        <f>N147-O147</f>
        <v>24</v>
      </c>
      <c r="Q147" s="40" t="s">
        <v>303</v>
      </c>
      <c r="R147" s="40" t="s">
        <v>303</v>
      </c>
      <c r="S147" s="40" t="s">
        <v>0</v>
      </c>
      <c r="AC147" s="3"/>
      <c r="AD147" s="3"/>
      <c r="AE147" s="3"/>
      <c r="AF147" s="40"/>
    </row>
    <row r="148" spans="1:35" ht="13.2">
      <c r="A148" s="40" t="s">
        <v>633</v>
      </c>
      <c r="B148" s="7" t="s">
        <v>316</v>
      </c>
      <c r="C148" s="7" t="s">
        <v>311</v>
      </c>
      <c r="D148" s="40" t="s">
        <v>633</v>
      </c>
      <c r="E148" s="141">
        <v>60</v>
      </c>
      <c r="F148" s="40" t="s">
        <v>303</v>
      </c>
      <c r="G148" s="40" t="s">
        <v>303</v>
      </c>
      <c r="H148" s="40" t="s">
        <v>0</v>
      </c>
      <c r="I148" s="235"/>
      <c r="J148" s="5"/>
      <c r="K148" s="5"/>
      <c r="L148" s="50"/>
      <c r="M148" s="5"/>
      <c r="N148" s="143"/>
      <c r="O148" s="143"/>
      <c r="P148" s="143"/>
      <c r="Q148" s="50" t="s">
        <v>688</v>
      </c>
      <c r="R148" s="5"/>
      <c r="S148" s="5"/>
      <c r="AC148" s="3"/>
      <c r="AD148" s="3"/>
      <c r="AE148" s="3"/>
    </row>
    <row r="149" spans="1:35" ht="13.2">
      <c r="A149" s="40" t="s">
        <v>633</v>
      </c>
      <c r="B149" s="218" t="s">
        <v>227</v>
      </c>
      <c r="C149" s="218" t="s">
        <v>404</v>
      </c>
      <c r="D149" s="40" t="s">
        <v>633</v>
      </c>
      <c r="E149" s="141">
        <v>80</v>
      </c>
      <c r="F149" s="40" t="s">
        <v>303</v>
      </c>
      <c r="G149" s="40" t="s">
        <v>303</v>
      </c>
      <c r="H149" s="40" t="s">
        <v>0</v>
      </c>
      <c r="I149" s="235"/>
      <c r="J149" s="31" t="s">
        <v>702</v>
      </c>
      <c r="K149" s="40"/>
      <c r="L149" s="40"/>
      <c r="M149" s="40"/>
      <c r="N149" s="40"/>
      <c r="O149" s="138"/>
      <c r="P149" s="138"/>
      <c r="Q149" s="40"/>
      <c r="R149" s="40"/>
      <c r="S149" s="40"/>
      <c r="AC149" s="3"/>
      <c r="AD149" s="3"/>
      <c r="AE149" s="3"/>
      <c r="AF149" s="40"/>
    </row>
    <row r="150" spans="1:35" ht="13.2">
      <c r="A150" s="40" t="s">
        <v>633</v>
      </c>
      <c r="B150" s="218" t="s">
        <v>498</v>
      </c>
      <c r="C150" s="218" t="s">
        <v>227</v>
      </c>
      <c r="D150" s="40" t="s">
        <v>633</v>
      </c>
      <c r="E150" s="141">
        <v>60</v>
      </c>
      <c r="F150" s="40" t="s">
        <v>303</v>
      </c>
      <c r="G150" s="40" t="s">
        <v>303</v>
      </c>
      <c r="H150" s="40" t="s">
        <v>0</v>
      </c>
      <c r="I150" s="235"/>
      <c r="J150" s="46">
        <v>45739</v>
      </c>
      <c r="K150" s="3" t="s">
        <v>703</v>
      </c>
      <c r="L150" s="40" t="s">
        <v>704</v>
      </c>
      <c r="M150" s="40">
        <v>60</v>
      </c>
      <c r="N150" s="138">
        <v>110</v>
      </c>
      <c r="O150" s="138">
        <f>0.2*N150</f>
        <v>22</v>
      </c>
      <c r="P150" s="138">
        <f>N150-O150</f>
        <v>88</v>
      </c>
      <c r="Q150" s="40" t="s">
        <v>303</v>
      </c>
      <c r="R150" s="40" t="s">
        <v>303</v>
      </c>
      <c r="S150" s="40" t="s">
        <v>0</v>
      </c>
      <c r="T150" s="40"/>
      <c r="AC150" s="3"/>
      <c r="AD150" s="3"/>
      <c r="AE150" s="3"/>
      <c r="AI150" s="3"/>
    </row>
    <row r="151" spans="1:35" ht="13.2">
      <c r="A151" s="40" t="s">
        <v>633</v>
      </c>
      <c r="B151" s="130" t="s">
        <v>491</v>
      </c>
      <c r="C151" s="130" t="s">
        <v>522</v>
      </c>
      <c r="D151" s="40" t="s">
        <v>633</v>
      </c>
      <c r="E151" s="141">
        <v>40</v>
      </c>
      <c r="F151" s="40" t="s">
        <v>303</v>
      </c>
      <c r="G151" s="40" t="s">
        <v>303</v>
      </c>
      <c r="H151" s="40" t="s">
        <v>0</v>
      </c>
      <c r="I151" s="235"/>
      <c r="J151" s="5"/>
      <c r="K151" s="5"/>
      <c r="L151" s="50"/>
      <c r="M151" s="5"/>
      <c r="N151" s="143"/>
      <c r="O151" s="143"/>
      <c r="P151" s="143"/>
      <c r="Q151" s="50" t="s">
        <v>688</v>
      </c>
      <c r="R151" s="5"/>
      <c r="S151" s="5"/>
      <c r="T151" s="40"/>
      <c r="AC151" s="3"/>
      <c r="AD151" s="3"/>
      <c r="AE151" s="3"/>
    </row>
    <row r="152" spans="1:35" ht="13.2">
      <c r="A152" s="40" t="s">
        <v>633</v>
      </c>
      <c r="B152" s="7" t="s">
        <v>491</v>
      </c>
      <c r="C152" s="7" t="s">
        <v>302</v>
      </c>
      <c r="D152" s="40" t="s">
        <v>633</v>
      </c>
      <c r="E152" s="141">
        <v>0</v>
      </c>
      <c r="F152" s="40" t="s">
        <v>303</v>
      </c>
      <c r="G152" s="40" t="s">
        <v>303</v>
      </c>
      <c r="H152" s="40" t="s">
        <v>0</v>
      </c>
      <c r="I152" s="235"/>
      <c r="T152" s="40"/>
      <c r="AC152" s="3"/>
      <c r="AD152" s="3"/>
      <c r="AE152" s="3"/>
      <c r="AF152" s="40"/>
    </row>
    <row r="153" spans="1:35" ht="13.2">
      <c r="A153" s="40" t="s">
        <v>633</v>
      </c>
      <c r="B153" s="251" t="s">
        <v>543</v>
      </c>
      <c r="C153" s="251" t="s">
        <v>544</v>
      </c>
      <c r="D153" s="40" t="s">
        <v>633</v>
      </c>
      <c r="E153" s="141">
        <v>90</v>
      </c>
      <c r="F153" s="40" t="s">
        <v>303</v>
      </c>
      <c r="G153" s="40" t="s">
        <v>303</v>
      </c>
      <c r="H153" s="40" t="s">
        <v>0</v>
      </c>
      <c r="I153" s="235"/>
      <c r="AC153" s="3"/>
      <c r="AD153" s="3"/>
      <c r="AE153" s="3"/>
      <c r="AF153" s="40"/>
    </row>
    <row r="154" spans="1:35" ht="13.2">
      <c r="A154" s="40" t="s">
        <v>633</v>
      </c>
      <c r="B154" s="7" t="s">
        <v>394</v>
      </c>
      <c r="C154" s="7" t="s">
        <v>335</v>
      </c>
      <c r="D154" s="40" t="s">
        <v>633</v>
      </c>
      <c r="E154" s="141">
        <v>0</v>
      </c>
      <c r="F154" s="40" t="s">
        <v>303</v>
      </c>
      <c r="G154" s="40" t="s">
        <v>303</v>
      </c>
      <c r="H154" s="40" t="s">
        <v>0</v>
      </c>
      <c r="I154" s="235"/>
      <c r="M154" s="40"/>
      <c r="N154" s="138"/>
      <c r="O154" s="138"/>
      <c r="P154" s="138"/>
      <c r="Q154" s="40"/>
      <c r="AC154" s="3"/>
      <c r="AD154" s="3"/>
      <c r="AE154" s="3"/>
    </row>
    <row r="155" spans="1:35" ht="13.2">
      <c r="A155" s="40" t="s">
        <v>633</v>
      </c>
      <c r="B155" s="7" t="s">
        <v>22</v>
      </c>
      <c r="C155" s="7" t="s">
        <v>616</v>
      </c>
      <c r="D155" s="40" t="s">
        <v>633</v>
      </c>
      <c r="E155" s="141">
        <v>0</v>
      </c>
      <c r="F155" s="40" t="s">
        <v>303</v>
      </c>
      <c r="G155" s="40" t="s">
        <v>303</v>
      </c>
      <c r="H155" s="40" t="s">
        <v>0</v>
      </c>
      <c r="I155" s="235"/>
      <c r="O155" s="138"/>
      <c r="P155" s="40"/>
      <c r="AC155" s="3"/>
      <c r="AD155" s="3"/>
      <c r="AE155" s="3"/>
    </row>
    <row r="156" spans="1:35" ht="13.2">
      <c r="A156" s="40" t="s">
        <v>633</v>
      </c>
      <c r="B156" s="251" t="s">
        <v>397</v>
      </c>
      <c r="C156" s="251" t="s">
        <v>398</v>
      </c>
      <c r="D156" s="3" t="s">
        <v>633</v>
      </c>
      <c r="E156" s="141">
        <v>60</v>
      </c>
      <c r="F156" s="40" t="s">
        <v>303</v>
      </c>
      <c r="G156" s="40" t="s">
        <v>303</v>
      </c>
      <c r="H156" s="40" t="s">
        <v>0</v>
      </c>
      <c r="I156" s="235"/>
      <c r="AC156" s="3"/>
      <c r="AD156" s="3"/>
      <c r="AE156" s="3"/>
    </row>
    <row r="157" spans="1:35" ht="13.2">
      <c r="A157" s="40" t="s">
        <v>633</v>
      </c>
      <c r="B157" s="7" t="s">
        <v>84</v>
      </c>
      <c r="C157" s="7" t="s">
        <v>417</v>
      </c>
      <c r="D157" s="3" t="s">
        <v>633</v>
      </c>
      <c r="E157" s="141">
        <v>0</v>
      </c>
      <c r="F157" s="40" t="s">
        <v>303</v>
      </c>
      <c r="G157" s="40" t="s">
        <v>303</v>
      </c>
      <c r="H157" s="40" t="s">
        <v>0</v>
      </c>
      <c r="I157" s="235"/>
      <c r="AC157" s="3"/>
      <c r="AD157" s="3"/>
      <c r="AE157" s="3"/>
      <c r="AF157" s="40"/>
    </row>
    <row r="158" spans="1:35" ht="13.2">
      <c r="A158" s="46">
        <v>45739</v>
      </c>
      <c r="B158" s="218" t="s">
        <v>227</v>
      </c>
      <c r="C158" s="218" t="s">
        <v>404</v>
      </c>
      <c r="D158" s="40">
        <v>60</v>
      </c>
      <c r="E158" s="140">
        <v>90</v>
      </c>
      <c r="F158" s="40" t="s">
        <v>303</v>
      </c>
      <c r="G158" s="40" t="s">
        <v>303</v>
      </c>
      <c r="H158" s="40" t="s">
        <v>0</v>
      </c>
      <c r="I158" s="235"/>
      <c r="AC158" s="3"/>
      <c r="AD158" s="3"/>
      <c r="AE158" s="3"/>
      <c r="AF158" s="40"/>
    </row>
    <row r="159" spans="1:35" ht="13.2">
      <c r="A159" s="46">
        <v>45739</v>
      </c>
      <c r="B159" s="251" t="s">
        <v>20</v>
      </c>
      <c r="C159" s="252" t="s">
        <v>307</v>
      </c>
      <c r="D159" s="40">
        <v>60</v>
      </c>
      <c r="E159" s="140">
        <v>90</v>
      </c>
      <c r="F159" s="40" t="s">
        <v>303</v>
      </c>
      <c r="G159" s="40" t="s">
        <v>303</v>
      </c>
      <c r="H159" s="40" t="s">
        <v>0</v>
      </c>
      <c r="I159" s="235"/>
      <c r="AC159" s="3"/>
      <c r="AD159" s="3"/>
      <c r="AE159" s="3"/>
      <c r="AF159" s="40"/>
    </row>
    <row r="160" spans="1:35" ht="13.2">
      <c r="A160" s="46">
        <v>45739</v>
      </c>
      <c r="B160" s="3" t="s">
        <v>394</v>
      </c>
      <c r="C160" s="3" t="s">
        <v>335</v>
      </c>
      <c r="D160" s="40">
        <v>60</v>
      </c>
      <c r="E160" s="140">
        <v>90</v>
      </c>
      <c r="F160" s="40" t="s">
        <v>303</v>
      </c>
      <c r="G160" s="40" t="s">
        <v>303</v>
      </c>
      <c r="H160" s="40" t="s">
        <v>0</v>
      </c>
      <c r="I160" s="235"/>
      <c r="AC160" s="3"/>
      <c r="AD160" s="3"/>
      <c r="AE160" s="3"/>
    </row>
    <row r="161" spans="1:40" ht="13.2">
      <c r="A161" s="46">
        <v>45739</v>
      </c>
      <c r="B161" s="3" t="s">
        <v>638</v>
      </c>
      <c r="C161" s="3" t="s">
        <v>354</v>
      </c>
      <c r="D161" s="40">
        <v>30</v>
      </c>
      <c r="E161" s="140">
        <v>60</v>
      </c>
      <c r="F161" s="40" t="s">
        <v>303</v>
      </c>
      <c r="G161" s="40" t="s">
        <v>303</v>
      </c>
      <c r="H161" s="40" t="s">
        <v>0</v>
      </c>
      <c r="I161" s="235"/>
      <c r="AC161" s="3"/>
      <c r="AD161" s="3"/>
      <c r="AE161" s="3"/>
    </row>
    <row r="162" spans="1:40" ht="13.2">
      <c r="A162" s="46">
        <v>45739</v>
      </c>
      <c r="B162" s="3" t="s">
        <v>613</v>
      </c>
      <c r="C162" s="3" t="s">
        <v>473</v>
      </c>
      <c r="D162" s="40">
        <v>60</v>
      </c>
      <c r="E162" s="140">
        <v>90</v>
      </c>
      <c r="F162" s="40" t="s">
        <v>303</v>
      </c>
      <c r="G162" s="40" t="s">
        <v>303</v>
      </c>
      <c r="H162" s="40" t="s">
        <v>0</v>
      </c>
      <c r="I162" s="235"/>
      <c r="AC162" s="3"/>
      <c r="AD162" s="3"/>
      <c r="AE162" s="3"/>
      <c r="AF162" s="40"/>
    </row>
    <row r="163" spans="1:40" ht="13.2">
      <c r="A163" s="46">
        <v>45739</v>
      </c>
      <c r="B163" s="251" t="s">
        <v>316</v>
      </c>
      <c r="C163" s="251" t="s">
        <v>311</v>
      </c>
      <c r="D163" s="40">
        <v>60</v>
      </c>
      <c r="E163" s="140">
        <v>90</v>
      </c>
      <c r="F163" s="40" t="s">
        <v>303</v>
      </c>
      <c r="G163" s="40" t="s">
        <v>303</v>
      </c>
      <c r="H163" s="40" t="s">
        <v>0</v>
      </c>
      <c r="I163" s="235"/>
      <c r="AC163" s="3"/>
      <c r="AD163" s="3"/>
      <c r="AE163" s="3"/>
      <c r="AF163" s="40"/>
    </row>
    <row r="164" spans="1:40" ht="13.2">
      <c r="A164" s="46">
        <v>45739</v>
      </c>
      <c r="B164" s="251" t="s">
        <v>697</v>
      </c>
      <c r="C164" s="251" t="s">
        <v>329</v>
      </c>
      <c r="D164" s="40">
        <v>60</v>
      </c>
      <c r="E164" s="140">
        <v>90</v>
      </c>
      <c r="F164" s="40" t="s">
        <v>303</v>
      </c>
      <c r="G164" s="40" t="s">
        <v>303</v>
      </c>
      <c r="H164" s="40" t="s">
        <v>0</v>
      </c>
      <c r="I164" s="235"/>
      <c r="AC164" s="3"/>
      <c r="AD164" s="3"/>
      <c r="AE164" s="3"/>
    </row>
    <row r="165" spans="1:40" ht="13.2">
      <c r="A165" s="46">
        <v>45739</v>
      </c>
      <c r="B165" s="7" t="s">
        <v>431</v>
      </c>
      <c r="C165" s="7" t="s">
        <v>677</v>
      </c>
      <c r="D165" s="40" t="s">
        <v>304</v>
      </c>
      <c r="E165" s="140">
        <v>500</v>
      </c>
      <c r="F165" s="40" t="s">
        <v>303</v>
      </c>
      <c r="G165" s="40" t="s">
        <v>303</v>
      </c>
      <c r="H165" s="40" t="s">
        <v>0</v>
      </c>
      <c r="I165" s="235"/>
      <c r="AC165" s="3"/>
      <c r="AD165" s="3"/>
      <c r="AE165" s="3"/>
      <c r="AF165" s="40"/>
    </row>
    <row r="166" spans="1:40" ht="13.2">
      <c r="A166" s="46">
        <v>45739</v>
      </c>
      <c r="B166" s="7" t="s">
        <v>322</v>
      </c>
      <c r="C166" s="7" t="s">
        <v>323</v>
      </c>
      <c r="D166" s="40">
        <v>120</v>
      </c>
      <c r="E166" s="140">
        <f>90*2</f>
        <v>180</v>
      </c>
      <c r="F166" s="40" t="s">
        <v>303</v>
      </c>
      <c r="G166" s="40" t="s">
        <v>303</v>
      </c>
      <c r="H166" s="40" t="s">
        <v>0</v>
      </c>
      <c r="I166" s="235"/>
      <c r="V166" s="3"/>
      <c r="AC166" s="3"/>
      <c r="AD166" s="3"/>
      <c r="AE166" s="3"/>
      <c r="AF166" s="40"/>
    </row>
    <row r="167" spans="1:40" ht="13.2">
      <c r="A167" s="208">
        <v>45734</v>
      </c>
      <c r="B167" s="130" t="s">
        <v>362</v>
      </c>
      <c r="C167" s="130" t="s">
        <v>400</v>
      </c>
      <c r="D167" s="40">
        <v>60</v>
      </c>
      <c r="E167" s="140">
        <v>90</v>
      </c>
      <c r="F167" s="40" t="s">
        <v>303</v>
      </c>
      <c r="G167" s="40" t="s">
        <v>303</v>
      </c>
      <c r="H167" s="40" t="s">
        <v>1</v>
      </c>
      <c r="I167" s="235"/>
      <c r="V167" s="3"/>
      <c r="AC167" s="3"/>
      <c r="AD167" s="3"/>
      <c r="AE167" s="3"/>
      <c r="AF167" s="40"/>
    </row>
    <row r="168" spans="1:40" ht="13.2">
      <c r="A168" s="208">
        <v>45735</v>
      </c>
      <c r="B168" s="218" t="s">
        <v>501</v>
      </c>
      <c r="C168" s="218" t="s">
        <v>642</v>
      </c>
      <c r="D168" s="40">
        <v>60</v>
      </c>
      <c r="E168" s="140">
        <v>90</v>
      </c>
      <c r="F168" s="40" t="s">
        <v>303</v>
      </c>
      <c r="G168" s="40" t="s">
        <v>303</v>
      </c>
      <c r="H168" s="40" t="s">
        <v>1</v>
      </c>
      <c r="I168" s="235"/>
      <c r="V168" s="3"/>
      <c r="AC168" s="3"/>
      <c r="AD168" s="3"/>
      <c r="AE168" s="3"/>
    </row>
    <row r="169" spans="1:40" ht="13.2">
      <c r="A169" s="208">
        <v>45735</v>
      </c>
      <c r="B169" s="130" t="s">
        <v>324</v>
      </c>
      <c r="C169" s="130" t="s">
        <v>333</v>
      </c>
      <c r="D169" s="40">
        <v>60</v>
      </c>
      <c r="E169" s="140">
        <v>90</v>
      </c>
      <c r="F169" s="40" t="s">
        <v>303</v>
      </c>
      <c r="G169" s="40" t="s">
        <v>303</v>
      </c>
      <c r="H169" s="40" t="s">
        <v>1</v>
      </c>
      <c r="I169" s="235"/>
      <c r="V169" s="3"/>
      <c r="AC169" s="3"/>
      <c r="AD169" s="3"/>
      <c r="AE169" s="3"/>
    </row>
    <row r="170" spans="1:40" ht="13.2">
      <c r="A170" s="208">
        <v>45737</v>
      </c>
      <c r="B170" s="130" t="s">
        <v>653</v>
      </c>
      <c r="C170" s="130" t="s">
        <v>654</v>
      </c>
      <c r="D170" s="40">
        <v>60</v>
      </c>
      <c r="E170" s="141">
        <v>67.5</v>
      </c>
      <c r="F170" s="40" t="s">
        <v>303</v>
      </c>
      <c r="G170" s="40" t="s">
        <v>303</v>
      </c>
      <c r="H170" s="40" t="s">
        <v>1</v>
      </c>
      <c r="I170" s="235"/>
      <c r="V170" s="3"/>
      <c r="AC170" s="3"/>
      <c r="AD170" s="3"/>
      <c r="AE170" s="3"/>
      <c r="AF170" s="40"/>
    </row>
    <row r="171" spans="1:40" ht="13.2">
      <c r="A171" s="40" t="s">
        <v>633</v>
      </c>
      <c r="B171" s="130" t="s">
        <v>657</v>
      </c>
      <c r="C171" s="130" t="s">
        <v>434</v>
      </c>
      <c r="D171" s="40" t="s">
        <v>633</v>
      </c>
      <c r="E171" s="141">
        <v>60</v>
      </c>
      <c r="F171" s="40" t="s">
        <v>303</v>
      </c>
      <c r="G171" s="40" t="s">
        <v>303</v>
      </c>
      <c r="H171" s="40" t="s">
        <v>1</v>
      </c>
      <c r="I171" s="235"/>
      <c r="V171" s="3"/>
      <c r="AC171" s="3"/>
      <c r="AD171" s="3"/>
      <c r="AE171" s="3"/>
      <c r="AF171" s="40"/>
    </row>
    <row r="172" spans="1:40" ht="13.2">
      <c r="A172" s="40" t="s">
        <v>633</v>
      </c>
      <c r="B172" s="7" t="s">
        <v>681</v>
      </c>
      <c r="C172" s="7" t="s">
        <v>682</v>
      </c>
      <c r="D172" s="3" t="s">
        <v>633</v>
      </c>
      <c r="E172" s="141">
        <v>120</v>
      </c>
      <c r="F172" s="40" t="s">
        <v>303</v>
      </c>
      <c r="G172" s="40" t="s">
        <v>303</v>
      </c>
      <c r="H172" s="40" t="s">
        <v>1</v>
      </c>
      <c r="I172" s="235"/>
      <c r="V172" s="3"/>
      <c r="AC172" s="3"/>
      <c r="AD172" s="3"/>
      <c r="AE172" s="3"/>
    </row>
    <row r="173" spans="1:40" ht="13.2">
      <c r="A173" s="40" t="s">
        <v>633</v>
      </c>
      <c r="B173" s="7" t="s">
        <v>695</v>
      </c>
      <c r="C173" s="7" t="s">
        <v>696</v>
      </c>
      <c r="D173" s="3" t="s">
        <v>633</v>
      </c>
      <c r="E173" s="141">
        <v>0</v>
      </c>
      <c r="F173" s="40" t="s">
        <v>303</v>
      </c>
      <c r="G173" s="40" t="s">
        <v>303</v>
      </c>
      <c r="H173" s="40" t="s">
        <v>1</v>
      </c>
      <c r="I173" s="235"/>
      <c r="V173" s="3"/>
      <c r="AC173" s="3"/>
      <c r="AD173" s="3"/>
      <c r="AE173" s="3"/>
    </row>
    <row r="174" spans="1:40" ht="13.2">
      <c r="A174" s="40" t="s">
        <v>633</v>
      </c>
      <c r="B174" s="251" t="s">
        <v>329</v>
      </c>
      <c r="C174" s="251" t="s">
        <v>271</v>
      </c>
      <c r="D174" s="3" t="s">
        <v>633</v>
      </c>
      <c r="E174" s="141">
        <v>120</v>
      </c>
      <c r="F174" s="40" t="s">
        <v>303</v>
      </c>
      <c r="G174" s="40" t="s">
        <v>303</v>
      </c>
      <c r="H174" s="40" t="s">
        <v>1</v>
      </c>
      <c r="I174" s="235"/>
      <c r="V174" s="3"/>
      <c r="AC174" s="3"/>
      <c r="AD174" s="3"/>
      <c r="AE174" s="3"/>
    </row>
    <row r="175" spans="1:40" ht="13.2">
      <c r="A175" s="40" t="s">
        <v>633</v>
      </c>
      <c r="B175" s="7" t="s">
        <v>479</v>
      </c>
      <c r="C175" s="7" t="s">
        <v>494</v>
      </c>
      <c r="D175" s="3" t="s">
        <v>633</v>
      </c>
      <c r="E175" s="141">
        <v>54</v>
      </c>
      <c r="F175" s="40" t="s">
        <v>303</v>
      </c>
      <c r="G175" s="40" t="s">
        <v>303</v>
      </c>
      <c r="H175" s="40" t="s">
        <v>1</v>
      </c>
      <c r="I175" s="235"/>
      <c r="V175" s="3"/>
      <c r="AC175" s="3"/>
      <c r="AD175" s="3"/>
      <c r="AE175" s="3"/>
      <c r="AF175" s="40"/>
    </row>
    <row r="176" spans="1:40" ht="13.2">
      <c r="A176" s="178"/>
      <c r="B176" s="182"/>
      <c r="C176" s="182"/>
      <c r="D176" s="182"/>
      <c r="E176" s="246">
        <f>SUM(E119:E175)</f>
        <v>4389</v>
      </c>
      <c r="F176" s="182"/>
      <c r="G176" s="182"/>
      <c r="H176" s="182"/>
      <c r="I176" s="247"/>
      <c r="J176" s="182"/>
      <c r="K176" s="182"/>
      <c r="L176" s="182"/>
      <c r="M176" s="182"/>
      <c r="N176" s="254">
        <v>525</v>
      </c>
      <c r="O176" s="182"/>
      <c r="P176" s="182"/>
      <c r="Q176" s="182"/>
      <c r="R176" s="182"/>
      <c r="S176" s="182"/>
      <c r="T176" s="179">
        <f>E176+N176</f>
        <v>4914</v>
      </c>
      <c r="U176" s="182"/>
      <c r="V176" s="182"/>
      <c r="W176" s="182"/>
      <c r="X176" s="182"/>
      <c r="Y176" s="182"/>
      <c r="Z176" s="182"/>
      <c r="AA176" s="182"/>
      <c r="AB176" s="182"/>
      <c r="AC176" s="182"/>
      <c r="AD176" s="182"/>
      <c r="AE176" s="182"/>
      <c r="AF176" s="182"/>
      <c r="AG176" s="182"/>
      <c r="AH176" s="182"/>
      <c r="AI176" s="182"/>
      <c r="AJ176" s="182"/>
      <c r="AK176" s="182"/>
      <c r="AL176" s="182"/>
      <c r="AM176" s="182"/>
      <c r="AN176" s="182"/>
    </row>
    <row r="177" spans="1:40" ht="13.2">
      <c r="A177" s="249" t="s">
        <v>705</v>
      </c>
      <c r="B177" s="182"/>
      <c r="C177" s="182"/>
      <c r="D177" s="182"/>
      <c r="E177" s="182"/>
      <c r="F177" s="182"/>
      <c r="G177" s="182"/>
      <c r="H177" s="182"/>
      <c r="I177" s="247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  <c r="Z177" s="178"/>
      <c r="AA177" s="248"/>
      <c r="AB177" s="178"/>
      <c r="AC177" s="178"/>
      <c r="AD177" s="182"/>
      <c r="AE177" s="178"/>
      <c r="AF177" s="178"/>
      <c r="AG177" s="178"/>
      <c r="AH177" s="178"/>
      <c r="AI177" s="178"/>
      <c r="AJ177" s="178"/>
      <c r="AK177" s="178"/>
      <c r="AL177" s="178"/>
      <c r="AM177" s="182"/>
      <c r="AN177" s="182"/>
    </row>
    <row r="178" spans="1:40" ht="13.2">
      <c r="A178" s="40" t="s">
        <v>633</v>
      </c>
      <c r="B178" s="7" t="s">
        <v>482</v>
      </c>
      <c r="C178" s="7" t="s">
        <v>339</v>
      </c>
      <c r="D178" s="3" t="s">
        <v>633</v>
      </c>
      <c r="E178" s="141">
        <v>0</v>
      </c>
      <c r="F178" s="40" t="s">
        <v>303</v>
      </c>
      <c r="G178" s="40" t="s">
        <v>303</v>
      </c>
      <c r="H178" s="40" t="s">
        <v>8</v>
      </c>
      <c r="I178" s="235"/>
      <c r="J178" s="156" t="s">
        <v>565</v>
      </c>
      <c r="K178" s="218" t="s">
        <v>227</v>
      </c>
      <c r="L178" s="218" t="s">
        <v>404</v>
      </c>
      <c r="M178" s="40" t="s">
        <v>304</v>
      </c>
      <c r="N178" s="143">
        <v>100</v>
      </c>
      <c r="O178" s="138">
        <v>40</v>
      </c>
      <c r="P178" s="138">
        <v>60</v>
      </c>
      <c r="Q178" s="40" t="s">
        <v>303</v>
      </c>
      <c r="R178" s="40" t="s">
        <v>303</v>
      </c>
      <c r="S178" s="40" t="s">
        <v>0</v>
      </c>
      <c r="V178" s="182"/>
      <c r="W178" s="138"/>
      <c r="X178" s="178"/>
      <c r="Y178" s="178"/>
      <c r="AB178" s="3"/>
      <c r="AC178" s="3"/>
      <c r="AD178" s="178"/>
      <c r="AE178" s="178"/>
      <c r="AF178" s="178"/>
      <c r="AG178" s="178"/>
    </row>
    <row r="179" spans="1:40" ht="13.2">
      <c r="A179" s="46">
        <v>45740</v>
      </c>
      <c r="B179" s="252" t="s">
        <v>313</v>
      </c>
      <c r="C179" s="251" t="s">
        <v>314</v>
      </c>
      <c r="D179" s="40">
        <v>30</v>
      </c>
      <c r="E179" s="140">
        <v>60</v>
      </c>
      <c r="F179" s="40" t="s">
        <v>303</v>
      </c>
      <c r="G179" s="40" t="s">
        <v>303</v>
      </c>
      <c r="H179" s="40" t="s">
        <v>0</v>
      </c>
      <c r="I179" s="235"/>
      <c r="J179" s="211" t="s">
        <v>199</v>
      </c>
      <c r="K179" s="218" t="s">
        <v>537</v>
      </c>
      <c r="L179" s="218" t="s">
        <v>538</v>
      </c>
      <c r="M179" s="40" t="s">
        <v>304</v>
      </c>
      <c r="N179" s="189">
        <v>100</v>
      </c>
      <c r="O179" s="140">
        <v>40</v>
      </c>
      <c r="P179" s="140">
        <v>60</v>
      </c>
      <c r="Q179" s="40" t="s">
        <v>303</v>
      </c>
      <c r="R179" s="40" t="s">
        <v>303</v>
      </c>
      <c r="S179" s="40" t="s">
        <v>0</v>
      </c>
      <c r="V179" s="182"/>
      <c r="W179" s="138"/>
      <c r="X179" s="178"/>
      <c r="Y179" s="178"/>
      <c r="AB179" s="3"/>
      <c r="AC179" s="3"/>
      <c r="AD179" s="178"/>
      <c r="AE179" s="178"/>
      <c r="AF179" s="178"/>
      <c r="AG179" s="178"/>
    </row>
    <row r="180" spans="1:40" ht="13.2">
      <c r="A180" s="46">
        <v>45740</v>
      </c>
      <c r="B180" s="251" t="s">
        <v>20</v>
      </c>
      <c r="C180" s="252" t="s">
        <v>307</v>
      </c>
      <c r="D180" s="40">
        <v>30</v>
      </c>
      <c r="E180" s="140">
        <v>60</v>
      </c>
      <c r="F180" s="40" t="s">
        <v>303</v>
      </c>
      <c r="G180" s="40" t="s">
        <v>303</v>
      </c>
      <c r="H180" s="40" t="s">
        <v>0</v>
      </c>
      <c r="I180" s="235"/>
      <c r="K180" s="251" t="s">
        <v>20</v>
      </c>
      <c r="L180" s="252" t="s">
        <v>307</v>
      </c>
      <c r="M180" s="40">
        <v>45</v>
      </c>
      <c r="N180" s="143">
        <v>60</v>
      </c>
      <c r="O180" s="138">
        <f t="shared" ref="O180:O185" si="27">0.2*N180</f>
        <v>12</v>
      </c>
      <c r="P180" s="138">
        <f t="shared" ref="P180:P185" si="28">N180-O180</f>
        <v>48</v>
      </c>
      <c r="Q180" s="40" t="s">
        <v>303</v>
      </c>
      <c r="R180" s="40" t="s">
        <v>303</v>
      </c>
      <c r="S180" s="40" t="s">
        <v>0</v>
      </c>
      <c r="V180" s="182"/>
      <c r="W180" s="140"/>
      <c r="X180" s="178"/>
      <c r="Y180" s="178"/>
      <c r="AB180" s="3"/>
      <c r="AC180" s="3"/>
      <c r="AD180" s="178"/>
      <c r="AE180" s="178"/>
      <c r="AF180" s="178"/>
      <c r="AG180" s="178"/>
    </row>
    <row r="181" spans="1:40" ht="13.2">
      <c r="A181" s="46">
        <v>45740</v>
      </c>
      <c r="B181" s="218" t="s">
        <v>328</v>
      </c>
      <c r="C181" s="218" t="s">
        <v>329</v>
      </c>
      <c r="D181" s="40">
        <v>60</v>
      </c>
      <c r="E181" s="140">
        <v>90</v>
      </c>
      <c r="F181" s="40" t="s">
        <v>303</v>
      </c>
      <c r="G181" s="40" t="s">
        <v>303</v>
      </c>
      <c r="H181" s="40" t="s">
        <v>0</v>
      </c>
      <c r="I181" s="235"/>
      <c r="J181" s="208">
        <v>45741</v>
      </c>
      <c r="K181" s="251" t="s">
        <v>20</v>
      </c>
      <c r="L181" s="252" t="s">
        <v>307</v>
      </c>
      <c r="M181" s="40">
        <v>60</v>
      </c>
      <c r="N181" s="143">
        <v>80</v>
      </c>
      <c r="O181" s="138">
        <f t="shared" si="27"/>
        <v>16</v>
      </c>
      <c r="P181" s="138">
        <f t="shared" si="28"/>
        <v>64</v>
      </c>
      <c r="Q181" s="40" t="s">
        <v>303</v>
      </c>
      <c r="R181" s="40" t="s">
        <v>303</v>
      </c>
      <c r="S181" s="40" t="s">
        <v>0</v>
      </c>
      <c r="V181" s="182"/>
      <c r="W181" s="138"/>
      <c r="X181" s="178"/>
      <c r="Y181" s="178"/>
      <c r="AB181" s="3"/>
      <c r="AC181" s="3"/>
      <c r="AD181" s="178"/>
      <c r="AE181" s="178"/>
      <c r="AF181" s="178"/>
      <c r="AG181" s="178"/>
    </row>
    <row r="182" spans="1:40" ht="13.2">
      <c r="A182" s="46">
        <v>45740</v>
      </c>
      <c r="B182" s="251" t="s">
        <v>625</v>
      </c>
      <c r="C182" s="251" t="s">
        <v>396</v>
      </c>
      <c r="D182" s="40">
        <v>45</v>
      </c>
      <c r="E182" s="140">
        <v>80</v>
      </c>
      <c r="F182" s="40" t="s">
        <v>303</v>
      </c>
      <c r="G182" s="40" t="s">
        <v>303</v>
      </c>
      <c r="H182" s="40" t="s">
        <v>0</v>
      </c>
      <c r="I182" s="235"/>
      <c r="J182" s="46">
        <v>45741</v>
      </c>
      <c r="K182" s="218" t="s">
        <v>641</v>
      </c>
      <c r="L182" s="218" t="s">
        <v>538</v>
      </c>
      <c r="M182" s="40">
        <v>45</v>
      </c>
      <c r="N182" s="143">
        <v>60</v>
      </c>
      <c r="O182" s="138">
        <f t="shared" si="27"/>
        <v>12</v>
      </c>
      <c r="P182" s="138">
        <f t="shared" si="28"/>
        <v>48</v>
      </c>
      <c r="Q182" s="40" t="s">
        <v>303</v>
      </c>
      <c r="R182" s="40" t="s">
        <v>303</v>
      </c>
      <c r="S182" s="40" t="s">
        <v>0</v>
      </c>
      <c r="T182" s="40" t="s">
        <v>706</v>
      </c>
      <c r="V182" s="182"/>
      <c r="W182" s="138"/>
      <c r="X182" s="178"/>
      <c r="Y182" s="178"/>
      <c r="AB182" s="3"/>
      <c r="AC182" s="3"/>
      <c r="AD182" s="178"/>
      <c r="AE182" s="178"/>
      <c r="AF182" s="178"/>
      <c r="AG182" s="178"/>
    </row>
    <row r="183" spans="1:40" ht="13.2">
      <c r="A183" s="46">
        <v>45740</v>
      </c>
      <c r="B183" s="251" t="s">
        <v>84</v>
      </c>
      <c r="C183" s="251" t="s">
        <v>430</v>
      </c>
      <c r="D183" s="40">
        <v>30</v>
      </c>
      <c r="E183" s="140">
        <v>60</v>
      </c>
      <c r="F183" s="40" t="s">
        <v>303</v>
      </c>
      <c r="G183" s="40" t="s">
        <v>303</v>
      </c>
      <c r="H183" s="40" t="s">
        <v>0</v>
      </c>
      <c r="I183" s="235"/>
      <c r="J183" s="46">
        <v>45741</v>
      </c>
      <c r="K183" s="130" t="s">
        <v>603</v>
      </c>
      <c r="L183" s="130" t="s">
        <v>365</v>
      </c>
      <c r="M183" s="40">
        <v>60</v>
      </c>
      <c r="N183" s="143">
        <v>80</v>
      </c>
      <c r="O183" s="138">
        <f t="shared" si="27"/>
        <v>16</v>
      </c>
      <c r="P183" s="138">
        <f t="shared" si="28"/>
        <v>64</v>
      </c>
      <c r="Q183" s="40" t="s">
        <v>303</v>
      </c>
      <c r="R183" s="40" t="s">
        <v>303</v>
      </c>
      <c r="S183" s="40" t="s">
        <v>0</v>
      </c>
      <c r="T183" s="40"/>
      <c r="V183" s="182"/>
      <c r="W183" s="138"/>
      <c r="X183" s="178"/>
      <c r="Y183" s="178"/>
      <c r="AB183" s="3"/>
      <c r="AC183" s="3"/>
      <c r="AD183" s="178"/>
      <c r="AE183" s="178"/>
      <c r="AF183" s="178"/>
      <c r="AG183" s="178"/>
    </row>
    <row r="184" spans="1:40" ht="13.2">
      <c r="A184" s="46">
        <v>45741</v>
      </c>
      <c r="B184" s="251" t="s">
        <v>201</v>
      </c>
      <c r="C184" s="251" t="s">
        <v>430</v>
      </c>
      <c r="D184" s="40">
        <v>45</v>
      </c>
      <c r="E184" s="140">
        <v>80</v>
      </c>
      <c r="F184" s="40" t="s">
        <v>303</v>
      </c>
      <c r="G184" s="40" t="s">
        <v>303</v>
      </c>
      <c r="H184" s="40" t="s">
        <v>0</v>
      </c>
      <c r="I184" s="235"/>
      <c r="J184" s="46">
        <v>45742</v>
      </c>
      <c r="K184" s="218" t="s">
        <v>227</v>
      </c>
      <c r="L184" s="218" t="s">
        <v>404</v>
      </c>
      <c r="M184" s="40">
        <f>120+45</f>
        <v>165</v>
      </c>
      <c r="N184" s="143">
        <v>240</v>
      </c>
      <c r="O184" s="138">
        <f t="shared" si="27"/>
        <v>48</v>
      </c>
      <c r="P184" s="138">
        <f t="shared" si="28"/>
        <v>192</v>
      </c>
      <c r="Q184" s="40" t="s">
        <v>303</v>
      </c>
      <c r="R184" s="40" t="s">
        <v>303</v>
      </c>
      <c r="S184" s="40" t="s">
        <v>0</v>
      </c>
      <c r="T184" s="40" t="s">
        <v>707</v>
      </c>
      <c r="V184" s="182"/>
      <c r="W184" s="138"/>
      <c r="X184" s="178"/>
      <c r="Y184" s="178"/>
      <c r="AB184" s="3"/>
      <c r="AC184" s="3"/>
      <c r="AD184" s="178"/>
      <c r="AE184" s="178"/>
      <c r="AF184" s="178"/>
      <c r="AG184" s="178"/>
    </row>
    <row r="185" spans="1:40" ht="13.8">
      <c r="A185" s="46">
        <v>45741</v>
      </c>
      <c r="B185" s="130" t="s">
        <v>144</v>
      </c>
      <c r="C185" s="130" t="s">
        <v>620</v>
      </c>
      <c r="D185" s="40">
        <v>60</v>
      </c>
      <c r="E185" s="140">
        <v>90</v>
      </c>
      <c r="F185" s="40" t="s">
        <v>303</v>
      </c>
      <c r="G185" s="40" t="s">
        <v>303</v>
      </c>
      <c r="H185" s="40" t="s">
        <v>0</v>
      </c>
      <c r="I185" s="235"/>
      <c r="J185" s="46">
        <v>45745</v>
      </c>
      <c r="K185" s="255" t="s">
        <v>708</v>
      </c>
      <c r="L185" s="218" t="s">
        <v>709</v>
      </c>
      <c r="M185" s="40">
        <v>60</v>
      </c>
      <c r="N185" s="143">
        <v>80</v>
      </c>
      <c r="O185" s="138">
        <f t="shared" si="27"/>
        <v>16</v>
      </c>
      <c r="P185" s="138">
        <f t="shared" si="28"/>
        <v>64</v>
      </c>
      <c r="Q185" s="40" t="s">
        <v>303</v>
      </c>
      <c r="R185" s="40" t="s">
        <v>303</v>
      </c>
      <c r="S185" s="40" t="s">
        <v>0</v>
      </c>
      <c r="T185" s="40"/>
      <c r="W185" s="138"/>
      <c r="X185" s="178"/>
      <c r="Y185" s="178"/>
      <c r="AB185" s="3"/>
      <c r="AC185" s="3"/>
      <c r="AD185" s="178"/>
      <c r="AE185" s="178"/>
      <c r="AF185" s="178"/>
      <c r="AG185" s="178"/>
    </row>
    <row r="186" spans="1:40" ht="13.2">
      <c r="A186" s="46">
        <v>45741</v>
      </c>
      <c r="B186" s="7" t="s">
        <v>164</v>
      </c>
      <c r="C186" s="7" t="s">
        <v>670</v>
      </c>
      <c r="D186" s="40">
        <v>60</v>
      </c>
      <c r="E186" s="140">
        <v>90</v>
      </c>
      <c r="F186" s="40" t="s">
        <v>303</v>
      </c>
      <c r="G186" s="40" t="s">
        <v>303</v>
      </c>
      <c r="H186" s="40" t="s">
        <v>0</v>
      </c>
      <c r="I186" s="235"/>
      <c r="J186" s="5"/>
      <c r="K186" s="5"/>
      <c r="L186" s="5"/>
      <c r="M186" s="5"/>
      <c r="N186" s="143"/>
      <c r="O186" s="50"/>
      <c r="P186" s="143">
        <f>SUM(P178:P185)</f>
        <v>600</v>
      </c>
      <c r="Q186" s="50" t="s">
        <v>688</v>
      </c>
      <c r="R186" s="50"/>
      <c r="S186" s="50"/>
      <c r="T186" s="40"/>
      <c r="V186" s="182"/>
      <c r="W186" s="138"/>
      <c r="X186" s="178"/>
      <c r="Y186" s="178"/>
      <c r="AB186" s="3"/>
      <c r="AC186" s="3"/>
      <c r="AD186" s="178"/>
      <c r="AE186" s="178"/>
      <c r="AF186" s="178"/>
      <c r="AG186" s="178"/>
    </row>
    <row r="187" spans="1:40" ht="13.2">
      <c r="A187" s="46">
        <v>45742</v>
      </c>
      <c r="B187" s="218" t="s">
        <v>382</v>
      </c>
      <c r="C187" s="218" t="s">
        <v>544</v>
      </c>
      <c r="D187" s="40">
        <v>60</v>
      </c>
      <c r="E187" s="140">
        <v>90</v>
      </c>
      <c r="F187" s="40" t="s">
        <v>303</v>
      </c>
      <c r="G187" s="40" t="s">
        <v>303</v>
      </c>
      <c r="H187" s="40" t="s">
        <v>0</v>
      </c>
      <c r="I187" s="235"/>
      <c r="J187" s="31" t="s">
        <v>371</v>
      </c>
      <c r="M187" s="202"/>
      <c r="N187" s="138"/>
      <c r="O187" s="138"/>
      <c r="P187" s="138"/>
      <c r="Q187" s="40"/>
      <c r="R187" s="40"/>
      <c r="S187" s="40"/>
      <c r="T187" s="40"/>
      <c r="V187" s="182"/>
      <c r="W187" s="138"/>
      <c r="X187" s="178"/>
      <c r="Y187" s="178"/>
      <c r="AB187" s="3"/>
      <c r="AC187" s="3"/>
      <c r="AD187" s="178"/>
      <c r="AE187" s="178"/>
      <c r="AF187" s="178"/>
      <c r="AG187" s="178"/>
    </row>
    <row r="188" spans="1:40" ht="13.2">
      <c r="A188" s="46">
        <v>45742</v>
      </c>
      <c r="B188" s="252" t="s">
        <v>313</v>
      </c>
      <c r="C188" s="251" t="s">
        <v>314</v>
      </c>
      <c r="D188" s="40">
        <v>30</v>
      </c>
      <c r="E188" s="140">
        <v>60</v>
      </c>
      <c r="F188" s="40" t="s">
        <v>303</v>
      </c>
      <c r="G188" s="40" t="s">
        <v>303</v>
      </c>
      <c r="H188" s="40" t="s">
        <v>0</v>
      </c>
      <c r="I188" s="235"/>
      <c r="J188" s="46">
        <v>45743</v>
      </c>
      <c r="K188" s="218" t="s">
        <v>710</v>
      </c>
      <c r="L188" s="218" t="s">
        <v>691</v>
      </c>
      <c r="M188" s="40">
        <v>60</v>
      </c>
      <c r="N188" s="143">
        <v>70</v>
      </c>
      <c r="O188" s="138">
        <f t="shared" ref="O188:O190" si="29">0.2*N188</f>
        <v>14</v>
      </c>
      <c r="P188" s="138">
        <f t="shared" ref="P188:P190" si="30">N188-O188</f>
        <v>56</v>
      </c>
      <c r="Q188" s="40" t="s">
        <v>303</v>
      </c>
      <c r="R188" s="40" t="s">
        <v>303</v>
      </c>
      <c r="S188" s="40" t="s">
        <v>0</v>
      </c>
      <c r="T188" s="40"/>
      <c r="V188" s="182"/>
      <c r="W188" s="140"/>
      <c r="X188" s="178"/>
      <c r="Y188" s="178"/>
      <c r="AB188" s="3"/>
      <c r="AC188" s="3"/>
      <c r="AD188" s="178"/>
      <c r="AE188" s="178"/>
      <c r="AF188" s="178"/>
      <c r="AG188" s="178"/>
    </row>
    <row r="189" spans="1:40" ht="13.2">
      <c r="A189" s="46">
        <v>45742</v>
      </c>
      <c r="B189" s="251" t="s">
        <v>394</v>
      </c>
      <c r="C189" s="251" t="s">
        <v>335</v>
      </c>
      <c r="D189" s="40">
        <v>60</v>
      </c>
      <c r="E189" s="140">
        <v>90</v>
      </c>
      <c r="F189" s="40" t="s">
        <v>303</v>
      </c>
      <c r="G189" s="40" t="s">
        <v>303</v>
      </c>
      <c r="H189" s="40" t="s">
        <v>0</v>
      </c>
      <c r="I189" s="235"/>
      <c r="J189" s="46">
        <v>45740</v>
      </c>
      <c r="K189" s="218" t="s">
        <v>641</v>
      </c>
      <c r="L189" s="218" t="s">
        <v>538</v>
      </c>
      <c r="M189" s="40">
        <f>60*4</f>
        <v>240</v>
      </c>
      <c r="N189" s="143">
        <v>240</v>
      </c>
      <c r="O189" s="138">
        <f t="shared" si="29"/>
        <v>48</v>
      </c>
      <c r="P189" s="138">
        <f t="shared" si="30"/>
        <v>192</v>
      </c>
      <c r="Q189" s="40" t="s">
        <v>303</v>
      </c>
      <c r="R189" s="40" t="s">
        <v>303</v>
      </c>
      <c r="S189" s="40" t="s">
        <v>0</v>
      </c>
      <c r="T189" s="40" t="s">
        <v>711</v>
      </c>
      <c r="V189" s="182"/>
      <c r="W189" s="138"/>
      <c r="X189" s="178"/>
      <c r="Y189" s="178"/>
      <c r="AB189" s="3"/>
      <c r="AC189" s="3"/>
      <c r="AD189" s="178"/>
      <c r="AE189" s="178"/>
      <c r="AF189" s="178"/>
      <c r="AG189" s="178"/>
    </row>
    <row r="190" spans="1:40" ht="13.2">
      <c r="A190" s="40" t="s">
        <v>633</v>
      </c>
      <c r="B190" s="130" t="s">
        <v>658</v>
      </c>
      <c r="C190" s="130" t="s">
        <v>361</v>
      </c>
      <c r="D190" s="40" t="s">
        <v>633</v>
      </c>
      <c r="E190" s="141">
        <v>60</v>
      </c>
      <c r="F190" s="40" t="s">
        <v>303</v>
      </c>
      <c r="G190" s="40" t="s">
        <v>303</v>
      </c>
      <c r="H190" s="40" t="s">
        <v>0</v>
      </c>
      <c r="I190" s="235"/>
      <c r="J190" s="46">
        <v>45742</v>
      </c>
      <c r="K190" s="218" t="s">
        <v>227</v>
      </c>
      <c r="L190" s="218" t="s">
        <v>404</v>
      </c>
      <c r="M190" s="40">
        <f>60*3</f>
        <v>180</v>
      </c>
      <c r="N190" s="143">
        <f>70*3</f>
        <v>210</v>
      </c>
      <c r="O190" s="138">
        <f t="shared" si="29"/>
        <v>42</v>
      </c>
      <c r="P190" s="138">
        <f t="shared" si="30"/>
        <v>168</v>
      </c>
      <c r="Q190" s="40" t="s">
        <v>303</v>
      </c>
      <c r="R190" s="40" t="s">
        <v>303</v>
      </c>
      <c r="S190" s="40" t="s">
        <v>0</v>
      </c>
      <c r="T190" s="40" t="s">
        <v>712</v>
      </c>
      <c r="V190" s="182"/>
      <c r="W190" s="138"/>
      <c r="X190" s="178"/>
      <c r="Y190" s="178"/>
      <c r="AB190" s="3"/>
      <c r="AC190" s="3"/>
      <c r="AD190" s="178"/>
      <c r="AE190" s="178"/>
      <c r="AF190" s="178"/>
      <c r="AG190" s="178"/>
    </row>
    <row r="191" spans="1:40" ht="13.2">
      <c r="A191" s="40" t="s">
        <v>633</v>
      </c>
      <c r="B191" s="7" t="s">
        <v>372</v>
      </c>
      <c r="C191" s="7" t="s">
        <v>373</v>
      </c>
      <c r="D191" s="3" t="s">
        <v>633</v>
      </c>
      <c r="E191" s="141">
        <v>40</v>
      </c>
      <c r="F191" s="40" t="s">
        <v>303</v>
      </c>
      <c r="G191" s="40" t="s">
        <v>303</v>
      </c>
      <c r="H191" s="40" t="s">
        <v>0</v>
      </c>
      <c r="I191" s="235"/>
      <c r="J191" s="5"/>
      <c r="K191" s="5"/>
      <c r="L191" s="5"/>
      <c r="M191" s="5"/>
      <c r="N191" s="143"/>
      <c r="O191" s="5"/>
      <c r="P191" s="142">
        <f>SUM(P188:P190)</f>
        <v>416</v>
      </c>
      <c r="Q191" s="50" t="s">
        <v>688</v>
      </c>
      <c r="R191" s="5"/>
      <c r="S191" s="5"/>
      <c r="T191" s="40"/>
      <c r="V191" s="182"/>
      <c r="W191" s="138"/>
      <c r="X191" s="178"/>
      <c r="Y191" s="178"/>
      <c r="AB191" s="3"/>
      <c r="AC191" s="3"/>
      <c r="AD191" s="178"/>
      <c r="AE191" s="178"/>
      <c r="AF191" s="178"/>
      <c r="AG191" s="178"/>
      <c r="AH191" s="178"/>
      <c r="AI191" s="178"/>
    </row>
    <row r="192" spans="1:40" ht="13.2">
      <c r="A192" s="40" t="s">
        <v>633</v>
      </c>
      <c r="B192" s="218" t="s">
        <v>13</v>
      </c>
      <c r="C192" s="218" t="s">
        <v>307</v>
      </c>
      <c r="D192" s="40" t="s">
        <v>633</v>
      </c>
      <c r="E192" s="141">
        <v>60</v>
      </c>
      <c r="F192" s="40" t="s">
        <v>303</v>
      </c>
      <c r="G192" s="40" t="s">
        <v>303</v>
      </c>
      <c r="H192" s="40" t="s">
        <v>0</v>
      </c>
      <c r="I192" s="235"/>
      <c r="J192" s="31" t="s">
        <v>636</v>
      </c>
      <c r="M192" s="202"/>
      <c r="N192" s="138"/>
      <c r="O192" s="138"/>
      <c r="P192" s="138"/>
      <c r="Q192" s="40"/>
      <c r="R192" s="40"/>
      <c r="S192" s="40"/>
      <c r="T192" s="40"/>
      <c r="V192" s="182"/>
      <c r="W192" s="138"/>
      <c r="X192" s="178"/>
      <c r="Y192" s="178"/>
      <c r="AB192" s="3"/>
      <c r="AC192" s="3"/>
      <c r="AD192" s="178"/>
      <c r="AE192" s="178"/>
      <c r="AF192" s="178"/>
      <c r="AG192" s="178"/>
      <c r="AH192" s="178"/>
      <c r="AI192" s="178"/>
    </row>
    <row r="193" spans="1:35" ht="13.2">
      <c r="A193" s="40" t="s">
        <v>633</v>
      </c>
      <c r="B193" s="7" t="s">
        <v>694</v>
      </c>
      <c r="C193" s="7" t="s">
        <v>446</v>
      </c>
      <c r="D193" s="3" t="s">
        <v>633</v>
      </c>
      <c r="E193" s="141">
        <v>0</v>
      </c>
      <c r="F193" s="40" t="s">
        <v>303</v>
      </c>
      <c r="G193" s="40" t="s">
        <v>303</v>
      </c>
      <c r="H193" s="40" t="s">
        <v>0</v>
      </c>
      <c r="I193" s="235"/>
      <c r="J193" s="46"/>
      <c r="K193" s="130" t="s">
        <v>472</v>
      </c>
      <c r="L193" s="130" t="s">
        <v>713</v>
      </c>
      <c r="M193" s="40">
        <v>30</v>
      </c>
      <c r="N193" s="143">
        <v>40</v>
      </c>
      <c r="O193" s="138">
        <f t="shared" ref="O193:O194" si="31">0.2*N193</f>
        <v>8</v>
      </c>
      <c r="P193" s="138">
        <f t="shared" ref="P193:P194" si="32">N193-O193</f>
        <v>32</v>
      </c>
      <c r="Q193" s="40" t="s">
        <v>303</v>
      </c>
      <c r="R193" s="40" t="s">
        <v>303</v>
      </c>
      <c r="S193" s="40" t="s">
        <v>1</v>
      </c>
      <c r="T193" s="40"/>
      <c r="V193" s="182"/>
      <c r="W193" s="138"/>
      <c r="X193" s="178"/>
      <c r="Y193" s="178"/>
      <c r="AB193" s="3"/>
      <c r="AC193" s="3"/>
      <c r="AD193" s="178"/>
      <c r="AE193" s="178"/>
      <c r="AF193" s="178"/>
      <c r="AG193" s="178"/>
      <c r="AH193" s="178"/>
      <c r="AI193" s="178"/>
    </row>
    <row r="194" spans="1:35" ht="13.2">
      <c r="A194" s="40" t="s">
        <v>633</v>
      </c>
      <c r="B194" s="130" t="s">
        <v>659</v>
      </c>
      <c r="C194" s="130" t="s">
        <v>510</v>
      </c>
      <c r="D194" s="40" t="s">
        <v>633</v>
      </c>
      <c r="E194" s="141">
        <v>0</v>
      </c>
      <c r="F194" s="40" t="s">
        <v>303</v>
      </c>
      <c r="G194" s="40" t="s">
        <v>303</v>
      </c>
      <c r="H194" s="40" t="s">
        <v>0</v>
      </c>
      <c r="I194" s="235"/>
      <c r="J194" s="46">
        <v>45743</v>
      </c>
      <c r="K194" s="130" t="s">
        <v>501</v>
      </c>
      <c r="L194" s="130" t="s">
        <v>642</v>
      </c>
      <c r="M194" s="40">
        <v>60</v>
      </c>
      <c r="N194" s="143">
        <v>70</v>
      </c>
      <c r="O194" s="138">
        <f t="shared" si="31"/>
        <v>14</v>
      </c>
      <c r="P194" s="138">
        <f t="shared" si="32"/>
        <v>56</v>
      </c>
      <c r="Q194" s="40" t="s">
        <v>303</v>
      </c>
      <c r="R194" s="40" t="s">
        <v>303</v>
      </c>
      <c r="S194" s="40" t="s">
        <v>1</v>
      </c>
      <c r="T194" s="40"/>
      <c r="V194" s="182"/>
      <c r="W194" s="138"/>
      <c r="X194" s="178"/>
      <c r="Y194" s="178"/>
      <c r="AB194" s="3"/>
      <c r="AC194" s="3"/>
      <c r="AD194" s="178"/>
      <c r="AE194" s="178"/>
      <c r="AF194" s="178"/>
      <c r="AG194" s="178"/>
      <c r="AH194" s="178"/>
      <c r="AI194" s="178"/>
    </row>
    <row r="195" spans="1:35" ht="13.2">
      <c r="A195" s="40" t="s">
        <v>633</v>
      </c>
      <c r="B195" s="7" t="s">
        <v>525</v>
      </c>
      <c r="C195" s="7" t="s">
        <v>526</v>
      </c>
      <c r="D195" s="3" t="s">
        <v>633</v>
      </c>
      <c r="E195" s="141">
        <v>0</v>
      </c>
      <c r="F195" s="40" t="s">
        <v>303</v>
      </c>
      <c r="G195" s="40" t="s">
        <v>303</v>
      </c>
      <c r="H195" s="40" t="s">
        <v>0</v>
      </c>
      <c r="I195" s="235"/>
      <c r="J195" s="5"/>
      <c r="K195" s="5"/>
      <c r="L195" s="5"/>
      <c r="M195" s="5"/>
      <c r="N195" s="143"/>
      <c r="O195" s="5"/>
      <c r="P195" s="142">
        <f>SUM(P193:P194)</f>
        <v>88</v>
      </c>
      <c r="Q195" s="5" t="s">
        <v>688</v>
      </c>
      <c r="R195" s="5"/>
      <c r="S195" s="5"/>
      <c r="T195" s="40"/>
      <c r="V195" s="182"/>
      <c r="W195" s="138"/>
      <c r="X195" s="178"/>
      <c r="Y195" s="178"/>
      <c r="AB195" s="3"/>
      <c r="AC195" s="3"/>
      <c r="AD195" s="178"/>
      <c r="AE195" s="178"/>
      <c r="AF195" s="178"/>
      <c r="AG195" s="178"/>
      <c r="AH195" s="178"/>
      <c r="AI195" s="178"/>
    </row>
    <row r="196" spans="1:35" ht="13.2">
      <c r="A196" s="40" t="s">
        <v>633</v>
      </c>
      <c r="B196" s="218" t="s">
        <v>201</v>
      </c>
      <c r="C196" s="218" t="s">
        <v>584</v>
      </c>
      <c r="D196" s="40" t="s">
        <v>633</v>
      </c>
      <c r="E196" s="141">
        <v>80</v>
      </c>
      <c r="F196" s="40" t="s">
        <v>303</v>
      </c>
      <c r="G196" s="40" t="s">
        <v>303</v>
      </c>
      <c r="H196" s="40" t="s">
        <v>0</v>
      </c>
      <c r="I196" s="235"/>
      <c r="J196" s="31" t="s">
        <v>660</v>
      </c>
      <c r="K196" s="40"/>
      <c r="L196" s="40"/>
      <c r="M196" s="40"/>
      <c r="N196" s="40"/>
      <c r="O196" s="138"/>
      <c r="P196" s="138"/>
      <c r="Q196" s="40"/>
      <c r="R196" s="40"/>
      <c r="S196" s="40"/>
      <c r="T196" s="40"/>
      <c r="V196" s="182"/>
      <c r="W196" s="140"/>
      <c r="X196" s="178"/>
      <c r="Y196" s="178"/>
      <c r="AB196" s="3"/>
      <c r="AC196" s="3"/>
      <c r="AD196" s="178"/>
      <c r="AE196" s="178"/>
      <c r="AF196" s="178"/>
      <c r="AG196" s="178"/>
      <c r="AH196" s="178"/>
      <c r="AI196" s="178"/>
    </row>
    <row r="197" spans="1:35" ht="13.2">
      <c r="A197" s="40" t="s">
        <v>633</v>
      </c>
      <c r="B197" s="7" t="s">
        <v>484</v>
      </c>
      <c r="C197" s="7" t="s">
        <v>485</v>
      </c>
      <c r="D197" s="40" t="s">
        <v>633</v>
      </c>
      <c r="E197" s="141">
        <v>0</v>
      </c>
      <c r="F197" s="40" t="s">
        <v>303</v>
      </c>
      <c r="G197" s="40" t="s">
        <v>303</v>
      </c>
      <c r="H197" s="40" t="s">
        <v>0</v>
      </c>
      <c r="I197" s="235"/>
      <c r="J197" s="46">
        <v>45741</v>
      </c>
      <c r="K197" s="218" t="s">
        <v>397</v>
      </c>
      <c r="L197" s="218" t="s">
        <v>398</v>
      </c>
      <c r="M197" s="40">
        <v>60</v>
      </c>
      <c r="N197" s="143">
        <v>60</v>
      </c>
      <c r="O197" s="138">
        <f>0.2*N197</f>
        <v>12</v>
      </c>
      <c r="P197" s="138">
        <f>N197-O197</f>
        <v>48</v>
      </c>
      <c r="Q197" s="40" t="s">
        <v>303</v>
      </c>
      <c r="R197" s="40" t="s">
        <v>303</v>
      </c>
      <c r="S197" s="40" t="s">
        <v>0</v>
      </c>
      <c r="T197" s="40" t="s">
        <v>714</v>
      </c>
      <c r="V197" s="182"/>
      <c r="W197" s="138"/>
      <c r="X197" s="178"/>
      <c r="Y197" s="178"/>
      <c r="AB197" s="3"/>
      <c r="AC197" s="3"/>
      <c r="AD197" s="178"/>
      <c r="AE197" s="178"/>
      <c r="AF197" s="178"/>
      <c r="AG197" s="178"/>
      <c r="AH197" s="178"/>
      <c r="AI197" s="178"/>
    </row>
    <row r="198" spans="1:35" ht="13.2">
      <c r="A198" s="40" t="s">
        <v>633</v>
      </c>
      <c r="B198" s="218" t="s">
        <v>328</v>
      </c>
      <c r="C198" s="218" t="s">
        <v>329</v>
      </c>
      <c r="D198" s="40" t="s">
        <v>633</v>
      </c>
      <c r="E198" s="141">
        <v>60</v>
      </c>
      <c r="F198" s="40" t="s">
        <v>303</v>
      </c>
      <c r="G198" s="40" t="s">
        <v>303</v>
      </c>
      <c r="H198" s="40" t="s">
        <v>0</v>
      </c>
      <c r="I198" s="235"/>
      <c r="V198" s="182"/>
      <c r="W198" s="138"/>
      <c r="X198" s="178"/>
      <c r="Y198" s="178"/>
      <c r="AB198" s="3"/>
      <c r="AC198" s="3"/>
      <c r="AD198" s="178"/>
      <c r="AE198" s="178"/>
      <c r="AF198" s="178"/>
      <c r="AG198" s="178"/>
      <c r="AH198" s="178"/>
      <c r="AI198" s="178"/>
    </row>
    <row r="199" spans="1:35" ht="13.2">
      <c r="A199" s="40"/>
      <c r="B199" s="218" t="s">
        <v>697</v>
      </c>
      <c r="C199" s="218" t="s">
        <v>329</v>
      </c>
      <c r="D199" s="40" t="s">
        <v>633</v>
      </c>
      <c r="E199" s="141">
        <v>60</v>
      </c>
      <c r="F199" s="40" t="s">
        <v>303</v>
      </c>
      <c r="G199" s="40" t="s">
        <v>303</v>
      </c>
      <c r="H199" s="40" t="s">
        <v>0</v>
      </c>
      <c r="I199" s="235"/>
      <c r="J199" s="5"/>
      <c r="K199" s="5"/>
      <c r="L199" s="5"/>
      <c r="M199" s="5"/>
      <c r="N199" s="143"/>
      <c r="O199" s="5"/>
      <c r="P199" s="256">
        <v>48</v>
      </c>
      <c r="Q199" s="5" t="s">
        <v>688</v>
      </c>
      <c r="R199" s="5"/>
      <c r="S199" s="5"/>
      <c r="V199" s="182"/>
      <c r="W199" s="138"/>
      <c r="X199" s="178"/>
      <c r="Y199" s="178"/>
      <c r="AB199" s="3"/>
      <c r="AC199" s="3"/>
      <c r="AD199" s="178"/>
      <c r="AE199" s="178"/>
      <c r="AF199" s="178"/>
      <c r="AG199" s="178"/>
      <c r="AH199" s="178"/>
      <c r="AI199" s="178"/>
    </row>
    <row r="200" spans="1:35" ht="13.2">
      <c r="A200" s="40" t="s">
        <v>633</v>
      </c>
      <c r="B200" s="218" t="s">
        <v>621</v>
      </c>
      <c r="C200" s="218" t="s">
        <v>622</v>
      </c>
      <c r="D200" s="40" t="s">
        <v>633</v>
      </c>
      <c r="E200" s="141">
        <v>40</v>
      </c>
      <c r="F200" s="40" t="s">
        <v>303</v>
      </c>
      <c r="G200" s="40" t="s">
        <v>303</v>
      </c>
      <c r="H200" s="40" t="s">
        <v>0</v>
      </c>
      <c r="I200" s="235"/>
      <c r="V200" s="182"/>
      <c r="W200" s="138"/>
      <c r="X200" s="178"/>
      <c r="Y200" s="178"/>
      <c r="AB200" s="3"/>
      <c r="AC200" s="3"/>
      <c r="AD200" s="178"/>
      <c r="AE200" s="178"/>
      <c r="AF200" s="178"/>
      <c r="AG200" s="178"/>
      <c r="AH200" s="178"/>
      <c r="AI200" s="178"/>
    </row>
    <row r="201" spans="1:35" ht="13.2">
      <c r="A201" s="40" t="s">
        <v>633</v>
      </c>
      <c r="B201" s="7" t="s">
        <v>316</v>
      </c>
      <c r="C201" s="7" t="s">
        <v>311</v>
      </c>
      <c r="D201" s="40" t="s">
        <v>633</v>
      </c>
      <c r="E201" s="141">
        <v>0</v>
      </c>
      <c r="F201" s="40" t="s">
        <v>303</v>
      </c>
      <c r="G201" s="40" t="s">
        <v>303</v>
      </c>
      <c r="H201" s="40" t="s">
        <v>0</v>
      </c>
      <c r="I201" s="235"/>
      <c r="V201" s="182"/>
      <c r="W201" s="138"/>
      <c r="X201" s="178"/>
      <c r="Y201" s="178"/>
      <c r="AB201" s="3"/>
      <c r="AC201" s="3"/>
      <c r="AD201" s="178"/>
      <c r="AE201" s="178"/>
      <c r="AF201" s="178"/>
      <c r="AG201" s="178"/>
      <c r="AH201" s="178"/>
      <c r="AI201" s="178"/>
    </row>
    <row r="202" spans="1:35" ht="13.2">
      <c r="A202" s="40" t="s">
        <v>633</v>
      </c>
      <c r="B202" s="218" t="s">
        <v>227</v>
      </c>
      <c r="C202" s="218" t="s">
        <v>404</v>
      </c>
      <c r="D202" s="40" t="s">
        <v>633</v>
      </c>
      <c r="E202" s="141">
        <v>80</v>
      </c>
      <c r="F202" s="40" t="s">
        <v>303</v>
      </c>
      <c r="G202" s="40" t="s">
        <v>303</v>
      </c>
      <c r="H202" s="40" t="s">
        <v>0</v>
      </c>
      <c r="I202" s="235"/>
      <c r="V202" s="182"/>
      <c r="W202" s="138"/>
      <c r="X202" s="178"/>
      <c r="Y202" s="178"/>
      <c r="AB202" s="3"/>
      <c r="AC202" s="3"/>
      <c r="AD202" s="178"/>
      <c r="AE202" s="178"/>
      <c r="AF202" s="178"/>
      <c r="AG202" s="178"/>
      <c r="AH202" s="178"/>
      <c r="AI202" s="178"/>
    </row>
    <row r="203" spans="1:35" ht="13.2">
      <c r="A203" s="40" t="s">
        <v>633</v>
      </c>
      <c r="B203" s="218" t="s">
        <v>498</v>
      </c>
      <c r="C203" s="218" t="s">
        <v>227</v>
      </c>
      <c r="D203" s="40" t="s">
        <v>633</v>
      </c>
      <c r="E203" s="141">
        <v>0</v>
      </c>
      <c r="F203" s="40" t="s">
        <v>303</v>
      </c>
      <c r="G203" s="40" t="s">
        <v>303</v>
      </c>
      <c r="H203" s="40" t="s">
        <v>0</v>
      </c>
      <c r="I203" s="235"/>
      <c r="V203" s="182"/>
      <c r="W203" s="138"/>
      <c r="X203" s="178"/>
      <c r="Y203" s="178"/>
      <c r="AB203" s="3"/>
      <c r="AC203" s="3"/>
      <c r="AD203" s="178"/>
      <c r="AE203" s="178"/>
      <c r="AF203" s="178"/>
      <c r="AG203" s="178"/>
      <c r="AH203" s="178"/>
      <c r="AI203" s="178"/>
    </row>
    <row r="204" spans="1:35" ht="13.2">
      <c r="A204" s="40" t="s">
        <v>633</v>
      </c>
      <c r="B204" s="130" t="s">
        <v>491</v>
      </c>
      <c r="C204" s="130" t="s">
        <v>522</v>
      </c>
      <c r="D204" s="40" t="s">
        <v>633</v>
      </c>
      <c r="E204" s="141">
        <v>0</v>
      </c>
      <c r="F204" s="40" t="s">
        <v>303</v>
      </c>
      <c r="G204" s="40" t="s">
        <v>303</v>
      </c>
      <c r="H204" s="40" t="s">
        <v>0</v>
      </c>
      <c r="I204" s="235"/>
      <c r="V204" s="182"/>
      <c r="W204" s="140"/>
      <c r="X204" s="178"/>
      <c r="Y204" s="178"/>
      <c r="AB204" s="3"/>
      <c r="AC204" s="3"/>
      <c r="AD204" s="178"/>
      <c r="AE204" s="178"/>
      <c r="AF204" s="178"/>
      <c r="AG204" s="178"/>
      <c r="AH204" s="178"/>
      <c r="AI204" s="178"/>
    </row>
    <row r="205" spans="1:35" ht="13.2">
      <c r="A205" s="40" t="s">
        <v>633</v>
      </c>
      <c r="B205" s="7" t="s">
        <v>491</v>
      </c>
      <c r="C205" s="7" t="s">
        <v>302</v>
      </c>
      <c r="D205" s="40" t="s">
        <v>633</v>
      </c>
      <c r="E205" s="141">
        <v>40</v>
      </c>
      <c r="F205" s="40" t="s">
        <v>303</v>
      </c>
      <c r="G205" s="40" t="s">
        <v>303</v>
      </c>
      <c r="H205" s="40" t="s">
        <v>0</v>
      </c>
      <c r="I205" s="235"/>
      <c r="V205" s="182"/>
      <c r="W205" s="138"/>
      <c r="X205" s="178"/>
      <c r="Y205" s="178"/>
      <c r="AB205" s="3"/>
      <c r="AC205" s="3"/>
      <c r="AD205" s="178"/>
      <c r="AE205" s="178"/>
      <c r="AF205" s="178"/>
      <c r="AG205" s="178"/>
      <c r="AH205" s="178"/>
      <c r="AI205" s="178"/>
    </row>
    <row r="206" spans="1:35" ht="13.2">
      <c r="A206" s="40"/>
      <c r="B206" s="7" t="s">
        <v>301</v>
      </c>
      <c r="C206" s="7" t="s">
        <v>302</v>
      </c>
      <c r="D206" s="40" t="s">
        <v>633</v>
      </c>
      <c r="E206" s="141">
        <v>40</v>
      </c>
      <c r="F206" s="40" t="s">
        <v>303</v>
      </c>
      <c r="G206" s="40" t="s">
        <v>303</v>
      </c>
      <c r="H206" s="40" t="s">
        <v>0</v>
      </c>
      <c r="I206" s="235"/>
      <c r="V206" s="182"/>
      <c r="W206" s="138"/>
      <c r="X206" s="178"/>
      <c r="Y206" s="178"/>
      <c r="AB206" s="3"/>
      <c r="AC206" s="3"/>
      <c r="AD206" s="178"/>
      <c r="AE206" s="178"/>
      <c r="AF206" s="178"/>
      <c r="AG206" s="178"/>
      <c r="AH206" s="178"/>
      <c r="AI206" s="178"/>
    </row>
    <row r="207" spans="1:35" ht="13.2">
      <c r="A207" s="40" t="s">
        <v>633</v>
      </c>
      <c r="B207" s="251" t="s">
        <v>543</v>
      </c>
      <c r="C207" s="251" t="s">
        <v>544</v>
      </c>
      <c r="D207" s="40" t="s">
        <v>633</v>
      </c>
      <c r="E207" s="141">
        <v>90</v>
      </c>
      <c r="F207" s="40" t="s">
        <v>303</v>
      </c>
      <c r="G207" s="40" t="s">
        <v>303</v>
      </c>
      <c r="H207" s="40" t="s">
        <v>0</v>
      </c>
      <c r="I207" s="235"/>
      <c r="V207" s="182"/>
      <c r="W207" s="138"/>
      <c r="X207" s="178"/>
      <c r="Y207" s="178"/>
      <c r="AB207" s="3"/>
      <c r="AC207" s="3"/>
      <c r="AD207" s="178"/>
      <c r="AE207" s="178"/>
      <c r="AF207" s="178"/>
      <c r="AG207" s="178"/>
      <c r="AH207" s="178"/>
      <c r="AI207" s="178"/>
    </row>
    <row r="208" spans="1:35" ht="13.2">
      <c r="A208" s="40" t="s">
        <v>633</v>
      </c>
      <c r="B208" s="7" t="s">
        <v>394</v>
      </c>
      <c r="C208" s="7" t="s">
        <v>335</v>
      </c>
      <c r="D208" s="40" t="s">
        <v>633</v>
      </c>
      <c r="E208" s="141">
        <v>0</v>
      </c>
      <c r="F208" s="40" t="s">
        <v>303</v>
      </c>
      <c r="G208" s="40" t="s">
        <v>303</v>
      </c>
      <c r="H208" s="40" t="s">
        <v>0</v>
      </c>
      <c r="I208" s="235"/>
      <c r="V208" s="182"/>
      <c r="W208" s="138"/>
      <c r="X208" s="178"/>
      <c r="Y208" s="178"/>
      <c r="AB208" s="3"/>
      <c r="AC208" s="3"/>
      <c r="AD208" s="178"/>
      <c r="AE208" s="178"/>
      <c r="AF208" s="178"/>
      <c r="AG208" s="178"/>
      <c r="AH208" s="178"/>
      <c r="AI208" s="178"/>
    </row>
    <row r="209" spans="1:40" ht="13.2">
      <c r="A209" s="40" t="s">
        <v>633</v>
      </c>
      <c r="B209" s="7" t="s">
        <v>22</v>
      </c>
      <c r="C209" s="7" t="s">
        <v>616</v>
      </c>
      <c r="D209" s="40" t="s">
        <v>633</v>
      </c>
      <c r="E209" s="141">
        <v>0</v>
      </c>
      <c r="F209" s="40" t="s">
        <v>303</v>
      </c>
      <c r="G209" s="40" t="s">
        <v>303</v>
      </c>
      <c r="H209" s="40" t="s">
        <v>0</v>
      </c>
      <c r="I209" s="235"/>
      <c r="V209" s="182"/>
      <c r="W209" s="138"/>
      <c r="X209" s="178"/>
      <c r="Y209" s="178"/>
      <c r="AB209" s="3"/>
      <c r="AC209" s="3"/>
      <c r="AD209" s="178"/>
      <c r="AE209" s="178"/>
      <c r="AF209" s="178"/>
      <c r="AG209" s="178"/>
      <c r="AH209" s="178"/>
      <c r="AI209" s="178"/>
    </row>
    <row r="210" spans="1:40" ht="13.2">
      <c r="A210" s="40" t="s">
        <v>633</v>
      </c>
      <c r="B210" s="251" t="s">
        <v>397</v>
      </c>
      <c r="C210" s="251" t="s">
        <v>398</v>
      </c>
      <c r="D210" s="3" t="s">
        <v>633</v>
      </c>
      <c r="E210" s="141">
        <v>80</v>
      </c>
      <c r="F210" s="40" t="s">
        <v>303</v>
      </c>
      <c r="G210" s="40" t="s">
        <v>303</v>
      </c>
      <c r="H210" s="40" t="s">
        <v>0</v>
      </c>
      <c r="I210" s="235"/>
      <c r="V210" s="182"/>
      <c r="W210" s="138"/>
      <c r="X210" s="178"/>
      <c r="Y210" s="178"/>
      <c r="AB210" s="3"/>
      <c r="AC210" s="3"/>
      <c r="AD210" s="178"/>
      <c r="AE210" s="178"/>
      <c r="AF210" s="178"/>
      <c r="AG210" s="178"/>
      <c r="AH210" s="178"/>
      <c r="AI210" s="178"/>
    </row>
    <row r="211" spans="1:40" ht="13.2">
      <c r="A211" s="40" t="s">
        <v>633</v>
      </c>
      <c r="B211" s="7" t="s">
        <v>84</v>
      </c>
      <c r="C211" s="7" t="s">
        <v>417</v>
      </c>
      <c r="D211" s="3" t="s">
        <v>633</v>
      </c>
      <c r="E211" s="141">
        <v>0</v>
      </c>
      <c r="F211" s="40" t="s">
        <v>303</v>
      </c>
      <c r="G211" s="40" t="s">
        <v>303</v>
      </c>
      <c r="H211" s="40" t="s">
        <v>0</v>
      </c>
      <c r="I211" s="235"/>
      <c r="V211" s="182"/>
      <c r="W211" s="138"/>
      <c r="X211" s="178"/>
      <c r="Y211" s="178"/>
      <c r="AB211" s="3"/>
      <c r="AC211" s="3"/>
      <c r="AD211" s="178"/>
      <c r="AG211" s="178"/>
      <c r="AH211" s="178"/>
      <c r="AI211" s="178"/>
    </row>
    <row r="212" spans="1:40" ht="13.2">
      <c r="A212" s="46">
        <v>45742</v>
      </c>
      <c r="B212" s="236" t="s">
        <v>412</v>
      </c>
      <c r="C212" s="7" t="s">
        <v>413</v>
      </c>
      <c r="D212" s="40">
        <v>60</v>
      </c>
      <c r="E212" s="140">
        <v>90</v>
      </c>
      <c r="F212" s="40" t="s">
        <v>303</v>
      </c>
      <c r="G212" s="40" t="s">
        <v>303</v>
      </c>
      <c r="H212" s="40" t="s">
        <v>1</v>
      </c>
      <c r="I212" s="235"/>
      <c r="V212" s="182"/>
      <c r="W212" s="140"/>
      <c r="X212" s="178"/>
      <c r="Y212" s="178"/>
      <c r="AB212" s="3"/>
      <c r="AC212" s="3"/>
      <c r="AD212" s="178"/>
      <c r="AG212" s="178"/>
      <c r="AH212" s="178"/>
      <c r="AI212" s="178"/>
    </row>
    <row r="213" spans="1:40" ht="13.2">
      <c r="A213" s="46">
        <v>45742</v>
      </c>
      <c r="B213" s="130" t="s">
        <v>324</v>
      </c>
      <c r="C213" s="130" t="s">
        <v>333</v>
      </c>
      <c r="D213" s="40">
        <v>60</v>
      </c>
      <c r="E213" s="140">
        <v>90</v>
      </c>
      <c r="F213" s="40" t="s">
        <v>303</v>
      </c>
      <c r="G213" s="40" t="s">
        <v>303</v>
      </c>
      <c r="H213" s="40" t="s">
        <v>1</v>
      </c>
      <c r="I213" s="235"/>
      <c r="V213" s="182"/>
      <c r="W213" s="138"/>
      <c r="X213" s="178"/>
      <c r="Y213" s="178"/>
      <c r="AB213" s="3"/>
      <c r="AC213" s="3"/>
      <c r="AD213" s="178"/>
      <c r="AG213" s="178"/>
      <c r="AH213" s="178"/>
      <c r="AI213" s="178"/>
    </row>
    <row r="214" spans="1:40" ht="13.2">
      <c r="A214" s="40" t="s">
        <v>633</v>
      </c>
      <c r="B214" s="130" t="s">
        <v>657</v>
      </c>
      <c r="C214" s="130" t="s">
        <v>434</v>
      </c>
      <c r="D214" s="40" t="s">
        <v>633</v>
      </c>
      <c r="E214" s="141">
        <v>0</v>
      </c>
      <c r="F214" s="40" t="s">
        <v>303</v>
      </c>
      <c r="G214" s="40" t="s">
        <v>303</v>
      </c>
      <c r="H214" s="40" t="s">
        <v>1</v>
      </c>
      <c r="I214" s="235"/>
      <c r="V214" s="182"/>
      <c r="W214" s="138"/>
      <c r="X214" s="178"/>
      <c r="Y214" s="178"/>
      <c r="AB214" s="3"/>
      <c r="AC214" s="3"/>
      <c r="AD214" s="178"/>
      <c r="AE214" s="178"/>
      <c r="AF214" s="178"/>
      <c r="AG214" s="178"/>
      <c r="AH214" s="178"/>
      <c r="AI214" s="178"/>
    </row>
    <row r="215" spans="1:40" ht="13.2">
      <c r="A215" s="40" t="s">
        <v>633</v>
      </c>
      <c r="B215" s="7" t="s">
        <v>681</v>
      </c>
      <c r="C215" s="7" t="s">
        <v>682</v>
      </c>
      <c r="D215" s="3" t="s">
        <v>633</v>
      </c>
      <c r="E215" s="141">
        <v>120</v>
      </c>
      <c r="F215" s="40" t="s">
        <v>303</v>
      </c>
      <c r="G215" s="40" t="s">
        <v>303</v>
      </c>
      <c r="H215" s="40" t="s">
        <v>1</v>
      </c>
      <c r="I215" s="235"/>
      <c r="V215" s="182"/>
      <c r="W215" s="138"/>
      <c r="X215" s="178"/>
      <c r="Y215" s="178"/>
      <c r="AB215" s="3"/>
      <c r="AC215" s="3"/>
      <c r="AD215" s="178"/>
      <c r="AE215" s="178"/>
      <c r="AF215" s="178"/>
      <c r="AG215" s="178"/>
      <c r="AH215" s="178"/>
      <c r="AI215" s="178"/>
    </row>
    <row r="216" spans="1:40" ht="13.2">
      <c r="A216" s="40" t="s">
        <v>633</v>
      </c>
      <c r="B216" s="7" t="s">
        <v>695</v>
      </c>
      <c r="C216" s="7" t="s">
        <v>696</v>
      </c>
      <c r="D216" s="3" t="s">
        <v>633</v>
      </c>
      <c r="E216" s="141">
        <v>0</v>
      </c>
      <c r="F216" s="40" t="s">
        <v>303</v>
      </c>
      <c r="G216" s="40" t="s">
        <v>303</v>
      </c>
      <c r="H216" s="40" t="s">
        <v>1</v>
      </c>
      <c r="I216" s="235"/>
      <c r="P216" s="40"/>
      <c r="Q216" s="140"/>
      <c r="V216" s="182"/>
      <c r="W216" s="138"/>
      <c r="X216" s="178"/>
      <c r="Y216" s="178"/>
      <c r="AB216" s="3"/>
      <c r="AC216" s="3"/>
      <c r="AD216" s="178"/>
      <c r="AE216" s="178"/>
      <c r="AF216" s="178"/>
      <c r="AG216" s="178"/>
      <c r="AH216" s="178"/>
      <c r="AI216" s="178"/>
    </row>
    <row r="217" spans="1:40" ht="13.2">
      <c r="A217" s="40" t="s">
        <v>633</v>
      </c>
      <c r="B217" s="251" t="s">
        <v>329</v>
      </c>
      <c r="C217" s="251" t="s">
        <v>271</v>
      </c>
      <c r="D217" s="3" t="s">
        <v>633</v>
      </c>
      <c r="E217" s="141">
        <v>60</v>
      </c>
      <c r="F217" s="40" t="s">
        <v>303</v>
      </c>
      <c r="G217" s="40" t="s">
        <v>303</v>
      </c>
      <c r="H217" s="40" t="s">
        <v>1</v>
      </c>
      <c r="I217" s="235"/>
      <c r="P217" s="40"/>
      <c r="Q217" s="141"/>
      <c r="V217" s="182"/>
      <c r="W217" s="138"/>
      <c r="X217" s="178"/>
      <c r="Y217" s="178"/>
      <c r="AB217" s="3"/>
      <c r="AC217" s="3"/>
      <c r="AD217" s="178"/>
      <c r="AE217" s="178"/>
      <c r="AF217" s="178"/>
      <c r="AG217" s="178"/>
      <c r="AH217" s="178"/>
      <c r="AI217" s="178"/>
    </row>
    <row r="218" spans="1:40" ht="13.2">
      <c r="A218" s="40" t="s">
        <v>633</v>
      </c>
      <c r="B218" s="7" t="s">
        <v>479</v>
      </c>
      <c r="C218" s="7" t="s">
        <v>494</v>
      </c>
      <c r="D218" s="3" t="s">
        <v>633</v>
      </c>
      <c r="E218" s="141">
        <v>54</v>
      </c>
      <c r="F218" s="40" t="s">
        <v>303</v>
      </c>
      <c r="G218" s="40" t="s">
        <v>303</v>
      </c>
      <c r="H218" s="40" t="s">
        <v>1</v>
      </c>
      <c r="I218" s="235"/>
      <c r="P218" s="40"/>
      <c r="Q218" s="138"/>
      <c r="V218" s="182"/>
      <c r="W218" s="138"/>
      <c r="X218" s="178"/>
      <c r="Y218" s="178"/>
      <c r="AB218" s="3"/>
      <c r="AC218" s="3"/>
      <c r="AD218" s="178"/>
      <c r="AE218" s="178"/>
      <c r="AF218" s="178"/>
      <c r="AG218" s="178"/>
      <c r="AH218" s="178"/>
      <c r="AI218" s="178"/>
    </row>
    <row r="219" spans="1:40" ht="13.2">
      <c r="A219" s="178"/>
      <c r="B219" s="182"/>
      <c r="C219" s="182"/>
      <c r="D219" s="182"/>
      <c r="E219" s="248">
        <f>SUM(E178:E218)</f>
        <v>1994</v>
      </c>
      <c r="F219" s="178"/>
      <c r="G219" s="178"/>
      <c r="H219" s="178"/>
      <c r="I219" s="247"/>
      <c r="J219" s="182"/>
      <c r="K219" s="182"/>
      <c r="L219" s="182"/>
      <c r="M219" s="182"/>
      <c r="N219" s="182"/>
      <c r="O219" s="246">
        <f>SUM(O178:O197)</f>
        <v>338</v>
      </c>
      <c r="P219" s="182"/>
      <c r="Q219" s="182"/>
      <c r="R219" s="182"/>
      <c r="S219" s="182"/>
      <c r="T219" s="246">
        <f>E219+O219</f>
        <v>2332</v>
      </c>
      <c r="U219" s="182"/>
      <c r="V219" s="182"/>
      <c r="W219" s="257"/>
      <c r="X219" s="258"/>
      <c r="Y219" s="258"/>
      <c r="Z219" s="258"/>
      <c r="AA219" s="258"/>
      <c r="AB219" s="258"/>
      <c r="AC219" s="258"/>
      <c r="AD219" s="258"/>
      <c r="AE219" s="178"/>
      <c r="AF219" s="178"/>
      <c r="AG219" s="178"/>
      <c r="AH219" s="178"/>
      <c r="AI219" s="178"/>
      <c r="AJ219" s="182"/>
      <c r="AK219" s="182"/>
      <c r="AL219" s="182"/>
      <c r="AM219" s="182"/>
      <c r="AN219" s="182"/>
    </row>
    <row r="220" spans="1:40" ht="13.2">
      <c r="A220" s="40"/>
      <c r="I220" s="235"/>
      <c r="V220" s="182"/>
      <c r="W220" s="204"/>
      <c r="X220" s="259"/>
      <c r="Y220" s="259"/>
      <c r="Z220" s="260"/>
      <c r="AA220" s="259"/>
      <c r="AB220" s="260"/>
      <c r="AC220" s="260"/>
      <c r="AD220" s="259"/>
      <c r="AG220" s="178"/>
      <c r="AH220" s="178"/>
      <c r="AI220" s="178"/>
    </row>
    <row r="221" spans="1:40" ht="13.2">
      <c r="A221" s="40"/>
      <c r="I221" s="235"/>
      <c r="V221" s="182"/>
      <c r="W221" s="261"/>
      <c r="X221" s="260"/>
      <c r="Y221" s="260"/>
      <c r="Z221" s="259"/>
      <c r="AA221" s="259"/>
      <c r="AB221" s="260"/>
      <c r="AC221" s="260"/>
      <c r="AD221" s="259"/>
      <c r="AE221" s="178"/>
      <c r="AF221" s="178"/>
      <c r="AG221" s="178"/>
      <c r="AH221" s="178"/>
      <c r="AI221" s="178"/>
    </row>
    <row r="222" spans="1:40" ht="13.2">
      <c r="A222" s="40"/>
      <c r="I222" s="235"/>
      <c r="V222" s="182"/>
      <c r="W222" s="204"/>
      <c r="X222" s="259"/>
      <c r="Y222" s="259"/>
      <c r="Z222" s="260"/>
      <c r="AA222" s="259"/>
      <c r="AB222" s="260"/>
      <c r="AC222" s="260"/>
      <c r="AD222" s="259"/>
      <c r="AE222" s="178"/>
      <c r="AF222" s="178"/>
      <c r="AG222" s="178"/>
      <c r="AH222" s="178"/>
      <c r="AI222" s="178"/>
    </row>
    <row r="223" spans="1:40" ht="13.2">
      <c r="A223" s="40"/>
      <c r="E223" s="139"/>
      <c r="I223" s="235"/>
      <c r="V223" s="182"/>
      <c r="W223" s="261"/>
      <c r="X223" s="260"/>
      <c r="Y223" s="260"/>
      <c r="Z223" s="259"/>
      <c r="AA223" s="260"/>
      <c r="AB223" s="259"/>
      <c r="AC223" s="259"/>
      <c r="AD223" s="260"/>
      <c r="AE223" s="178"/>
      <c r="AF223" s="178"/>
      <c r="AG223" s="178"/>
      <c r="AH223" s="178"/>
      <c r="AI223" s="178"/>
    </row>
    <row r="224" spans="1:40" ht="13.2">
      <c r="A224" s="40"/>
      <c r="E224" s="139"/>
      <c r="I224" s="235"/>
      <c r="V224" s="182"/>
      <c r="W224" s="204"/>
      <c r="X224" s="259"/>
      <c r="Y224" s="259"/>
      <c r="Z224" s="260"/>
      <c r="AA224" s="259"/>
      <c r="AB224" s="260"/>
      <c r="AC224" s="260"/>
      <c r="AD224" s="259"/>
      <c r="AG224" s="178"/>
      <c r="AH224" s="178"/>
      <c r="AI224" s="178"/>
    </row>
    <row r="225" spans="1:35" ht="13.2">
      <c r="A225" s="40"/>
      <c r="E225" s="139"/>
      <c r="I225" s="235"/>
      <c r="V225" s="182"/>
      <c r="W225" s="261"/>
      <c r="X225" s="260"/>
      <c r="Y225" s="260"/>
      <c r="Z225" s="259"/>
      <c r="AA225" s="260"/>
      <c r="AB225" s="259"/>
      <c r="AC225" s="259"/>
      <c r="AD225" s="260"/>
      <c r="AG225" s="178"/>
      <c r="AH225" s="178"/>
      <c r="AI225" s="178"/>
    </row>
    <row r="226" spans="1:35" ht="13.2">
      <c r="A226" s="40"/>
      <c r="E226" s="139"/>
      <c r="I226" s="235"/>
      <c r="AG226" s="178"/>
      <c r="AH226" s="178"/>
      <c r="AI226" s="178"/>
    </row>
    <row r="227" spans="1:35" ht="13.2">
      <c r="A227" s="40"/>
      <c r="E227" s="139"/>
      <c r="I227" s="235"/>
      <c r="AG227" s="178"/>
      <c r="AH227" s="178"/>
      <c r="AI227" s="178"/>
    </row>
    <row r="228" spans="1:35" ht="13.2">
      <c r="A228" s="40"/>
      <c r="E228" s="139"/>
      <c r="I228" s="235"/>
      <c r="AG228" s="178"/>
      <c r="AH228" s="178"/>
      <c r="AI228" s="178"/>
    </row>
    <row r="229" spans="1:35" ht="13.2">
      <c r="A229" s="40"/>
      <c r="E229" s="139"/>
      <c r="I229" s="235"/>
      <c r="X229" s="3"/>
      <c r="Y229" s="3"/>
      <c r="Z229" s="3"/>
      <c r="AA229" s="3"/>
      <c r="AB229" s="3"/>
      <c r="AC229" s="3"/>
      <c r="AD229" s="3"/>
      <c r="AG229" s="178"/>
      <c r="AH229" s="178"/>
      <c r="AI229" s="178"/>
    </row>
    <row r="230" spans="1:35" ht="13.2">
      <c r="A230" s="40"/>
      <c r="E230" s="139"/>
      <c r="I230" s="235"/>
      <c r="X230" s="3"/>
      <c r="Y230" s="3"/>
      <c r="Z230" s="3"/>
      <c r="AA230" s="3"/>
      <c r="AB230" s="3"/>
      <c r="AC230" s="3"/>
      <c r="AD230" s="3"/>
      <c r="AG230" s="178"/>
      <c r="AH230" s="178"/>
      <c r="AI230" s="178"/>
    </row>
    <row r="231" spans="1:35" ht="13.2">
      <c r="A231" s="40"/>
      <c r="E231" s="139"/>
      <c r="I231" s="235"/>
      <c r="X231" s="3"/>
      <c r="Y231" s="3"/>
      <c r="Z231" s="3"/>
      <c r="AA231" s="3"/>
      <c r="AB231" s="3"/>
      <c r="AC231" s="3"/>
      <c r="AD231" s="3"/>
      <c r="AG231" s="178"/>
      <c r="AH231" s="178"/>
      <c r="AI231" s="178"/>
    </row>
    <row r="232" spans="1:35" ht="13.2">
      <c r="A232" s="40"/>
      <c r="E232" s="139"/>
      <c r="I232" s="235"/>
      <c r="AG232" s="178"/>
      <c r="AH232" s="178"/>
      <c r="AI232" s="178"/>
    </row>
    <row r="233" spans="1:35" ht="13.2">
      <c r="A233" s="40"/>
      <c r="E233" s="139"/>
      <c r="I233" s="235"/>
      <c r="AG233" s="178"/>
      <c r="AH233" s="178"/>
      <c r="AI233" s="178"/>
    </row>
    <row r="234" spans="1:35" ht="13.2">
      <c r="A234" s="40"/>
      <c r="E234" s="139"/>
      <c r="I234" s="235"/>
      <c r="AG234" s="178"/>
      <c r="AH234" s="178"/>
      <c r="AI234" s="178"/>
    </row>
    <row r="235" spans="1:35" ht="13.2">
      <c r="A235" s="40"/>
      <c r="E235" s="139"/>
      <c r="I235" s="235"/>
      <c r="AG235" s="178"/>
      <c r="AH235" s="178"/>
      <c r="AI235" s="178"/>
    </row>
    <row r="304" spans="1:9" ht="13.2">
      <c r="A304" s="50"/>
      <c r="B304" s="5"/>
      <c r="C304" s="5"/>
      <c r="D304" s="5"/>
      <c r="E304" s="142"/>
      <c r="F304" s="5"/>
      <c r="G304" s="5"/>
      <c r="H304" s="5"/>
      <c r="I304" s="235"/>
    </row>
    <row r="305" spans="1:9" ht="13.2">
      <c r="A305" s="40"/>
      <c r="E305" s="139"/>
      <c r="I305" s="235"/>
    </row>
    <row r="306" spans="1:9" ht="13.2">
      <c r="A306" s="40"/>
      <c r="E306" s="139"/>
      <c r="I306" s="235"/>
    </row>
    <row r="307" spans="1:9" ht="13.2">
      <c r="A307" s="40"/>
      <c r="E307" s="139"/>
      <c r="I307" s="235"/>
    </row>
    <row r="308" spans="1:9" ht="13.2">
      <c r="A308" s="40"/>
      <c r="E308" s="139"/>
      <c r="I308" s="235"/>
    </row>
    <row r="309" spans="1:9" ht="13.2">
      <c r="A309" s="40"/>
      <c r="E309" s="139"/>
      <c r="I309" s="235"/>
    </row>
    <row r="310" spans="1:9" ht="13.2">
      <c r="A310" s="40"/>
      <c r="E310" s="139"/>
      <c r="I310" s="235"/>
    </row>
    <row r="311" spans="1:9" ht="13.2">
      <c r="A311" s="40"/>
      <c r="E311" s="139"/>
      <c r="I311" s="235"/>
    </row>
    <row r="312" spans="1:9" ht="13.2">
      <c r="A312" s="40"/>
      <c r="E312" s="139"/>
      <c r="I312" s="235"/>
    </row>
    <row r="313" spans="1:9" ht="13.2">
      <c r="A313" s="40"/>
      <c r="E313" s="139"/>
      <c r="I313" s="235"/>
    </row>
    <row r="314" spans="1:9" ht="13.2">
      <c r="A314" s="40"/>
      <c r="E314" s="139"/>
      <c r="I314" s="235"/>
    </row>
    <row r="315" spans="1:9" ht="13.2">
      <c r="A315" s="40"/>
      <c r="E315" s="139"/>
      <c r="I315" s="235"/>
    </row>
    <row r="316" spans="1:9" ht="13.2">
      <c r="A316" s="40"/>
      <c r="E316" s="139"/>
      <c r="I316" s="235"/>
    </row>
    <row r="317" spans="1:9" ht="13.2">
      <c r="A317" s="40"/>
      <c r="E317" s="139"/>
      <c r="I317" s="235"/>
    </row>
    <row r="318" spans="1:9" ht="13.2">
      <c r="A318" s="40"/>
      <c r="E318" s="139"/>
      <c r="I318" s="235"/>
    </row>
    <row r="319" spans="1:9" ht="13.2">
      <c r="A319" s="40"/>
      <c r="E319" s="139"/>
      <c r="I319" s="235"/>
    </row>
    <row r="320" spans="1:9" ht="13.2">
      <c r="A320" s="40"/>
      <c r="E320" s="139"/>
      <c r="I320" s="235"/>
    </row>
    <row r="321" spans="1:9" ht="13.2">
      <c r="A321" s="40"/>
      <c r="E321" s="139"/>
      <c r="I321" s="235"/>
    </row>
    <row r="322" spans="1:9" ht="13.2">
      <c r="A322" s="40"/>
      <c r="E322" s="139"/>
      <c r="I322" s="235"/>
    </row>
    <row r="323" spans="1:9" ht="13.2">
      <c r="A323" s="40"/>
      <c r="E323" s="139"/>
      <c r="I323" s="235"/>
    </row>
    <row r="324" spans="1:9" ht="13.2">
      <c r="A324" s="40"/>
      <c r="E324" s="139"/>
      <c r="I324" s="235"/>
    </row>
    <row r="325" spans="1:9" ht="13.2">
      <c r="A325" s="40"/>
      <c r="E325" s="139"/>
      <c r="I325" s="235"/>
    </row>
    <row r="326" spans="1:9" ht="13.2">
      <c r="A326" s="40"/>
      <c r="E326" s="139"/>
      <c r="I326" s="235"/>
    </row>
    <row r="327" spans="1:9" ht="13.2">
      <c r="A327" s="40"/>
      <c r="E327" s="139"/>
      <c r="I327" s="235"/>
    </row>
    <row r="328" spans="1:9" ht="13.2">
      <c r="A328" s="40"/>
      <c r="E328" s="139"/>
      <c r="I328" s="235"/>
    </row>
    <row r="329" spans="1:9" ht="13.2">
      <c r="A329" s="40"/>
      <c r="E329" s="139"/>
      <c r="I329" s="235"/>
    </row>
    <row r="330" spans="1:9" ht="13.2">
      <c r="A330" s="40"/>
      <c r="E330" s="139"/>
      <c r="I330" s="235"/>
    </row>
    <row r="331" spans="1:9" ht="13.2">
      <c r="A331" s="40"/>
      <c r="E331" s="139"/>
      <c r="I331" s="235"/>
    </row>
    <row r="332" spans="1:9" ht="13.2">
      <c r="A332" s="40"/>
      <c r="E332" s="139"/>
      <c r="I332" s="235"/>
    </row>
    <row r="333" spans="1:9" ht="13.2">
      <c r="A333" s="40"/>
      <c r="E333" s="139"/>
      <c r="I333" s="235"/>
    </row>
    <row r="334" spans="1:9" ht="13.2">
      <c r="A334" s="40"/>
      <c r="E334" s="139"/>
      <c r="I334" s="235"/>
    </row>
    <row r="335" spans="1:9" ht="13.2">
      <c r="A335" s="40"/>
      <c r="E335" s="139"/>
      <c r="I335" s="235"/>
    </row>
    <row r="336" spans="1:9" ht="13.2">
      <c r="A336" s="40"/>
      <c r="E336" s="139"/>
      <c r="I336" s="235"/>
    </row>
    <row r="337" spans="1:9" ht="13.2">
      <c r="A337" s="40"/>
      <c r="E337" s="139"/>
      <c r="I337" s="235"/>
    </row>
    <row r="338" spans="1:9" ht="13.2">
      <c r="A338" s="40"/>
      <c r="E338" s="139"/>
      <c r="I338" s="235"/>
    </row>
    <row r="339" spans="1:9" ht="13.2">
      <c r="A339" s="40"/>
      <c r="E339" s="139"/>
      <c r="I339" s="235"/>
    </row>
    <row r="340" spans="1:9" ht="13.2">
      <c r="A340" s="40"/>
      <c r="E340" s="139"/>
      <c r="I340" s="235"/>
    </row>
    <row r="341" spans="1:9" ht="13.2">
      <c r="A341" s="40"/>
      <c r="E341" s="139"/>
      <c r="I341" s="235"/>
    </row>
    <row r="342" spans="1:9" ht="13.2">
      <c r="A342" s="40"/>
      <c r="E342" s="139"/>
      <c r="I342" s="235"/>
    </row>
    <row r="343" spans="1:9" ht="13.2">
      <c r="A343" s="40"/>
      <c r="E343" s="139"/>
      <c r="I343" s="235"/>
    </row>
    <row r="344" spans="1:9" ht="13.2">
      <c r="A344" s="40"/>
      <c r="E344" s="139"/>
      <c r="I344" s="235"/>
    </row>
    <row r="345" spans="1:9" ht="13.2">
      <c r="A345" s="40"/>
      <c r="E345" s="139"/>
      <c r="I345" s="235"/>
    </row>
    <row r="346" spans="1:9" ht="13.2">
      <c r="A346" s="40"/>
      <c r="E346" s="139"/>
      <c r="I346" s="235"/>
    </row>
    <row r="347" spans="1:9" ht="13.2">
      <c r="A347" s="40"/>
      <c r="E347" s="139"/>
      <c r="I347" s="235"/>
    </row>
    <row r="348" spans="1:9" ht="13.2">
      <c r="A348" s="40"/>
      <c r="E348" s="139"/>
      <c r="I348" s="235"/>
    </row>
    <row r="349" spans="1:9" ht="13.2">
      <c r="A349" s="40"/>
      <c r="E349" s="139"/>
      <c r="I349" s="235"/>
    </row>
    <row r="350" spans="1:9" ht="13.2">
      <c r="A350" s="40"/>
      <c r="E350" s="139"/>
      <c r="I350" s="235"/>
    </row>
    <row r="351" spans="1:9" ht="13.2">
      <c r="A351" s="40"/>
      <c r="E351" s="139"/>
      <c r="I351" s="235"/>
    </row>
    <row r="352" spans="1:9" ht="13.2">
      <c r="A352" s="40"/>
      <c r="E352" s="139"/>
      <c r="I352" s="235"/>
    </row>
    <row r="353" spans="1:9" ht="13.2">
      <c r="A353" s="40"/>
      <c r="E353" s="139"/>
      <c r="I353" s="235"/>
    </row>
    <row r="354" spans="1:9" ht="13.2">
      <c r="A354" s="40"/>
      <c r="E354" s="139"/>
      <c r="I354" s="235"/>
    </row>
    <row r="355" spans="1:9" ht="13.2">
      <c r="A355" s="40"/>
      <c r="E355" s="139"/>
      <c r="I355" s="235"/>
    </row>
    <row r="356" spans="1:9" ht="13.2">
      <c r="A356" s="40"/>
      <c r="E356" s="139"/>
      <c r="I356" s="235"/>
    </row>
    <row r="357" spans="1:9" ht="13.2">
      <c r="A357" s="40"/>
      <c r="E357" s="139"/>
      <c r="I357" s="235"/>
    </row>
    <row r="358" spans="1:9" ht="13.2">
      <c r="A358" s="40"/>
      <c r="E358" s="139"/>
      <c r="I358" s="235"/>
    </row>
    <row r="359" spans="1:9" ht="13.2">
      <c r="A359" s="40"/>
      <c r="E359" s="139"/>
      <c r="I359" s="235"/>
    </row>
    <row r="360" spans="1:9" ht="13.2">
      <c r="A360" s="40"/>
      <c r="E360" s="139"/>
      <c r="I360" s="235"/>
    </row>
    <row r="361" spans="1:9" ht="13.2">
      <c r="A361" s="40"/>
      <c r="E361" s="139"/>
      <c r="I361" s="235"/>
    </row>
    <row r="362" spans="1:9" ht="13.2">
      <c r="A362" s="40"/>
      <c r="E362" s="139"/>
      <c r="I362" s="235"/>
    </row>
    <row r="363" spans="1:9" ht="13.2">
      <c r="A363" s="40"/>
      <c r="E363" s="139"/>
      <c r="I363" s="235"/>
    </row>
    <row r="364" spans="1:9" ht="13.2">
      <c r="A364" s="40"/>
      <c r="E364" s="139"/>
      <c r="I364" s="235"/>
    </row>
    <row r="365" spans="1:9" ht="13.2">
      <c r="A365" s="40"/>
      <c r="E365" s="139"/>
      <c r="I365" s="235"/>
    </row>
    <row r="366" spans="1:9" ht="13.2">
      <c r="A366" s="40"/>
      <c r="E366" s="139"/>
      <c r="I366" s="235"/>
    </row>
    <row r="367" spans="1:9" ht="13.2">
      <c r="A367" s="40"/>
      <c r="E367" s="139"/>
      <c r="I367" s="235"/>
    </row>
    <row r="368" spans="1:9" ht="13.2">
      <c r="A368" s="40"/>
      <c r="E368" s="139"/>
      <c r="I368" s="235"/>
    </row>
    <row r="369" spans="1:9" ht="13.2">
      <c r="A369" s="40"/>
      <c r="E369" s="139"/>
      <c r="I369" s="235"/>
    </row>
    <row r="370" spans="1:9" ht="13.2">
      <c r="A370" s="40"/>
      <c r="E370" s="139"/>
      <c r="I370" s="235"/>
    </row>
    <row r="371" spans="1:9" ht="13.2">
      <c r="A371" s="40"/>
      <c r="E371" s="139"/>
      <c r="I371" s="235"/>
    </row>
    <row r="372" spans="1:9" ht="13.2">
      <c r="A372" s="40"/>
      <c r="E372" s="139"/>
      <c r="I372" s="235"/>
    </row>
    <row r="373" spans="1:9" ht="13.2">
      <c r="A373" s="40"/>
      <c r="E373" s="139"/>
      <c r="I373" s="235"/>
    </row>
    <row r="374" spans="1:9" ht="13.2">
      <c r="A374" s="40"/>
      <c r="E374" s="139"/>
      <c r="I374" s="235"/>
    </row>
    <row r="375" spans="1:9" ht="13.2">
      <c r="A375" s="40"/>
      <c r="E375" s="139"/>
      <c r="I375" s="235"/>
    </row>
    <row r="376" spans="1:9" ht="13.2">
      <c r="A376" s="40"/>
      <c r="E376" s="139"/>
      <c r="I376" s="235"/>
    </row>
    <row r="377" spans="1:9" ht="13.2">
      <c r="A377" s="40"/>
      <c r="E377" s="139"/>
      <c r="I377" s="235"/>
    </row>
    <row r="378" spans="1:9" ht="13.2">
      <c r="A378" s="40"/>
      <c r="E378" s="139"/>
      <c r="I378" s="235"/>
    </row>
    <row r="379" spans="1:9" ht="13.2">
      <c r="A379" s="40"/>
      <c r="E379" s="139"/>
      <c r="I379" s="235"/>
    </row>
    <row r="380" spans="1:9" ht="13.2">
      <c r="A380" s="40"/>
      <c r="E380" s="139"/>
      <c r="I380" s="235"/>
    </row>
    <row r="381" spans="1:9" ht="13.2">
      <c r="A381" s="40"/>
      <c r="E381" s="139"/>
      <c r="I381" s="235"/>
    </row>
    <row r="382" spans="1:9" ht="13.2">
      <c r="A382" s="40"/>
      <c r="E382" s="139"/>
      <c r="I382" s="235"/>
    </row>
    <row r="383" spans="1:9" ht="13.2">
      <c r="A383" s="40"/>
      <c r="E383" s="139"/>
      <c r="I383" s="235"/>
    </row>
    <row r="384" spans="1:9" ht="13.2">
      <c r="A384" s="40"/>
      <c r="E384" s="139"/>
      <c r="I384" s="235"/>
    </row>
    <row r="385" spans="1:9" ht="13.2">
      <c r="A385" s="40"/>
      <c r="E385" s="139"/>
      <c r="I385" s="235"/>
    </row>
    <row r="386" spans="1:9" ht="13.2">
      <c r="A386" s="40"/>
      <c r="E386" s="139"/>
      <c r="I386" s="235"/>
    </row>
    <row r="387" spans="1:9" ht="13.2">
      <c r="A387" s="40"/>
      <c r="E387" s="139"/>
      <c r="I387" s="235"/>
    </row>
    <row r="388" spans="1:9" ht="13.2">
      <c r="A388" s="40"/>
      <c r="E388" s="139"/>
      <c r="I388" s="235"/>
    </row>
    <row r="389" spans="1:9" ht="13.2">
      <c r="A389" s="40"/>
      <c r="E389" s="139"/>
      <c r="I389" s="235"/>
    </row>
    <row r="390" spans="1:9" ht="13.2">
      <c r="A390" s="40"/>
      <c r="E390" s="139"/>
      <c r="I390" s="235"/>
    </row>
    <row r="391" spans="1:9" ht="13.2">
      <c r="A391" s="40"/>
      <c r="E391" s="139"/>
      <c r="I391" s="235"/>
    </row>
    <row r="392" spans="1:9" ht="13.2">
      <c r="A392" s="40"/>
      <c r="E392" s="139"/>
      <c r="I392" s="235"/>
    </row>
    <row r="393" spans="1:9" ht="13.2">
      <c r="A393" s="40"/>
      <c r="E393" s="139"/>
      <c r="I393" s="235"/>
    </row>
    <row r="394" spans="1:9" ht="13.2">
      <c r="A394" s="40"/>
      <c r="E394" s="139"/>
      <c r="I394" s="235"/>
    </row>
    <row r="395" spans="1:9" ht="13.2">
      <c r="A395" s="40"/>
      <c r="E395" s="139"/>
      <c r="I395" s="235"/>
    </row>
    <row r="396" spans="1:9" ht="13.2">
      <c r="A396" s="40"/>
      <c r="E396" s="139"/>
      <c r="I396" s="235"/>
    </row>
    <row r="397" spans="1:9" ht="13.2">
      <c r="A397" s="40"/>
      <c r="E397" s="139"/>
      <c r="I397" s="235"/>
    </row>
    <row r="398" spans="1:9" ht="13.2">
      <c r="A398" s="40"/>
      <c r="E398" s="139"/>
      <c r="I398" s="235"/>
    </row>
    <row r="399" spans="1:9" ht="13.2">
      <c r="A399" s="40"/>
      <c r="E399" s="139"/>
      <c r="I399" s="235"/>
    </row>
    <row r="400" spans="1:9" ht="13.2">
      <c r="A400" s="40"/>
      <c r="E400" s="139"/>
      <c r="I400" s="235"/>
    </row>
    <row r="401" spans="1:9" ht="13.2">
      <c r="A401" s="40"/>
      <c r="E401" s="139"/>
      <c r="I401" s="235"/>
    </row>
    <row r="402" spans="1:9" ht="13.2">
      <c r="A402" s="40"/>
      <c r="E402" s="139"/>
      <c r="I402" s="235"/>
    </row>
    <row r="403" spans="1:9" ht="13.2">
      <c r="A403" s="40"/>
      <c r="E403" s="139"/>
      <c r="I403" s="235"/>
    </row>
    <row r="404" spans="1:9" ht="13.2">
      <c r="A404" s="40"/>
      <c r="E404" s="139"/>
      <c r="I404" s="235"/>
    </row>
    <row r="405" spans="1:9" ht="13.2">
      <c r="A405" s="40"/>
      <c r="E405" s="139"/>
      <c r="I405" s="235"/>
    </row>
    <row r="406" spans="1:9" ht="13.2">
      <c r="A406" s="40"/>
      <c r="E406" s="139"/>
      <c r="I406" s="235"/>
    </row>
    <row r="407" spans="1:9" ht="13.2">
      <c r="A407" s="40"/>
      <c r="E407" s="139"/>
      <c r="I407" s="235"/>
    </row>
    <row r="408" spans="1:9" ht="13.2">
      <c r="A408" s="40"/>
      <c r="E408" s="139"/>
      <c r="I408" s="235"/>
    </row>
    <row r="409" spans="1:9" ht="13.2">
      <c r="A409" s="40"/>
      <c r="E409" s="139"/>
      <c r="I409" s="235"/>
    </row>
    <row r="410" spans="1:9" ht="13.2">
      <c r="A410" s="40"/>
      <c r="E410" s="139"/>
      <c r="I410" s="235"/>
    </row>
    <row r="411" spans="1:9" ht="13.2">
      <c r="A411" s="40"/>
      <c r="E411" s="139"/>
      <c r="I411" s="235"/>
    </row>
    <row r="412" spans="1:9" ht="13.2">
      <c r="A412" s="40"/>
      <c r="E412" s="139"/>
      <c r="I412" s="235"/>
    </row>
    <row r="413" spans="1:9" ht="13.2">
      <c r="A413" s="40"/>
      <c r="E413" s="139"/>
      <c r="I413" s="235"/>
    </row>
    <row r="414" spans="1:9" ht="13.2">
      <c r="A414" s="40"/>
      <c r="E414" s="139"/>
      <c r="I414" s="235"/>
    </row>
    <row r="415" spans="1:9" ht="13.2">
      <c r="A415" s="40"/>
      <c r="E415" s="139"/>
      <c r="I415" s="235"/>
    </row>
    <row r="416" spans="1:9" ht="13.2">
      <c r="A416" s="40"/>
      <c r="E416" s="139"/>
      <c r="I416" s="235"/>
    </row>
    <row r="417" spans="1:9" ht="13.2">
      <c r="A417" s="40"/>
      <c r="E417" s="139"/>
      <c r="I417" s="235"/>
    </row>
    <row r="418" spans="1:9" ht="13.2">
      <c r="A418" s="40"/>
      <c r="E418" s="139"/>
      <c r="I418" s="235"/>
    </row>
    <row r="419" spans="1:9" ht="13.2">
      <c r="A419" s="40"/>
      <c r="E419" s="139"/>
      <c r="I419" s="235"/>
    </row>
    <row r="420" spans="1:9" ht="13.2">
      <c r="A420" s="40"/>
      <c r="E420" s="139"/>
      <c r="I420" s="235"/>
    </row>
    <row r="421" spans="1:9" ht="13.2">
      <c r="A421" s="40"/>
      <c r="E421" s="139"/>
      <c r="I421" s="235"/>
    </row>
    <row r="422" spans="1:9" ht="13.2">
      <c r="A422" s="40"/>
      <c r="E422" s="139"/>
      <c r="I422" s="235"/>
    </row>
    <row r="423" spans="1:9" ht="13.2">
      <c r="A423" s="40"/>
      <c r="E423" s="139"/>
      <c r="I423" s="235"/>
    </row>
    <row r="424" spans="1:9" ht="13.2">
      <c r="A424" s="40"/>
      <c r="E424" s="139"/>
      <c r="I424" s="235"/>
    </row>
    <row r="425" spans="1:9" ht="13.2">
      <c r="A425" s="40"/>
      <c r="E425" s="139"/>
      <c r="I425" s="235"/>
    </row>
    <row r="426" spans="1:9" ht="13.2">
      <c r="A426" s="40"/>
      <c r="E426" s="139"/>
      <c r="I426" s="235"/>
    </row>
    <row r="427" spans="1:9" ht="13.2">
      <c r="A427" s="40"/>
      <c r="E427" s="139"/>
      <c r="I427" s="235"/>
    </row>
    <row r="428" spans="1:9" ht="13.2">
      <c r="A428" s="40"/>
      <c r="E428" s="139"/>
      <c r="I428" s="235"/>
    </row>
    <row r="429" spans="1:9" ht="13.2">
      <c r="A429" s="40"/>
      <c r="E429" s="139"/>
      <c r="I429" s="235"/>
    </row>
    <row r="430" spans="1:9" ht="13.2">
      <c r="A430" s="40"/>
      <c r="E430" s="139"/>
      <c r="I430" s="235"/>
    </row>
    <row r="431" spans="1:9" ht="13.2">
      <c r="A431" s="40"/>
      <c r="E431" s="139"/>
      <c r="I431" s="235"/>
    </row>
    <row r="432" spans="1:9" ht="13.2">
      <c r="A432" s="40"/>
      <c r="E432" s="139"/>
      <c r="I432" s="235"/>
    </row>
    <row r="433" spans="1:9" ht="13.2">
      <c r="A433" s="40"/>
      <c r="E433" s="139"/>
      <c r="I433" s="235"/>
    </row>
    <row r="434" spans="1:9" ht="13.2">
      <c r="A434" s="40"/>
      <c r="E434" s="139"/>
      <c r="I434" s="235"/>
    </row>
    <row r="435" spans="1:9" ht="13.2">
      <c r="A435" s="40"/>
      <c r="E435" s="139"/>
      <c r="I435" s="235"/>
    </row>
    <row r="436" spans="1:9" ht="13.2">
      <c r="A436" s="40"/>
      <c r="E436" s="139"/>
      <c r="I436" s="235"/>
    </row>
    <row r="437" spans="1:9" ht="13.2">
      <c r="A437" s="40"/>
      <c r="E437" s="139"/>
      <c r="I437" s="235"/>
    </row>
    <row r="438" spans="1:9" ht="13.2">
      <c r="A438" s="40"/>
      <c r="E438" s="139"/>
      <c r="I438" s="235"/>
    </row>
    <row r="439" spans="1:9" ht="13.2">
      <c r="A439" s="40"/>
      <c r="E439" s="139"/>
      <c r="I439" s="235"/>
    </row>
    <row r="440" spans="1:9" ht="13.2">
      <c r="A440" s="40"/>
      <c r="E440" s="139"/>
      <c r="I440" s="235"/>
    </row>
    <row r="441" spans="1:9" ht="13.2">
      <c r="A441" s="40"/>
      <c r="E441" s="139"/>
      <c r="I441" s="235"/>
    </row>
    <row r="442" spans="1:9" ht="13.2">
      <c r="A442" s="40"/>
      <c r="E442" s="139"/>
      <c r="I442" s="235"/>
    </row>
    <row r="443" spans="1:9" ht="13.2">
      <c r="A443" s="40"/>
      <c r="E443" s="139"/>
      <c r="I443" s="235"/>
    </row>
    <row r="444" spans="1:9" ht="13.2">
      <c r="A444" s="40"/>
      <c r="E444" s="139"/>
      <c r="I444" s="235"/>
    </row>
    <row r="445" spans="1:9" ht="13.2">
      <c r="A445" s="40"/>
      <c r="E445" s="139"/>
      <c r="I445" s="235"/>
    </row>
    <row r="446" spans="1:9" ht="13.2">
      <c r="A446" s="40"/>
      <c r="E446" s="139"/>
      <c r="I446" s="235"/>
    </row>
    <row r="447" spans="1:9" ht="13.2">
      <c r="A447" s="40"/>
      <c r="E447" s="139"/>
      <c r="I447" s="235"/>
    </row>
    <row r="448" spans="1:9" ht="13.2">
      <c r="A448" s="40"/>
      <c r="E448" s="139"/>
      <c r="I448" s="235"/>
    </row>
    <row r="449" spans="1:9" ht="13.2">
      <c r="A449" s="40"/>
      <c r="E449" s="139"/>
      <c r="I449" s="235"/>
    </row>
    <row r="450" spans="1:9" ht="13.2">
      <c r="A450" s="40"/>
      <c r="E450" s="139"/>
      <c r="I450" s="235"/>
    </row>
    <row r="451" spans="1:9" ht="13.2">
      <c r="A451" s="40"/>
      <c r="E451" s="139"/>
      <c r="I451" s="235"/>
    </row>
    <row r="452" spans="1:9" ht="13.2">
      <c r="A452" s="40"/>
      <c r="E452" s="139"/>
      <c r="I452" s="235"/>
    </row>
    <row r="453" spans="1:9" ht="13.2">
      <c r="A453" s="40"/>
      <c r="E453" s="139"/>
      <c r="I453" s="235"/>
    </row>
    <row r="454" spans="1:9" ht="13.2">
      <c r="A454" s="40"/>
      <c r="E454" s="139"/>
      <c r="I454" s="235"/>
    </row>
    <row r="455" spans="1:9" ht="13.2">
      <c r="A455" s="40"/>
      <c r="E455" s="139"/>
      <c r="I455" s="235"/>
    </row>
    <row r="456" spans="1:9" ht="13.2">
      <c r="A456" s="40"/>
      <c r="E456" s="139"/>
      <c r="I456" s="235"/>
    </row>
    <row r="457" spans="1:9" ht="13.2">
      <c r="A457" s="40"/>
      <c r="E457" s="139"/>
      <c r="I457" s="235"/>
    </row>
    <row r="458" spans="1:9" ht="13.2">
      <c r="A458" s="40"/>
      <c r="E458" s="139"/>
      <c r="I458" s="235"/>
    </row>
    <row r="459" spans="1:9" ht="13.2">
      <c r="A459" s="40"/>
      <c r="E459" s="139"/>
      <c r="I459" s="235"/>
    </row>
    <row r="460" spans="1:9" ht="13.2">
      <c r="A460" s="40"/>
      <c r="E460" s="139"/>
      <c r="I460" s="235"/>
    </row>
    <row r="461" spans="1:9" ht="13.2">
      <c r="A461" s="40"/>
      <c r="E461" s="139"/>
      <c r="I461" s="235"/>
    </row>
    <row r="462" spans="1:9" ht="13.2">
      <c r="A462" s="40"/>
      <c r="E462" s="139"/>
      <c r="I462" s="235"/>
    </row>
    <row r="463" spans="1:9" ht="13.2">
      <c r="A463" s="40"/>
      <c r="E463" s="139"/>
      <c r="I463" s="235"/>
    </row>
    <row r="464" spans="1:9" ht="13.2">
      <c r="A464" s="40"/>
      <c r="E464" s="139"/>
      <c r="I464" s="235"/>
    </row>
    <row r="465" spans="1:9" ht="13.2">
      <c r="A465" s="40"/>
      <c r="E465" s="139"/>
      <c r="I465" s="235"/>
    </row>
    <row r="466" spans="1:9" ht="13.2">
      <c r="A466" s="40"/>
      <c r="E466" s="139"/>
      <c r="I466" s="235"/>
    </row>
    <row r="467" spans="1:9" ht="13.2">
      <c r="A467" s="40"/>
      <c r="E467" s="139"/>
      <c r="I467" s="235"/>
    </row>
    <row r="468" spans="1:9" ht="13.2">
      <c r="A468" s="40"/>
      <c r="E468" s="139"/>
      <c r="I468" s="235"/>
    </row>
    <row r="469" spans="1:9" ht="13.2">
      <c r="A469" s="40"/>
      <c r="E469" s="139"/>
      <c r="I469" s="235"/>
    </row>
    <row r="470" spans="1:9" ht="13.2">
      <c r="A470" s="40"/>
      <c r="E470" s="139"/>
      <c r="I470" s="235"/>
    </row>
    <row r="471" spans="1:9" ht="13.2">
      <c r="A471" s="40"/>
      <c r="E471" s="139"/>
      <c r="I471" s="235"/>
    </row>
    <row r="472" spans="1:9" ht="13.2">
      <c r="A472" s="40"/>
      <c r="E472" s="139"/>
      <c r="I472" s="235"/>
    </row>
    <row r="473" spans="1:9" ht="13.2">
      <c r="A473" s="40"/>
      <c r="E473" s="139"/>
      <c r="I473" s="235"/>
    </row>
    <row r="474" spans="1:9" ht="13.2">
      <c r="A474" s="40"/>
      <c r="E474" s="139"/>
      <c r="I474" s="235"/>
    </row>
    <row r="475" spans="1:9" ht="13.2">
      <c r="A475" s="40"/>
      <c r="E475" s="139"/>
      <c r="I475" s="235"/>
    </row>
    <row r="476" spans="1:9" ht="13.2">
      <c r="A476" s="40"/>
      <c r="E476" s="139"/>
      <c r="I476" s="235"/>
    </row>
    <row r="477" spans="1:9" ht="13.2">
      <c r="A477" s="40"/>
      <c r="E477" s="139"/>
      <c r="I477" s="235"/>
    </row>
    <row r="478" spans="1:9" ht="13.2">
      <c r="A478" s="40"/>
      <c r="E478" s="139"/>
      <c r="I478" s="235"/>
    </row>
    <row r="479" spans="1:9" ht="13.2">
      <c r="A479" s="40"/>
      <c r="E479" s="139"/>
      <c r="I479" s="235"/>
    </row>
    <row r="480" spans="1:9" ht="13.2">
      <c r="A480" s="40"/>
      <c r="E480" s="139"/>
      <c r="I480" s="235"/>
    </row>
    <row r="481" spans="1:9" ht="13.2">
      <c r="A481" s="40"/>
      <c r="E481" s="139"/>
      <c r="I481" s="235"/>
    </row>
    <row r="482" spans="1:9" ht="13.2">
      <c r="A482" s="40"/>
      <c r="E482" s="139"/>
      <c r="I482" s="235"/>
    </row>
    <row r="483" spans="1:9" ht="13.2">
      <c r="A483" s="40"/>
      <c r="E483" s="139"/>
      <c r="I483" s="235"/>
    </row>
    <row r="484" spans="1:9" ht="13.2">
      <c r="A484" s="40"/>
      <c r="E484" s="139"/>
      <c r="I484" s="235"/>
    </row>
    <row r="485" spans="1:9" ht="13.2">
      <c r="A485" s="40"/>
      <c r="E485" s="139"/>
      <c r="I485" s="235"/>
    </row>
    <row r="486" spans="1:9" ht="13.2">
      <c r="A486" s="40"/>
      <c r="E486" s="139"/>
      <c r="I486" s="235"/>
    </row>
    <row r="487" spans="1:9" ht="13.2">
      <c r="A487" s="40"/>
      <c r="E487" s="139"/>
      <c r="I487" s="235"/>
    </row>
    <row r="488" spans="1:9" ht="13.2">
      <c r="A488" s="40"/>
      <c r="E488" s="139"/>
      <c r="I488" s="235"/>
    </row>
    <row r="489" spans="1:9" ht="13.2">
      <c r="A489" s="40"/>
      <c r="E489" s="139"/>
      <c r="I489" s="235"/>
    </row>
    <row r="490" spans="1:9" ht="13.2">
      <c r="A490" s="40"/>
      <c r="E490" s="139"/>
      <c r="I490" s="235"/>
    </row>
    <row r="491" spans="1:9" ht="13.2">
      <c r="A491" s="40"/>
      <c r="E491" s="139"/>
      <c r="I491" s="235"/>
    </row>
    <row r="492" spans="1:9" ht="13.2">
      <c r="A492" s="40"/>
      <c r="E492" s="139"/>
      <c r="I492" s="235"/>
    </row>
    <row r="493" spans="1:9" ht="13.2">
      <c r="A493" s="40"/>
      <c r="E493" s="139"/>
      <c r="I493" s="235"/>
    </row>
    <row r="494" spans="1:9" ht="13.2">
      <c r="A494" s="40"/>
      <c r="E494" s="139"/>
      <c r="I494" s="235"/>
    </row>
    <row r="495" spans="1:9" ht="13.2">
      <c r="A495" s="40"/>
      <c r="E495" s="139"/>
      <c r="I495" s="235"/>
    </row>
    <row r="496" spans="1:9" ht="13.2">
      <c r="A496" s="40"/>
      <c r="E496" s="139"/>
      <c r="I496" s="235"/>
    </row>
    <row r="497" spans="1:9" ht="13.2">
      <c r="A497" s="40"/>
      <c r="E497" s="139"/>
      <c r="I497" s="235"/>
    </row>
    <row r="498" spans="1:9" ht="13.2">
      <c r="A498" s="40"/>
      <c r="E498" s="139"/>
      <c r="I498" s="235"/>
    </row>
    <row r="499" spans="1:9" ht="13.2">
      <c r="A499" s="40"/>
      <c r="E499" s="139"/>
      <c r="I499" s="235"/>
    </row>
    <row r="500" spans="1:9" ht="13.2">
      <c r="A500" s="40"/>
      <c r="E500" s="139"/>
      <c r="I500" s="235"/>
    </row>
    <row r="501" spans="1:9" ht="13.2">
      <c r="A501" s="40"/>
      <c r="E501" s="139"/>
      <c r="I501" s="235"/>
    </row>
    <row r="502" spans="1:9" ht="13.2">
      <c r="A502" s="40"/>
      <c r="E502" s="139"/>
      <c r="I502" s="235"/>
    </row>
    <row r="503" spans="1:9" ht="13.2">
      <c r="A503" s="40"/>
      <c r="E503" s="139"/>
      <c r="I503" s="235"/>
    </row>
    <row r="504" spans="1:9" ht="13.2">
      <c r="A504" s="40"/>
      <c r="E504" s="139"/>
      <c r="I504" s="235"/>
    </row>
    <row r="505" spans="1:9" ht="13.2">
      <c r="A505" s="40"/>
      <c r="E505" s="139"/>
      <c r="I505" s="235"/>
    </row>
    <row r="506" spans="1:9" ht="13.2">
      <c r="A506" s="40"/>
      <c r="E506" s="139"/>
      <c r="I506" s="235"/>
    </row>
    <row r="507" spans="1:9" ht="13.2">
      <c r="A507" s="40"/>
      <c r="E507" s="139"/>
      <c r="I507" s="235"/>
    </row>
    <row r="508" spans="1:9" ht="13.2">
      <c r="A508" s="40"/>
      <c r="E508" s="139"/>
      <c r="I508" s="235"/>
    </row>
    <row r="509" spans="1:9" ht="13.2">
      <c r="A509" s="40"/>
      <c r="E509" s="139"/>
      <c r="I509" s="235"/>
    </row>
    <row r="510" spans="1:9" ht="13.2">
      <c r="A510" s="40"/>
      <c r="E510" s="139"/>
      <c r="I510" s="235"/>
    </row>
    <row r="511" spans="1:9" ht="13.2">
      <c r="A511" s="40"/>
      <c r="E511" s="139"/>
      <c r="I511" s="235"/>
    </row>
    <row r="512" spans="1:9" ht="13.2">
      <c r="A512" s="40"/>
      <c r="E512" s="139"/>
      <c r="I512" s="235"/>
    </row>
    <row r="513" spans="1:9" ht="13.2">
      <c r="A513" s="40"/>
      <c r="E513" s="139"/>
      <c r="I513" s="235"/>
    </row>
    <row r="514" spans="1:9" ht="13.2">
      <c r="A514" s="40"/>
      <c r="E514" s="139"/>
      <c r="I514" s="235"/>
    </row>
    <row r="515" spans="1:9" ht="13.2">
      <c r="A515" s="40"/>
      <c r="E515" s="139"/>
      <c r="I515" s="235"/>
    </row>
    <row r="516" spans="1:9" ht="13.2">
      <c r="A516" s="40"/>
      <c r="E516" s="139"/>
      <c r="I516" s="235"/>
    </row>
    <row r="517" spans="1:9" ht="13.2">
      <c r="A517" s="40"/>
      <c r="E517" s="139"/>
      <c r="I517" s="235"/>
    </row>
    <row r="518" spans="1:9" ht="13.2">
      <c r="A518" s="40"/>
      <c r="E518" s="139"/>
      <c r="I518" s="235"/>
    </row>
    <row r="519" spans="1:9" ht="13.2">
      <c r="A519" s="40"/>
      <c r="E519" s="139"/>
      <c r="I519" s="235"/>
    </row>
    <row r="520" spans="1:9" ht="13.2">
      <c r="A520" s="40"/>
      <c r="E520" s="139"/>
      <c r="I520" s="235"/>
    </row>
    <row r="521" spans="1:9" ht="13.2">
      <c r="A521" s="40"/>
      <c r="E521" s="139"/>
      <c r="I521" s="235"/>
    </row>
    <row r="522" spans="1:9" ht="13.2">
      <c r="A522" s="40"/>
      <c r="E522" s="139"/>
      <c r="I522" s="235"/>
    </row>
    <row r="523" spans="1:9" ht="13.2">
      <c r="A523" s="40"/>
      <c r="E523" s="139"/>
      <c r="I523" s="235"/>
    </row>
    <row r="524" spans="1:9" ht="13.2">
      <c r="A524" s="40"/>
      <c r="E524" s="139"/>
      <c r="I524" s="235"/>
    </row>
    <row r="525" spans="1:9" ht="13.2">
      <c r="A525" s="40"/>
      <c r="E525" s="139"/>
      <c r="I525" s="235"/>
    </row>
    <row r="526" spans="1:9" ht="13.2">
      <c r="A526" s="40"/>
      <c r="E526" s="139"/>
      <c r="I526" s="235"/>
    </row>
    <row r="527" spans="1:9" ht="13.2">
      <c r="A527" s="40"/>
      <c r="E527" s="139"/>
      <c r="I527" s="235"/>
    </row>
    <row r="528" spans="1:9" ht="13.2">
      <c r="A528" s="40"/>
      <c r="E528" s="139"/>
      <c r="I528" s="235"/>
    </row>
    <row r="529" spans="1:9" ht="13.2">
      <c r="A529" s="40"/>
      <c r="E529" s="139"/>
      <c r="I529" s="235"/>
    </row>
    <row r="530" spans="1:9" ht="13.2">
      <c r="A530" s="40"/>
      <c r="E530" s="139"/>
      <c r="I530" s="235"/>
    </row>
    <row r="531" spans="1:9" ht="13.2">
      <c r="A531" s="40"/>
      <c r="E531" s="139"/>
      <c r="I531" s="235"/>
    </row>
    <row r="532" spans="1:9" ht="13.2">
      <c r="A532" s="40"/>
      <c r="E532" s="139"/>
      <c r="I532" s="235"/>
    </row>
    <row r="533" spans="1:9" ht="13.2">
      <c r="A533" s="40"/>
      <c r="E533" s="139"/>
      <c r="I533" s="235"/>
    </row>
    <row r="534" spans="1:9" ht="13.2">
      <c r="A534" s="40"/>
      <c r="E534" s="139"/>
      <c r="I534" s="235"/>
    </row>
    <row r="535" spans="1:9" ht="13.2">
      <c r="A535" s="40"/>
      <c r="E535" s="139"/>
      <c r="I535" s="235"/>
    </row>
    <row r="536" spans="1:9" ht="13.2">
      <c r="A536" s="40"/>
      <c r="E536" s="139"/>
      <c r="I536" s="235"/>
    </row>
    <row r="537" spans="1:9" ht="13.2">
      <c r="A537" s="40"/>
      <c r="E537" s="139"/>
      <c r="I537" s="235"/>
    </row>
    <row r="538" spans="1:9" ht="13.2">
      <c r="A538" s="40"/>
      <c r="E538" s="139"/>
      <c r="I538" s="235"/>
    </row>
    <row r="539" spans="1:9" ht="13.2">
      <c r="A539" s="40"/>
      <c r="E539" s="139"/>
      <c r="I539" s="235"/>
    </row>
    <row r="540" spans="1:9" ht="13.2">
      <c r="A540" s="40"/>
      <c r="E540" s="139"/>
      <c r="I540" s="235"/>
    </row>
    <row r="541" spans="1:9" ht="13.2">
      <c r="A541" s="40"/>
      <c r="E541" s="139"/>
      <c r="I541" s="235"/>
    </row>
    <row r="542" spans="1:9" ht="13.2">
      <c r="A542" s="40"/>
      <c r="E542" s="139"/>
      <c r="I542" s="235"/>
    </row>
    <row r="543" spans="1:9" ht="13.2">
      <c r="A543" s="40"/>
      <c r="E543" s="139"/>
      <c r="I543" s="235"/>
    </row>
    <row r="544" spans="1:9" ht="13.2">
      <c r="A544" s="40"/>
      <c r="E544" s="139"/>
      <c r="I544" s="235"/>
    </row>
    <row r="545" spans="1:9" ht="13.2">
      <c r="A545" s="40"/>
      <c r="E545" s="139"/>
      <c r="I545" s="235"/>
    </row>
    <row r="546" spans="1:9" ht="13.2">
      <c r="A546" s="40"/>
      <c r="E546" s="139"/>
      <c r="I546" s="235"/>
    </row>
    <row r="547" spans="1:9" ht="13.2">
      <c r="A547" s="40"/>
      <c r="E547" s="139"/>
      <c r="I547" s="235"/>
    </row>
    <row r="548" spans="1:9" ht="13.2">
      <c r="A548" s="40"/>
      <c r="E548" s="139"/>
      <c r="I548" s="235"/>
    </row>
    <row r="549" spans="1:9" ht="13.2">
      <c r="A549" s="40"/>
      <c r="E549" s="139"/>
      <c r="I549" s="235"/>
    </row>
    <row r="550" spans="1:9" ht="13.2">
      <c r="A550" s="40"/>
      <c r="E550" s="139"/>
      <c r="I550" s="235"/>
    </row>
    <row r="551" spans="1:9" ht="13.2">
      <c r="A551" s="40"/>
      <c r="E551" s="139"/>
      <c r="I551" s="235"/>
    </row>
    <row r="552" spans="1:9" ht="13.2">
      <c r="A552" s="40"/>
      <c r="E552" s="139"/>
      <c r="I552" s="235"/>
    </row>
    <row r="553" spans="1:9" ht="13.2">
      <c r="A553" s="40"/>
      <c r="E553" s="139"/>
      <c r="I553" s="235"/>
    </row>
    <row r="554" spans="1:9" ht="13.2">
      <c r="A554" s="40"/>
      <c r="E554" s="139"/>
      <c r="I554" s="235"/>
    </row>
    <row r="555" spans="1:9" ht="13.2">
      <c r="A555" s="40"/>
      <c r="E555" s="139"/>
      <c r="I555" s="235"/>
    </row>
    <row r="556" spans="1:9" ht="13.2">
      <c r="A556" s="40"/>
      <c r="E556" s="139"/>
      <c r="I556" s="235"/>
    </row>
    <row r="557" spans="1:9" ht="13.2">
      <c r="A557" s="40"/>
      <c r="E557" s="139"/>
      <c r="I557" s="235"/>
    </row>
    <row r="558" spans="1:9" ht="13.2">
      <c r="A558" s="40"/>
      <c r="E558" s="139"/>
      <c r="I558" s="235"/>
    </row>
    <row r="559" spans="1:9" ht="13.2">
      <c r="A559" s="40"/>
      <c r="E559" s="139"/>
      <c r="I559" s="235"/>
    </row>
    <row r="560" spans="1:9" ht="13.2">
      <c r="A560" s="40"/>
      <c r="E560" s="139"/>
      <c r="I560" s="235"/>
    </row>
    <row r="561" spans="1:9" ht="13.2">
      <c r="A561" s="40"/>
      <c r="E561" s="139"/>
      <c r="I561" s="235"/>
    </row>
    <row r="562" spans="1:9" ht="13.2">
      <c r="A562" s="40"/>
      <c r="E562" s="139"/>
      <c r="I562" s="235"/>
    </row>
    <row r="563" spans="1:9" ht="13.2">
      <c r="A563" s="40"/>
      <c r="E563" s="139"/>
      <c r="I563" s="235"/>
    </row>
    <row r="564" spans="1:9" ht="13.2">
      <c r="A564" s="40"/>
      <c r="E564" s="139"/>
      <c r="I564" s="235"/>
    </row>
    <row r="565" spans="1:9" ht="13.2">
      <c r="A565" s="40"/>
      <c r="E565" s="139"/>
      <c r="I565" s="235"/>
    </row>
    <row r="566" spans="1:9" ht="13.2">
      <c r="A566" s="40"/>
      <c r="E566" s="139"/>
      <c r="I566" s="235"/>
    </row>
    <row r="567" spans="1:9" ht="13.2">
      <c r="A567" s="40"/>
      <c r="E567" s="139"/>
      <c r="I567" s="235"/>
    </row>
    <row r="568" spans="1:9" ht="13.2">
      <c r="A568" s="40"/>
      <c r="E568" s="139"/>
      <c r="I568" s="235"/>
    </row>
    <row r="569" spans="1:9" ht="13.2">
      <c r="A569" s="40"/>
      <c r="E569" s="139"/>
      <c r="I569" s="235"/>
    </row>
    <row r="570" spans="1:9" ht="13.2">
      <c r="A570" s="40"/>
      <c r="E570" s="139"/>
      <c r="I570" s="235"/>
    </row>
    <row r="571" spans="1:9" ht="13.2">
      <c r="A571" s="40"/>
      <c r="E571" s="139"/>
      <c r="I571" s="235"/>
    </row>
    <row r="572" spans="1:9" ht="13.2">
      <c r="A572" s="40"/>
      <c r="E572" s="139"/>
      <c r="I572" s="235"/>
    </row>
    <row r="573" spans="1:9" ht="13.2">
      <c r="A573" s="40"/>
      <c r="E573" s="139"/>
      <c r="I573" s="235"/>
    </row>
    <row r="574" spans="1:9" ht="13.2">
      <c r="A574" s="40"/>
      <c r="E574" s="139"/>
      <c r="I574" s="235"/>
    </row>
    <row r="575" spans="1:9" ht="13.2">
      <c r="A575" s="40"/>
      <c r="E575" s="139"/>
      <c r="I575" s="235"/>
    </row>
    <row r="576" spans="1:9" ht="13.2">
      <c r="A576" s="40"/>
      <c r="E576" s="139"/>
      <c r="I576" s="235"/>
    </row>
    <row r="577" spans="1:9" ht="13.2">
      <c r="A577" s="40"/>
      <c r="E577" s="139"/>
      <c r="I577" s="235"/>
    </row>
    <row r="578" spans="1:9" ht="13.2">
      <c r="A578" s="40"/>
      <c r="E578" s="139"/>
      <c r="I578" s="235"/>
    </row>
    <row r="579" spans="1:9" ht="13.2">
      <c r="A579" s="40"/>
      <c r="E579" s="139"/>
      <c r="I579" s="235"/>
    </row>
    <row r="580" spans="1:9" ht="13.2">
      <c r="A580" s="40"/>
      <c r="E580" s="139"/>
      <c r="I580" s="235"/>
    </row>
    <row r="581" spans="1:9" ht="13.2">
      <c r="A581" s="40"/>
      <c r="E581" s="139"/>
      <c r="I581" s="235"/>
    </row>
    <row r="582" spans="1:9" ht="13.2">
      <c r="A582" s="40"/>
      <c r="E582" s="139"/>
      <c r="I582" s="235"/>
    </row>
    <row r="583" spans="1:9" ht="13.2">
      <c r="A583" s="40"/>
      <c r="E583" s="139"/>
      <c r="I583" s="235"/>
    </row>
    <row r="584" spans="1:9" ht="13.2">
      <c r="A584" s="40"/>
      <c r="E584" s="139"/>
      <c r="I584" s="235"/>
    </row>
    <row r="585" spans="1:9" ht="13.2">
      <c r="A585" s="40"/>
      <c r="E585" s="139"/>
      <c r="I585" s="235"/>
    </row>
    <row r="586" spans="1:9" ht="13.2">
      <c r="A586" s="40"/>
      <c r="E586" s="139"/>
      <c r="I586" s="235"/>
    </row>
    <row r="587" spans="1:9" ht="13.2">
      <c r="A587" s="40"/>
      <c r="E587" s="139"/>
      <c r="I587" s="235"/>
    </row>
    <row r="588" spans="1:9" ht="13.2">
      <c r="A588" s="40"/>
      <c r="E588" s="139"/>
      <c r="I588" s="235"/>
    </row>
    <row r="589" spans="1:9" ht="13.2">
      <c r="A589" s="40"/>
      <c r="E589" s="139"/>
      <c r="I589" s="235"/>
    </row>
    <row r="590" spans="1:9" ht="13.2">
      <c r="A590" s="40"/>
      <c r="E590" s="139"/>
      <c r="I590" s="235"/>
    </row>
    <row r="591" spans="1:9" ht="13.2">
      <c r="A591" s="40"/>
      <c r="E591" s="139"/>
      <c r="I591" s="235"/>
    </row>
    <row r="592" spans="1:9" ht="13.2">
      <c r="A592" s="40"/>
      <c r="E592" s="139"/>
      <c r="I592" s="235"/>
    </row>
    <row r="593" spans="1:9" ht="13.2">
      <c r="A593" s="40"/>
      <c r="E593" s="139"/>
      <c r="I593" s="235"/>
    </row>
    <row r="594" spans="1:9" ht="13.2">
      <c r="A594" s="40"/>
      <c r="E594" s="139"/>
      <c r="I594" s="235"/>
    </row>
    <row r="595" spans="1:9" ht="13.2">
      <c r="A595" s="40"/>
      <c r="E595" s="139"/>
      <c r="I595" s="235"/>
    </row>
    <row r="596" spans="1:9" ht="13.2">
      <c r="A596" s="40"/>
      <c r="E596" s="139"/>
      <c r="I596" s="235"/>
    </row>
    <row r="597" spans="1:9" ht="13.2">
      <c r="A597" s="40"/>
      <c r="E597" s="139"/>
      <c r="I597" s="235"/>
    </row>
    <row r="598" spans="1:9" ht="13.2">
      <c r="A598" s="40"/>
      <c r="E598" s="139"/>
      <c r="I598" s="235"/>
    </row>
    <row r="599" spans="1:9" ht="13.2">
      <c r="A599" s="40"/>
      <c r="E599" s="139"/>
      <c r="I599" s="235"/>
    </row>
    <row r="600" spans="1:9" ht="13.2">
      <c r="A600" s="40"/>
      <c r="E600" s="139"/>
      <c r="I600" s="235"/>
    </row>
    <row r="601" spans="1:9" ht="13.2">
      <c r="A601" s="40"/>
      <c r="E601" s="139"/>
      <c r="I601" s="235"/>
    </row>
    <row r="602" spans="1:9" ht="13.2">
      <c r="A602" s="40"/>
      <c r="E602" s="139"/>
      <c r="I602" s="235"/>
    </row>
    <row r="603" spans="1:9" ht="13.2">
      <c r="A603" s="40"/>
      <c r="E603" s="139"/>
      <c r="I603" s="235"/>
    </row>
    <row r="604" spans="1:9" ht="13.2">
      <c r="A604" s="40"/>
      <c r="E604" s="139"/>
      <c r="I604" s="235"/>
    </row>
    <row r="605" spans="1:9" ht="13.2">
      <c r="A605" s="40"/>
      <c r="E605" s="139"/>
      <c r="I605" s="235"/>
    </row>
    <row r="606" spans="1:9" ht="13.2">
      <c r="A606" s="40"/>
      <c r="E606" s="139"/>
      <c r="I606" s="235"/>
    </row>
    <row r="607" spans="1:9" ht="13.2">
      <c r="A607" s="40"/>
      <c r="E607" s="139"/>
      <c r="I607" s="235"/>
    </row>
    <row r="608" spans="1:9" ht="13.2">
      <c r="A608" s="40"/>
      <c r="E608" s="139"/>
      <c r="I608" s="235"/>
    </row>
    <row r="609" spans="1:9" ht="13.2">
      <c r="A609" s="40"/>
      <c r="E609" s="139"/>
      <c r="I609" s="235"/>
    </row>
    <row r="610" spans="1:9" ht="13.2">
      <c r="A610" s="40"/>
      <c r="E610" s="139"/>
      <c r="I610" s="235"/>
    </row>
    <row r="611" spans="1:9" ht="13.2">
      <c r="A611" s="40"/>
      <c r="E611" s="139"/>
      <c r="I611" s="235"/>
    </row>
    <row r="612" spans="1:9" ht="13.2">
      <c r="A612" s="40"/>
      <c r="E612" s="139"/>
      <c r="I612" s="235"/>
    </row>
    <row r="613" spans="1:9" ht="13.2">
      <c r="A613" s="40"/>
      <c r="E613" s="139"/>
      <c r="I613" s="235"/>
    </row>
    <row r="614" spans="1:9" ht="13.2">
      <c r="A614" s="40"/>
      <c r="E614" s="139"/>
      <c r="I614" s="235"/>
    </row>
    <row r="615" spans="1:9" ht="13.2">
      <c r="A615" s="40"/>
      <c r="E615" s="139"/>
      <c r="I615" s="235"/>
    </row>
    <row r="616" spans="1:9" ht="13.2">
      <c r="A616" s="40"/>
      <c r="E616" s="139"/>
      <c r="I616" s="235"/>
    </row>
    <row r="617" spans="1:9" ht="13.2">
      <c r="A617" s="40"/>
      <c r="E617" s="139"/>
      <c r="I617" s="235"/>
    </row>
    <row r="618" spans="1:9" ht="13.2">
      <c r="A618" s="40"/>
      <c r="E618" s="139"/>
      <c r="I618" s="235"/>
    </row>
    <row r="619" spans="1:9" ht="13.2">
      <c r="A619" s="40"/>
      <c r="E619" s="139"/>
      <c r="I619" s="235"/>
    </row>
    <row r="620" spans="1:9" ht="13.2">
      <c r="A620" s="40"/>
      <c r="E620" s="139"/>
      <c r="I620" s="235"/>
    </row>
    <row r="621" spans="1:9" ht="13.2">
      <c r="A621" s="40"/>
      <c r="E621" s="139"/>
      <c r="I621" s="235"/>
    </row>
    <row r="622" spans="1:9" ht="13.2">
      <c r="A622" s="40"/>
      <c r="E622" s="139"/>
      <c r="I622" s="235"/>
    </row>
    <row r="623" spans="1:9" ht="13.2">
      <c r="A623" s="40"/>
      <c r="E623" s="139"/>
      <c r="I623" s="235"/>
    </row>
    <row r="624" spans="1:9" ht="13.2">
      <c r="A624" s="40"/>
      <c r="E624" s="139"/>
      <c r="I624" s="235"/>
    </row>
    <row r="625" spans="1:9" ht="13.2">
      <c r="A625" s="40"/>
      <c r="E625" s="139"/>
      <c r="I625" s="235"/>
    </row>
    <row r="626" spans="1:9" ht="13.2">
      <c r="A626" s="40"/>
      <c r="E626" s="139"/>
      <c r="I626" s="235"/>
    </row>
    <row r="627" spans="1:9" ht="13.2">
      <c r="A627" s="40"/>
      <c r="E627" s="139"/>
      <c r="I627" s="235"/>
    </row>
    <row r="628" spans="1:9" ht="13.2">
      <c r="A628" s="40"/>
      <c r="E628" s="139"/>
      <c r="I628" s="235"/>
    </row>
    <row r="629" spans="1:9" ht="13.2">
      <c r="A629" s="40"/>
      <c r="E629" s="139"/>
      <c r="I629" s="235"/>
    </row>
    <row r="630" spans="1:9" ht="13.2">
      <c r="A630" s="40"/>
      <c r="E630" s="139"/>
      <c r="I630" s="235"/>
    </row>
    <row r="631" spans="1:9" ht="13.2">
      <c r="A631" s="40"/>
      <c r="E631" s="139"/>
      <c r="I631" s="235"/>
    </row>
    <row r="632" spans="1:9" ht="13.2">
      <c r="A632" s="40"/>
      <c r="E632" s="139"/>
      <c r="I632" s="235"/>
    </row>
    <row r="633" spans="1:9" ht="13.2">
      <c r="A633" s="40"/>
      <c r="E633" s="139"/>
      <c r="I633" s="235"/>
    </row>
    <row r="634" spans="1:9" ht="13.2">
      <c r="A634" s="40"/>
      <c r="E634" s="139"/>
      <c r="I634" s="235"/>
    </row>
    <row r="635" spans="1:9" ht="13.2">
      <c r="A635" s="40"/>
      <c r="E635" s="139"/>
      <c r="I635" s="235"/>
    </row>
    <row r="636" spans="1:9" ht="13.2">
      <c r="A636" s="40"/>
      <c r="E636" s="139"/>
      <c r="I636" s="235"/>
    </row>
    <row r="637" spans="1:9" ht="13.2">
      <c r="A637" s="40"/>
      <c r="E637" s="139"/>
      <c r="I637" s="235"/>
    </row>
    <row r="638" spans="1:9" ht="13.2">
      <c r="A638" s="40"/>
      <c r="E638" s="139"/>
      <c r="I638" s="235"/>
    </row>
    <row r="639" spans="1:9" ht="13.2">
      <c r="A639" s="40"/>
      <c r="E639" s="139"/>
      <c r="I639" s="235"/>
    </row>
    <row r="640" spans="1:9" ht="13.2">
      <c r="A640" s="40"/>
      <c r="E640" s="139"/>
      <c r="I640" s="235"/>
    </row>
    <row r="641" spans="1:9" ht="13.2">
      <c r="A641" s="40"/>
      <c r="E641" s="139"/>
      <c r="I641" s="235"/>
    </row>
    <row r="642" spans="1:9" ht="13.2">
      <c r="A642" s="40"/>
      <c r="E642" s="139"/>
      <c r="I642" s="235"/>
    </row>
    <row r="643" spans="1:9" ht="13.2">
      <c r="A643" s="40"/>
      <c r="E643" s="139"/>
      <c r="I643" s="235"/>
    </row>
    <row r="644" spans="1:9" ht="13.2">
      <c r="A644" s="40"/>
      <c r="E644" s="139"/>
      <c r="I644" s="235"/>
    </row>
    <row r="645" spans="1:9" ht="13.2">
      <c r="A645" s="40"/>
      <c r="E645" s="139"/>
      <c r="I645" s="235"/>
    </row>
    <row r="646" spans="1:9" ht="13.2">
      <c r="A646" s="40"/>
      <c r="E646" s="139"/>
      <c r="I646" s="235"/>
    </row>
    <row r="647" spans="1:9" ht="13.2">
      <c r="A647" s="40"/>
      <c r="E647" s="139"/>
      <c r="I647" s="235"/>
    </row>
    <row r="648" spans="1:9" ht="13.2">
      <c r="A648" s="40"/>
      <c r="E648" s="139"/>
      <c r="I648" s="235"/>
    </row>
    <row r="649" spans="1:9" ht="13.2">
      <c r="A649" s="40"/>
      <c r="E649" s="139"/>
      <c r="I649" s="235"/>
    </row>
    <row r="650" spans="1:9" ht="13.2">
      <c r="A650" s="40"/>
      <c r="E650" s="139"/>
      <c r="I650" s="235"/>
    </row>
    <row r="651" spans="1:9" ht="13.2">
      <c r="A651" s="40"/>
      <c r="E651" s="139"/>
      <c r="I651" s="235"/>
    </row>
    <row r="652" spans="1:9" ht="13.2">
      <c r="A652" s="40"/>
      <c r="E652" s="139"/>
      <c r="I652" s="235"/>
    </row>
    <row r="653" spans="1:9" ht="13.2">
      <c r="A653" s="40"/>
      <c r="E653" s="139"/>
      <c r="I653" s="235"/>
    </row>
    <row r="654" spans="1:9" ht="13.2">
      <c r="A654" s="40"/>
      <c r="E654" s="139"/>
      <c r="I654" s="235"/>
    </row>
    <row r="655" spans="1:9" ht="13.2">
      <c r="A655" s="40"/>
      <c r="E655" s="139"/>
      <c r="I655" s="235"/>
    </row>
    <row r="656" spans="1:9" ht="13.2">
      <c r="A656" s="40"/>
      <c r="E656" s="139"/>
      <c r="I656" s="235"/>
    </row>
    <row r="657" spans="1:9" ht="13.2">
      <c r="A657" s="40"/>
      <c r="E657" s="139"/>
      <c r="I657" s="235"/>
    </row>
    <row r="658" spans="1:9" ht="13.2">
      <c r="A658" s="40"/>
      <c r="E658" s="139"/>
      <c r="I658" s="235"/>
    </row>
    <row r="659" spans="1:9" ht="13.2">
      <c r="A659" s="40"/>
      <c r="E659" s="139"/>
      <c r="I659" s="235"/>
    </row>
    <row r="660" spans="1:9" ht="13.2">
      <c r="A660" s="40"/>
      <c r="E660" s="139"/>
      <c r="I660" s="235"/>
    </row>
    <row r="661" spans="1:9" ht="13.2">
      <c r="A661" s="40"/>
      <c r="E661" s="139"/>
      <c r="I661" s="235"/>
    </row>
    <row r="662" spans="1:9" ht="13.2">
      <c r="A662" s="40"/>
      <c r="E662" s="139"/>
      <c r="I662" s="235"/>
    </row>
    <row r="663" spans="1:9" ht="13.2">
      <c r="A663" s="40"/>
      <c r="E663" s="139"/>
      <c r="I663" s="235"/>
    </row>
    <row r="664" spans="1:9" ht="13.2">
      <c r="A664" s="40"/>
      <c r="E664" s="139"/>
      <c r="I664" s="235"/>
    </row>
    <row r="665" spans="1:9" ht="13.2">
      <c r="A665" s="40"/>
      <c r="E665" s="139"/>
      <c r="I665" s="235"/>
    </row>
    <row r="666" spans="1:9" ht="13.2">
      <c r="A666" s="40"/>
      <c r="E666" s="139"/>
      <c r="I666" s="235"/>
    </row>
    <row r="667" spans="1:9" ht="13.2">
      <c r="A667" s="40"/>
      <c r="E667" s="139"/>
      <c r="I667" s="235"/>
    </row>
    <row r="668" spans="1:9" ht="13.2">
      <c r="A668" s="40"/>
      <c r="E668" s="139"/>
      <c r="I668" s="235"/>
    </row>
    <row r="669" spans="1:9" ht="13.2">
      <c r="A669" s="40"/>
      <c r="E669" s="139"/>
      <c r="I669" s="235"/>
    </row>
    <row r="670" spans="1:9" ht="13.2">
      <c r="A670" s="40"/>
      <c r="E670" s="139"/>
      <c r="I670" s="235"/>
    </row>
    <row r="671" spans="1:9" ht="13.2">
      <c r="A671" s="40"/>
      <c r="E671" s="139"/>
      <c r="I671" s="235"/>
    </row>
    <row r="672" spans="1:9" ht="13.2">
      <c r="A672" s="40"/>
      <c r="E672" s="139"/>
      <c r="I672" s="235"/>
    </row>
    <row r="673" spans="1:9" ht="13.2">
      <c r="A673" s="40"/>
      <c r="E673" s="139"/>
      <c r="I673" s="235"/>
    </row>
    <row r="674" spans="1:9" ht="13.2">
      <c r="A674" s="40"/>
      <c r="E674" s="139"/>
      <c r="I674" s="235"/>
    </row>
    <row r="675" spans="1:9" ht="13.2">
      <c r="A675" s="40"/>
      <c r="E675" s="139"/>
      <c r="I675" s="235"/>
    </row>
    <row r="676" spans="1:9" ht="13.2">
      <c r="A676" s="40"/>
      <c r="E676" s="139"/>
      <c r="I676" s="235"/>
    </row>
    <row r="677" spans="1:9" ht="13.2">
      <c r="A677" s="40"/>
      <c r="E677" s="139"/>
      <c r="I677" s="235"/>
    </row>
    <row r="678" spans="1:9" ht="13.2">
      <c r="A678" s="40"/>
      <c r="E678" s="139"/>
      <c r="I678" s="235"/>
    </row>
    <row r="679" spans="1:9" ht="13.2">
      <c r="A679" s="40"/>
      <c r="E679" s="139"/>
      <c r="I679" s="235"/>
    </row>
    <row r="680" spans="1:9" ht="13.2">
      <c r="A680" s="40"/>
      <c r="E680" s="139"/>
      <c r="I680" s="235"/>
    </row>
    <row r="681" spans="1:9" ht="13.2">
      <c r="A681" s="40"/>
      <c r="E681" s="139"/>
      <c r="I681" s="235"/>
    </row>
    <row r="682" spans="1:9" ht="13.2">
      <c r="A682" s="40"/>
      <c r="E682" s="139"/>
      <c r="I682" s="235"/>
    </row>
    <row r="683" spans="1:9" ht="13.2">
      <c r="A683" s="40"/>
      <c r="E683" s="139"/>
      <c r="I683" s="235"/>
    </row>
    <row r="684" spans="1:9" ht="13.2">
      <c r="A684" s="40"/>
      <c r="E684" s="139"/>
      <c r="I684" s="235"/>
    </row>
    <row r="685" spans="1:9" ht="13.2">
      <c r="A685" s="40"/>
      <c r="E685" s="139"/>
      <c r="I685" s="235"/>
    </row>
    <row r="686" spans="1:9" ht="13.2">
      <c r="A686" s="40"/>
      <c r="E686" s="139"/>
      <c r="I686" s="235"/>
    </row>
    <row r="687" spans="1:9" ht="13.2">
      <c r="A687" s="40"/>
      <c r="E687" s="139"/>
      <c r="I687" s="235"/>
    </row>
    <row r="688" spans="1:9" ht="13.2">
      <c r="A688" s="40"/>
      <c r="E688" s="139"/>
      <c r="I688" s="235"/>
    </row>
    <row r="689" spans="1:9" ht="13.2">
      <c r="A689" s="40"/>
      <c r="E689" s="139"/>
      <c r="I689" s="235"/>
    </row>
    <row r="690" spans="1:9" ht="13.2">
      <c r="A690" s="40"/>
      <c r="E690" s="139"/>
      <c r="I690" s="235"/>
    </row>
    <row r="691" spans="1:9" ht="13.2">
      <c r="A691" s="40"/>
      <c r="E691" s="139"/>
      <c r="I691" s="235"/>
    </row>
    <row r="692" spans="1:9" ht="13.2">
      <c r="A692" s="40"/>
      <c r="E692" s="139"/>
      <c r="I692" s="235"/>
    </row>
    <row r="693" spans="1:9" ht="13.2">
      <c r="A693" s="40"/>
      <c r="E693" s="139"/>
      <c r="I693" s="235"/>
    </row>
    <row r="694" spans="1:9" ht="13.2">
      <c r="A694" s="40"/>
      <c r="E694" s="139"/>
      <c r="I694" s="235"/>
    </row>
    <row r="695" spans="1:9" ht="13.2">
      <c r="A695" s="40"/>
      <c r="E695" s="139"/>
      <c r="I695" s="235"/>
    </row>
    <row r="696" spans="1:9" ht="13.2">
      <c r="A696" s="40"/>
      <c r="E696" s="139"/>
      <c r="I696" s="235"/>
    </row>
    <row r="697" spans="1:9" ht="13.2">
      <c r="A697" s="40"/>
      <c r="E697" s="139"/>
      <c r="I697" s="235"/>
    </row>
    <row r="698" spans="1:9" ht="13.2">
      <c r="A698" s="40"/>
      <c r="E698" s="139"/>
      <c r="I698" s="235"/>
    </row>
    <row r="699" spans="1:9" ht="13.2">
      <c r="A699" s="40"/>
      <c r="E699" s="139"/>
      <c r="I699" s="235"/>
    </row>
    <row r="700" spans="1:9" ht="13.2">
      <c r="A700" s="40"/>
      <c r="E700" s="139"/>
      <c r="I700" s="235"/>
    </row>
    <row r="701" spans="1:9" ht="13.2">
      <c r="A701" s="40"/>
      <c r="E701" s="139"/>
      <c r="I701" s="235"/>
    </row>
    <row r="702" spans="1:9" ht="13.2">
      <c r="A702" s="40"/>
      <c r="E702" s="139"/>
      <c r="I702" s="235"/>
    </row>
    <row r="703" spans="1:9" ht="13.2">
      <c r="A703" s="40"/>
      <c r="E703" s="139"/>
      <c r="I703" s="235"/>
    </row>
    <row r="704" spans="1:9" ht="13.2">
      <c r="A704" s="40"/>
      <c r="E704" s="139"/>
      <c r="I704" s="235"/>
    </row>
    <row r="705" spans="1:9" ht="13.2">
      <c r="A705" s="40"/>
      <c r="E705" s="139"/>
      <c r="I705" s="235"/>
    </row>
    <row r="706" spans="1:9" ht="13.2">
      <c r="A706" s="40"/>
      <c r="E706" s="139"/>
      <c r="I706" s="235"/>
    </row>
    <row r="707" spans="1:9" ht="13.2">
      <c r="A707" s="40"/>
      <c r="E707" s="139"/>
      <c r="I707" s="235"/>
    </row>
    <row r="708" spans="1:9" ht="13.2">
      <c r="A708" s="40"/>
      <c r="E708" s="139"/>
      <c r="I708" s="235"/>
    </row>
    <row r="709" spans="1:9" ht="13.2">
      <c r="A709" s="40"/>
      <c r="E709" s="139"/>
      <c r="I709" s="235"/>
    </row>
    <row r="710" spans="1:9" ht="13.2">
      <c r="A710" s="40"/>
      <c r="E710" s="139"/>
      <c r="I710" s="235"/>
    </row>
    <row r="711" spans="1:9" ht="13.2">
      <c r="A711" s="40"/>
      <c r="E711" s="139"/>
      <c r="I711" s="235"/>
    </row>
    <row r="712" spans="1:9" ht="13.2">
      <c r="A712" s="40"/>
      <c r="E712" s="139"/>
      <c r="I712" s="235"/>
    </row>
    <row r="713" spans="1:9" ht="13.2">
      <c r="A713" s="40"/>
      <c r="E713" s="139"/>
      <c r="I713" s="235"/>
    </row>
    <row r="714" spans="1:9" ht="13.2">
      <c r="A714" s="40"/>
      <c r="E714" s="139"/>
      <c r="I714" s="235"/>
    </row>
    <row r="715" spans="1:9" ht="13.2">
      <c r="A715" s="40"/>
      <c r="E715" s="139"/>
      <c r="I715" s="235"/>
    </row>
    <row r="716" spans="1:9" ht="13.2">
      <c r="A716" s="40"/>
      <c r="E716" s="139"/>
      <c r="I716" s="235"/>
    </row>
    <row r="717" spans="1:9" ht="13.2">
      <c r="A717" s="40"/>
      <c r="E717" s="139"/>
      <c r="I717" s="235"/>
    </row>
    <row r="718" spans="1:9" ht="13.2">
      <c r="A718" s="40"/>
      <c r="E718" s="139"/>
      <c r="I718" s="235"/>
    </row>
    <row r="719" spans="1:9" ht="13.2">
      <c r="A719" s="40"/>
      <c r="E719" s="139"/>
      <c r="I719" s="235"/>
    </row>
    <row r="720" spans="1:9" ht="13.2">
      <c r="A720" s="40"/>
      <c r="E720" s="139"/>
      <c r="I720" s="235"/>
    </row>
    <row r="721" spans="1:9" ht="13.2">
      <c r="A721" s="40"/>
      <c r="E721" s="139"/>
      <c r="I721" s="235"/>
    </row>
    <row r="722" spans="1:9" ht="13.2">
      <c r="A722" s="40"/>
      <c r="E722" s="139"/>
      <c r="I722" s="235"/>
    </row>
    <row r="723" spans="1:9" ht="13.2">
      <c r="A723" s="40"/>
      <c r="E723" s="139"/>
      <c r="I723" s="235"/>
    </row>
    <row r="724" spans="1:9" ht="13.2">
      <c r="A724" s="40"/>
      <c r="E724" s="139"/>
      <c r="I724" s="235"/>
    </row>
    <row r="725" spans="1:9" ht="13.2">
      <c r="A725" s="40"/>
      <c r="E725" s="139"/>
      <c r="I725" s="235"/>
    </row>
    <row r="726" spans="1:9" ht="13.2">
      <c r="A726" s="40"/>
      <c r="E726" s="139"/>
      <c r="I726" s="235"/>
    </row>
    <row r="727" spans="1:9" ht="13.2">
      <c r="A727" s="40"/>
      <c r="E727" s="139"/>
      <c r="I727" s="235"/>
    </row>
    <row r="728" spans="1:9" ht="13.2">
      <c r="A728" s="40"/>
      <c r="E728" s="139"/>
      <c r="I728" s="235"/>
    </row>
    <row r="729" spans="1:9" ht="13.2">
      <c r="A729" s="40"/>
      <c r="E729" s="139"/>
      <c r="I729" s="235"/>
    </row>
    <row r="730" spans="1:9" ht="13.2">
      <c r="A730" s="40"/>
      <c r="E730" s="139"/>
      <c r="I730" s="235"/>
    </row>
    <row r="731" spans="1:9" ht="13.2">
      <c r="A731" s="40"/>
      <c r="E731" s="139"/>
      <c r="I731" s="235"/>
    </row>
    <row r="732" spans="1:9" ht="13.2">
      <c r="A732" s="40"/>
      <c r="E732" s="139"/>
      <c r="I732" s="235"/>
    </row>
    <row r="733" spans="1:9" ht="13.2">
      <c r="A733" s="40"/>
      <c r="E733" s="139"/>
      <c r="I733" s="235"/>
    </row>
    <row r="734" spans="1:9" ht="13.2">
      <c r="A734" s="40"/>
      <c r="E734" s="139"/>
      <c r="I734" s="235"/>
    </row>
    <row r="735" spans="1:9" ht="13.2">
      <c r="A735" s="40"/>
      <c r="E735" s="139"/>
      <c r="I735" s="235"/>
    </row>
    <row r="736" spans="1:9" ht="13.2">
      <c r="A736" s="40"/>
      <c r="E736" s="139"/>
      <c r="I736" s="235"/>
    </row>
    <row r="737" spans="1:9" ht="13.2">
      <c r="A737" s="40"/>
      <c r="E737" s="139"/>
      <c r="I737" s="235"/>
    </row>
    <row r="738" spans="1:9" ht="13.2">
      <c r="A738" s="40"/>
      <c r="E738" s="139"/>
      <c r="I738" s="235"/>
    </row>
    <row r="739" spans="1:9" ht="13.2">
      <c r="A739" s="40"/>
      <c r="E739" s="139"/>
      <c r="I739" s="235"/>
    </row>
    <row r="740" spans="1:9" ht="13.2">
      <c r="A740" s="40"/>
      <c r="E740" s="139"/>
      <c r="I740" s="235"/>
    </row>
    <row r="741" spans="1:9" ht="13.2">
      <c r="A741" s="40"/>
      <c r="E741" s="139"/>
      <c r="I741" s="235"/>
    </row>
    <row r="742" spans="1:9" ht="13.2">
      <c r="A742" s="40"/>
      <c r="E742" s="139"/>
      <c r="I742" s="235"/>
    </row>
    <row r="743" spans="1:9" ht="13.2">
      <c r="A743" s="40"/>
      <c r="E743" s="139"/>
      <c r="I743" s="235"/>
    </row>
    <row r="744" spans="1:9" ht="13.2">
      <c r="A744" s="40"/>
      <c r="E744" s="139"/>
      <c r="I744" s="235"/>
    </row>
    <row r="745" spans="1:9" ht="13.2">
      <c r="A745" s="40"/>
      <c r="E745" s="139"/>
      <c r="I745" s="235"/>
    </row>
    <row r="746" spans="1:9" ht="13.2">
      <c r="A746" s="40"/>
      <c r="E746" s="139"/>
      <c r="I746" s="235"/>
    </row>
    <row r="747" spans="1:9" ht="13.2">
      <c r="A747" s="40"/>
      <c r="E747" s="139"/>
      <c r="I747" s="235"/>
    </row>
    <row r="748" spans="1:9" ht="13.2">
      <c r="A748" s="40"/>
      <c r="E748" s="139"/>
      <c r="I748" s="235"/>
    </row>
    <row r="749" spans="1:9" ht="13.2">
      <c r="A749" s="40"/>
      <c r="E749" s="139"/>
      <c r="I749" s="235"/>
    </row>
    <row r="750" spans="1:9" ht="13.2">
      <c r="A750" s="40"/>
      <c r="E750" s="139"/>
      <c r="I750" s="235"/>
    </row>
    <row r="751" spans="1:9" ht="13.2">
      <c r="A751" s="40"/>
      <c r="E751" s="139"/>
      <c r="I751" s="235"/>
    </row>
    <row r="752" spans="1:9" ht="13.2">
      <c r="A752" s="40"/>
      <c r="E752" s="139"/>
      <c r="I752" s="235"/>
    </row>
    <row r="753" spans="1:9" ht="13.2">
      <c r="A753" s="40"/>
      <c r="E753" s="139"/>
      <c r="I753" s="235"/>
    </row>
    <row r="754" spans="1:9" ht="13.2">
      <c r="A754" s="40"/>
      <c r="E754" s="139"/>
      <c r="I754" s="235"/>
    </row>
    <row r="755" spans="1:9" ht="13.2">
      <c r="A755" s="40"/>
      <c r="E755" s="139"/>
      <c r="I755" s="235"/>
    </row>
    <row r="756" spans="1:9" ht="13.2">
      <c r="A756" s="40"/>
      <c r="E756" s="139"/>
      <c r="I756" s="235"/>
    </row>
    <row r="757" spans="1:9" ht="13.2">
      <c r="A757" s="40"/>
      <c r="E757" s="139"/>
      <c r="I757" s="235"/>
    </row>
    <row r="758" spans="1:9" ht="13.2">
      <c r="A758" s="40"/>
      <c r="E758" s="139"/>
      <c r="I758" s="235"/>
    </row>
    <row r="759" spans="1:9" ht="13.2">
      <c r="A759" s="40"/>
      <c r="E759" s="139"/>
      <c r="I759" s="235"/>
    </row>
    <row r="760" spans="1:9" ht="13.2">
      <c r="A760" s="40"/>
      <c r="E760" s="139"/>
      <c r="I760" s="235"/>
    </row>
    <row r="761" spans="1:9" ht="13.2">
      <c r="A761" s="40"/>
      <c r="E761" s="139"/>
      <c r="I761" s="235"/>
    </row>
    <row r="762" spans="1:9" ht="13.2">
      <c r="A762" s="40"/>
      <c r="E762" s="139"/>
      <c r="I762" s="235"/>
    </row>
    <row r="763" spans="1:9" ht="13.2">
      <c r="A763" s="40"/>
      <c r="E763" s="139"/>
      <c r="I763" s="235"/>
    </row>
    <row r="764" spans="1:9" ht="13.2">
      <c r="A764" s="40"/>
      <c r="E764" s="139"/>
      <c r="I764" s="235"/>
    </row>
    <row r="765" spans="1:9" ht="13.2">
      <c r="A765" s="40"/>
      <c r="E765" s="139"/>
      <c r="I765" s="235"/>
    </row>
    <row r="766" spans="1:9" ht="13.2">
      <c r="A766" s="40"/>
      <c r="E766" s="139"/>
      <c r="I766" s="235"/>
    </row>
    <row r="767" spans="1:9" ht="13.2">
      <c r="A767" s="40"/>
      <c r="E767" s="139"/>
      <c r="I767" s="235"/>
    </row>
    <row r="768" spans="1:9" ht="13.2">
      <c r="A768" s="40"/>
      <c r="E768" s="139"/>
      <c r="I768" s="235"/>
    </row>
    <row r="769" spans="1:9" ht="13.2">
      <c r="A769" s="40"/>
      <c r="E769" s="139"/>
      <c r="I769" s="235"/>
    </row>
    <row r="770" spans="1:9" ht="13.2">
      <c r="A770" s="40"/>
      <c r="E770" s="139"/>
      <c r="I770" s="235"/>
    </row>
    <row r="771" spans="1:9" ht="13.2">
      <c r="A771" s="40"/>
      <c r="E771" s="139"/>
      <c r="I771" s="235"/>
    </row>
    <row r="772" spans="1:9" ht="13.2">
      <c r="A772" s="40"/>
      <c r="E772" s="139"/>
      <c r="I772" s="235"/>
    </row>
    <row r="773" spans="1:9" ht="13.2">
      <c r="A773" s="40"/>
      <c r="E773" s="139"/>
      <c r="I773" s="235"/>
    </row>
    <row r="774" spans="1:9" ht="13.2">
      <c r="A774" s="40"/>
      <c r="E774" s="139"/>
      <c r="I774" s="235"/>
    </row>
    <row r="775" spans="1:9" ht="13.2">
      <c r="A775" s="40"/>
      <c r="E775" s="139"/>
      <c r="I775" s="235"/>
    </row>
    <row r="776" spans="1:9" ht="13.2">
      <c r="A776" s="40"/>
      <c r="E776" s="139"/>
      <c r="I776" s="235"/>
    </row>
    <row r="777" spans="1:9" ht="13.2">
      <c r="A777" s="40"/>
      <c r="E777" s="139"/>
      <c r="I777" s="235"/>
    </row>
    <row r="778" spans="1:9" ht="13.2">
      <c r="A778" s="40"/>
      <c r="E778" s="139"/>
      <c r="I778" s="235"/>
    </row>
    <row r="779" spans="1:9" ht="13.2">
      <c r="A779" s="40"/>
      <c r="E779" s="139"/>
      <c r="I779" s="235"/>
    </row>
    <row r="780" spans="1:9" ht="13.2">
      <c r="A780" s="40"/>
      <c r="E780" s="139"/>
      <c r="I780" s="235"/>
    </row>
    <row r="781" spans="1:9" ht="13.2">
      <c r="A781" s="40"/>
      <c r="E781" s="139"/>
      <c r="I781" s="235"/>
    </row>
    <row r="782" spans="1:9" ht="13.2">
      <c r="A782" s="40"/>
      <c r="E782" s="139"/>
      <c r="I782" s="235"/>
    </row>
    <row r="783" spans="1:9" ht="13.2">
      <c r="A783" s="40"/>
      <c r="E783" s="139"/>
      <c r="I783" s="235"/>
    </row>
    <row r="784" spans="1:9" ht="13.2">
      <c r="A784" s="40"/>
      <c r="E784" s="139"/>
      <c r="I784" s="235"/>
    </row>
    <row r="785" spans="1:9" ht="13.2">
      <c r="A785" s="40"/>
      <c r="E785" s="139"/>
      <c r="I785" s="235"/>
    </row>
    <row r="786" spans="1:9" ht="13.2">
      <c r="A786" s="40"/>
      <c r="E786" s="139"/>
      <c r="I786" s="235"/>
    </row>
    <row r="787" spans="1:9" ht="13.2">
      <c r="A787" s="40"/>
      <c r="E787" s="139"/>
      <c r="I787" s="235"/>
    </row>
    <row r="788" spans="1:9" ht="13.2">
      <c r="A788" s="40"/>
      <c r="E788" s="139"/>
      <c r="I788" s="235"/>
    </row>
    <row r="789" spans="1:9" ht="13.2">
      <c r="A789" s="40"/>
      <c r="E789" s="139"/>
      <c r="I789" s="235"/>
    </row>
    <row r="790" spans="1:9" ht="13.2">
      <c r="A790" s="40"/>
      <c r="E790" s="139"/>
      <c r="I790" s="235"/>
    </row>
    <row r="791" spans="1:9" ht="13.2">
      <c r="A791" s="40"/>
      <c r="E791" s="139"/>
      <c r="I791" s="235"/>
    </row>
    <row r="792" spans="1:9" ht="13.2">
      <c r="A792" s="40"/>
      <c r="E792" s="139"/>
      <c r="I792" s="235"/>
    </row>
    <row r="793" spans="1:9" ht="13.2">
      <c r="A793" s="40"/>
      <c r="E793" s="139"/>
      <c r="I793" s="235"/>
    </row>
    <row r="794" spans="1:9" ht="13.2">
      <c r="A794" s="40"/>
      <c r="E794" s="139"/>
      <c r="I794" s="235"/>
    </row>
    <row r="795" spans="1:9" ht="13.2">
      <c r="A795" s="40"/>
      <c r="E795" s="139"/>
      <c r="I795" s="235"/>
    </row>
    <row r="796" spans="1:9" ht="13.2">
      <c r="A796" s="40"/>
      <c r="E796" s="139"/>
      <c r="I796" s="235"/>
    </row>
    <row r="797" spans="1:9" ht="13.2">
      <c r="A797" s="40"/>
      <c r="E797" s="139"/>
      <c r="I797" s="235"/>
    </row>
    <row r="798" spans="1:9" ht="13.2">
      <c r="A798" s="40"/>
      <c r="E798" s="139"/>
      <c r="I798" s="235"/>
    </row>
    <row r="799" spans="1:9" ht="13.2">
      <c r="A799" s="40"/>
      <c r="E799" s="139"/>
      <c r="I799" s="235"/>
    </row>
    <row r="800" spans="1:9" ht="13.2">
      <c r="A800" s="40"/>
      <c r="E800" s="139"/>
      <c r="I800" s="235"/>
    </row>
    <row r="801" spans="1:9" ht="13.2">
      <c r="A801" s="40"/>
      <c r="E801" s="139"/>
      <c r="I801" s="235"/>
    </row>
    <row r="802" spans="1:9" ht="13.2">
      <c r="A802" s="40"/>
      <c r="E802" s="139"/>
      <c r="I802" s="235"/>
    </row>
    <row r="803" spans="1:9" ht="13.2">
      <c r="A803" s="40"/>
      <c r="E803" s="139"/>
      <c r="I803" s="235"/>
    </row>
    <row r="804" spans="1:9" ht="13.2">
      <c r="A804" s="40"/>
      <c r="E804" s="139"/>
      <c r="I804" s="235"/>
    </row>
    <row r="805" spans="1:9" ht="13.2">
      <c r="A805" s="40"/>
      <c r="E805" s="139"/>
      <c r="I805" s="235"/>
    </row>
    <row r="806" spans="1:9" ht="13.2">
      <c r="A806" s="40"/>
      <c r="E806" s="139"/>
      <c r="I806" s="235"/>
    </row>
    <row r="807" spans="1:9" ht="13.2">
      <c r="A807" s="40"/>
      <c r="E807" s="139"/>
      <c r="I807" s="235"/>
    </row>
    <row r="808" spans="1:9" ht="13.2">
      <c r="A808" s="40"/>
      <c r="E808" s="139"/>
      <c r="I808" s="235"/>
    </row>
    <row r="809" spans="1:9" ht="13.2">
      <c r="A809" s="40"/>
      <c r="E809" s="139"/>
      <c r="I809" s="235"/>
    </row>
    <row r="810" spans="1:9" ht="13.2">
      <c r="A810" s="40"/>
      <c r="E810" s="139"/>
      <c r="I810" s="235"/>
    </row>
    <row r="811" spans="1:9" ht="13.2">
      <c r="A811" s="40"/>
      <c r="E811" s="139"/>
      <c r="I811" s="235"/>
    </row>
    <row r="812" spans="1:9" ht="13.2">
      <c r="A812" s="40"/>
      <c r="E812" s="139"/>
      <c r="I812" s="235"/>
    </row>
    <row r="813" spans="1:9" ht="13.2">
      <c r="A813" s="40"/>
      <c r="E813" s="139"/>
      <c r="I813" s="235"/>
    </row>
    <row r="814" spans="1:9" ht="13.2">
      <c r="A814" s="40"/>
      <c r="E814" s="139"/>
      <c r="I814" s="235"/>
    </row>
    <row r="815" spans="1:9" ht="13.2">
      <c r="A815" s="40"/>
      <c r="E815" s="139"/>
      <c r="I815" s="235"/>
    </row>
    <row r="816" spans="1:9" ht="13.2">
      <c r="A816" s="40"/>
      <c r="E816" s="139"/>
      <c r="I816" s="235"/>
    </row>
    <row r="817" spans="1:9" ht="13.2">
      <c r="A817" s="40"/>
      <c r="E817" s="139"/>
      <c r="I817" s="235"/>
    </row>
    <row r="818" spans="1:9" ht="13.2">
      <c r="A818" s="40"/>
      <c r="E818" s="139"/>
      <c r="I818" s="235"/>
    </row>
    <row r="819" spans="1:9" ht="13.2">
      <c r="A819" s="40"/>
      <c r="E819" s="139"/>
      <c r="I819" s="235"/>
    </row>
    <row r="820" spans="1:9" ht="13.2">
      <c r="A820" s="40"/>
      <c r="E820" s="139"/>
      <c r="I820" s="235"/>
    </row>
    <row r="821" spans="1:9" ht="13.2">
      <c r="A821" s="40"/>
      <c r="E821" s="139"/>
      <c r="I821" s="235"/>
    </row>
    <row r="822" spans="1:9" ht="13.2">
      <c r="A822" s="40"/>
      <c r="E822" s="139"/>
      <c r="I822" s="235"/>
    </row>
    <row r="823" spans="1:9" ht="13.2">
      <c r="A823" s="40"/>
      <c r="E823" s="139"/>
      <c r="I823" s="235"/>
    </row>
    <row r="824" spans="1:9" ht="13.2">
      <c r="A824" s="40"/>
      <c r="E824" s="139"/>
      <c r="I824" s="235"/>
    </row>
    <row r="825" spans="1:9" ht="13.2">
      <c r="A825" s="40"/>
      <c r="E825" s="139"/>
      <c r="I825" s="235"/>
    </row>
    <row r="826" spans="1:9" ht="13.2">
      <c r="A826" s="40"/>
      <c r="E826" s="139"/>
      <c r="I826" s="235"/>
    </row>
    <row r="827" spans="1:9" ht="13.2">
      <c r="A827" s="40"/>
      <c r="E827" s="139"/>
      <c r="I827" s="235"/>
    </row>
    <row r="828" spans="1:9" ht="13.2">
      <c r="A828" s="40"/>
      <c r="E828" s="139"/>
      <c r="I828" s="235"/>
    </row>
    <row r="829" spans="1:9" ht="13.2">
      <c r="A829" s="40"/>
      <c r="E829" s="139"/>
      <c r="I829" s="235"/>
    </row>
    <row r="830" spans="1:9" ht="13.2">
      <c r="A830" s="40"/>
      <c r="E830" s="139"/>
      <c r="I830" s="235"/>
    </row>
    <row r="831" spans="1:9" ht="13.2">
      <c r="A831" s="40"/>
      <c r="E831" s="139"/>
      <c r="I831" s="235"/>
    </row>
    <row r="832" spans="1:9" ht="13.2">
      <c r="A832" s="40"/>
      <c r="E832" s="139"/>
      <c r="I832" s="235"/>
    </row>
    <row r="833" spans="1:9" ht="13.2">
      <c r="A833" s="40"/>
      <c r="E833" s="139"/>
      <c r="I833" s="235"/>
    </row>
    <row r="834" spans="1:9" ht="13.2">
      <c r="A834" s="40"/>
      <c r="E834" s="139"/>
      <c r="I834" s="235"/>
    </row>
    <row r="835" spans="1:9" ht="13.2">
      <c r="A835" s="40"/>
      <c r="E835" s="139"/>
      <c r="I835" s="235"/>
    </row>
    <row r="836" spans="1:9" ht="13.2">
      <c r="A836" s="40"/>
      <c r="E836" s="139"/>
      <c r="I836" s="235"/>
    </row>
    <row r="837" spans="1:9" ht="13.2">
      <c r="A837" s="40"/>
      <c r="E837" s="139"/>
      <c r="I837" s="235"/>
    </row>
    <row r="838" spans="1:9" ht="13.2">
      <c r="A838" s="40"/>
      <c r="E838" s="139"/>
      <c r="I838" s="235"/>
    </row>
    <row r="839" spans="1:9" ht="13.2">
      <c r="A839" s="40"/>
      <c r="E839" s="139"/>
      <c r="I839" s="235"/>
    </row>
    <row r="840" spans="1:9" ht="13.2">
      <c r="A840" s="40"/>
      <c r="E840" s="139"/>
      <c r="I840" s="235"/>
    </row>
    <row r="841" spans="1:9" ht="13.2">
      <c r="A841" s="40"/>
      <c r="E841" s="139"/>
      <c r="I841" s="235"/>
    </row>
    <row r="842" spans="1:9" ht="13.2">
      <c r="A842" s="40"/>
      <c r="E842" s="139"/>
      <c r="I842" s="235"/>
    </row>
    <row r="843" spans="1:9" ht="13.2">
      <c r="A843" s="40"/>
      <c r="E843" s="139"/>
      <c r="I843" s="235"/>
    </row>
    <row r="844" spans="1:9" ht="13.2">
      <c r="A844" s="40"/>
      <c r="E844" s="139"/>
      <c r="I844" s="235"/>
    </row>
    <row r="845" spans="1:9" ht="13.2">
      <c r="A845" s="40"/>
      <c r="E845" s="139"/>
      <c r="I845" s="235"/>
    </row>
    <row r="846" spans="1:9" ht="13.2">
      <c r="A846" s="40"/>
      <c r="E846" s="139"/>
      <c r="I846" s="235"/>
    </row>
    <row r="847" spans="1:9" ht="13.2">
      <c r="A847" s="40"/>
      <c r="E847" s="139"/>
      <c r="I847" s="235"/>
    </row>
    <row r="848" spans="1:9" ht="13.2">
      <c r="A848" s="40"/>
      <c r="E848" s="139"/>
      <c r="I848" s="235"/>
    </row>
    <row r="849" spans="1:9" ht="13.2">
      <c r="A849" s="40"/>
      <c r="E849" s="139"/>
      <c r="I849" s="235"/>
    </row>
    <row r="850" spans="1:9" ht="13.2">
      <c r="A850" s="40"/>
      <c r="E850" s="139"/>
      <c r="I850" s="235"/>
    </row>
    <row r="851" spans="1:9" ht="13.2">
      <c r="A851" s="40"/>
      <c r="E851" s="139"/>
      <c r="I851" s="235"/>
    </row>
    <row r="852" spans="1:9" ht="13.2">
      <c r="A852" s="40"/>
      <c r="E852" s="139"/>
      <c r="I852" s="235"/>
    </row>
    <row r="853" spans="1:9" ht="13.2">
      <c r="A853" s="40"/>
      <c r="E853" s="139"/>
      <c r="I853" s="235"/>
    </row>
    <row r="854" spans="1:9" ht="13.2">
      <c r="A854" s="40"/>
      <c r="E854" s="139"/>
      <c r="I854" s="235"/>
    </row>
    <row r="855" spans="1:9" ht="13.2">
      <c r="A855" s="40"/>
      <c r="E855" s="139"/>
      <c r="I855" s="235"/>
    </row>
    <row r="856" spans="1:9" ht="13.2">
      <c r="A856" s="40"/>
      <c r="E856" s="139"/>
      <c r="I856" s="235"/>
    </row>
    <row r="857" spans="1:9" ht="13.2">
      <c r="A857" s="40"/>
      <c r="E857" s="139"/>
      <c r="I857" s="235"/>
    </row>
    <row r="858" spans="1:9" ht="13.2">
      <c r="A858" s="40"/>
      <c r="E858" s="139"/>
      <c r="I858" s="235"/>
    </row>
    <row r="859" spans="1:9" ht="13.2">
      <c r="A859" s="40"/>
      <c r="E859" s="139"/>
      <c r="I859" s="235"/>
    </row>
    <row r="860" spans="1:9" ht="13.2">
      <c r="A860" s="40"/>
      <c r="E860" s="139"/>
      <c r="I860" s="235"/>
    </row>
    <row r="861" spans="1:9" ht="13.2">
      <c r="A861" s="40"/>
      <c r="E861" s="139"/>
      <c r="I861" s="235"/>
    </row>
    <row r="862" spans="1:9" ht="13.2">
      <c r="A862" s="40"/>
      <c r="E862" s="139"/>
      <c r="I862" s="235"/>
    </row>
    <row r="863" spans="1:9" ht="13.2">
      <c r="A863" s="40"/>
      <c r="E863" s="139"/>
      <c r="I863" s="235"/>
    </row>
    <row r="864" spans="1:9" ht="13.2">
      <c r="A864" s="40"/>
      <c r="E864" s="139"/>
      <c r="I864" s="235"/>
    </row>
    <row r="865" spans="1:9" ht="13.2">
      <c r="A865" s="40"/>
      <c r="E865" s="139"/>
      <c r="I865" s="235"/>
    </row>
    <row r="866" spans="1:9" ht="13.2">
      <c r="A866" s="40"/>
      <c r="E866" s="139"/>
      <c r="I866" s="235"/>
    </row>
    <row r="867" spans="1:9" ht="13.2">
      <c r="A867" s="40"/>
      <c r="E867" s="139"/>
      <c r="I867" s="235"/>
    </row>
    <row r="868" spans="1:9" ht="13.2">
      <c r="A868" s="40"/>
      <c r="E868" s="139"/>
      <c r="I868" s="235"/>
    </row>
    <row r="869" spans="1:9" ht="13.2">
      <c r="A869" s="40"/>
      <c r="E869" s="139"/>
      <c r="I869" s="235"/>
    </row>
    <row r="870" spans="1:9" ht="13.2">
      <c r="A870" s="40"/>
      <c r="E870" s="139"/>
      <c r="I870" s="235"/>
    </row>
    <row r="871" spans="1:9" ht="13.2">
      <c r="A871" s="40"/>
      <c r="E871" s="139"/>
      <c r="I871" s="235"/>
    </row>
    <row r="872" spans="1:9" ht="13.2">
      <c r="A872" s="40"/>
      <c r="E872" s="139"/>
      <c r="I872" s="235"/>
    </row>
    <row r="873" spans="1:9" ht="13.2">
      <c r="A873" s="40"/>
      <c r="E873" s="139"/>
      <c r="I873" s="235"/>
    </row>
    <row r="874" spans="1:9" ht="13.2">
      <c r="A874" s="40"/>
      <c r="E874" s="139"/>
      <c r="I874" s="235"/>
    </row>
    <row r="875" spans="1:9" ht="13.2">
      <c r="A875" s="40"/>
      <c r="E875" s="139"/>
      <c r="I875" s="235"/>
    </row>
    <row r="876" spans="1:9" ht="13.2">
      <c r="A876" s="40"/>
      <c r="E876" s="139"/>
      <c r="I876" s="235"/>
    </row>
    <row r="877" spans="1:9" ht="13.2">
      <c r="A877" s="40"/>
      <c r="E877" s="139"/>
      <c r="I877" s="235"/>
    </row>
    <row r="878" spans="1:9" ht="13.2">
      <c r="A878" s="40"/>
      <c r="E878" s="139"/>
      <c r="I878" s="235"/>
    </row>
    <row r="879" spans="1:9" ht="13.2">
      <c r="A879" s="40"/>
      <c r="E879" s="139"/>
      <c r="I879" s="235"/>
    </row>
    <row r="880" spans="1:9" ht="13.2">
      <c r="A880" s="40"/>
      <c r="E880" s="139"/>
      <c r="I880" s="235"/>
    </row>
    <row r="881" spans="1:9" ht="13.2">
      <c r="A881" s="40"/>
      <c r="E881" s="139"/>
      <c r="I881" s="235"/>
    </row>
    <row r="882" spans="1:9" ht="13.2">
      <c r="A882" s="40"/>
      <c r="E882" s="139"/>
      <c r="I882" s="235"/>
    </row>
    <row r="883" spans="1:9" ht="13.2">
      <c r="A883" s="40"/>
      <c r="E883" s="139"/>
      <c r="I883" s="235"/>
    </row>
    <row r="884" spans="1:9" ht="13.2">
      <c r="A884" s="40"/>
      <c r="E884" s="139"/>
      <c r="I884" s="235"/>
    </row>
    <row r="885" spans="1:9" ht="13.2">
      <c r="A885" s="40"/>
      <c r="E885" s="139"/>
      <c r="I885" s="235"/>
    </row>
    <row r="886" spans="1:9" ht="13.2">
      <c r="A886" s="40"/>
      <c r="E886" s="139"/>
      <c r="I886" s="235"/>
    </row>
    <row r="887" spans="1:9" ht="13.2">
      <c r="A887" s="40"/>
      <c r="E887" s="139"/>
      <c r="I887" s="235"/>
    </row>
    <row r="888" spans="1:9" ht="13.2">
      <c r="A888" s="40"/>
      <c r="E888" s="139"/>
      <c r="I888" s="235"/>
    </row>
    <row r="889" spans="1:9" ht="13.2">
      <c r="A889" s="40"/>
      <c r="E889" s="139"/>
      <c r="I889" s="235"/>
    </row>
    <row r="890" spans="1:9" ht="13.2">
      <c r="A890" s="40"/>
      <c r="E890" s="139"/>
      <c r="I890" s="235"/>
    </row>
    <row r="891" spans="1:9" ht="13.2">
      <c r="A891" s="40"/>
      <c r="E891" s="139"/>
      <c r="I891" s="235"/>
    </row>
    <row r="892" spans="1:9" ht="13.2">
      <c r="A892" s="40"/>
      <c r="E892" s="139"/>
      <c r="I892" s="235"/>
    </row>
    <row r="893" spans="1:9" ht="13.2">
      <c r="A893" s="40"/>
      <c r="E893" s="139"/>
      <c r="I893" s="235"/>
    </row>
    <row r="894" spans="1:9" ht="13.2">
      <c r="A894" s="40"/>
      <c r="E894" s="139"/>
      <c r="I894" s="235"/>
    </row>
    <row r="895" spans="1:9" ht="13.2">
      <c r="A895" s="40"/>
      <c r="E895" s="139"/>
      <c r="I895" s="235"/>
    </row>
    <row r="896" spans="1:9" ht="13.2">
      <c r="A896" s="40"/>
      <c r="E896" s="139"/>
      <c r="I896" s="235"/>
    </row>
    <row r="897" spans="1:9" ht="13.2">
      <c r="A897" s="40"/>
      <c r="E897" s="139"/>
      <c r="I897" s="235"/>
    </row>
    <row r="898" spans="1:9" ht="13.2">
      <c r="A898" s="40"/>
      <c r="E898" s="139"/>
      <c r="I898" s="235"/>
    </row>
    <row r="899" spans="1:9" ht="13.2">
      <c r="A899" s="40"/>
      <c r="E899" s="139"/>
      <c r="I899" s="235"/>
    </row>
    <row r="900" spans="1:9" ht="13.2">
      <c r="A900" s="40"/>
      <c r="E900" s="139"/>
      <c r="I900" s="235"/>
    </row>
    <row r="901" spans="1:9" ht="13.2">
      <c r="A901" s="40"/>
      <c r="E901" s="139"/>
      <c r="I901" s="235"/>
    </row>
    <row r="902" spans="1:9" ht="13.2">
      <c r="A902" s="40"/>
      <c r="E902" s="139"/>
      <c r="I902" s="235"/>
    </row>
    <row r="903" spans="1:9" ht="13.2">
      <c r="A903" s="40"/>
      <c r="E903" s="139"/>
      <c r="I903" s="235"/>
    </row>
    <row r="904" spans="1:9" ht="13.2">
      <c r="A904" s="40"/>
      <c r="E904" s="139"/>
      <c r="I904" s="235"/>
    </row>
    <row r="905" spans="1:9" ht="13.2">
      <c r="A905" s="40"/>
      <c r="E905" s="139"/>
      <c r="I905" s="235"/>
    </row>
    <row r="906" spans="1:9" ht="13.2">
      <c r="A906" s="40"/>
      <c r="E906" s="139"/>
      <c r="I906" s="235"/>
    </row>
    <row r="907" spans="1:9" ht="13.2">
      <c r="A907" s="40"/>
      <c r="E907" s="139"/>
      <c r="I907" s="235"/>
    </row>
    <row r="908" spans="1:9" ht="13.2">
      <c r="A908" s="40"/>
      <c r="E908" s="139"/>
      <c r="I908" s="235"/>
    </row>
    <row r="909" spans="1:9" ht="13.2">
      <c r="A909" s="40"/>
      <c r="E909" s="139"/>
      <c r="I909" s="235"/>
    </row>
    <row r="910" spans="1:9" ht="13.2">
      <c r="A910" s="40"/>
      <c r="E910" s="139"/>
      <c r="I910" s="235"/>
    </row>
    <row r="911" spans="1:9" ht="13.2">
      <c r="A911" s="40"/>
      <c r="E911" s="139"/>
      <c r="I911" s="235"/>
    </row>
    <row r="912" spans="1:9" ht="13.2">
      <c r="A912" s="40"/>
      <c r="E912" s="139"/>
      <c r="I912" s="235"/>
    </row>
    <row r="913" spans="1:9" ht="13.2">
      <c r="A913" s="40"/>
      <c r="E913" s="139"/>
      <c r="I913" s="235"/>
    </row>
    <row r="914" spans="1:9" ht="13.2">
      <c r="A914" s="40"/>
      <c r="E914" s="139"/>
      <c r="I914" s="235"/>
    </row>
    <row r="915" spans="1:9" ht="13.2">
      <c r="A915" s="40"/>
      <c r="E915" s="139"/>
      <c r="I915" s="235"/>
    </row>
    <row r="916" spans="1:9" ht="13.2">
      <c r="A916" s="40"/>
      <c r="E916" s="139"/>
      <c r="I916" s="235"/>
    </row>
    <row r="917" spans="1:9" ht="13.2">
      <c r="A917" s="40"/>
      <c r="E917" s="139"/>
      <c r="I917" s="235"/>
    </row>
    <row r="918" spans="1:9" ht="13.2">
      <c r="A918" s="40"/>
      <c r="E918" s="139"/>
      <c r="I918" s="235"/>
    </row>
    <row r="919" spans="1:9" ht="13.2">
      <c r="A919" s="40"/>
      <c r="E919" s="139"/>
      <c r="I919" s="235"/>
    </row>
    <row r="920" spans="1:9" ht="13.2">
      <c r="A920" s="40"/>
      <c r="E920" s="139"/>
      <c r="I920" s="235"/>
    </row>
    <row r="921" spans="1:9" ht="13.2">
      <c r="A921" s="40"/>
      <c r="E921" s="139"/>
      <c r="I921" s="235"/>
    </row>
    <row r="922" spans="1:9" ht="13.2">
      <c r="A922" s="40"/>
      <c r="E922" s="139"/>
      <c r="I922" s="235"/>
    </row>
    <row r="923" spans="1:9" ht="13.2">
      <c r="A923" s="40"/>
      <c r="E923" s="139"/>
      <c r="I923" s="235"/>
    </row>
    <row r="924" spans="1:9" ht="13.2">
      <c r="A924" s="40"/>
      <c r="E924" s="139"/>
      <c r="I924" s="235"/>
    </row>
    <row r="925" spans="1:9" ht="13.2">
      <c r="A925" s="40"/>
      <c r="E925" s="139"/>
      <c r="I925" s="235"/>
    </row>
    <row r="926" spans="1:9" ht="13.2">
      <c r="A926" s="40"/>
      <c r="E926" s="139"/>
      <c r="I926" s="235"/>
    </row>
    <row r="927" spans="1:9" ht="13.2">
      <c r="A927" s="40"/>
      <c r="E927" s="139"/>
      <c r="I927" s="235"/>
    </row>
    <row r="928" spans="1:9" ht="13.2">
      <c r="A928" s="40"/>
      <c r="E928" s="139"/>
      <c r="I928" s="235"/>
    </row>
    <row r="929" spans="1:9" ht="13.2">
      <c r="A929" s="40"/>
      <c r="E929" s="139"/>
      <c r="I929" s="235"/>
    </row>
    <row r="930" spans="1:9" ht="13.2">
      <c r="A930" s="40"/>
      <c r="E930" s="139"/>
      <c r="I930" s="235"/>
    </row>
    <row r="931" spans="1:9" ht="13.2">
      <c r="A931" s="40"/>
      <c r="E931" s="139"/>
      <c r="I931" s="235"/>
    </row>
    <row r="932" spans="1:9" ht="13.2">
      <c r="A932" s="40"/>
      <c r="E932" s="139"/>
      <c r="I932" s="235"/>
    </row>
    <row r="933" spans="1:9" ht="13.2">
      <c r="A933" s="40"/>
      <c r="E933" s="139"/>
      <c r="I933" s="235"/>
    </row>
    <row r="934" spans="1:9" ht="13.2">
      <c r="A934" s="40"/>
      <c r="E934" s="139"/>
      <c r="I934" s="235"/>
    </row>
    <row r="935" spans="1:9" ht="13.2">
      <c r="A935" s="40"/>
      <c r="E935" s="139"/>
      <c r="I935" s="235"/>
    </row>
    <row r="936" spans="1:9" ht="13.2">
      <c r="A936" s="40"/>
      <c r="E936" s="139"/>
      <c r="I936" s="235"/>
    </row>
    <row r="937" spans="1:9" ht="13.2">
      <c r="A937" s="40"/>
      <c r="E937" s="139"/>
      <c r="I937" s="235"/>
    </row>
    <row r="938" spans="1:9" ht="13.2">
      <c r="A938" s="40"/>
      <c r="E938" s="139"/>
      <c r="I938" s="235"/>
    </row>
    <row r="939" spans="1:9" ht="13.2">
      <c r="A939" s="40"/>
      <c r="E939" s="139"/>
      <c r="I939" s="235"/>
    </row>
    <row r="940" spans="1:9" ht="13.2">
      <c r="A940" s="40"/>
      <c r="E940" s="139"/>
      <c r="I940" s="235"/>
    </row>
    <row r="941" spans="1:9" ht="13.2">
      <c r="A941" s="40"/>
      <c r="E941" s="139"/>
      <c r="I941" s="235"/>
    </row>
    <row r="942" spans="1:9" ht="13.2">
      <c r="A942" s="40"/>
      <c r="E942" s="139"/>
      <c r="I942" s="235"/>
    </row>
    <row r="943" spans="1:9" ht="13.2">
      <c r="A943" s="40"/>
      <c r="E943" s="139"/>
      <c r="I943" s="235"/>
    </row>
    <row r="944" spans="1:9" ht="13.2">
      <c r="A944" s="40"/>
      <c r="E944" s="139"/>
      <c r="I944" s="235"/>
    </row>
    <row r="945" spans="1:9" ht="13.2">
      <c r="A945" s="40"/>
      <c r="E945" s="139"/>
      <c r="I945" s="235"/>
    </row>
    <row r="946" spans="1:9" ht="13.2">
      <c r="A946" s="40"/>
      <c r="E946" s="139"/>
      <c r="I946" s="235"/>
    </row>
    <row r="947" spans="1:9" ht="13.2">
      <c r="A947" s="40"/>
      <c r="E947" s="139"/>
      <c r="I947" s="235"/>
    </row>
    <row r="948" spans="1:9" ht="13.2">
      <c r="A948" s="40"/>
      <c r="E948" s="139"/>
      <c r="I948" s="235"/>
    </row>
    <row r="949" spans="1:9" ht="13.2">
      <c r="A949" s="40"/>
      <c r="E949" s="139"/>
      <c r="I949" s="235"/>
    </row>
    <row r="950" spans="1:9" ht="13.2">
      <c r="A950" s="40"/>
      <c r="E950" s="139"/>
      <c r="I950" s="235"/>
    </row>
    <row r="951" spans="1:9" ht="13.2">
      <c r="A951" s="40"/>
      <c r="E951" s="139"/>
      <c r="I951" s="235"/>
    </row>
    <row r="952" spans="1:9" ht="13.2">
      <c r="A952" s="40"/>
      <c r="E952" s="139"/>
      <c r="I952" s="235"/>
    </row>
    <row r="953" spans="1:9" ht="13.2">
      <c r="A953" s="40"/>
      <c r="E953" s="139"/>
      <c r="I953" s="235"/>
    </row>
    <row r="954" spans="1:9" ht="13.2">
      <c r="A954" s="40"/>
      <c r="E954" s="139"/>
      <c r="I954" s="235"/>
    </row>
    <row r="955" spans="1:9" ht="13.2">
      <c r="A955" s="40"/>
      <c r="E955" s="139"/>
      <c r="I955" s="235"/>
    </row>
    <row r="956" spans="1:9" ht="13.2">
      <c r="A956" s="40"/>
      <c r="E956" s="139"/>
      <c r="I956" s="235"/>
    </row>
    <row r="957" spans="1:9" ht="13.2">
      <c r="A957" s="40"/>
      <c r="E957" s="139"/>
      <c r="I957" s="235"/>
    </row>
    <row r="958" spans="1:9" ht="13.2">
      <c r="A958" s="40"/>
      <c r="E958" s="139"/>
      <c r="I958" s="235"/>
    </row>
    <row r="959" spans="1:9" ht="13.2">
      <c r="A959" s="40"/>
      <c r="E959" s="139"/>
      <c r="I959" s="235"/>
    </row>
    <row r="960" spans="1:9" ht="13.2">
      <c r="A960" s="40"/>
      <c r="E960" s="139"/>
      <c r="I960" s="235"/>
    </row>
    <row r="961" spans="1:9" ht="13.2">
      <c r="A961" s="40"/>
      <c r="E961" s="139"/>
      <c r="I961" s="235"/>
    </row>
  </sheetData>
  <dataValidations count="2">
    <dataValidation type="list" allowBlank="1" showErrorMessage="1" sqref="F3:G6 Q3:R9 F8:G11 Q12:R12 Q16:R16 F14:G18 Q19:R20 F20:G24 Q23:R26 F26:G29 Q29:R29 F31:G36 F38:G55 F58:G61 Q58:R64 F63:G66 Q67:R68 F68:G72 Q71:R72 F74:G77 Q75:R79 F80:G82 Q82:R84 Q87:R90 F84:G109 F111:G116 Y58:Z116 Q119:R126 Q131:R133 Q136:R137 Q140:R141 Q144:R144 Q147:R147 Q150:R150 F119:G175 Q178:R185 Q188:R190 Q193:R194 Q197:R197 F178:G218" xr:uid="{00000000-0002-0000-1300-000000000000}">
      <formula1>"Yes,No,NA"</formula1>
    </dataValidation>
    <dataValidation type="list" allowBlank="1" showErrorMessage="1" sqref="H3:H6 S3:S9 H8:H11 S12 S16 H14:H18 S19:S20 H20:H24 S23:S26 H26:H29 S29 H31:H36 H38:H55 H58:H61 S58:S64 H63:H66 S67:S68 H68:H72 S71:S72 H74:H77 S75:S79 H80:H82 S82:S84 S87:S90 H84:H109 H111:H116 AA58:AA116 S119:S126 S131:S133 S136:S137 S140:S141 S144 S147 S150 H119:H175 S178:S185 S188:S190 S193:S194 S197 H178:H218" xr:uid="{00000000-0002-0000-1300-000001000000}">
      <formula1>"Venmo,Zelle,Paypal,Apple pay,Cash,Not in the Directory"</formula1>
    </dataValidation>
  </dataValidations>
  <pageMargins left="0.7" right="0.7" top="0.75" bottom="0.75" header="0.3" footer="0.3"/>
  <tableParts count="171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  <tablePart r:id="rId131"/>
    <tablePart r:id="rId132"/>
    <tablePart r:id="rId133"/>
    <tablePart r:id="rId134"/>
    <tablePart r:id="rId135"/>
    <tablePart r:id="rId136"/>
    <tablePart r:id="rId137"/>
    <tablePart r:id="rId138"/>
    <tablePart r:id="rId139"/>
    <tablePart r:id="rId140"/>
    <tablePart r:id="rId141"/>
    <tablePart r:id="rId142"/>
    <tablePart r:id="rId143"/>
    <tablePart r:id="rId144"/>
    <tablePart r:id="rId145"/>
    <tablePart r:id="rId146"/>
    <tablePart r:id="rId147"/>
    <tablePart r:id="rId148"/>
    <tablePart r:id="rId149"/>
    <tablePart r:id="rId150"/>
    <tablePart r:id="rId151"/>
    <tablePart r:id="rId152"/>
    <tablePart r:id="rId153"/>
    <tablePart r:id="rId154"/>
    <tablePart r:id="rId155"/>
    <tablePart r:id="rId156"/>
    <tablePart r:id="rId157"/>
    <tablePart r:id="rId158"/>
    <tablePart r:id="rId159"/>
    <tablePart r:id="rId160"/>
    <tablePart r:id="rId161"/>
    <tablePart r:id="rId162"/>
    <tablePart r:id="rId163"/>
    <tablePart r:id="rId164"/>
    <tablePart r:id="rId165"/>
    <tablePart r:id="rId166"/>
    <tablePart r:id="rId167"/>
    <tablePart r:id="rId168"/>
    <tablePart r:id="rId169"/>
    <tablePart r:id="rId170"/>
    <tablePart r:id="rId17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AM958"/>
  <sheetViews>
    <sheetView workbookViewId="0"/>
  </sheetViews>
  <sheetFormatPr defaultColWidth="12.6640625" defaultRowHeight="15.75" customHeight="1"/>
  <cols>
    <col min="1" max="1" width="9" customWidth="1"/>
    <col min="2" max="2" width="13.33203125" customWidth="1"/>
    <col min="3" max="3" width="20" customWidth="1"/>
    <col min="5" max="5" width="14.109375" customWidth="1"/>
    <col min="9" max="9" width="1.88671875" customWidth="1"/>
    <col min="10" max="10" width="9.109375" customWidth="1"/>
    <col min="11" max="11" width="12.6640625" customWidth="1"/>
    <col min="12" max="12" width="15.109375" customWidth="1"/>
    <col min="13" max="13" width="4.88671875" customWidth="1"/>
    <col min="14" max="14" width="7.6640625" customWidth="1"/>
    <col min="15" max="15" width="7.109375" customWidth="1"/>
    <col min="16" max="16" width="7.88671875" customWidth="1"/>
    <col min="17" max="17" width="11.77734375" customWidth="1"/>
    <col min="18" max="18" width="12.109375" customWidth="1"/>
  </cols>
  <sheetData>
    <row r="1" spans="1:39" ht="13.2">
      <c r="A1" s="31" t="s">
        <v>288</v>
      </c>
      <c r="B1" s="31" t="s">
        <v>289</v>
      </c>
      <c r="C1" s="31" t="s">
        <v>559</v>
      </c>
      <c r="D1" s="31" t="s">
        <v>291</v>
      </c>
      <c r="E1" s="150" t="s">
        <v>292</v>
      </c>
      <c r="F1" s="31" t="s">
        <v>560</v>
      </c>
      <c r="G1" s="31" t="s">
        <v>561</v>
      </c>
      <c r="H1" s="31" t="s">
        <v>562</v>
      </c>
      <c r="I1" s="262"/>
      <c r="J1" s="31" t="s">
        <v>288</v>
      </c>
      <c r="K1" s="31" t="s">
        <v>289</v>
      </c>
      <c r="L1" s="31" t="s">
        <v>559</v>
      </c>
      <c r="M1" s="31" t="s">
        <v>291</v>
      </c>
      <c r="N1" s="150" t="s">
        <v>292</v>
      </c>
      <c r="O1" s="150" t="s">
        <v>233</v>
      </c>
      <c r="P1" s="150" t="s">
        <v>563</v>
      </c>
      <c r="Q1" s="31" t="s">
        <v>560</v>
      </c>
      <c r="R1" s="31" t="s">
        <v>561</v>
      </c>
      <c r="S1" s="31" t="s">
        <v>562</v>
      </c>
      <c r="X1" s="40"/>
      <c r="AA1" s="40"/>
      <c r="AB1" s="40"/>
      <c r="AC1" s="40"/>
      <c r="AD1" s="40"/>
      <c r="AE1" s="40"/>
    </row>
    <row r="2" spans="1:39" ht="13.2">
      <c r="A2" s="263" t="s">
        <v>715</v>
      </c>
      <c r="B2" s="258"/>
      <c r="C2" s="258"/>
      <c r="D2" s="258"/>
      <c r="E2" s="257"/>
      <c r="F2" s="258"/>
      <c r="G2" s="258"/>
      <c r="H2" s="258"/>
      <c r="I2" s="264"/>
      <c r="J2" s="258"/>
      <c r="K2" s="258"/>
      <c r="L2" s="258"/>
      <c r="M2" s="265"/>
      <c r="N2" s="265"/>
      <c r="O2" s="265"/>
      <c r="P2" s="265"/>
      <c r="Q2" s="258"/>
      <c r="R2" s="258"/>
      <c r="S2" s="258"/>
      <c r="T2" s="258"/>
      <c r="U2" s="258"/>
      <c r="V2" s="258"/>
      <c r="W2" s="178"/>
      <c r="X2" s="182"/>
      <c r="Y2" s="182"/>
      <c r="Z2" s="182"/>
      <c r="AA2" s="182"/>
      <c r="AB2" s="182"/>
      <c r="AC2" s="182"/>
      <c r="AD2" s="258"/>
      <c r="AE2" s="258"/>
      <c r="AF2" s="258"/>
      <c r="AG2" s="258"/>
      <c r="AH2" s="258"/>
      <c r="AI2" s="258"/>
      <c r="AJ2" s="258"/>
      <c r="AK2" s="258"/>
      <c r="AL2" s="258"/>
      <c r="AM2" s="258"/>
    </row>
    <row r="3" spans="1:39" ht="13.2" hidden="1">
      <c r="A3" s="46">
        <v>45747</v>
      </c>
      <c r="B3" s="7" t="s">
        <v>331</v>
      </c>
      <c r="C3" s="7" t="s">
        <v>271</v>
      </c>
      <c r="D3" s="40">
        <v>30</v>
      </c>
      <c r="E3" s="140">
        <v>60</v>
      </c>
      <c r="F3" s="40" t="s">
        <v>303</v>
      </c>
      <c r="G3" s="40" t="s">
        <v>303</v>
      </c>
      <c r="H3" s="40" t="s">
        <v>0</v>
      </c>
      <c r="I3" s="262"/>
      <c r="J3" s="31" t="s">
        <v>565</v>
      </c>
      <c r="K3" s="40" t="s">
        <v>227</v>
      </c>
      <c r="L3" s="40" t="s">
        <v>404</v>
      </c>
      <c r="M3" s="40" t="s">
        <v>304</v>
      </c>
      <c r="N3" s="138">
        <v>100</v>
      </c>
      <c r="O3" s="138">
        <v>40</v>
      </c>
      <c r="P3" s="138">
        <v>60</v>
      </c>
      <c r="Q3" s="40" t="s">
        <v>303</v>
      </c>
      <c r="R3" s="40" t="s">
        <v>303</v>
      </c>
      <c r="S3" s="40" t="s">
        <v>0</v>
      </c>
      <c r="W3" s="40"/>
      <c r="AF3" s="178"/>
      <c r="AG3" s="178"/>
      <c r="AH3" s="178"/>
    </row>
    <row r="4" spans="1:39" ht="13.2" hidden="1">
      <c r="A4" s="46">
        <v>45747</v>
      </c>
      <c r="B4" s="251" t="s">
        <v>543</v>
      </c>
      <c r="C4" s="251" t="s">
        <v>544</v>
      </c>
      <c r="D4" s="40">
        <v>45</v>
      </c>
      <c r="E4" s="140">
        <v>80</v>
      </c>
      <c r="F4" s="40" t="s">
        <v>303</v>
      </c>
      <c r="G4" s="40" t="s">
        <v>303</v>
      </c>
      <c r="H4" s="40" t="s">
        <v>0</v>
      </c>
      <c r="I4" s="262"/>
      <c r="J4" s="106" t="s">
        <v>199</v>
      </c>
      <c r="K4" s="40" t="s">
        <v>537</v>
      </c>
      <c r="L4" s="40" t="s">
        <v>538</v>
      </c>
      <c r="M4" s="40" t="s">
        <v>304</v>
      </c>
      <c r="N4" s="140">
        <v>100</v>
      </c>
      <c r="O4" s="140">
        <v>40</v>
      </c>
      <c r="P4" s="140">
        <v>60</v>
      </c>
      <c r="Q4" s="40" t="s">
        <v>303</v>
      </c>
      <c r="R4" s="40" t="s">
        <v>303</v>
      </c>
      <c r="S4" s="40" t="s">
        <v>0</v>
      </c>
      <c r="W4" s="40"/>
      <c r="AD4" s="258"/>
      <c r="AF4" s="178"/>
      <c r="AG4" s="178"/>
      <c r="AH4" s="178"/>
    </row>
    <row r="5" spans="1:39" ht="13.2" hidden="1">
      <c r="A5" s="46">
        <v>45747</v>
      </c>
      <c r="B5" s="218" t="s">
        <v>328</v>
      </c>
      <c r="C5" s="218" t="s">
        <v>329</v>
      </c>
      <c r="D5" s="40">
        <v>60</v>
      </c>
      <c r="E5" s="140">
        <v>90</v>
      </c>
      <c r="F5" s="40" t="s">
        <v>303</v>
      </c>
      <c r="G5" s="40" t="s">
        <v>303</v>
      </c>
      <c r="H5" s="40" t="s">
        <v>0</v>
      </c>
      <c r="I5" s="262"/>
      <c r="J5" s="46">
        <v>45749</v>
      </c>
      <c r="K5" s="40" t="s">
        <v>227</v>
      </c>
      <c r="L5" s="40" t="s">
        <v>404</v>
      </c>
      <c r="M5" s="40">
        <f>60*3</f>
        <v>180</v>
      </c>
      <c r="N5" s="138">
        <f>80*3</f>
        <v>240</v>
      </c>
      <c r="O5" s="138">
        <f>0.2*N5</f>
        <v>48</v>
      </c>
      <c r="P5" s="138">
        <f>N5-O5</f>
        <v>192</v>
      </c>
      <c r="Q5" s="40" t="s">
        <v>303</v>
      </c>
      <c r="R5" s="40" t="s">
        <v>303</v>
      </c>
      <c r="S5" s="40" t="s">
        <v>0</v>
      </c>
      <c r="W5" s="40"/>
      <c r="AA5" s="3"/>
      <c r="AB5" s="3"/>
      <c r="AC5" s="3"/>
      <c r="AD5" s="40"/>
      <c r="AF5" s="178"/>
      <c r="AG5" s="178"/>
      <c r="AH5" s="178"/>
    </row>
    <row r="6" spans="1:39" ht="13.2" hidden="1">
      <c r="A6" s="46">
        <v>45748</v>
      </c>
      <c r="B6" s="7" t="s">
        <v>164</v>
      </c>
      <c r="C6" s="7" t="s">
        <v>670</v>
      </c>
      <c r="D6" s="40">
        <v>60</v>
      </c>
      <c r="E6" s="140">
        <v>90</v>
      </c>
      <c r="F6" s="40" t="s">
        <v>303</v>
      </c>
      <c r="G6" s="40" t="s">
        <v>303</v>
      </c>
      <c r="H6" s="40" t="s">
        <v>0</v>
      </c>
      <c r="I6" s="262"/>
      <c r="J6" s="5"/>
      <c r="K6" s="5"/>
      <c r="L6" s="5"/>
      <c r="M6" s="50"/>
      <c r="N6" s="50"/>
      <c r="O6" s="50"/>
      <c r="P6" s="50">
        <f>SUM(P2:P5)</f>
        <v>312</v>
      </c>
      <c r="Q6" s="5" t="s">
        <v>688</v>
      </c>
      <c r="R6" s="5"/>
      <c r="S6" s="5"/>
      <c r="W6" s="40"/>
      <c r="AA6" s="3"/>
      <c r="AB6" s="3"/>
      <c r="AC6" s="3"/>
      <c r="AD6" s="40"/>
      <c r="AE6" s="3"/>
      <c r="AF6" s="178"/>
      <c r="AG6" s="178"/>
      <c r="AH6" s="178"/>
    </row>
    <row r="7" spans="1:39" ht="13.2" hidden="1">
      <c r="A7" s="46">
        <v>45748</v>
      </c>
      <c r="B7" s="252" t="s">
        <v>472</v>
      </c>
      <c r="C7" s="251" t="s">
        <v>473</v>
      </c>
      <c r="D7" s="40">
        <v>30</v>
      </c>
      <c r="E7" s="140">
        <v>60</v>
      </c>
      <c r="F7" s="40" t="s">
        <v>303</v>
      </c>
      <c r="G7" s="40" t="s">
        <v>303</v>
      </c>
      <c r="H7" s="40" t="s">
        <v>0</v>
      </c>
      <c r="I7" s="262"/>
      <c r="J7" s="31" t="s">
        <v>371</v>
      </c>
      <c r="M7" s="202"/>
      <c r="N7" s="138"/>
      <c r="O7" s="138"/>
      <c r="P7" s="138"/>
      <c r="Q7" s="40"/>
      <c r="R7" s="40"/>
      <c r="S7" s="40"/>
      <c r="T7" s="40"/>
      <c r="W7" s="40"/>
      <c r="AA7" s="3"/>
      <c r="AB7" s="3"/>
      <c r="AC7" s="3"/>
      <c r="AD7" s="40"/>
      <c r="AE7" s="3"/>
      <c r="AF7" s="178"/>
      <c r="AG7" s="178"/>
      <c r="AH7" s="178"/>
    </row>
    <row r="8" spans="1:39" ht="13.2" hidden="1">
      <c r="A8" s="46">
        <v>45748</v>
      </c>
      <c r="B8" s="252" t="s">
        <v>315</v>
      </c>
      <c r="C8" s="251" t="s">
        <v>314</v>
      </c>
      <c r="D8" s="40">
        <v>30</v>
      </c>
      <c r="E8" s="140">
        <v>60</v>
      </c>
      <c r="F8" s="40" t="s">
        <v>303</v>
      </c>
      <c r="G8" s="40" t="s">
        <v>303</v>
      </c>
      <c r="H8" s="40" t="s">
        <v>0</v>
      </c>
      <c r="I8" s="262"/>
      <c r="J8" s="46">
        <v>45747</v>
      </c>
      <c r="K8" s="40" t="s">
        <v>537</v>
      </c>
      <c r="L8" s="40" t="s">
        <v>538</v>
      </c>
      <c r="M8" s="40">
        <v>30</v>
      </c>
      <c r="N8" s="138">
        <v>40</v>
      </c>
      <c r="O8" s="138">
        <f t="shared" ref="O8:O11" si="0">0.2*N8</f>
        <v>8</v>
      </c>
      <c r="P8" s="138">
        <f t="shared" ref="P8:P11" si="1">N8-O8</f>
        <v>32</v>
      </c>
      <c r="Q8" s="40" t="s">
        <v>303</v>
      </c>
      <c r="R8" s="40" t="s">
        <v>303</v>
      </c>
      <c r="S8" s="40" t="s">
        <v>0</v>
      </c>
      <c r="T8" s="40" t="s">
        <v>712</v>
      </c>
      <c r="W8" s="40"/>
      <c r="AA8" s="3"/>
      <c r="AB8" s="3"/>
      <c r="AC8" s="3"/>
      <c r="AD8" s="40"/>
      <c r="AE8" s="3"/>
      <c r="AF8" s="178"/>
      <c r="AG8" s="178"/>
      <c r="AH8" s="178"/>
    </row>
    <row r="9" spans="1:39" ht="13.2" hidden="1">
      <c r="A9" s="46">
        <v>45749</v>
      </c>
      <c r="B9" s="7" t="s">
        <v>484</v>
      </c>
      <c r="C9" s="7" t="s">
        <v>485</v>
      </c>
      <c r="D9" s="40">
        <v>30</v>
      </c>
      <c r="E9" s="140">
        <v>60</v>
      </c>
      <c r="F9" s="40" t="s">
        <v>303</v>
      </c>
      <c r="G9" s="40" t="s">
        <v>303</v>
      </c>
      <c r="H9" s="40" t="s">
        <v>0</v>
      </c>
      <c r="I9" s="262"/>
      <c r="J9" s="46">
        <v>45749</v>
      </c>
      <c r="K9" s="40" t="s">
        <v>227</v>
      </c>
      <c r="L9" s="40" t="s">
        <v>404</v>
      </c>
      <c r="M9" s="40">
        <f>60*3</f>
        <v>180</v>
      </c>
      <c r="N9" s="138">
        <f>70*3</f>
        <v>210</v>
      </c>
      <c r="O9" s="138">
        <f t="shared" si="0"/>
        <v>42</v>
      </c>
      <c r="P9" s="138">
        <f t="shared" si="1"/>
        <v>168</v>
      </c>
      <c r="Q9" s="40" t="s">
        <v>303</v>
      </c>
      <c r="R9" s="40" t="s">
        <v>303</v>
      </c>
      <c r="S9" s="40" t="s">
        <v>0</v>
      </c>
      <c r="T9" s="40" t="s">
        <v>712</v>
      </c>
      <c r="W9" s="40"/>
      <c r="AA9" s="3"/>
      <c r="AB9" s="3"/>
      <c r="AC9" s="3"/>
      <c r="AD9" s="40"/>
      <c r="AE9" s="3"/>
      <c r="AF9" s="178"/>
      <c r="AG9" s="178"/>
      <c r="AH9" s="178"/>
    </row>
    <row r="10" spans="1:39" ht="13.2" hidden="1">
      <c r="A10" s="46">
        <v>45749</v>
      </c>
      <c r="B10" s="251" t="s">
        <v>394</v>
      </c>
      <c r="C10" s="251" t="s">
        <v>335</v>
      </c>
      <c r="D10" s="40">
        <v>60</v>
      </c>
      <c r="E10" s="140">
        <v>90</v>
      </c>
      <c r="F10" s="40" t="s">
        <v>303</v>
      </c>
      <c r="G10" s="40" t="s">
        <v>303</v>
      </c>
      <c r="H10" s="40" t="s">
        <v>0</v>
      </c>
      <c r="I10" s="262"/>
      <c r="J10" s="46">
        <v>45749</v>
      </c>
      <c r="K10" s="40" t="s">
        <v>226</v>
      </c>
      <c r="L10" s="40" t="s">
        <v>604</v>
      </c>
      <c r="M10" s="40">
        <v>90</v>
      </c>
      <c r="N10" s="138">
        <v>105</v>
      </c>
      <c r="O10" s="138">
        <f t="shared" si="0"/>
        <v>21</v>
      </c>
      <c r="P10" s="138">
        <f t="shared" si="1"/>
        <v>84</v>
      </c>
      <c r="Q10" s="40" t="s">
        <v>303</v>
      </c>
      <c r="R10" s="40" t="s">
        <v>303</v>
      </c>
      <c r="S10" s="40" t="s">
        <v>1</v>
      </c>
      <c r="T10" s="40"/>
      <c r="W10" s="40"/>
      <c r="AA10" s="3"/>
      <c r="AB10" s="3"/>
      <c r="AC10" s="3"/>
      <c r="AD10" s="40"/>
      <c r="AE10" s="3"/>
      <c r="AF10" s="178"/>
      <c r="AG10" s="178"/>
      <c r="AH10" s="178"/>
    </row>
    <row r="11" spans="1:39" ht="13.2" hidden="1">
      <c r="A11" s="46">
        <v>45749</v>
      </c>
      <c r="B11" s="251" t="s">
        <v>625</v>
      </c>
      <c r="C11" s="251" t="s">
        <v>396</v>
      </c>
      <c r="D11" s="40">
        <v>30</v>
      </c>
      <c r="E11" s="140">
        <v>60</v>
      </c>
      <c r="F11" s="40" t="s">
        <v>303</v>
      </c>
      <c r="G11" s="40" t="s">
        <v>303</v>
      </c>
      <c r="H11" s="40" t="s">
        <v>0</v>
      </c>
      <c r="I11" s="262"/>
      <c r="J11" s="46">
        <v>45753</v>
      </c>
      <c r="K11" s="3" t="s">
        <v>26</v>
      </c>
      <c r="L11" s="3" t="s">
        <v>716</v>
      </c>
      <c r="M11" s="40">
        <v>45</v>
      </c>
      <c r="N11" s="138">
        <v>60</v>
      </c>
      <c r="O11" s="138">
        <f t="shared" si="0"/>
        <v>12</v>
      </c>
      <c r="P11" s="138">
        <f t="shared" si="1"/>
        <v>48</v>
      </c>
      <c r="Q11" s="40" t="s">
        <v>303</v>
      </c>
      <c r="R11" s="40" t="s">
        <v>303</v>
      </c>
      <c r="S11" s="40" t="s">
        <v>0</v>
      </c>
      <c r="T11" s="40"/>
      <c r="W11" s="40"/>
      <c r="AA11" s="3"/>
      <c r="AB11" s="3"/>
      <c r="AC11" s="3"/>
      <c r="AD11" s="40"/>
    </row>
    <row r="12" spans="1:39" ht="13.2" hidden="1">
      <c r="A12" s="46">
        <v>45749</v>
      </c>
      <c r="B12" s="218" t="s">
        <v>382</v>
      </c>
      <c r="C12" s="218" t="s">
        <v>544</v>
      </c>
      <c r="D12" s="40">
        <v>60</v>
      </c>
      <c r="E12" s="140">
        <v>90</v>
      </c>
      <c r="F12" s="40" t="s">
        <v>303</v>
      </c>
      <c r="G12" s="40" t="s">
        <v>303</v>
      </c>
      <c r="H12" s="40" t="s">
        <v>0</v>
      </c>
      <c r="I12" s="262"/>
      <c r="J12" s="5"/>
      <c r="K12" s="5"/>
      <c r="L12" s="5"/>
      <c r="M12" s="50"/>
      <c r="N12" s="143"/>
      <c r="O12" s="50"/>
      <c r="P12" s="143">
        <f>SUM(P8:P11)</f>
        <v>332</v>
      </c>
      <c r="Q12" s="5" t="s">
        <v>688</v>
      </c>
      <c r="R12" s="5"/>
      <c r="S12" s="5"/>
      <c r="W12" s="40"/>
      <c r="AA12" s="3"/>
      <c r="AB12" s="3"/>
      <c r="AC12" s="3"/>
      <c r="AD12" s="40"/>
    </row>
    <row r="13" spans="1:39" ht="13.2" hidden="1">
      <c r="A13" s="46">
        <v>45749</v>
      </c>
      <c r="B13" s="252" t="s">
        <v>313</v>
      </c>
      <c r="C13" s="251" t="s">
        <v>314</v>
      </c>
      <c r="D13" s="40">
        <v>30</v>
      </c>
      <c r="E13" s="140">
        <v>60</v>
      </c>
      <c r="F13" s="40" t="s">
        <v>303</v>
      </c>
      <c r="G13" s="40" t="s">
        <v>303</v>
      </c>
      <c r="H13" s="40" t="s">
        <v>0</v>
      </c>
      <c r="I13" s="262"/>
      <c r="J13" s="31" t="s">
        <v>636</v>
      </c>
      <c r="M13" s="202"/>
      <c r="N13" s="138"/>
      <c r="O13" s="138"/>
      <c r="P13" s="138"/>
      <c r="Q13" s="40"/>
      <c r="R13" s="40"/>
      <c r="S13" s="40"/>
      <c r="AA13" s="3"/>
      <c r="AB13" s="3"/>
      <c r="AC13" s="3"/>
      <c r="AD13" s="40"/>
    </row>
    <row r="14" spans="1:39" ht="13.2" hidden="1">
      <c r="A14" s="46">
        <v>45749</v>
      </c>
      <c r="B14" s="252" t="s">
        <v>315</v>
      </c>
      <c r="C14" s="251" t="s">
        <v>314</v>
      </c>
      <c r="D14" s="40">
        <v>10</v>
      </c>
      <c r="E14" s="140">
        <v>20</v>
      </c>
      <c r="F14" s="40" t="s">
        <v>303</v>
      </c>
      <c r="G14" s="40" t="s">
        <v>303</v>
      </c>
      <c r="H14" s="40" t="s">
        <v>0</v>
      </c>
      <c r="I14" s="262"/>
      <c r="J14" s="46">
        <v>45749</v>
      </c>
      <c r="K14" s="40" t="s">
        <v>501</v>
      </c>
      <c r="L14" s="40" t="s">
        <v>642</v>
      </c>
      <c r="M14" s="40">
        <v>45</v>
      </c>
      <c r="N14" s="138">
        <v>60</v>
      </c>
      <c r="O14" s="138">
        <f t="shared" ref="O14:O15" si="2">0.2*N14</f>
        <v>12</v>
      </c>
      <c r="P14" s="138">
        <f t="shared" ref="P14:P15" si="3">N14-O14</f>
        <v>48</v>
      </c>
      <c r="Q14" s="40" t="s">
        <v>303</v>
      </c>
      <c r="R14" s="40" t="s">
        <v>303</v>
      </c>
      <c r="S14" s="40" t="s">
        <v>1</v>
      </c>
      <c r="AA14" s="3"/>
      <c r="AB14" s="3"/>
      <c r="AC14" s="3"/>
      <c r="AD14" s="40"/>
    </row>
    <row r="15" spans="1:39" ht="13.2" hidden="1">
      <c r="A15" s="46">
        <v>45750</v>
      </c>
      <c r="B15" s="130" t="s">
        <v>144</v>
      </c>
      <c r="C15" s="130" t="s">
        <v>620</v>
      </c>
      <c r="D15" s="40">
        <v>60</v>
      </c>
      <c r="E15" s="140">
        <v>90</v>
      </c>
      <c r="F15" s="40" t="s">
        <v>303</v>
      </c>
      <c r="G15" s="40" t="s">
        <v>303</v>
      </c>
      <c r="H15" s="40" t="s">
        <v>0</v>
      </c>
      <c r="I15" s="262"/>
      <c r="J15" s="46">
        <v>45749</v>
      </c>
      <c r="K15" s="40" t="s">
        <v>621</v>
      </c>
      <c r="L15" s="40" t="s">
        <v>622</v>
      </c>
      <c r="M15" s="40">
        <v>30</v>
      </c>
      <c r="N15" s="138">
        <f>40</f>
        <v>40</v>
      </c>
      <c r="O15" s="138">
        <f t="shared" si="2"/>
        <v>8</v>
      </c>
      <c r="P15" s="138">
        <f t="shared" si="3"/>
        <v>32</v>
      </c>
      <c r="Q15" s="40" t="s">
        <v>303</v>
      </c>
      <c r="R15" s="40" t="s">
        <v>303</v>
      </c>
      <c r="S15" s="40" t="s">
        <v>0</v>
      </c>
      <c r="AA15" s="3"/>
      <c r="AB15" s="3"/>
      <c r="AC15" s="3"/>
      <c r="AD15" s="40"/>
    </row>
    <row r="16" spans="1:39" ht="13.2" hidden="1">
      <c r="A16" s="46">
        <v>45750</v>
      </c>
      <c r="B16" s="215" t="s">
        <v>524</v>
      </c>
      <c r="C16" s="130" t="s">
        <v>373</v>
      </c>
      <c r="D16" s="40">
        <v>60</v>
      </c>
      <c r="E16" s="140">
        <v>90</v>
      </c>
      <c r="F16" s="40" t="s">
        <v>303</v>
      </c>
      <c r="G16" s="40" t="s">
        <v>303</v>
      </c>
      <c r="H16" s="40" t="s">
        <v>0</v>
      </c>
      <c r="I16" s="262"/>
      <c r="J16" s="5"/>
      <c r="K16" s="5"/>
      <c r="L16" s="5"/>
      <c r="M16" s="50"/>
      <c r="N16" s="143"/>
      <c r="O16" s="50"/>
      <c r="P16" s="143">
        <f>SUM(P14:P15)</f>
        <v>80</v>
      </c>
      <c r="Q16" s="5" t="s">
        <v>688</v>
      </c>
      <c r="R16" s="5"/>
      <c r="S16" s="5"/>
      <c r="T16" s="40"/>
      <c r="W16" s="31"/>
      <c r="AA16" s="3"/>
      <c r="AB16" s="3"/>
      <c r="AC16" s="3"/>
      <c r="AD16" s="40"/>
    </row>
    <row r="17" spans="1:32" ht="13.2" hidden="1">
      <c r="A17" s="46">
        <v>45750</v>
      </c>
      <c r="B17" s="7" t="s">
        <v>613</v>
      </c>
      <c r="C17" s="7" t="s">
        <v>473</v>
      </c>
      <c r="D17" s="40">
        <v>60</v>
      </c>
      <c r="E17" s="140">
        <v>90</v>
      </c>
      <c r="F17" s="40" t="s">
        <v>303</v>
      </c>
      <c r="G17" s="40" t="s">
        <v>303</v>
      </c>
      <c r="H17" s="40" t="s">
        <v>0</v>
      </c>
      <c r="I17" s="262"/>
      <c r="J17" s="31" t="s">
        <v>702</v>
      </c>
      <c r="K17" s="40"/>
      <c r="L17" s="40"/>
      <c r="M17" s="40"/>
      <c r="N17" s="40"/>
      <c r="O17" s="138"/>
      <c r="P17" s="138"/>
      <c r="Q17" s="40"/>
      <c r="R17" s="40"/>
      <c r="S17" s="40"/>
      <c r="T17" s="40"/>
      <c r="W17" s="31"/>
      <c r="AA17" s="3"/>
      <c r="AB17" s="3"/>
      <c r="AC17" s="3"/>
      <c r="AD17" s="40"/>
    </row>
    <row r="18" spans="1:32" ht="13.2" hidden="1">
      <c r="A18" s="46">
        <v>45751</v>
      </c>
      <c r="B18" s="130" t="s">
        <v>609</v>
      </c>
      <c r="C18" s="130" t="s">
        <v>200</v>
      </c>
      <c r="D18" s="40">
        <v>30</v>
      </c>
      <c r="E18" s="140">
        <v>60</v>
      </c>
      <c r="F18" s="40" t="s">
        <v>303</v>
      </c>
      <c r="G18" s="40" t="s">
        <v>303</v>
      </c>
      <c r="H18" s="40" t="s">
        <v>0</v>
      </c>
      <c r="I18" s="262"/>
      <c r="J18" s="1">
        <v>45753</v>
      </c>
      <c r="K18" s="3" t="s">
        <v>717</v>
      </c>
      <c r="L18" s="3" t="s">
        <v>704</v>
      </c>
      <c r="M18" s="40">
        <v>60</v>
      </c>
      <c r="N18" s="138">
        <v>110</v>
      </c>
      <c r="O18" s="138">
        <f>0.2*N18</f>
        <v>22</v>
      </c>
      <c r="P18" s="138">
        <f>N18-O18</f>
        <v>88</v>
      </c>
      <c r="Q18" s="40" t="s">
        <v>303</v>
      </c>
      <c r="R18" s="40" t="s">
        <v>303</v>
      </c>
      <c r="S18" s="40" t="s">
        <v>0</v>
      </c>
      <c r="T18" s="40"/>
      <c r="W18" s="31"/>
      <c r="AA18" s="3"/>
      <c r="AB18" s="3"/>
      <c r="AC18" s="3"/>
      <c r="AD18" s="40"/>
    </row>
    <row r="19" spans="1:32" ht="13.2" hidden="1">
      <c r="A19" s="46">
        <v>45751</v>
      </c>
      <c r="B19" s="130" t="s">
        <v>117</v>
      </c>
      <c r="C19" s="130" t="s">
        <v>652</v>
      </c>
      <c r="D19" s="40">
        <v>60</v>
      </c>
      <c r="E19" s="140">
        <v>67.5</v>
      </c>
      <c r="F19" s="40" t="s">
        <v>303</v>
      </c>
      <c r="G19" s="40" t="s">
        <v>303</v>
      </c>
      <c r="H19" s="40" t="s">
        <v>0</v>
      </c>
      <c r="I19" s="262"/>
      <c r="J19" s="5"/>
      <c r="K19" s="5"/>
      <c r="L19" s="5"/>
      <c r="M19" s="50"/>
      <c r="N19" s="50"/>
      <c r="O19" s="50"/>
      <c r="P19" s="166"/>
      <c r="Q19" s="5" t="s">
        <v>688</v>
      </c>
      <c r="R19" s="5"/>
      <c r="S19" s="5"/>
      <c r="T19" s="40"/>
      <c r="W19" s="31"/>
      <c r="AA19" s="3"/>
      <c r="AB19" s="3"/>
      <c r="AC19" s="3"/>
      <c r="AD19" s="40"/>
    </row>
    <row r="20" spans="1:32" ht="13.2" hidden="1">
      <c r="A20" s="46">
        <v>45754</v>
      </c>
      <c r="B20" s="130" t="s">
        <v>431</v>
      </c>
      <c r="C20" s="130" t="s">
        <v>718</v>
      </c>
      <c r="D20" s="40">
        <v>60</v>
      </c>
      <c r="E20" s="140">
        <v>90</v>
      </c>
      <c r="F20" s="40" t="s">
        <v>303</v>
      </c>
      <c r="G20" s="40" t="s">
        <v>303</v>
      </c>
      <c r="H20" s="40" t="s">
        <v>0</v>
      </c>
      <c r="I20" s="262"/>
      <c r="J20" s="31" t="s">
        <v>379</v>
      </c>
      <c r="K20" s="40"/>
      <c r="L20" s="40"/>
      <c r="M20" s="40"/>
      <c r="N20" s="40"/>
      <c r="O20" s="138"/>
      <c r="P20" s="138"/>
      <c r="Q20" s="40"/>
      <c r="R20" s="40"/>
      <c r="S20" s="40"/>
      <c r="T20" s="40"/>
      <c r="W20" s="31"/>
      <c r="AA20" s="3"/>
      <c r="AB20" s="3"/>
      <c r="AC20" s="3"/>
      <c r="AD20" s="40"/>
    </row>
    <row r="21" spans="1:32" ht="13.2" hidden="1">
      <c r="A21" s="46">
        <v>45754</v>
      </c>
      <c r="B21" s="130" t="s">
        <v>227</v>
      </c>
      <c r="C21" s="130" t="s">
        <v>719</v>
      </c>
      <c r="D21" s="40">
        <v>60</v>
      </c>
      <c r="E21" s="140">
        <v>90</v>
      </c>
      <c r="F21" s="40" t="s">
        <v>303</v>
      </c>
      <c r="G21" s="40" t="s">
        <v>303</v>
      </c>
      <c r="H21" s="40" t="s">
        <v>0</v>
      </c>
      <c r="I21" s="262"/>
      <c r="J21" s="1">
        <v>45752</v>
      </c>
      <c r="K21" s="3" t="s">
        <v>720</v>
      </c>
      <c r="L21" s="3" t="s">
        <v>586</v>
      </c>
      <c r="M21" s="40">
        <v>60</v>
      </c>
      <c r="N21" s="138">
        <v>110</v>
      </c>
      <c r="O21" s="138">
        <v>20</v>
      </c>
      <c r="P21" s="138">
        <f t="shared" ref="P21:P22" si="4">N21-O21</f>
        <v>90</v>
      </c>
      <c r="Q21" s="40" t="s">
        <v>303</v>
      </c>
      <c r="R21" s="40" t="s">
        <v>303</v>
      </c>
      <c r="S21" s="40" t="s">
        <v>0</v>
      </c>
      <c r="T21" s="40"/>
      <c r="W21" s="31"/>
      <c r="AA21" s="3"/>
      <c r="AB21" s="3"/>
      <c r="AC21" s="3"/>
      <c r="AD21" s="40"/>
    </row>
    <row r="22" spans="1:32" ht="13.2" hidden="1">
      <c r="A22" s="46">
        <v>45754</v>
      </c>
      <c r="B22" s="130" t="s">
        <v>32</v>
      </c>
      <c r="C22" s="130" t="s">
        <v>721</v>
      </c>
      <c r="D22" s="40">
        <v>120</v>
      </c>
      <c r="E22" s="140">
        <v>180</v>
      </c>
      <c r="F22" s="40" t="s">
        <v>303</v>
      </c>
      <c r="G22" s="40" t="s">
        <v>303</v>
      </c>
      <c r="H22" s="40" t="s">
        <v>0</v>
      </c>
      <c r="I22" s="262"/>
      <c r="J22" s="1">
        <v>45753</v>
      </c>
      <c r="K22" s="3" t="s">
        <v>520</v>
      </c>
      <c r="L22" s="3" t="s">
        <v>521</v>
      </c>
      <c r="M22" s="40">
        <v>60</v>
      </c>
      <c r="N22" s="138">
        <v>110</v>
      </c>
      <c r="O22" s="138">
        <v>20</v>
      </c>
      <c r="P22" s="138">
        <f t="shared" si="4"/>
        <v>90</v>
      </c>
      <c r="Q22" s="40" t="s">
        <v>303</v>
      </c>
      <c r="R22" s="40" t="s">
        <v>303</v>
      </c>
      <c r="S22" s="40" t="s">
        <v>0</v>
      </c>
      <c r="W22" s="31"/>
      <c r="AA22" s="3"/>
      <c r="AB22" s="3"/>
      <c r="AC22" s="3"/>
      <c r="AD22" s="40"/>
    </row>
    <row r="23" spans="1:32" ht="13.2" hidden="1">
      <c r="A23" s="46">
        <v>45754</v>
      </c>
      <c r="B23" s="130" t="s">
        <v>697</v>
      </c>
      <c r="C23" s="130" t="s">
        <v>329</v>
      </c>
      <c r="D23" s="40">
        <v>60</v>
      </c>
      <c r="E23" s="140">
        <v>90</v>
      </c>
      <c r="F23" s="40" t="s">
        <v>303</v>
      </c>
      <c r="G23" s="40" t="s">
        <v>303</v>
      </c>
      <c r="H23" s="40" t="s">
        <v>0</v>
      </c>
      <c r="I23" s="262"/>
      <c r="J23" s="5"/>
      <c r="K23" s="5"/>
      <c r="L23" s="5"/>
      <c r="M23" s="50"/>
      <c r="N23" s="50"/>
      <c r="O23" s="50"/>
      <c r="P23" s="50"/>
      <c r="Q23" s="5" t="s">
        <v>688</v>
      </c>
      <c r="R23" s="5"/>
      <c r="S23" s="5"/>
      <c r="W23" s="31"/>
      <c r="AA23" s="3"/>
      <c r="AB23" s="3"/>
      <c r="AC23" s="3"/>
      <c r="AD23" s="40"/>
    </row>
    <row r="24" spans="1:32" ht="13.2" hidden="1">
      <c r="A24" s="46">
        <v>45754</v>
      </c>
      <c r="B24" s="130" t="s">
        <v>360</v>
      </c>
      <c r="C24" s="130" t="s">
        <v>361</v>
      </c>
      <c r="D24" s="40">
        <v>60</v>
      </c>
      <c r="E24" s="140">
        <v>60</v>
      </c>
      <c r="F24" s="40" t="s">
        <v>303</v>
      </c>
      <c r="G24" s="40" t="s">
        <v>303</v>
      </c>
      <c r="H24" s="40" t="s">
        <v>0</v>
      </c>
      <c r="I24" s="262"/>
      <c r="J24" s="31" t="s">
        <v>114</v>
      </c>
      <c r="K24" s="40"/>
      <c r="L24" s="40"/>
      <c r="M24" s="40"/>
      <c r="N24" s="40"/>
      <c r="O24" s="138"/>
      <c r="P24" s="138"/>
      <c r="Q24" s="40"/>
      <c r="R24" s="40"/>
      <c r="S24" s="40"/>
      <c r="AA24" s="3"/>
      <c r="AB24" s="3"/>
      <c r="AC24" s="3"/>
    </row>
    <row r="25" spans="1:32" ht="13.2" hidden="1">
      <c r="A25" s="40" t="s">
        <v>633</v>
      </c>
      <c r="B25" s="130" t="s">
        <v>658</v>
      </c>
      <c r="C25" s="130" t="s">
        <v>361</v>
      </c>
      <c r="D25" s="40" t="s">
        <v>633</v>
      </c>
      <c r="E25" s="141">
        <v>180</v>
      </c>
      <c r="F25" s="40" t="s">
        <v>303</v>
      </c>
      <c r="G25" s="40" t="s">
        <v>303</v>
      </c>
      <c r="H25" s="40" t="s">
        <v>0</v>
      </c>
      <c r="I25" s="262"/>
      <c r="J25" s="1">
        <v>45753</v>
      </c>
      <c r="K25" s="3" t="s">
        <v>350</v>
      </c>
      <c r="L25" s="3" t="s">
        <v>351</v>
      </c>
      <c r="M25" s="40">
        <v>60</v>
      </c>
      <c r="N25" s="138">
        <v>30</v>
      </c>
      <c r="O25" s="138">
        <v>24</v>
      </c>
      <c r="P25" s="138">
        <f>0.2*N25</f>
        <v>6</v>
      </c>
      <c r="Q25" s="40" t="s">
        <v>303</v>
      </c>
      <c r="R25" s="40" t="s">
        <v>303</v>
      </c>
      <c r="S25" s="40" t="s">
        <v>0</v>
      </c>
      <c r="AA25" s="3"/>
      <c r="AB25" s="3"/>
      <c r="AC25" s="3"/>
    </row>
    <row r="26" spans="1:32" ht="13.2" hidden="1">
      <c r="A26" s="40" t="s">
        <v>633</v>
      </c>
      <c r="B26" s="7" t="s">
        <v>431</v>
      </c>
      <c r="C26" s="7" t="s">
        <v>718</v>
      </c>
      <c r="D26" s="3" t="s">
        <v>633</v>
      </c>
      <c r="E26" s="141">
        <v>80</v>
      </c>
      <c r="F26" s="40" t="s">
        <v>303</v>
      </c>
      <c r="G26" s="40" t="s">
        <v>303</v>
      </c>
      <c r="H26" s="40" t="s">
        <v>0</v>
      </c>
      <c r="I26" s="262"/>
      <c r="J26" s="5"/>
      <c r="K26" s="5"/>
      <c r="L26" s="5"/>
      <c r="M26" s="50"/>
      <c r="N26" s="50"/>
      <c r="O26" s="50"/>
      <c r="P26" s="50"/>
      <c r="Q26" s="5" t="s">
        <v>688</v>
      </c>
      <c r="R26" s="5"/>
      <c r="S26" s="5"/>
      <c r="AA26" s="3"/>
      <c r="AB26" s="3"/>
      <c r="AC26" s="3"/>
      <c r="AE26" s="3"/>
      <c r="AF26" s="3"/>
    </row>
    <row r="27" spans="1:32" ht="13.2" hidden="1">
      <c r="A27" s="40" t="s">
        <v>633</v>
      </c>
      <c r="B27" s="218" t="s">
        <v>13</v>
      </c>
      <c r="C27" s="218" t="s">
        <v>307</v>
      </c>
      <c r="D27" s="40" t="s">
        <v>633</v>
      </c>
      <c r="E27" s="141">
        <v>0</v>
      </c>
      <c r="F27" s="40" t="s">
        <v>303</v>
      </c>
      <c r="G27" s="40" t="s">
        <v>303</v>
      </c>
      <c r="H27" s="40" t="s">
        <v>0</v>
      </c>
      <c r="I27" s="262"/>
      <c r="M27" s="40"/>
      <c r="N27" s="40"/>
      <c r="O27" s="40"/>
      <c r="P27" s="40"/>
      <c r="AA27" s="3"/>
      <c r="AB27" s="3"/>
      <c r="AC27" s="3"/>
      <c r="AD27" s="31"/>
      <c r="AE27" s="31"/>
      <c r="AF27" s="31"/>
    </row>
    <row r="28" spans="1:32" ht="13.2" hidden="1">
      <c r="A28" s="40" t="s">
        <v>633</v>
      </c>
      <c r="B28" s="7" t="s">
        <v>694</v>
      </c>
      <c r="C28" s="7" t="s">
        <v>446</v>
      </c>
      <c r="D28" s="3" t="s">
        <v>633</v>
      </c>
      <c r="E28" s="141">
        <v>60</v>
      </c>
      <c r="F28" s="40" t="s">
        <v>303</v>
      </c>
      <c r="G28" s="40" t="s">
        <v>303</v>
      </c>
      <c r="H28" s="40" t="s">
        <v>0</v>
      </c>
      <c r="I28" s="262"/>
      <c r="M28" s="40"/>
      <c r="N28" s="40"/>
      <c r="O28" s="40"/>
      <c r="P28" s="40"/>
      <c r="AA28" s="3"/>
      <c r="AB28" s="3"/>
      <c r="AC28" s="3"/>
      <c r="AD28" s="31"/>
      <c r="AE28" s="31"/>
      <c r="AF28" s="31"/>
    </row>
    <row r="29" spans="1:32" ht="13.2" hidden="1">
      <c r="A29" s="40" t="s">
        <v>633</v>
      </c>
      <c r="B29" s="130" t="s">
        <v>659</v>
      </c>
      <c r="C29" s="130" t="s">
        <v>510</v>
      </c>
      <c r="D29" s="40" t="s">
        <v>633</v>
      </c>
      <c r="E29" s="141">
        <v>120</v>
      </c>
      <c r="F29" s="40" t="s">
        <v>303</v>
      </c>
      <c r="G29" s="40" t="s">
        <v>303</v>
      </c>
      <c r="H29" s="40" t="s">
        <v>0</v>
      </c>
      <c r="I29" s="262"/>
      <c r="M29" s="40"/>
      <c r="N29" s="40"/>
      <c r="O29" s="266"/>
      <c r="P29" s="40"/>
      <c r="AA29" s="3"/>
      <c r="AB29" s="3"/>
      <c r="AC29" s="3"/>
      <c r="AD29" s="31"/>
      <c r="AE29" s="31"/>
      <c r="AF29" s="31"/>
    </row>
    <row r="30" spans="1:32" ht="13.2" hidden="1">
      <c r="A30" s="40" t="s">
        <v>633</v>
      </c>
      <c r="B30" s="7" t="s">
        <v>525</v>
      </c>
      <c r="C30" s="7" t="s">
        <v>526</v>
      </c>
      <c r="D30" s="3" t="s">
        <v>633</v>
      </c>
      <c r="E30" s="141">
        <v>60</v>
      </c>
      <c r="F30" s="40" t="s">
        <v>303</v>
      </c>
      <c r="G30" s="40" t="s">
        <v>303</v>
      </c>
      <c r="H30" s="40" t="s">
        <v>0</v>
      </c>
      <c r="I30" s="262"/>
      <c r="M30" s="40"/>
      <c r="N30" s="40"/>
      <c r="O30" s="40"/>
      <c r="P30" s="40"/>
      <c r="AA30" s="3"/>
      <c r="AB30" s="3"/>
      <c r="AC30" s="3"/>
      <c r="AD30" s="31"/>
      <c r="AE30" s="31"/>
      <c r="AF30" s="31"/>
    </row>
    <row r="31" spans="1:32" ht="13.2" hidden="1">
      <c r="A31" s="40" t="s">
        <v>633</v>
      </c>
      <c r="B31" s="218" t="s">
        <v>201</v>
      </c>
      <c r="C31" s="218" t="s">
        <v>584</v>
      </c>
      <c r="D31" s="40" t="s">
        <v>633</v>
      </c>
      <c r="E31" s="141">
        <v>60</v>
      </c>
      <c r="F31" s="40" t="s">
        <v>303</v>
      </c>
      <c r="G31" s="40" t="s">
        <v>303</v>
      </c>
      <c r="H31" s="40" t="s">
        <v>0</v>
      </c>
      <c r="I31" s="262"/>
      <c r="M31" s="40"/>
      <c r="N31" s="40"/>
      <c r="O31" s="40"/>
      <c r="P31" s="40"/>
      <c r="AA31" s="3"/>
      <c r="AB31" s="3"/>
      <c r="AC31" s="3"/>
      <c r="AD31" s="31"/>
      <c r="AE31" s="31"/>
      <c r="AF31" s="31"/>
    </row>
    <row r="32" spans="1:32" ht="13.2" hidden="1">
      <c r="A32" s="40" t="s">
        <v>633</v>
      </c>
      <c r="B32" s="7" t="s">
        <v>484</v>
      </c>
      <c r="C32" s="7" t="s">
        <v>485</v>
      </c>
      <c r="D32" s="40" t="s">
        <v>633</v>
      </c>
      <c r="E32" s="141">
        <v>40</v>
      </c>
      <c r="F32" s="40" t="s">
        <v>303</v>
      </c>
      <c r="G32" s="40" t="s">
        <v>303</v>
      </c>
      <c r="H32" s="40" t="s">
        <v>0</v>
      </c>
      <c r="I32" s="262"/>
      <c r="M32" s="40"/>
      <c r="N32" s="40"/>
      <c r="O32" s="40"/>
      <c r="P32" s="40"/>
      <c r="AA32" s="3"/>
      <c r="AB32" s="3"/>
      <c r="AC32" s="3"/>
      <c r="AD32" s="31"/>
      <c r="AE32" s="31"/>
      <c r="AF32" s="31"/>
    </row>
    <row r="33" spans="1:32" ht="13.2" hidden="1">
      <c r="A33" s="40" t="s">
        <v>633</v>
      </c>
      <c r="B33" s="218" t="s">
        <v>328</v>
      </c>
      <c r="C33" s="218" t="s">
        <v>329</v>
      </c>
      <c r="D33" s="40" t="s">
        <v>633</v>
      </c>
      <c r="E33" s="141">
        <v>60</v>
      </c>
      <c r="F33" s="40" t="s">
        <v>303</v>
      </c>
      <c r="G33" s="40" t="s">
        <v>303</v>
      </c>
      <c r="H33" s="40" t="s">
        <v>0</v>
      </c>
      <c r="I33" s="262"/>
      <c r="M33" s="40"/>
      <c r="N33" s="40"/>
      <c r="O33" s="40"/>
      <c r="P33" s="40"/>
      <c r="W33" s="40"/>
      <c r="AA33" s="3"/>
      <c r="AB33" s="3"/>
      <c r="AC33" s="3"/>
      <c r="AD33" s="31"/>
      <c r="AE33" s="31"/>
      <c r="AF33" s="31"/>
    </row>
    <row r="34" spans="1:32" ht="13.2" hidden="1">
      <c r="A34" s="40" t="s">
        <v>633</v>
      </c>
      <c r="B34" s="218" t="s">
        <v>621</v>
      </c>
      <c r="C34" s="218" t="s">
        <v>622</v>
      </c>
      <c r="D34" s="40" t="s">
        <v>633</v>
      </c>
      <c r="E34" s="141">
        <v>0</v>
      </c>
      <c r="F34" s="40" t="s">
        <v>303</v>
      </c>
      <c r="G34" s="40" t="s">
        <v>303</v>
      </c>
      <c r="H34" s="40" t="s">
        <v>0</v>
      </c>
      <c r="I34" s="262"/>
      <c r="M34" s="266"/>
      <c r="N34" s="121"/>
      <c r="O34" s="40"/>
      <c r="P34" s="40"/>
      <c r="W34" s="40"/>
      <c r="AA34" s="3"/>
      <c r="AB34" s="3"/>
      <c r="AC34" s="3"/>
      <c r="AD34" s="31"/>
      <c r="AE34" s="31"/>
      <c r="AF34" s="31"/>
    </row>
    <row r="35" spans="1:32" ht="13.2" hidden="1">
      <c r="A35" s="40" t="s">
        <v>633</v>
      </c>
      <c r="B35" s="7" t="s">
        <v>316</v>
      </c>
      <c r="C35" s="7" t="s">
        <v>311</v>
      </c>
      <c r="D35" s="40" t="s">
        <v>633</v>
      </c>
      <c r="E35" s="141">
        <v>0</v>
      </c>
      <c r="F35" s="40" t="s">
        <v>303</v>
      </c>
      <c r="G35" s="40" t="s">
        <v>303</v>
      </c>
      <c r="H35" s="40" t="s">
        <v>0</v>
      </c>
      <c r="I35" s="262"/>
      <c r="M35" s="40"/>
      <c r="N35" s="40"/>
      <c r="O35" s="40"/>
      <c r="P35" s="40"/>
      <c r="W35" s="40"/>
      <c r="AA35" s="3"/>
      <c r="AB35" s="3"/>
      <c r="AC35" s="3"/>
      <c r="AE35" s="3"/>
      <c r="AF35" s="3"/>
    </row>
    <row r="36" spans="1:32" ht="13.2" hidden="1">
      <c r="A36" s="40" t="s">
        <v>633</v>
      </c>
      <c r="B36" s="218" t="s">
        <v>227</v>
      </c>
      <c r="C36" s="218" t="s">
        <v>404</v>
      </c>
      <c r="D36" s="40" t="s">
        <v>633</v>
      </c>
      <c r="E36" s="141">
        <v>80</v>
      </c>
      <c r="F36" s="40" t="s">
        <v>303</v>
      </c>
      <c r="G36" s="40" t="s">
        <v>303</v>
      </c>
      <c r="H36" s="40" t="s">
        <v>0</v>
      </c>
      <c r="I36" s="262"/>
      <c r="M36" s="40"/>
      <c r="N36" s="40"/>
      <c r="O36" s="40"/>
      <c r="P36" s="40"/>
      <c r="W36" s="40"/>
      <c r="AA36" s="3"/>
      <c r="AB36" s="3"/>
      <c r="AC36" s="3"/>
      <c r="AE36" s="3"/>
      <c r="AF36" s="3"/>
    </row>
    <row r="37" spans="1:32" ht="13.2" hidden="1">
      <c r="A37" s="40" t="s">
        <v>633</v>
      </c>
      <c r="B37" s="218" t="s">
        <v>498</v>
      </c>
      <c r="C37" s="218" t="s">
        <v>227</v>
      </c>
      <c r="D37" s="40" t="s">
        <v>633</v>
      </c>
      <c r="E37" s="141">
        <v>60</v>
      </c>
      <c r="F37" s="40" t="s">
        <v>303</v>
      </c>
      <c r="G37" s="40" t="s">
        <v>303</v>
      </c>
      <c r="H37" s="40" t="s">
        <v>0</v>
      </c>
      <c r="I37" s="262"/>
      <c r="M37" s="40"/>
      <c r="N37" s="40"/>
      <c r="O37" s="40"/>
      <c r="P37" s="40"/>
      <c r="W37" s="40"/>
      <c r="AA37" s="3"/>
      <c r="AB37" s="3"/>
      <c r="AC37" s="3"/>
      <c r="AE37" s="3"/>
      <c r="AF37" s="3"/>
    </row>
    <row r="38" spans="1:32" ht="13.2" hidden="1">
      <c r="A38" s="40" t="s">
        <v>633</v>
      </c>
      <c r="B38" s="7" t="s">
        <v>491</v>
      </c>
      <c r="C38" s="7" t="s">
        <v>302</v>
      </c>
      <c r="D38" s="40" t="s">
        <v>633</v>
      </c>
      <c r="E38" s="141">
        <v>40</v>
      </c>
      <c r="F38" s="40" t="s">
        <v>303</v>
      </c>
      <c r="G38" s="40" t="s">
        <v>303</v>
      </c>
      <c r="H38" s="40" t="s">
        <v>0</v>
      </c>
      <c r="I38" s="262"/>
      <c r="M38" s="40"/>
      <c r="N38" s="40"/>
      <c r="O38" s="40"/>
      <c r="P38" s="40"/>
      <c r="W38" s="40"/>
      <c r="AA38" s="3"/>
      <c r="AB38" s="3"/>
      <c r="AC38" s="3"/>
      <c r="AE38" s="3"/>
      <c r="AF38" s="3"/>
    </row>
    <row r="39" spans="1:32" ht="13.2" hidden="1">
      <c r="A39" s="40" t="s">
        <v>633</v>
      </c>
      <c r="B39" s="130" t="s">
        <v>491</v>
      </c>
      <c r="C39" s="130" t="s">
        <v>522</v>
      </c>
      <c r="D39" s="40" t="s">
        <v>633</v>
      </c>
      <c r="E39" s="141">
        <v>40</v>
      </c>
      <c r="F39" s="40" t="s">
        <v>303</v>
      </c>
      <c r="G39" s="40" t="s">
        <v>303</v>
      </c>
      <c r="H39" s="40" t="s">
        <v>0</v>
      </c>
      <c r="I39" s="262"/>
      <c r="M39" s="40"/>
      <c r="N39" s="40"/>
      <c r="O39" s="40"/>
      <c r="P39" s="40"/>
      <c r="W39" s="40"/>
      <c r="AA39" s="3"/>
      <c r="AB39" s="3"/>
      <c r="AC39" s="3"/>
      <c r="AE39" s="3"/>
      <c r="AF39" s="3"/>
    </row>
    <row r="40" spans="1:32" ht="13.2" hidden="1">
      <c r="A40" s="40" t="s">
        <v>633</v>
      </c>
      <c r="B40" s="251" t="s">
        <v>543</v>
      </c>
      <c r="C40" s="251" t="s">
        <v>544</v>
      </c>
      <c r="D40" s="40" t="s">
        <v>633</v>
      </c>
      <c r="E40" s="141">
        <v>90</v>
      </c>
      <c r="F40" s="40" t="s">
        <v>303</v>
      </c>
      <c r="G40" s="40" t="s">
        <v>303</v>
      </c>
      <c r="H40" s="40" t="s">
        <v>0</v>
      </c>
      <c r="I40" s="262"/>
      <c r="M40" s="40"/>
      <c r="N40" s="40"/>
      <c r="O40" s="40"/>
      <c r="P40" s="40"/>
      <c r="W40" s="40"/>
      <c r="AA40" s="3"/>
      <c r="AB40" s="3"/>
      <c r="AC40" s="3"/>
      <c r="AE40" s="3"/>
      <c r="AF40" s="3"/>
    </row>
    <row r="41" spans="1:32" ht="13.2" hidden="1">
      <c r="A41" s="40" t="s">
        <v>633</v>
      </c>
      <c r="B41" s="7" t="s">
        <v>22</v>
      </c>
      <c r="C41" s="7" t="s">
        <v>616</v>
      </c>
      <c r="D41" s="40" t="s">
        <v>633</v>
      </c>
      <c r="E41" s="141">
        <v>0</v>
      </c>
      <c r="F41" s="40" t="s">
        <v>303</v>
      </c>
      <c r="G41" s="40" t="s">
        <v>303</v>
      </c>
      <c r="H41" s="40" t="s">
        <v>0</v>
      </c>
      <c r="I41" s="262"/>
      <c r="M41" s="40"/>
      <c r="N41" s="40"/>
      <c r="O41" s="40"/>
      <c r="P41" s="40"/>
      <c r="W41" s="40"/>
      <c r="AA41" s="3"/>
      <c r="AB41" s="3"/>
      <c r="AC41" s="3"/>
      <c r="AE41" s="3"/>
      <c r="AF41" s="3"/>
    </row>
    <row r="42" spans="1:32" ht="13.2" hidden="1">
      <c r="A42" s="40" t="s">
        <v>633</v>
      </c>
      <c r="B42" s="251" t="s">
        <v>397</v>
      </c>
      <c r="C42" s="251" t="s">
        <v>398</v>
      </c>
      <c r="D42" s="3" t="s">
        <v>633</v>
      </c>
      <c r="E42" s="141">
        <v>200</v>
      </c>
      <c r="F42" s="40" t="s">
        <v>303</v>
      </c>
      <c r="G42" s="40" t="s">
        <v>303</v>
      </c>
      <c r="H42" s="40" t="s">
        <v>0</v>
      </c>
      <c r="I42" s="262"/>
      <c r="M42" s="40"/>
      <c r="N42" s="40"/>
      <c r="O42" s="40"/>
      <c r="P42" s="40"/>
      <c r="W42" s="40"/>
      <c r="AA42" s="3"/>
      <c r="AB42" s="3"/>
      <c r="AC42" s="3"/>
      <c r="AE42" s="3"/>
      <c r="AF42" s="3"/>
    </row>
    <row r="43" spans="1:32" ht="13.2" hidden="1">
      <c r="A43" s="40" t="s">
        <v>633</v>
      </c>
      <c r="B43" s="7" t="s">
        <v>301</v>
      </c>
      <c r="C43" s="7" t="s">
        <v>302</v>
      </c>
      <c r="D43" s="40" t="s">
        <v>633</v>
      </c>
      <c r="E43" s="141">
        <v>40</v>
      </c>
      <c r="F43" s="40" t="s">
        <v>303</v>
      </c>
      <c r="G43" s="40" t="s">
        <v>303</v>
      </c>
      <c r="H43" s="40" t="s">
        <v>0</v>
      </c>
      <c r="I43" s="262"/>
      <c r="M43" s="40"/>
      <c r="N43" s="40"/>
      <c r="O43" s="40"/>
      <c r="P43" s="40"/>
      <c r="W43" s="40"/>
      <c r="AA43" s="3"/>
      <c r="AB43" s="3"/>
      <c r="AC43" s="3"/>
      <c r="AE43" s="3"/>
      <c r="AF43" s="3"/>
    </row>
    <row r="44" spans="1:32" ht="13.2" hidden="1">
      <c r="A44" s="46">
        <v>45748</v>
      </c>
      <c r="B44" s="130" t="s">
        <v>362</v>
      </c>
      <c r="C44" s="130" t="s">
        <v>400</v>
      </c>
      <c r="D44" s="40">
        <v>60</v>
      </c>
      <c r="E44" s="140">
        <v>90</v>
      </c>
      <c r="F44" s="40" t="s">
        <v>303</v>
      </c>
      <c r="G44" s="40" t="s">
        <v>303</v>
      </c>
      <c r="H44" s="40" t="s">
        <v>1</v>
      </c>
      <c r="I44" s="262"/>
      <c r="M44" s="40"/>
      <c r="N44" s="40"/>
      <c r="O44" s="40"/>
      <c r="P44" s="40"/>
      <c r="AA44" s="3"/>
      <c r="AB44" s="3"/>
      <c r="AC44" s="3"/>
      <c r="AE44" s="3"/>
      <c r="AF44" s="3"/>
    </row>
    <row r="45" spans="1:32" ht="13.2" hidden="1">
      <c r="A45" s="46">
        <v>45749</v>
      </c>
      <c r="B45" s="236" t="s">
        <v>412</v>
      </c>
      <c r="C45" s="7" t="s">
        <v>413</v>
      </c>
      <c r="D45" s="40">
        <v>60</v>
      </c>
      <c r="E45" s="140">
        <v>90</v>
      </c>
      <c r="F45" s="40" t="s">
        <v>303</v>
      </c>
      <c r="G45" s="40" t="s">
        <v>303</v>
      </c>
      <c r="H45" s="40" t="s">
        <v>1</v>
      </c>
      <c r="I45" s="262"/>
      <c r="M45" s="40"/>
      <c r="N45" s="40"/>
      <c r="O45" s="40"/>
      <c r="P45" s="40"/>
      <c r="AA45" s="3"/>
      <c r="AB45" s="3"/>
      <c r="AC45" s="3"/>
      <c r="AE45" s="3"/>
      <c r="AF45" s="3"/>
    </row>
    <row r="46" spans="1:32" ht="13.2" hidden="1">
      <c r="A46" s="46">
        <v>45749</v>
      </c>
      <c r="B46" s="130" t="s">
        <v>324</v>
      </c>
      <c r="C46" s="130" t="s">
        <v>333</v>
      </c>
      <c r="D46" s="40">
        <v>60</v>
      </c>
      <c r="E46" s="140">
        <v>90</v>
      </c>
      <c r="F46" s="40" t="s">
        <v>303</v>
      </c>
      <c r="G46" s="40" t="s">
        <v>303</v>
      </c>
      <c r="H46" s="40" t="s">
        <v>1</v>
      </c>
      <c r="I46" s="262"/>
      <c r="M46" s="40"/>
      <c r="N46" s="40"/>
      <c r="O46" s="40"/>
      <c r="P46" s="40"/>
      <c r="AA46" s="3"/>
      <c r="AB46" s="3"/>
      <c r="AC46" s="3"/>
      <c r="AE46" s="3"/>
      <c r="AF46" s="3"/>
    </row>
    <row r="47" spans="1:32" ht="13.2" hidden="1">
      <c r="A47" s="46">
        <v>45751</v>
      </c>
      <c r="B47" s="130" t="s">
        <v>653</v>
      </c>
      <c r="C47" s="130" t="s">
        <v>654</v>
      </c>
      <c r="D47" s="40">
        <v>60</v>
      </c>
      <c r="E47" s="140">
        <v>67.5</v>
      </c>
      <c r="F47" s="40" t="s">
        <v>303</v>
      </c>
      <c r="G47" s="40" t="s">
        <v>303</v>
      </c>
      <c r="H47" s="40" t="s">
        <v>1</v>
      </c>
      <c r="I47" s="262"/>
      <c r="M47" s="40"/>
      <c r="N47" s="40"/>
      <c r="O47" s="40"/>
      <c r="P47" s="40"/>
      <c r="W47" s="31"/>
      <c r="AA47" s="3"/>
      <c r="AB47" s="3"/>
      <c r="AC47" s="3"/>
      <c r="AE47" s="3"/>
      <c r="AF47" s="3"/>
    </row>
    <row r="48" spans="1:32" ht="13.2" hidden="1">
      <c r="A48" s="40" t="s">
        <v>633</v>
      </c>
      <c r="B48" s="130" t="s">
        <v>657</v>
      </c>
      <c r="C48" s="130" t="s">
        <v>434</v>
      </c>
      <c r="D48" s="40" t="s">
        <v>633</v>
      </c>
      <c r="E48" s="141">
        <v>60</v>
      </c>
      <c r="F48" s="40" t="s">
        <v>303</v>
      </c>
      <c r="G48" s="40" t="s">
        <v>303</v>
      </c>
      <c r="H48" s="40" t="s">
        <v>1</v>
      </c>
      <c r="I48" s="262"/>
      <c r="M48" s="40"/>
      <c r="N48" s="40"/>
      <c r="O48" s="40"/>
      <c r="P48" s="40"/>
      <c r="W48" s="31"/>
      <c r="AA48" s="3"/>
      <c r="AB48" s="3"/>
      <c r="AC48" s="3"/>
      <c r="AE48" s="3"/>
      <c r="AF48" s="3"/>
    </row>
    <row r="49" spans="1:39" ht="13.2" hidden="1">
      <c r="A49" s="40" t="s">
        <v>633</v>
      </c>
      <c r="B49" s="7" t="s">
        <v>681</v>
      </c>
      <c r="C49" s="7" t="s">
        <v>682</v>
      </c>
      <c r="D49" s="3" t="s">
        <v>633</v>
      </c>
      <c r="E49" s="141">
        <v>120</v>
      </c>
      <c r="F49" s="40" t="s">
        <v>303</v>
      </c>
      <c r="G49" s="40" t="s">
        <v>303</v>
      </c>
      <c r="H49" s="40" t="s">
        <v>1</v>
      </c>
      <c r="I49" s="262"/>
      <c r="M49" s="40"/>
      <c r="N49" s="40"/>
      <c r="O49" s="40"/>
      <c r="P49" s="40"/>
      <c r="W49" s="31"/>
      <c r="AA49" s="3"/>
      <c r="AB49" s="3"/>
      <c r="AC49" s="3"/>
      <c r="AE49" s="3"/>
      <c r="AF49" s="3"/>
    </row>
    <row r="50" spans="1:39" ht="13.2" hidden="1">
      <c r="A50" s="40" t="s">
        <v>633</v>
      </c>
      <c r="B50" s="7" t="s">
        <v>368</v>
      </c>
      <c r="C50" s="7" t="s">
        <v>327</v>
      </c>
      <c r="D50" s="40" t="s">
        <v>633</v>
      </c>
      <c r="E50" s="141">
        <v>60</v>
      </c>
      <c r="F50" s="40" t="s">
        <v>303</v>
      </c>
      <c r="G50" s="40" t="s">
        <v>303</v>
      </c>
      <c r="H50" s="40" t="s">
        <v>1</v>
      </c>
      <c r="I50" s="262"/>
      <c r="M50" s="40"/>
      <c r="N50" s="40"/>
      <c r="O50" s="40"/>
      <c r="P50" s="40"/>
      <c r="W50" s="31"/>
      <c r="AA50" s="3"/>
      <c r="AB50" s="3"/>
      <c r="AC50" s="3"/>
      <c r="AE50" s="3"/>
      <c r="AF50" s="3"/>
    </row>
    <row r="51" spans="1:39" ht="13.2" hidden="1">
      <c r="A51" s="40" t="s">
        <v>633</v>
      </c>
      <c r="B51" s="7" t="s">
        <v>695</v>
      </c>
      <c r="C51" s="7" t="s">
        <v>696</v>
      </c>
      <c r="D51" s="3" t="s">
        <v>633</v>
      </c>
      <c r="E51" s="141">
        <v>0</v>
      </c>
      <c r="F51" s="40" t="s">
        <v>303</v>
      </c>
      <c r="G51" s="40" t="s">
        <v>303</v>
      </c>
      <c r="H51" s="40" t="s">
        <v>1</v>
      </c>
      <c r="I51" s="262"/>
      <c r="M51" s="40"/>
      <c r="N51" s="40"/>
      <c r="O51" s="40"/>
      <c r="P51" s="40"/>
      <c r="W51" s="31"/>
      <c r="AA51" s="3"/>
      <c r="AB51" s="3"/>
      <c r="AC51" s="3"/>
      <c r="AE51" s="3"/>
      <c r="AF51" s="3"/>
    </row>
    <row r="52" spans="1:39" ht="13.2" hidden="1">
      <c r="A52" s="40" t="s">
        <v>633</v>
      </c>
      <c r="B52" s="251" t="s">
        <v>329</v>
      </c>
      <c r="C52" s="251" t="s">
        <v>271</v>
      </c>
      <c r="D52" s="3" t="s">
        <v>633</v>
      </c>
      <c r="E52" s="141">
        <v>120</v>
      </c>
      <c r="F52" s="40" t="s">
        <v>303</v>
      </c>
      <c r="G52" s="40" t="s">
        <v>303</v>
      </c>
      <c r="H52" s="40" t="s">
        <v>1</v>
      </c>
      <c r="I52" s="262"/>
      <c r="M52" s="40"/>
      <c r="N52" s="40"/>
      <c r="O52" s="40"/>
      <c r="P52" s="40"/>
      <c r="W52" s="31"/>
      <c r="AA52" s="3"/>
      <c r="AB52" s="3"/>
      <c r="AC52" s="3"/>
      <c r="AE52" s="3"/>
      <c r="AF52" s="3"/>
    </row>
    <row r="53" spans="1:39" ht="13.2" hidden="1">
      <c r="A53" s="40" t="s">
        <v>633</v>
      </c>
      <c r="B53" s="7" t="s">
        <v>479</v>
      </c>
      <c r="C53" s="7" t="s">
        <v>494</v>
      </c>
      <c r="D53" s="3" t="s">
        <v>633</v>
      </c>
      <c r="E53" s="141">
        <v>54</v>
      </c>
      <c r="F53" s="40" t="s">
        <v>303</v>
      </c>
      <c r="G53" s="40" t="s">
        <v>303</v>
      </c>
      <c r="H53" s="40" t="s">
        <v>1</v>
      </c>
      <c r="I53" s="262"/>
      <c r="M53" s="40"/>
      <c r="N53" s="40"/>
      <c r="O53" s="40"/>
      <c r="P53" s="40"/>
      <c r="W53" s="31"/>
      <c r="AA53" s="3"/>
      <c r="AB53" s="3"/>
      <c r="AC53" s="3"/>
      <c r="AE53" s="3"/>
      <c r="AF53" s="3"/>
    </row>
    <row r="54" spans="1:39" ht="13.2">
      <c r="A54" s="245"/>
      <c r="B54" s="245"/>
      <c r="C54" s="245"/>
      <c r="D54" s="245"/>
      <c r="E54" s="267">
        <f>SUM(E2:E53)</f>
        <v>3689</v>
      </c>
      <c r="F54" s="245"/>
      <c r="G54" s="245"/>
      <c r="H54" s="245"/>
      <c r="I54" s="268"/>
      <c r="J54" s="245"/>
      <c r="K54" s="245"/>
      <c r="L54" s="245"/>
      <c r="M54" s="249"/>
      <c r="N54" s="249"/>
      <c r="O54" s="196">
        <f>SUM(O3:O26)</f>
        <v>317</v>
      </c>
      <c r="P54" s="249"/>
      <c r="Q54" s="245"/>
      <c r="R54" s="245"/>
      <c r="S54" s="245"/>
      <c r="T54" s="267">
        <f>E54+O54</f>
        <v>4006</v>
      </c>
      <c r="U54" s="245"/>
      <c r="V54" s="245"/>
      <c r="W54" s="245"/>
      <c r="X54" s="245"/>
      <c r="Y54" s="245"/>
      <c r="Z54" s="245"/>
      <c r="AA54" s="245"/>
      <c r="AB54" s="245"/>
      <c r="AC54" s="245"/>
      <c r="AD54" s="245"/>
      <c r="AE54" s="245"/>
      <c r="AF54" s="245"/>
      <c r="AG54" s="245"/>
      <c r="AH54" s="245"/>
      <c r="AI54" s="245"/>
      <c r="AJ54" s="245"/>
      <c r="AK54" s="245"/>
      <c r="AL54" s="245"/>
      <c r="AM54" s="245"/>
    </row>
    <row r="55" spans="1:39" ht="13.2">
      <c r="A55" s="263" t="s">
        <v>722</v>
      </c>
      <c r="B55" s="258"/>
      <c r="C55" s="258"/>
      <c r="D55" s="258"/>
      <c r="E55" s="257"/>
      <c r="F55" s="258"/>
      <c r="G55" s="258"/>
      <c r="H55" s="258"/>
      <c r="I55" s="264"/>
      <c r="J55" s="258"/>
      <c r="K55" s="258"/>
      <c r="L55" s="258"/>
      <c r="M55" s="265"/>
      <c r="N55" s="265"/>
      <c r="O55" s="265"/>
      <c r="P55" s="265"/>
      <c r="Q55" s="258"/>
      <c r="R55" s="258"/>
      <c r="S55" s="258"/>
      <c r="T55" s="258"/>
      <c r="U55" s="258"/>
      <c r="V55" s="258"/>
      <c r="W55" s="178"/>
      <c r="X55" s="182"/>
      <c r="Y55" s="182"/>
      <c r="Z55" s="182"/>
      <c r="AA55" s="182"/>
      <c r="AB55" s="182"/>
      <c r="AC55" s="182"/>
      <c r="AD55" s="258"/>
      <c r="AE55" s="258"/>
      <c r="AF55" s="258"/>
      <c r="AG55" s="258"/>
      <c r="AH55" s="258"/>
      <c r="AI55" s="258"/>
      <c r="AJ55" s="258"/>
      <c r="AK55" s="258"/>
      <c r="AL55" s="258"/>
      <c r="AM55" s="258"/>
    </row>
    <row r="56" spans="1:39" ht="13.2" hidden="1">
      <c r="A56" s="269">
        <v>45754</v>
      </c>
      <c r="B56" s="7" t="s">
        <v>401</v>
      </c>
      <c r="C56" s="7" t="s">
        <v>435</v>
      </c>
      <c r="D56" s="40">
        <v>45</v>
      </c>
      <c r="E56" s="140">
        <v>80</v>
      </c>
      <c r="F56" s="40" t="s">
        <v>303</v>
      </c>
      <c r="G56" s="40" t="s">
        <v>303</v>
      </c>
      <c r="H56" s="40" t="s">
        <v>0</v>
      </c>
      <c r="I56" s="270"/>
      <c r="J56" s="31" t="s">
        <v>565</v>
      </c>
      <c r="M56" s="40"/>
      <c r="N56" s="40"/>
      <c r="O56" s="40"/>
      <c r="P56" s="40"/>
      <c r="Y56" s="46"/>
      <c r="AC56" s="3"/>
      <c r="AD56" s="3"/>
      <c r="AE56" s="3"/>
    </row>
    <row r="57" spans="1:39" ht="13.2" hidden="1">
      <c r="A57" s="269">
        <v>45754</v>
      </c>
      <c r="B57" s="7" t="s">
        <v>431</v>
      </c>
      <c r="C57" s="7" t="s">
        <v>718</v>
      </c>
      <c r="D57" s="40">
        <v>60</v>
      </c>
      <c r="E57" s="140">
        <v>90</v>
      </c>
      <c r="F57" s="40" t="s">
        <v>303</v>
      </c>
      <c r="G57" s="40" t="s">
        <v>303</v>
      </c>
      <c r="H57" s="40" t="s">
        <v>0</v>
      </c>
      <c r="I57" s="270"/>
      <c r="J57" s="46">
        <v>45755</v>
      </c>
      <c r="K57" s="40" t="s">
        <v>227</v>
      </c>
      <c r="L57" s="40" t="s">
        <v>404</v>
      </c>
      <c r="M57" s="40">
        <f>60*3</f>
        <v>180</v>
      </c>
      <c r="N57" s="138">
        <f>80*3</f>
        <v>240</v>
      </c>
      <c r="O57" s="138">
        <f t="shared" ref="O57:O60" si="5">0.2*N57</f>
        <v>48</v>
      </c>
      <c r="P57" s="138">
        <f t="shared" ref="P57:P64" si="6">N57-O57</f>
        <v>192</v>
      </c>
      <c r="Q57" s="40" t="s">
        <v>303</v>
      </c>
      <c r="R57" s="40" t="s">
        <v>303</v>
      </c>
      <c r="S57" s="40" t="s">
        <v>0</v>
      </c>
      <c r="Y57" s="46"/>
    </row>
    <row r="58" spans="1:39" ht="13.2" hidden="1">
      <c r="A58" s="269">
        <v>45755</v>
      </c>
      <c r="B58" s="236" t="s">
        <v>313</v>
      </c>
      <c r="C58" s="7" t="s">
        <v>314</v>
      </c>
      <c r="D58" s="40">
        <v>30</v>
      </c>
      <c r="E58" s="140">
        <v>60</v>
      </c>
      <c r="F58" s="40" t="s">
        <v>303</v>
      </c>
      <c r="G58" s="40" t="s">
        <v>303</v>
      </c>
      <c r="H58" s="40" t="s">
        <v>0</v>
      </c>
      <c r="I58" s="270"/>
      <c r="J58" s="46">
        <v>45755</v>
      </c>
      <c r="K58" s="3" t="s">
        <v>603</v>
      </c>
      <c r="L58" s="3" t="s">
        <v>683</v>
      </c>
      <c r="M58" s="40">
        <v>60</v>
      </c>
      <c r="N58" s="138">
        <v>80</v>
      </c>
      <c r="O58" s="138">
        <f t="shared" si="5"/>
        <v>16</v>
      </c>
      <c r="P58" s="138">
        <f t="shared" si="6"/>
        <v>64</v>
      </c>
      <c r="Q58" s="40" t="s">
        <v>303</v>
      </c>
      <c r="R58" s="40" t="s">
        <v>303</v>
      </c>
      <c r="S58" s="40" t="s">
        <v>0</v>
      </c>
      <c r="Y58" s="46"/>
      <c r="AC58" s="3"/>
      <c r="AD58" s="3"/>
      <c r="AE58" s="3"/>
    </row>
    <row r="59" spans="1:39" ht="13.2" hidden="1">
      <c r="A59" s="269">
        <v>45755</v>
      </c>
      <c r="B59" s="7" t="s">
        <v>164</v>
      </c>
      <c r="C59" s="7" t="s">
        <v>670</v>
      </c>
      <c r="D59" s="40">
        <v>60</v>
      </c>
      <c r="E59" s="140">
        <v>90</v>
      </c>
      <c r="F59" s="40" t="s">
        <v>303</v>
      </c>
      <c r="G59" s="40" t="s">
        <v>303</v>
      </c>
      <c r="H59" s="40" t="s">
        <v>0</v>
      </c>
      <c r="I59" s="270"/>
      <c r="J59" s="46">
        <v>45755</v>
      </c>
      <c r="K59" s="3" t="s">
        <v>723</v>
      </c>
      <c r="L59" s="3" t="s">
        <v>404</v>
      </c>
      <c r="M59" s="40">
        <v>120</v>
      </c>
      <c r="N59" s="138">
        <v>160</v>
      </c>
      <c r="O59" s="138">
        <f t="shared" si="5"/>
        <v>32</v>
      </c>
      <c r="P59" s="138">
        <f t="shared" si="6"/>
        <v>128</v>
      </c>
      <c r="Q59" s="40" t="s">
        <v>303</v>
      </c>
      <c r="R59" s="40" t="s">
        <v>303</v>
      </c>
      <c r="S59" s="40" t="s">
        <v>0</v>
      </c>
      <c r="T59" s="40" t="s">
        <v>724</v>
      </c>
      <c r="X59" s="3"/>
      <c r="Y59" s="46"/>
    </row>
    <row r="60" spans="1:39" ht="13.2" hidden="1">
      <c r="A60" s="269">
        <v>45755</v>
      </c>
      <c r="B60" s="7" t="s">
        <v>26</v>
      </c>
      <c r="C60" s="7" t="s">
        <v>473</v>
      </c>
      <c r="D60" s="40">
        <v>30</v>
      </c>
      <c r="E60" s="140">
        <v>60</v>
      </c>
      <c r="F60" s="40" t="s">
        <v>303</v>
      </c>
      <c r="G60" s="40" t="s">
        <v>303</v>
      </c>
      <c r="H60" s="40" t="s">
        <v>0</v>
      </c>
      <c r="I60" s="270"/>
      <c r="J60" s="46">
        <v>45755</v>
      </c>
      <c r="K60" s="3" t="s">
        <v>725</v>
      </c>
      <c r="L60" s="3" t="s">
        <v>726</v>
      </c>
      <c r="M60" s="40">
        <v>150</v>
      </c>
      <c r="N60" s="138">
        <v>200</v>
      </c>
      <c r="O60" s="138">
        <f t="shared" si="5"/>
        <v>40</v>
      </c>
      <c r="P60" s="138">
        <f t="shared" si="6"/>
        <v>160</v>
      </c>
      <c r="Q60" s="40" t="s">
        <v>303</v>
      </c>
      <c r="R60" s="40" t="s">
        <v>303</v>
      </c>
      <c r="S60" s="40" t="s">
        <v>0</v>
      </c>
      <c r="T60" s="40" t="s">
        <v>727</v>
      </c>
      <c r="X60" s="3"/>
      <c r="Y60" s="106"/>
      <c r="AC60" s="3"/>
      <c r="AD60" s="3"/>
      <c r="AE60" s="3"/>
    </row>
    <row r="61" spans="1:39" ht="13.2" hidden="1">
      <c r="A61" s="269">
        <v>45756</v>
      </c>
      <c r="B61" s="130" t="s">
        <v>382</v>
      </c>
      <c r="C61" s="130" t="s">
        <v>544</v>
      </c>
      <c r="D61" s="40">
        <v>60</v>
      </c>
      <c r="E61" s="140">
        <v>90</v>
      </c>
      <c r="F61" s="40" t="s">
        <v>303</v>
      </c>
      <c r="G61" s="40" t="s">
        <v>303</v>
      </c>
      <c r="H61" s="40" t="s">
        <v>0</v>
      </c>
      <c r="I61" s="270"/>
      <c r="J61" s="106" t="s">
        <v>199</v>
      </c>
      <c r="K61" s="40" t="s">
        <v>227</v>
      </c>
      <c r="L61" s="40" t="s">
        <v>404</v>
      </c>
      <c r="M61" s="40" t="s">
        <v>304</v>
      </c>
      <c r="N61" s="138">
        <v>100</v>
      </c>
      <c r="O61" s="138">
        <v>20</v>
      </c>
      <c r="P61" s="138">
        <f t="shared" si="6"/>
        <v>80</v>
      </c>
      <c r="Q61" s="40" t="s">
        <v>303</v>
      </c>
      <c r="R61" s="40" t="s">
        <v>303</v>
      </c>
      <c r="S61" s="40" t="s">
        <v>0</v>
      </c>
      <c r="X61" s="3"/>
      <c r="Y61" s="106"/>
      <c r="AC61" s="3"/>
      <c r="AD61" s="3"/>
      <c r="AE61" s="3"/>
    </row>
    <row r="62" spans="1:39" ht="13.2" hidden="1">
      <c r="A62" s="269">
        <v>45756</v>
      </c>
      <c r="B62" s="7" t="s">
        <v>26</v>
      </c>
      <c r="C62" s="7" t="s">
        <v>473</v>
      </c>
      <c r="D62" s="40">
        <v>30</v>
      </c>
      <c r="E62" s="140">
        <v>60</v>
      </c>
      <c r="F62" s="40" t="s">
        <v>303</v>
      </c>
      <c r="G62" s="40" t="s">
        <v>303</v>
      </c>
      <c r="H62" s="40" t="s">
        <v>0</v>
      </c>
      <c r="I62" s="270"/>
      <c r="J62" s="106" t="s">
        <v>199</v>
      </c>
      <c r="K62" s="40" t="s">
        <v>537</v>
      </c>
      <c r="L62" s="40" t="s">
        <v>538</v>
      </c>
      <c r="M62" s="40" t="s">
        <v>304</v>
      </c>
      <c r="N62" s="140">
        <v>100</v>
      </c>
      <c r="O62" s="140">
        <v>20</v>
      </c>
      <c r="P62" s="138">
        <f t="shared" si="6"/>
        <v>80</v>
      </c>
      <c r="Q62" s="40" t="s">
        <v>303</v>
      </c>
      <c r="R62" s="40" t="s">
        <v>303</v>
      </c>
      <c r="S62" s="40" t="s">
        <v>0</v>
      </c>
      <c r="Y62" s="40"/>
    </row>
    <row r="63" spans="1:39" ht="13.2" hidden="1">
      <c r="A63" s="269">
        <v>45756</v>
      </c>
      <c r="B63" s="7" t="s">
        <v>472</v>
      </c>
      <c r="C63" s="7" t="s">
        <v>473</v>
      </c>
      <c r="D63" s="271">
        <v>30</v>
      </c>
      <c r="E63" s="141">
        <v>60</v>
      </c>
      <c r="F63" s="11" t="s">
        <v>303</v>
      </c>
      <c r="G63" s="40" t="s">
        <v>303</v>
      </c>
      <c r="H63" s="11" t="s">
        <v>0</v>
      </c>
      <c r="I63" s="270"/>
      <c r="J63" s="40" t="s">
        <v>199</v>
      </c>
      <c r="K63" s="3" t="s">
        <v>725</v>
      </c>
      <c r="L63" s="3" t="s">
        <v>726</v>
      </c>
      <c r="M63" s="40" t="s">
        <v>304</v>
      </c>
      <c r="N63" s="138">
        <v>100</v>
      </c>
      <c r="O63" s="138">
        <v>20</v>
      </c>
      <c r="P63" s="138">
        <f t="shared" si="6"/>
        <v>80</v>
      </c>
      <c r="Q63" s="40" t="s">
        <v>303</v>
      </c>
      <c r="R63" s="40" t="s">
        <v>303</v>
      </c>
      <c r="S63" s="40" t="s">
        <v>0</v>
      </c>
      <c r="Y63" s="46"/>
      <c r="AC63" s="3"/>
      <c r="AD63" s="3"/>
      <c r="AE63" s="3"/>
    </row>
    <row r="64" spans="1:39" ht="13.2" hidden="1">
      <c r="A64" s="269">
        <v>45757</v>
      </c>
      <c r="B64" s="7" t="s">
        <v>201</v>
      </c>
      <c r="C64" s="7" t="s">
        <v>728</v>
      </c>
      <c r="D64" s="40">
        <v>45</v>
      </c>
      <c r="E64" s="140">
        <v>80</v>
      </c>
      <c r="F64" s="40" t="s">
        <v>303</v>
      </c>
      <c r="G64" s="40" t="s">
        <v>303</v>
      </c>
      <c r="H64" s="40" t="s">
        <v>0</v>
      </c>
      <c r="I64" s="270"/>
      <c r="J64" s="106" t="s">
        <v>199</v>
      </c>
      <c r="K64" s="40" t="s">
        <v>442</v>
      </c>
      <c r="L64" s="40" t="s">
        <v>601</v>
      </c>
      <c r="M64" s="40" t="s">
        <v>304</v>
      </c>
      <c r="N64" s="138">
        <v>80</v>
      </c>
      <c r="O64" s="138">
        <f>0.2*N64</f>
        <v>16</v>
      </c>
      <c r="P64" s="138">
        <f t="shared" si="6"/>
        <v>64</v>
      </c>
      <c r="Q64" s="40" t="s">
        <v>303</v>
      </c>
      <c r="R64" s="40" t="s">
        <v>303</v>
      </c>
      <c r="S64" s="40" t="s">
        <v>0</v>
      </c>
      <c r="X64" s="3"/>
      <c r="Y64" s="46"/>
      <c r="AC64" s="3"/>
      <c r="AD64" s="3"/>
      <c r="AE64" s="3"/>
    </row>
    <row r="65" spans="1:34" ht="13.2" hidden="1">
      <c r="A65" s="269">
        <v>45757</v>
      </c>
      <c r="B65" s="130" t="s">
        <v>144</v>
      </c>
      <c r="C65" s="130" t="s">
        <v>620</v>
      </c>
      <c r="D65" s="40">
        <v>60</v>
      </c>
      <c r="E65" s="140">
        <v>90</v>
      </c>
      <c r="F65" s="40" t="s">
        <v>303</v>
      </c>
      <c r="G65" s="40" t="s">
        <v>303</v>
      </c>
      <c r="H65" s="40" t="s">
        <v>0</v>
      </c>
      <c r="I65" s="270"/>
      <c r="J65" s="5"/>
      <c r="K65" s="5"/>
      <c r="L65" s="5"/>
      <c r="M65" s="50"/>
      <c r="N65" s="50"/>
      <c r="O65" s="50"/>
      <c r="P65" s="143">
        <f>SUM(P57:P64)</f>
        <v>848</v>
      </c>
      <c r="Q65" s="50" t="s">
        <v>688</v>
      </c>
      <c r="R65" s="50"/>
      <c r="S65" s="50"/>
      <c r="T65" s="3"/>
      <c r="X65" s="3"/>
      <c r="AC65" s="3"/>
      <c r="AD65" s="3"/>
      <c r="AE65" s="3"/>
      <c r="AH65" s="3"/>
    </row>
    <row r="66" spans="1:34" ht="13.2" hidden="1">
      <c r="A66" s="269">
        <v>45758</v>
      </c>
      <c r="B66" s="130" t="s">
        <v>117</v>
      </c>
      <c r="C66" s="130" t="s">
        <v>652</v>
      </c>
      <c r="D66" s="40">
        <v>60</v>
      </c>
      <c r="E66" s="140">
        <v>67.5</v>
      </c>
      <c r="F66" s="40" t="s">
        <v>303</v>
      </c>
      <c r="G66" s="40" t="s">
        <v>303</v>
      </c>
      <c r="H66" s="40" t="s">
        <v>0</v>
      </c>
      <c r="I66" s="270"/>
      <c r="J66" s="31" t="s">
        <v>379</v>
      </c>
      <c r="K66" s="40"/>
      <c r="L66" s="40"/>
      <c r="M66" s="40"/>
      <c r="N66" s="40"/>
      <c r="O66" s="138"/>
      <c r="P66" s="138"/>
      <c r="Q66" s="40"/>
      <c r="R66" s="40"/>
      <c r="S66" s="40"/>
      <c r="AC66" s="3"/>
      <c r="AD66" s="3"/>
      <c r="AE66" s="3"/>
      <c r="AH66" s="3"/>
    </row>
    <row r="67" spans="1:34" ht="13.2" hidden="1">
      <c r="A67" s="40" t="s">
        <v>633</v>
      </c>
      <c r="B67" s="7" t="s">
        <v>431</v>
      </c>
      <c r="C67" s="7" t="s">
        <v>718</v>
      </c>
      <c r="D67" s="3" t="s">
        <v>633</v>
      </c>
      <c r="E67" s="141">
        <v>0</v>
      </c>
      <c r="F67" s="40" t="s">
        <v>303</v>
      </c>
      <c r="G67" s="40" t="s">
        <v>303</v>
      </c>
      <c r="H67" s="40" t="s">
        <v>0</v>
      </c>
      <c r="I67" s="270"/>
      <c r="J67" s="1">
        <v>45756</v>
      </c>
      <c r="K67" s="3" t="s">
        <v>720</v>
      </c>
      <c r="L67" s="3" t="s">
        <v>586</v>
      </c>
      <c r="M67" s="40">
        <v>30</v>
      </c>
      <c r="N67" s="138">
        <v>75</v>
      </c>
      <c r="O67" s="138">
        <v>20</v>
      </c>
      <c r="P67" s="138">
        <v>55</v>
      </c>
      <c r="Q67" s="40" t="s">
        <v>303</v>
      </c>
      <c r="R67" s="40" t="s">
        <v>303</v>
      </c>
      <c r="S67" s="40" t="s">
        <v>0</v>
      </c>
      <c r="AC67" s="3"/>
      <c r="AD67" s="3"/>
      <c r="AE67" s="3"/>
      <c r="AH67" s="3"/>
    </row>
    <row r="68" spans="1:34" ht="13.2" hidden="1">
      <c r="A68" s="40" t="s">
        <v>633</v>
      </c>
      <c r="B68" s="130" t="s">
        <v>13</v>
      </c>
      <c r="C68" s="130" t="s">
        <v>307</v>
      </c>
      <c r="D68" s="40" t="s">
        <v>633</v>
      </c>
      <c r="E68" s="141">
        <v>0</v>
      </c>
      <c r="F68" s="40" t="s">
        <v>303</v>
      </c>
      <c r="G68" s="40" t="s">
        <v>303</v>
      </c>
      <c r="H68" s="40" t="s">
        <v>0</v>
      </c>
      <c r="I68" s="262"/>
      <c r="J68" s="46"/>
      <c r="K68" s="40"/>
      <c r="L68" s="40"/>
      <c r="M68" s="40"/>
      <c r="N68" s="138"/>
      <c r="O68" s="138"/>
      <c r="P68" s="138"/>
      <c r="Q68" s="40"/>
      <c r="R68" s="40"/>
      <c r="S68" s="40"/>
      <c r="AC68" s="3"/>
      <c r="AD68" s="3"/>
      <c r="AE68" s="3"/>
      <c r="AH68" s="3"/>
    </row>
    <row r="69" spans="1:34" ht="13.2" hidden="1">
      <c r="A69" s="40" t="s">
        <v>633</v>
      </c>
      <c r="B69" s="7" t="s">
        <v>525</v>
      </c>
      <c r="C69" s="7" t="s">
        <v>526</v>
      </c>
      <c r="D69" s="3" t="s">
        <v>633</v>
      </c>
      <c r="E69" s="141">
        <v>0</v>
      </c>
      <c r="F69" s="40" t="s">
        <v>303</v>
      </c>
      <c r="G69" s="40" t="s">
        <v>303</v>
      </c>
      <c r="H69" s="40" t="s">
        <v>0</v>
      </c>
      <c r="I69" s="270"/>
      <c r="J69" s="5"/>
      <c r="K69" s="5"/>
      <c r="L69" s="5"/>
      <c r="M69" s="50"/>
      <c r="N69" s="50"/>
      <c r="O69" s="50"/>
      <c r="P69" s="50"/>
      <c r="Q69" s="50" t="s">
        <v>688</v>
      </c>
      <c r="R69" s="5"/>
      <c r="S69" s="5"/>
      <c r="T69" s="5"/>
      <c r="AH69" s="3"/>
    </row>
    <row r="70" spans="1:34" ht="13.2" hidden="1">
      <c r="A70" s="40" t="s">
        <v>633</v>
      </c>
      <c r="B70" s="130" t="s">
        <v>201</v>
      </c>
      <c r="C70" s="130" t="s">
        <v>584</v>
      </c>
      <c r="D70" s="40" t="s">
        <v>633</v>
      </c>
      <c r="E70" s="141">
        <v>0</v>
      </c>
      <c r="F70" s="40" t="s">
        <v>303</v>
      </c>
      <c r="G70" s="40" t="s">
        <v>303</v>
      </c>
      <c r="H70" s="40" t="s">
        <v>0</v>
      </c>
      <c r="I70" s="270"/>
      <c r="J70" s="31" t="s">
        <v>371</v>
      </c>
      <c r="M70" s="202"/>
      <c r="N70" s="138"/>
      <c r="O70" s="138"/>
      <c r="P70" s="138"/>
      <c r="Q70" s="40"/>
      <c r="R70" s="40"/>
      <c r="S70" s="40"/>
      <c r="T70" s="40"/>
      <c r="AH70" s="3"/>
    </row>
    <row r="71" spans="1:34" ht="13.2" hidden="1">
      <c r="A71" s="40" t="s">
        <v>633</v>
      </c>
      <c r="B71" s="7" t="s">
        <v>316</v>
      </c>
      <c r="C71" s="7" t="s">
        <v>311</v>
      </c>
      <c r="D71" s="40" t="s">
        <v>633</v>
      </c>
      <c r="E71" s="141">
        <v>0</v>
      </c>
      <c r="F71" s="40" t="s">
        <v>303</v>
      </c>
      <c r="G71" s="40" t="s">
        <v>303</v>
      </c>
      <c r="H71" s="40" t="s">
        <v>0</v>
      </c>
      <c r="I71" s="270"/>
      <c r="J71" s="46">
        <v>45756</v>
      </c>
      <c r="K71" s="3" t="s">
        <v>26</v>
      </c>
      <c r="L71" s="3" t="s">
        <v>716</v>
      </c>
      <c r="M71" s="40">
        <v>30</v>
      </c>
      <c r="N71" s="138">
        <v>40</v>
      </c>
      <c r="O71" s="138">
        <f>0.2*N71</f>
        <v>8</v>
      </c>
      <c r="P71" s="138">
        <f t="shared" ref="P71:P74" si="7">N71-O71</f>
        <v>32</v>
      </c>
      <c r="Q71" s="40" t="s">
        <v>303</v>
      </c>
      <c r="R71" s="40" t="s">
        <v>303</v>
      </c>
      <c r="S71" s="40" t="s">
        <v>0</v>
      </c>
      <c r="T71" s="40"/>
      <c r="AH71" s="3"/>
    </row>
    <row r="72" spans="1:34" ht="13.2" hidden="1">
      <c r="A72" s="40" t="s">
        <v>633</v>
      </c>
      <c r="B72" s="7" t="s">
        <v>491</v>
      </c>
      <c r="C72" s="7" t="s">
        <v>302</v>
      </c>
      <c r="D72" s="40" t="s">
        <v>633</v>
      </c>
      <c r="E72" s="141">
        <v>0</v>
      </c>
      <c r="F72" s="40" t="s">
        <v>303</v>
      </c>
      <c r="G72" s="40" t="s">
        <v>303</v>
      </c>
      <c r="H72" s="40" t="s">
        <v>0</v>
      </c>
      <c r="I72" s="270"/>
      <c r="J72" s="46">
        <v>45755</v>
      </c>
      <c r="K72" s="3" t="s">
        <v>26</v>
      </c>
      <c r="L72" s="3" t="s">
        <v>716</v>
      </c>
      <c r="M72" s="40">
        <v>45</v>
      </c>
      <c r="N72" s="138">
        <v>60</v>
      </c>
      <c r="O72" s="138">
        <f>0.2*70</f>
        <v>14</v>
      </c>
      <c r="P72" s="138">
        <f t="shared" si="7"/>
        <v>46</v>
      </c>
      <c r="Q72" s="40" t="s">
        <v>303</v>
      </c>
      <c r="R72" s="40" t="s">
        <v>303</v>
      </c>
      <c r="S72" s="40" t="s">
        <v>0</v>
      </c>
      <c r="AH72" s="3"/>
    </row>
    <row r="73" spans="1:34" ht="13.2" hidden="1">
      <c r="A73" s="40" t="s">
        <v>633</v>
      </c>
      <c r="B73" s="7" t="s">
        <v>301</v>
      </c>
      <c r="C73" s="7" t="s">
        <v>302</v>
      </c>
      <c r="D73" s="40" t="s">
        <v>633</v>
      </c>
      <c r="E73" s="141">
        <v>0</v>
      </c>
      <c r="F73" s="40" t="s">
        <v>303</v>
      </c>
      <c r="G73" s="40" t="s">
        <v>303</v>
      </c>
      <c r="H73" s="40" t="s">
        <v>0</v>
      </c>
      <c r="I73" s="270"/>
      <c r="J73" s="46">
        <v>45756</v>
      </c>
      <c r="K73" s="40" t="s">
        <v>227</v>
      </c>
      <c r="L73" s="40" t="s">
        <v>404</v>
      </c>
      <c r="M73" s="40">
        <f>60*3</f>
        <v>180</v>
      </c>
      <c r="N73" s="138">
        <f>70*3</f>
        <v>210</v>
      </c>
      <c r="O73" s="138">
        <f>0.2*N73</f>
        <v>42</v>
      </c>
      <c r="P73" s="138">
        <f t="shared" si="7"/>
        <v>168</v>
      </c>
      <c r="Q73" s="40" t="s">
        <v>303</v>
      </c>
      <c r="R73" s="40" t="s">
        <v>303</v>
      </c>
      <c r="S73" s="40" t="s">
        <v>0</v>
      </c>
      <c r="T73" s="40" t="s">
        <v>712</v>
      </c>
      <c r="AH73" s="3"/>
    </row>
    <row r="74" spans="1:34" ht="13.2" hidden="1">
      <c r="A74" s="40" t="s">
        <v>633</v>
      </c>
      <c r="B74" s="130" t="s">
        <v>331</v>
      </c>
      <c r="C74" s="130" t="s">
        <v>271</v>
      </c>
      <c r="D74" s="40" t="s">
        <v>633</v>
      </c>
      <c r="E74" s="141">
        <v>40</v>
      </c>
      <c r="F74" s="40" t="s">
        <v>303</v>
      </c>
      <c r="G74" s="40" t="s">
        <v>303</v>
      </c>
      <c r="H74" s="40" t="s">
        <v>0</v>
      </c>
      <c r="I74" s="270"/>
      <c r="J74" s="46">
        <v>45754</v>
      </c>
      <c r="K74" s="40" t="s">
        <v>725</v>
      </c>
      <c r="L74" s="40" t="s">
        <v>726</v>
      </c>
      <c r="M74" s="40">
        <v>60</v>
      </c>
      <c r="N74" s="138">
        <v>70</v>
      </c>
      <c r="O74" s="138">
        <f>0.2*70</f>
        <v>14</v>
      </c>
      <c r="P74" s="138">
        <f t="shared" si="7"/>
        <v>56</v>
      </c>
      <c r="Q74" s="40" t="s">
        <v>303</v>
      </c>
      <c r="R74" s="40" t="s">
        <v>303</v>
      </c>
      <c r="S74" s="40" t="s">
        <v>0</v>
      </c>
      <c r="T74" s="40"/>
    </row>
    <row r="75" spans="1:34" ht="13.2" hidden="1">
      <c r="A75" s="40" t="s">
        <v>633</v>
      </c>
      <c r="B75" s="7" t="s">
        <v>484</v>
      </c>
      <c r="C75" s="7" t="s">
        <v>485</v>
      </c>
      <c r="D75" s="40" t="s">
        <v>633</v>
      </c>
      <c r="E75" s="141">
        <v>40</v>
      </c>
      <c r="F75" s="40" t="s">
        <v>303</v>
      </c>
      <c r="G75" s="40" t="s">
        <v>303</v>
      </c>
      <c r="H75" s="40" t="s">
        <v>0</v>
      </c>
      <c r="I75" s="270"/>
      <c r="J75" s="5"/>
      <c r="K75" s="5"/>
      <c r="L75" s="5"/>
      <c r="M75" s="50"/>
      <c r="N75" s="50"/>
      <c r="O75" s="50"/>
      <c r="P75" s="143">
        <f>SUM(P71:P74)</f>
        <v>302</v>
      </c>
      <c r="Q75" s="50" t="s">
        <v>688</v>
      </c>
      <c r="R75" s="50"/>
      <c r="S75" s="50"/>
      <c r="T75" s="40"/>
    </row>
    <row r="76" spans="1:34" ht="13.2" hidden="1">
      <c r="A76" s="40" t="s">
        <v>633</v>
      </c>
      <c r="B76" s="130" t="s">
        <v>491</v>
      </c>
      <c r="C76" s="130" t="s">
        <v>522</v>
      </c>
      <c r="D76" s="40" t="s">
        <v>633</v>
      </c>
      <c r="E76" s="141">
        <v>40</v>
      </c>
      <c r="F76" s="40" t="s">
        <v>303</v>
      </c>
      <c r="G76" s="40" t="s">
        <v>303</v>
      </c>
      <c r="H76" s="40" t="s">
        <v>0</v>
      </c>
      <c r="I76" s="270"/>
      <c r="M76" s="40"/>
      <c r="N76" s="40"/>
      <c r="O76" s="40"/>
      <c r="P76" s="40"/>
    </row>
    <row r="77" spans="1:34" ht="13.2" hidden="1">
      <c r="A77" s="40" t="s">
        <v>633</v>
      </c>
      <c r="B77" s="130" t="s">
        <v>659</v>
      </c>
      <c r="C77" s="130" t="s">
        <v>510</v>
      </c>
      <c r="D77" s="40" t="s">
        <v>633</v>
      </c>
      <c r="E77" s="141">
        <v>60</v>
      </c>
      <c r="F77" s="40" t="s">
        <v>303</v>
      </c>
      <c r="G77" s="40" t="s">
        <v>303</v>
      </c>
      <c r="H77" s="40" t="s">
        <v>0</v>
      </c>
      <c r="I77" s="270"/>
      <c r="J77" s="31" t="s">
        <v>636</v>
      </c>
      <c r="M77" s="202"/>
      <c r="N77" s="138"/>
      <c r="O77" s="138"/>
      <c r="P77" s="138"/>
      <c r="Q77" s="40"/>
      <c r="R77" s="40"/>
      <c r="S77" s="40"/>
    </row>
    <row r="78" spans="1:34" ht="13.2" hidden="1">
      <c r="A78" s="40" t="s">
        <v>633</v>
      </c>
      <c r="B78" s="7" t="s">
        <v>114</v>
      </c>
      <c r="C78" s="7" t="s">
        <v>474</v>
      </c>
      <c r="D78" s="3" t="s">
        <v>633</v>
      </c>
      <c r="E78" s="141">
        <v>60</v>
      </c>
      <c r="F78" s="40" t="s">
        <v>303</v>
      </c>
      <c r="G78" s="40" t="s">
        <v>303</v>
      </c>
      <c r="H78" s="40" t="s">
        <v>0</v>
      </c>
      <c r="I78" s="270"/>
      <c r="J78" s="46"/>
      <c r="K78" s="40"/>
      <c r="L78" s="40"/>
      <c r="M78" s="40"/>
      <c r="N78" s="138"/>
      <c r="O78" s="138"/>
      <c r="P78" s="138"/>
      <c r="Q78" s="40"/>
      <c r="R78" s="40"/>
      <c r="S78" s="40"/>
    </row>
    <row r="79" spans="1:34" ht="13.2" hidden="1">
      <c r="A79" s="40" t="s">
        <v>633</v>
      </c>
      <c r="B79" s="130" t="s">
        <v>328</v>
      </c>
      <c r="C79" s="130" t="s">
        <v>329</v>
      </c>
      <c r="D79" s="40" t="s">
        <v>633</v>
      </c>
      <c r="E79" s="141">
        <v>60</v>
      </c>
      <c r="F79" s="40" t="s">
        <v>303</v>
      </c>
      <c r="G79" s="40" t="s">
        <v>303</v>
      </c>
      <c r="H79" s="40" t="s">
        <v>0</v>
      </c>
      <c r="I79" s="270"/>
      <c r="J79" s="46">
        <v>45758</v>
      </c>
      <c r="K79" s="130" t="s">
        <v>501</v>
      </c>
      <c r="L79" s="130" t="s">
        <v>642</v>
      </c>
      <c r="M79" s="40">
        <v>30</v>
      </c>
      <c r="N79" s="138">
        <v>40</v>
      </c>
      <c r="O79" s="138">
        <f>0.2*N79</f>
        <v>8</v>
      </c>
      <c r="P79" s="138">
        <f>N79-O79</f>
        <v>32</v>
      </c>
      <c r="Q79" s="40" t="s">
        <v>303</v>
      </c>
      <c r="R79" s="40" t="s">
        <v>303</v>
      </c>
      <c r="S79" s="40" t="s">
        <v>1</v>
      </c>
    </row>
    <row r="80" spans="1:34" ht="13.2" hidden="1">
      <c r="A80" s="40" t="s">
        <v>633</v>
      </c>
      <c r="B80" s="130" t="s">
        <v>498</v>
      </c>
      <c r="C80" s="130" t="s">
        <v>227</v>
      </c>
      <c r="D80" s="40" t="s">
        <v>633</v>
      </c>
      <c r="E80" s="141">
        <v>60</v>
      </c>
      <c r="F80" s="40" t="s">
        <v>303</v>
      </c>
      <c r="G80" s="40" t="s">
        <v>303</v>
      </c>
      <c r="H80" s="40" t="s">
        <v>0</v>
      </c>
      <c r="I80" s="270"/>
      <c r="M80" s="40"/>
      <c r="N80" s="40"/>
      <c r="O80" s="40"/>
      <c r="P80" s="40"/>
    </row>
    <row r="81" spans="1:32" ht="13.2" hidden="1">
      <c r="A81" s="40" t="s">
        <v>633</v>
      </c>
      <c r="B81" s="7" t="s">
        <v>22</v>
      </c>
      <c r="C81" s="7" t="s">
        <v>616</v>
      </c>
      <c r="D81" s="40" t="s">
        <v>633</v>
      </c>
      <c r="E81" s="141">
        <v>60</v>
      </c>
      <c r="F81" s="40" t="s">
        <v>303</v>
      </c>
      <c r="G81" s="40" t="s">
        <v>303</v>
      </c>
      <c r="H81" s="40" t="s">
        <v>0</v>
      </c>
      <c r="I81" s="270"/>
      <c r="J81" s="5"/>
      <c r="K81" s="5"/>
      <c r="L81" s="5"/>
      <c r="M81" s="50"/>
      <c r="N81" s="50"/>
      <c r="O81" s="50"/>
      <c r="P81" s="50"/>
      <c r="Q81" s="5" t="s">
        <v>688</v>
      </c>
      <c r="R81" s="5"/>
      <c r="S81" s="5"/>
    </row>
    <row r="82" spans="1:32" ht="13.2" hidden="1">
      <c r="A82" s="40" t="s">
        <v>633</v>
      </c>
      <c r="B82" s="7" t="s">
        <v>725</v>
      </c>
      <c r="C82" s="7" t="s">
        <v>726</v>
      </c>
      <c r="D82" s="3" t="s">
        <v>633</v>
      </c>
      <c r="E82" s="141">
        <v>80</v>
      </c>
      <c r="F82" s="40" t="s">
        <v>303</v>
      </c>
      <c r="G82" s="40" t="s">
        <v>303</v>
      </c>
      <c r="H82" s="40" t="s">
        <v>0</v>
      </c>
      <c r="I82" s="270"/>
      <c r="J82" s="32" t="s">
        <v>660</v>
      </c>
      <c r="M82" s="40"/>
      <c r="N82" s="40"/>
      <c r="O82" s="40"/>
      <c r="P82" s="40"/>
    </row>
    <row r="83" spans="1:32" ht="13.2" hidden="1">
      <c r="A83" s="40" t="s">
        <v>633</v>
      </c>
      <c r="B83" s="130" t="s">
        <v>227</v>
      </c>
      <c r="C83" s="130" t="s">
        <v>404</v>
      </c>
      <c r="D83" s="40" t="s">
        <v>633</v>
      </c>
      <c r="E83" s="141">
        <v>80</v>
      </c>
      <c r="F83" s="40" t="s">
        <v>303</v>
      </c>
      <c r="G83" s="40" t="s">
        <v>303</v>
      </c>
      <c r="H83" s="40" t="s">
        <v>0</v>
      </c>
      <c r="I83" s="270"/>
      <c r="J83" s="46">
        <v>45755</v>
      </c>
      <c r="K83" s="7" t="s">
        <v>397</v>
      </c>
      <c r="L83" s="7" t="s">
        <v>567</v>
      </c>
      <c r="M83" s="218">
        <f>60*2</f>
        <v>120</v>
      </c>
      <c r="N83" s="138">
        <v>120</v>
      </c>
      <c r="O83" s="138">
        <f>0.2*N83</f>
        <v>24</v>
      </c>
      <c r="P83" s="138">
        <f>N83-O83</f>
        <v>96</v>
      </c>
      <c r="Q83" s="40" t="s">
        <v>303</v>
      </c>
      <c r="R83" s="40" t="s">
        <v>303</v>
      </c>
      <c r="S83" s="40" t="s">
        <v>0</v>
      </c>
      <c r="T83" s="40" t="s">
        <v>729</v>
      </c>
    </row>
    <row r="84" spans="1:32" ht="13.2" hidden="1">
      <c r="A84" s="40" t="s">
        <v>633</v>
      </c>
      <c r="B84" s="7" t="s">
        <v>397</v>
      </c>
      <c r="C84" s="7" t="s">
        <v>567</v>
      </c>
      <c r="D84" s="3" t="s">
        <v>633</v>
      </c>
      <c r="E84" s="141">
        <v>80</v>
      </c>
      <c r="F84" s="40" t="s">
        <v>303</v>
      </c>
      <c r="G84" s="40" t="s">
        <v>303</v>
      </c>
      <c r="H84" s="40" t="s">
        <v>0</v>
      </c>
      <c r="I84" s="270"/>
      <c r="M84" s="40"/>
      <c r="N84" s="40"/>
      <c r="O84" s="40"/>
      <c r="P84" s="40"/>
    </row>
    <row r="85" spans="1:32" ht="13.2" hidden="1">
      <c r="A85" s="40" t="s">
        <v>633</v>
      </c>
      <c r="B85" s="7" t="s">
        <v>543</v>
      </c>
      <c r="C85" s="7" t="s">
        <v>544</v>
      </c>
      <c r="D85" s="40" t="s">
        <v>633</v>
      </c>
      <c r="E85" s="141">
        <v>90</v>
      </c>
      <c r="F85" s="40" t="s">
        <v>303</v>
      </c>
      <c r="G85" s="40" t="s">
        <v>303</v>
      </c>
      <c r="H85" s="40" t="s">
        <v>0</v>
      </c>
      <c r="I85" s="270"/>
      <c r="J85" s="5"/>
      <c r="K85" s="5"/>
      <c r="L85" s="5"/>
      <c r="M85" s="50"/>
      <c r="N85" s="50"/>
      <c r="O85" s="50"/>
      <c r="P85" s="50"/>
      <c r="Q85" s="50" t="s">
        <v>688</v>
      </c>
      <c r="R85" s="5"/>
      <c r="S85" s="5"/>
      <c r="Z85" s="3"/>
      <c r="AA85" s="3"/>
      <c r="AB85" s="3"/>
      <c r="AC85" s="260"/>
      <c r="AD85" s="3"/>
      <c r="AE85" s="3"/>
      <c r="AF85" s="3"/>
    </row>
    <row r="86" spans="1:32" ht="13.2" hidden="1">
      <c r="A86" s="40" t="s">
        <v>633</v>
      </c>
      <c r="B86" s="7" t="s">
        <v>694</v>
      </c>
      <c r="C86" s="7" t="s">
        <v>446</v>
      </c>
      <c r="D86" s="3" t="s">
        <v>633</v>
      </c>
      <c r="E86" s="141">
        <v>120</v>
      </c>
      <c r="F86" s="40" t="s">
        <v>303</v>
      </c>
      <c r="G86" s="40" t="s">
        <v>303</v>
      </c>
      <c r="H86" s="40" t="s">
        <v>0</v>
      </c>
      <c r="I86" s="270"/>
      <c r="M86" s="40"/>
      <c r="N86" s="40"/>
      <c r="O86" s="40"/>
      <c r="P86" s="40"/>
    </row>
    <row r="87" spans="1:32" ht="13.2" hidden="1">
      <c r="A87" s="40" t="s">
        <v>633</v>
      </c>
      <c r="B87" s="130" t="s">
        <v>621</v>
      </c>
      <c r="C87" s="130" t="s">
        <v>622</v>
      </c>
      <c r="D87" s="40" t="s">
        <v>633</v>
      </c>
      <c r="E87" s="141">
        <v>120</v>
      </c>
      <c r="F87" s="40" t="s">
        <v>303</v>
      </c>
      <c r="G87" s="40" t="s">
        <v>303</v>
      </c>
      <c r="H87" s="40" t="s">
        <v>0</v>
      </c>
      <c r="I87" s="270"/>
      <c r="M87" s="40"/>
      <c r="N87" s="40"/>
      <c r="O87" s="40"/>
      <c r="P87" s="40"/>
    </row>
    <row r="88" spans="1:32" ht="13.2" hidden="1">
      <c r="A88" s="40" t="s">
        <v>633</v>
      </c>
      <c r="B88" s="130" t="s">
        <v>658</v>
      </c>
      <c r="C88" s="130" t="s">
        <v>361</v>
      </c>
      <c r="D88" s="40" t="s">
        <v>633</v>
      </c>
      <c r="E88" s="141">
        <v>150</v>
      </c>
      <c r="F88" s="40" t="s">
        <v>303</v>
      </c>
      <c r="G88" s="40" t="s">
        <v>303</v>
      </c>
      <c r="H88" s="40" t="s">
        <v>0</v>
      </c>
      <c r="I88" s="270"/>
      <c r="M88" s="40"/>
      <c r="N88" s="40"/>
      <c r="O88" s="40"/>
      <c r="P88" s="40"/>
    </row>
    <row r="89" spans="1:32" ht="13.2" hidden="1">
      <c r="A89" s="46">
        <v>45760</v>
      </c>
      <c r="B89" s="130" t="s">
        <v>227</v>
      </c>
      <c r="C89" s="130" t="s">
        <v>404</v>
      </c>
      <c r="D89" s="40">
        <v>60</v>
      </c>
      <c r="E89" s="140">
        <v>90</v>
      </c>
      <c r="F89" s="40" t="s">
        <v>303</v>
      </c>
      <c r="G89" s="40" t="s">
        <v>303</v>
      </c>
      <c r="H89" s="40" t="s">
        <v>0</v>
      </c>
      <c r="I89" s="270"/>
      <c r="M89" s="40"/>
      <c r="N89" s="40"/>
      <c r="O89" s="40"/>
      <c r="P89" s="40"/>
    </row>
    <row r="90" spans="1:32" ht="13.2" hidden="1">
      <c r="A90" s="46">
        <v>45760</v>
      </c>
      <c r="B90" s="130" t="s">
        <v>331</v>
      </c>
      <c r="C90" s="130" t="s">
        <v>271</v>
      </c>
      <c r="D90" s="40">
        <v>45</v>
      </c>
      <c r="E90" s="140">
        <v>80</v>
      </c>
      <c r="F90" s="40" t="s">
        <v>303</v>
      </c>
      <c r="G90" s="40" t="s">
        <v>303</v>
      </c>
      <c r="H90" s="40" t="s">
        <v>0</v>
      </c>
      <c r="I90" s="270"/>
      <c r="M90" s="40"/>
      <c r="N90" s="40"/>
      <c r="O90" s="40"/>
      <c r="P90" s="40"/>
    </row>
    <row r="91" spans="1:32" ht="13.2" hidden="1">
      <c r="A91" s="46">
        <v>45760</v>
      </c>
      <c r="B91" s="130" t="s">
        <v>697</v>
      </c>
      <c r="C91" s="130" t="s">
        <v>329</v>
      </c>
      <c r="D91" s="40">
        <v>60</v>
      </c>
      <c r="E91" s="140">
        <v>90</v>
      </c>
      <c r="F91" s="40" t="s">
        <v>303</v>
      </c>
      <c r="G91" s="40" t="s">
        <v>303</v>
      </c>
      <c r="H91" s="40" t="s">
        <v>0</v>
      </c>
      <c r="I91" s="270"/>
      <c r="M91" s="40"/>
      <c r="N91" s="40"/>
      <c r="O91" s="40"/>
      <c r="P91" s="40"/>
    </row>
    <row r="92" spans="1:32" ht="13.2" hidden="1">
      <c r="A92" s="46">
        <v>45760</v>
      </c>
      <c r="B92" s="130" t="s">
        <v>22</v>
      </c>
      <c r="C92" s="130" t="s">
        <v>616</v>
      </c>
      <c r="D92" s="40">
        <v>60</v>
      </c>
      <c r="E92" s="140">
        <v>60</v>
      </c>
      <c r="F92" s="40" t="s">
        <v>303</v>
      </c>
      <c r="G92" s="40" t="s">
        <v>303</v>
      </c>
      <c r="H92" s="40" t="s">
        <v>0</v>
      </c>
      <c r="I92" s="270"/>
      <c r="M92" s="40"/>
      <c r="N92" s="40"/>
      <c r="O92" s="40"/>
      <c r="P92" s="40"/>
    </row>
    <row r="93" spans="1:32" ht="13.2" hidden="1">
      <c r="A93" s="269">
        <v>45755</v>
      </c>
      <c r="B93" s="130" t="s">
        <v>362</v>
      </c>
      <c r="C93" s="130" t="s">
        <v>400</v>
      </c>
      <c r="D93" s="40">
        <v>60</v>
      </c>
      <c r="E93" s="140">
        <v>90</v>
      </c>
      <c r="F93" s="40" t="s">
        <v>303</v>
      </c>
      <c r="G93" s="40" t="s">
        <v>303</v>
      </c>
      <c r="H93" s="40" t="s">
        <v>1</v>
      </c>
      <c r="I93" s="270"/>
      <c r="M93" s="40"/>
      <c r="N93" s="40"/>
      <c r="O93" s="40"/>
      <c r="P93" s="40"/>
    </row>
    <row r="94" spans="1:32" ht="13.2" hidden="1">
      <c r="A94" s="269">
        <v>45756</v>
      </c>
      <c r="B94" s="236" t="s">
        <v>412</v>
      </c>
      <c r="C94" s="7" t="s">
        <v>413</v>
      </c>
      <c r="D94" s="40">
        <v>60</v>
      </c>
      <c r="E94" s="140">
        <v>90</v>
      </c>
      <c r="F94" s="40" t="s">
        <v>303</v>
      </c>
      <c r="G94" s="40" t="s">
        <v>303</v>
      </c>
      <c r="H94" s="40" t="s">
        <v>1</v>
      </c>
      <c r="I94" s="270"/>
      <c r="M94" s="40"/>
      <c r="N94" s="40"/>
      <c r="O94" s="40"/>
      <c r="P94" s="40"/>
    </row>
    <row r="95" spans="1:32" ht="13.2" hidden="1">
      <c r="A95" s="269">
        <v>45756</v>
      </c>
      <c r="B95" s="130" t="s">
        <v>324</v>
      </c>
      <c r="C95" s="130" t="s">
        <v>333</v>
      </c>
      <c r="D95" s="40">
        <v>60</v>
      </c>
      <c r="E95" s="140">
        <v>90</v>
      </c>
      <c r="F95" s="40" t="s">
        <v>303</v>
      </c>
      <c r="G95" s="40" t="s">
        <v>303</v>
      </c>
      <c r="H95" s="40" t="s">
        <v>1</v>
      </c>
      <c r="I95" s="270"/>
      <c r="M95" s="40"/>
      <c r="N95" s="40"/>
      <c r="O95" s="40"/>
      <c r="P95" s="40"/>
    </row>
    <row r="96" spans="1:32" ht="13.2" hidden="1">
      <c r="A96" s="269">
        <v>45758</v>
      </c>
      <c r="B96" s="130" t="s">
        <v>653</v>
      </c>
      <c r="C96" s="130" t="s">
        <v>654</v>
      </c>
      <c r="D96" s="40">
        <v>60</v>
      </c>
      <c r="E96" s="140">
        <v>67.5</v>
      </c>
      <c r="F96" s="40" t="s">
        <v>303</v>
      </c>
      <c r="G96" s="40" t="s">
        <v>303</v>
      </c>
      <c r="H96" s="40" t="s">
        <v>1</v>
      </c>
      <c r="I96" s="270"/>
      <c r="M96" s="40"/>
      <c r="N96" s="40"/>
      <c r="O96" s="40"/>
      <c r="P96" s="40"/>
    </row>
    <row r="97" spans="1:39" ht="13.2" hidden="1">
      <c r="A97" s="40" t="s">
        <v>633</v>
      </c>
      <c r="B97" s="7" t="s">
        <v>368</v>
      </c>
      <c r="C97" s="7" t="s">
        <v>327</v>
      </c>
      <c r="D97" s="40" t="s">
        <v>633</v>
      </c>
      <c r="E97" s="141">
        <v>0</v>
      </c>
      <c r="F97" s="40" t="s">
        <v>303</v>
      </c>
      <c r="G97" s="40" t="s">
        <v>303</v>
      </c>
      <c r="H97" s="40" t="s">
        <v>1</v>
      </c>
      <c r="I97" s="270"/>
      <c r="M97" s="40"/>
      <c r="N97" s="40"/>
      <c r="O97" s="40"/>
      <c r="P97" s="40"/>
    </row>
    <row r="98" spans="1:39" ht="13.2" hidden="1">
      <c r="A98" s="40" t="s">
        <v>633</v>
      </c>
      <c r="B98" s="7" t="s">
        <v>695</v>
      </c>
      <c r="C98" s="7" t="s">
        <v>696</v>
      </c>
      <c r="D98" s="3" t="s">
        <v>633</v>
      </c>
      <c r="E98" s="141">
        <v>0</v>
      </c>
      <c r="F98" s="40" t="s">
        <v>303</v>
      </c>
      <c r="G98" s="40" t="s">
        <v>303</v>
      </c>
      <c r="H98" s="40" t="s">
        <v>1</v>
      </c>
      <c r="I98" s="270"/>
      <c r="M98" s="40"/>
      <c r="N98" s="40"/>
      <c r="O98" s="40"/>
      <c r="P98" s="40"/>
    </row>
    <row r="99" spans="1:39" ht="13.2" hidden="1">
      <c r="A99" s="40" t="s">
        <v>633</v>
      </c>
      <c r="B99" s="7" t="s">
        <v>329</v>
      </c>
      <c r="C99" s="7" t="s">
        <v>271</v>
      </c>
      <c r="D99" s="3" t="s">
        <v>633</v>
      </c>
      <c r="E99" s="141">
        <v>0</v>
      </c>
      <c r="F99" s="40" t="s">
        <v>303</v>
      </c>
      <c r="G99" s="40" t="s">
        <v>303</v>
      </c>
      <c r="H99" s="40" t="s">
        <v>1</v>
      </c>
      <c r="I99" s="270"/>
      <c r="M99" s="40"/>
      <c r="N99" s="40"/>
      <c r="O99" s="40"/>
      <c r="P99" s="40"/>
    </row>
    <row r="100" spans="1:39" ht="13.2" hidden="1">
      <c r="A100" s="40" t="s">
        <v>633</v>
      </c>
      <c r="B100" s="7" t="s">
        <v>479</v>
      </c>
      <c r="C100" s="7" t="s">
        <v>494</v>
      </c>
      <c r="D100" s="3" t="s">
        <v>633</v>
      </c>
      <c r="E100" s="141">
        <v>54</v>
      </c>
      <c r="F100" s="40" t="s">
        <v>303</v>
      </c>
      <c r="G100" s="40" t="s">
        <v>303</v>
      </c>
      <c r="H100" s="40" t="s">
        <v>1</v>
      </c>
      <c r="I100" s="270"/>
      <c r="M100" s="40"/>
      <c r="N100" s="40"/>
      <c r="O100" s="40"/>
      <c r="P100" s="40"/>
    </row>
    <row r="101" spans="1:39" ht="13.2" hidden="1">
      <c r="A101" s="40" t="s">
        <v>633</v>
      </c>
      <c r="B101" s="130" t="s">
        <v>657</v>
      </c>
      <c r="C101" s="130" t="s">
        <v>434</v>
      </c>
      <c r="D101" s="40" t="s">
        <v>633</v>
      </c>
      <c r="E101" s="141">
        <v>60</v>
      </c>
      <c r="F101" s="40" t="s">
        <v>303</v>
      </c>
      <c r="G101" s="40" t="s">
        <v>303</v>
      </c>
      <c r="H101" s="40" t="s">
        <v>1</v>
      </c>
      <c r="I101" s="270"/>
      <c r="M101" s="40"/>
      <c r="N101" s="40"/>
      <c r="O101" s="40"/>
      <c r="P101" s="40"/>
    </row>
    <row r="102" spans="1:39" ht="13.2" hidden="1">
      <c r="A102" s="40" t="s">
        <v>633</v>
      </c>
      <c r="B102" s="7" t="s">
        <v>681</v>
      </c>
      <c r="C102" s="7" t="s">
        <v>682</v>
      </c>
      <c r="D102" s="3" t="s">
        <v>633</v>
      </c>
      <c r="E102" s="141">
        <v>120</v>
      </c>
      <c r="F102" s="40" t="s">
        <v>303</v>
      </c>
      <c r="G102" s="40" t="s">
        <v>303</v>
      </c>
      <c r="H102" s="40" t="s">
        <v>1</v>
      </c>
      <c r="I102" s="270"/>
      <c r="M102" s="40"/>
      <c r="N102" s="40"/>
      <c r="O102" s="40"/>
      <c r="P102" s="40"/>
    </row>
    <row r="103" spans="1:39" ht="13.2">
      <c r="A103" s="182"/>
      <c r="B103" s="182"/>
      <c r="C103" s="182"/>
      <c r="D103" s="182"/>
      <c r="E103" s="267">
        <f>SUM(E56:E102)</f>
        <v>2859</v>
      </c>
      <c r="F103" s="182"/>
      <c r="G103" s="182"/>
      <c r="H103" s="182"/>
      <c r="I103" s="270"/>
      <c r="J103" s="182"/>
      <c r="K103" s="182"/>
      <c r="L103" s="182"/>
      <c r="M103" s="178"/>
      <c r="N103" s="178"/>
      <c r="O103" s="196">
        <f>SUM(O57:O83)</f>
        <v>342</v>
      </c>
      <c r="P103" s="178"/>
      <c r="Q103" s="182"/>
      <c r="R103" s="182"/>
      <c r="S103" s="182"/>
      <c r="T103" s="267">
        <f>E103+O103</f>
        <v>3201</v>
      </c>
      <c r="U103" s="182"/>
      <c r="V103" s="182"/>
      <c r="W103" s="182"/>
      <c r="X103" s="182"/>
      <c r="Y103" s="182"/>
      <c r="Z103" s="182"/>
      <c r="AA103" s="182"/>
      <c r="AB103" s="182"/>
      <c r="AC103" s="182"/>
      <c r="AD103" s="182"/>
      <c r="AE103" s="182"/>
      <c r="AF103" s="182"/>
      <c r="AG103" s="182"/>
      <c r="AH103" s="182"/>
      <c r="AI103" s="182"/>
      <c r="AJ103" s="182"/>
      <c r="AK103" s="182"/>
      <c r="AL103" s="182"/>
      <c r="AM103" s="182"/>
    </row>
    <row r="104" spans="1:39" ht="13.2">
      <c r="A104" s="263" t="s">
        <v>730</v>
      </c>
      <c r="B104" s="182"/>
      <c r="C104" s="182"/>
      <c r="D104" s="182"/>
      <c r="E104" s="182"/>
      <c r="F104" s="182"/>
      <c r="G104" s="182"/>
      <c r="H104" s="182"/>
      <c r="I104" s="270"/>
      <c r="J104" s="182"/>
      <c r="K104" s="182"/>
      <c r="L104" s="182"/>
      <c r="M104" s="178"/>
      <c r="N104" s="178"/>
      <c r="O104" s="178"/>
      <c r="P104" s="178"/>
      <c r="Q104" s="182"/>
      <c r="R104" s="182"/>
      <c r="S104" s="182"/>
      <c r="T104" s="245"/>
      <c r="U104" s="182"/>
      <c r="V104" s="182"/>
      <c r="W104" s="182"/>
      <c r="X104" s="182"/>
      <c r="Y104" s="182"/>
      <c r="Z104" s="182"/>
      <c r="AA104" s="182"/>
      <c r="AB104" s="182"/>
      <c r="AC104" s="182"/>
      <c r="AD104" s="182"/>
      <c r="AE104" s="182"/>
      <c r="AF104" s="182"/>
      <c r="AG104" s="182"/>
      <c r="AH104" s="182"/>
      <c r="AI104" s="182"/>
      <c r="AJ104" s="182"/>
      <c r="AK104" s="182"/>
      <c r="AL104" s="182"/>
      <c r="AM104" s="182"/>
    </row>
    <row r="105" spans="1:39" ht="13.2">
      <c r="A105" s="269">
        <v>45761</v>
      </c>
      <c r="B105" s="218" t="s">
        <v>328</v>
      </c>
      <c r="C105" s="218" t="s">
        <v>329</v>
      </c>
      <c r="D105" s="40">
        <v>60</v>
      </c>
      <c r="E105" s="140">
        <v>90</v>
      </c>
      <c r="F105" s="40" t="s">
        <v>303</v>
      </c>
      <c r="G105" s="40" t="s">
        <v>303</v>
      </c>
      <c r="H105" s="40" t="s">
        <v>0</v>
      </c>
      <c r="I105" s="270"/>
      <c r="J105" s="156" t="s">
        <v>565</v>
      </c>
      <c r="K105" s="5"/>
      <c r="L105" s="5"/>
      <c r="M105" s="50"/>
      <c r="N105" s="50"/>
      <c r="O105" s="50"/>
      <c r="P105" s="50"/>
      <c r="Q105" s="5"/>
      <c r="R105" s="5"/>
      <c r="S105" s="5"/>
      <c r="T105" s="32"/>
    </row>
    <row r="106" spans="1:39" ht="13.2">
      <c r="A106" s="269">
        <v>45762</v>
      </c>
      <c r="B106" s="236" t="s">
        <v>731</v>
      </c>
      <c r="C106" s="7" t="s">
        <v>323</v>
      </c>
      <c r="D106" s="40">
        <v>60</v>
      </c>
      <c r="E106" s="140">
        <v>90</v>
      </c>
      <c r="F106" s="40" t="s">
        <v>303</v>
      </c>
      <c r="G106" s="40" t="s">
        <v>303</v>
      </c>
      <c r="H106" s="40" t="s">
        <v>0</v>
      </c>
      <c r="I106" s="270"/>
      <c r="J106" s="106" t="s">
        <v>199</v>
      </c>
      <c r="K106" s="113" t="s">
        <v>227</v>
      </c>
      <c r="L106" s="113" t="s">
        <v>404</v>
      </c>
      <c r="M106" s="40" t="s">
        <v>304</v>
      </c>
      <c r="N106" s="138">
        <v>100</v>
      </c>
      <c r="O106" s="138">
        <v>20</v>
      </c>
      <c r="P106" s="138">
        <f t="shared" ref="P106:P113" si="8">N106-O106</f>
        <v>80</v>
      </c>
      <c r="Q106" s="40" t="s">
        <v>303</v>
      </c>
      <c r="R106" s="40" t="s">
        <v>303</v>
      </c>
      <c r="S106" s="40" t="s">
        <v>0</v>
      </c>
      <c r="T106" s="32"/>
    </row>
    <row r="107" spans="1:39" ht="13.2">
      <c r="A107" s="269">
        <v>45762</v>
      </c>
      <c r="B107" s="236" t="s">
        <v>412</v>
      </c>
      <c r="C107" s="7" t="s">
        <v>413</v>
      </c>
      <c r="D107" s="40">
        <v>60</v>
      </c>
      <c r="E107" s="140">
        <v>90</v>
      </c>
      <c r="F107" s="40" t="s">
        <v>303</v>
      </c>
      <c r="G107" s="40" t="s">
        <v>303</v>
      </c>
      <c r="H107" s="40" t="s">
        <v>1</v>
      </c>
      <c r="I107" s="270"/>
      <c r="J107" s="106" t="s">
        <v>199</v>
      </c>
      <c r="K107" s="113" t="s">
        <v>537</v>
      </c>
      <c r="L107" s="113" t="s">
        <v>538</v>
      </c>
      <c r="M107" s="40" t="s">
        <v>304</v>
      </c>
      <c r="N107" s="140">
        <v>100</v>
      </c>
      <c r="O107" s="140">
        <v>20</v>
      </c>
      <c r="P107" s="138">
        <f t="shared" si="8"/>
        <v>80</v>
      </c>
      <c r="Q107" s="40" t="s">
        <v>303</v>
      </c>
      <c r="R107" s="40" t="s">
        <v>303</v>
      </c>
      <c r="S107" s="40" t="s">
        <v>0</v>
      </c>
      <c r="T107" s="32"/>
    </row>
    <row r="108" spans="1:39" ht="13.2">
      <c r="A108" s="269">
        <v>45762</v>
      </c>
      <c r="B108" s="7" t="s">
        <v>394</v>
      </c>
      <c r="C108" s="7" t="s">
        <v>335</v>
      </c>
      <c r="D108" s="40">
        <v>60</v>
      </c>
      <c r="E108" s="140">
        <v>90</v>
      </c>
      <c r="F108" s="40" t="s">
        <v>303</v>
      </c>
      <c r="G108" s="40" t="s">
        <v>303</v>
      </c>
      <c r="H108" s="40" t="s">
        <v>0</v>
      </c>
      <c r="I108" s="270"/>
      <c r="J108" s="40" t="s">
        <v>199</v>
      </c>
      <c r="K108" s="13" t="s">
        <v>725</v>
      </c>
      <c r="L108" s="13" t="s">
        <v>726</v>
      </c>
      <c r="M108" s="40" t="s">
        <v>304</v>
      </c>
      <c r="N108" s="138">
        <v>100</v>
      </c>
      <c r="O108" s="138">
        <v>20</v>
      </c>
      <c r="P108" s="138">
        <f t="shared" si="8"/>
        <v>80</v>
      </c>
      <c r="Q108" s="40" t="s">
        <v>303</v>
      </c>
      <c r="R108" s="40" t="s">
        <v>303</v>
      </c>
      <c r="S108" s="40" t="s">
        <v>1</v>
      </c>
      <c r="T108" s="32"/>
      <c r="U108" s="3"/>
      <c r="V108" s="3"/>
      <c r="W108" s="3"/>
      <c r="X108" s="3"/>
    </row>
    <row r="109" spans="1:39" ht="13.2">
      <c r="A109" s="269">
        <v>45762</v>
      </c>
      <c r="B109" s="236" t="s">
        <v>164</v>
      </c>
      <c r="C109" s="7" t="s">
        <v>493</v>
      </c>
      <c r="D109" s="40">
        <v>60</v>
      </c>
      <c r="E109" s="140">
        <v>90</v>
      </c>
      <c r="F109" s="40" t="s">
        <v>303</v>
      </c>
      <c r="G109" s="40" t="s">
        <v>303</v>
      </c>
      <c r="H109" s="40" t="s">
        <v>0</v>
      </c>
      <c r="I109" s="270"/>
      <c r="J109" s="106" t="s">
        <v>199</v>
      </c>
      <c r="K109" s="130" t="s">
        <v>442</v>
      </c>
      <c r="L109" s="130" t="s">
        <v>601</v>
      </c>
      <c r="M109" s="40" t="s">
        <v>304</v>
      </c>
      <c r="N109" s="138">
        <v>100</v>
      </c>
      <c r="O109" s="138">
        <v>20</v>
      </c>
      <c r="P109" s="138">
        <f t="shared" si="8"/>
        <v>80</v>
      </c>
      <c r="Q109" s="40" t="s">
        <v>303</v>
      </c>
      <c r="R109" s="40" t="s">
        <v>303</v>
      </c>
      <c r="S109" s="40" t="s">
        <v>0</v>
      </c>
      <c r="T109" s="31"/>
      <c r="U109" s="40"/>
      <c r="V109" s="40"/>
      <c r="W109" s="40"/>
      <c r="X109" s="40"/>
    </row>
    <row r="110" spans="1:39" ht="13.2">
      <c r="A110" s="269">
        <v>45763</v>
      </c>
      <c r="B110" s="236" t="s">
        <v>412</v>
      </c>
      <c r="C110" s="7" t="s">
        <v>413</v>
      </c>
      <c r="D110" s="40">
        <v>60</v>
      </c>
      <c r="E110" s="140">
        <v>90</v>
      </c>
      <c r="F110" s="40" t="s">
        <v>303</v>
      </c>
      <c r="G110" s="40" t="s">
        <v>303</v>
      </c>
      <c r="H110" s="40" t="s">
        <v>1</v>
      </c>
      <c r="I110" s="270"/>
      <c r="J110" s="46">
        <v>45761</v>
      </c>
      <c r="K110" s="113" t="s">
        <v>227</v>
      </c>
      <c r="L110" s="113" t="s">
        <v>404</v>
      </c>
      <c r="M110" s="40">
        <v>4</v>
      </c>
      <c r="N110" s="138">
        <f>T110*80</f>
        <v>320</v>
      </c>
      <c r="O110" s="138">
        <f t="shared" ref="O110:O113" si="9">0.2*N110</f>
        <v>64</v>
      </c>
      <c r="P110" s="138">
        <f t="shared" si="8"/>
        <v>256</v>
      </c>
      <c r="Q110" s="40" t="s">
        <v>303</v>
      </c>
      <c r="R110" s="40" t="s">
        <v>303</v>
      </c>
      <c r="S110" s="40" t="s">
        <v>0</v>
      </c>
      <c r="T110" s="31">
        <v>4</v>
      </c>
      <c r="U110" s="40"/>
      <c r="V110" s="40"/>
      <c r="W110" s="40"/>
      <c r="X110" s="40"/>
    </row>
    <row r="111" spans="1:39" ht="13.2">
      <c r="A111" s="269">
        <v>45763</v>
      </c>
      <c r="B111" s="130" t="s">
        <v>324</v>
      </c>
      <c r="C111" s="130" t="s">
        <v>333</v>
      </c>
      <c r="D111" s="40">
        <v>60</v>
      </c>
      <c r="E111" s="140">
        <v>90</v>
      </c>
      <c r="F111" s="40" t="s">
        <v>303</v>
      </c>
      <c r="G111" s="40" t="s">
        <v>303</v>
      </c>
      <c r="H111" s="40" t="s">
        <v>1</v>
      </c>
      <c r="I111" s="270"/>
      <c r="J111" s="46">
        <v>45761</v>
      </c>
      <c r="K111" s="251" t="s">
        <v>725</v>
      </c>
      <c r="L111" s="251" t="s">
        <v>726</v>
      </c>
      <c r="M111" s="40">
        <v>1.75</v>
      </c>
      <c r="N111" s="138">
        <f>T111*70</f>
        <v>122.5</v>
      </c>
      <c r="O111" s="138">
        <f t="shared" si="9"/>
        <v>24.5</v>
      </c>
      <c r="P111" s="138">
        <f t="shared" si="8"/>
        <v>98</v>
      </c>
      <c r="Q111" s="40" t="s">
        <v>303</v>
      </c>
      <c r="R111" s="40" t="s">
        <v>303</v>
      </c>
      <c r="S111" s="40" t="s">
        <v>1</v>
      </c>
      <c r="T111" s="31">
        <v>1.75</v>
      </c>
      <c r="U111" s="40" t="s">
        <v>732</v>
      </c>
      <c r="V111" s="40"/>
      <c r="W111" s="40"/>
      <c r="X111" s="40"/>
    </row>
    <row r="112" spans="1:39" ht="13.2">
      <c r="A112" s="269">
        <v>45763</v>
      </c>
      <c r="B112" s="7" t="s">
        <v>394</v>
      </c>
      <c r="C112" s="7" t="s">
        <v>335</v>
      </c>
      <c r="D112" s="40">
        <v>60</v>
      </c>
      <c r="E112" s="140">
        <v>90</v>
      </c>
      <c r="F112" s="40" t="s">
        <v>303</v>
      </c>
      <c r="G112" s="40" t="s">
        <v>303</v>
      </c>
      <c r="H112" s="40" t="s">
        <v>0</v>
      </c>
      <c r="I112" s="270"/>
      <c r="J112" s="46">
        <v>45763</v>
      </c>
      <c r="K112" s="13" t="s">
        <v>723</v>
      </c>
      <c r="L112" s="13" t="s">
        <v>404</v>
      </c>
      <c r="M112" s="40">
        <v>2</v>
      </c>
      <c r="N112" s="138">
        <f t="shared" ref="N112:N113" si="10">T112*80</f>
        <v>160</v>
      </c>
      <c r="O112" s="138">
        <f t="shared" si="9"/>
        <v>32</v>
      </c>
      <c r="P112" s="138">
        <f t="shared" si="8"/>
        <v>128</v>
      </c>
      <c r="Q112" s="40" t="s">
        <v>303</v>
      </c>
      <c r="R112" s="40" t="s">
        <v>303</v>
      </c>
      <c r="S112" s="40" t="s">
        <v>0</v>
      </c>
      <c r="T112" s="31">
        <v>2</v>
      </c>
      <c r="U112" s="40"/>
      <c r="V112" s="40"/>
      <c r="W112" s="40"/>
      <c r="X112" s="40"/>
    </row>
    <row r="113" spans="1:39" ht="13.2">
      <c r="A113" s="269">
        <v>45765</v>
      </c>
      <c r="B113" s="236" t="s">
        <v>731</v>
      </c>
      <c r="C113" s="7" t="s">
        <v>323</v>
      </c>
      <c r="D113" s="40">
        <v>120</v>
      </c>
      <c r="E113" s="140">
        <v>180</v>
      </c>
      <c r="F113" s="40" t="s">
        <v>303</v>
      </c>
      <c r="G113" s="40" t="s">
        <v>303</v>
      </c>
      <c r="H113" s="40" t="s">
        <v>0</v>
      </c>
      <c r="I113" s="270"/>
      <c r="J113" s="46">
        <v>45761</v>
      </c>
      <c r="K113" s="251" t="s">
        <v>725</v>
      </c>
      <c r="L113" s="251" t="s">
        <v>726</v>
      </c>
      <c r="M113" s="40">
        <v>1.25</v>
      </c>
      <c r="N113" s="138">
        <f t="shared" si="10"/>
        <v>100</v>
      </c>
      <c r="O113" s="138">
        <f t="shared" si="9"/>
        <v>20</v>
      </c>
      <c r="P113" s="138">
        <f t="shared" si="8"/>
        <v>80</v>
      </c>
      <c r="Q113" s="40" t="s">
        <v>303</v>
      </c>
      <c r="R113" s="40" t="s">
        <v>303</v>
      </c>
      <c r="S113" s="40" t="s">
        <v>1</v>
      </c>
      <c r="T113" s="31">
        <v>1.25</v>
      </c>
      <c r="U113" s="3" t="s">
        <v>733</v>
      </c>
      <c r="V113" s="3"/>
      <c r="W113" s="3"/>
      <c r="X113" s="3"/>
    </row>
    <row r="114" spans="1:39" ht="13.2">
      <c r="A114" s="269">
        <v>45765</v>
      </c>
      <c r="B114" s="7" t="s">
        <v>374</v>
      </c>
      <c r="C114" s="7" t="s">
        <v>309</v>
      </c>
      <c r="D114" s="40">
        <v>60</v>
      </c>
      <c r="E114" s="140">
        <v>90</v>
      </c>
      <c r="F114" s="40" t="s">
        <v>303</v>
      </c>
      <c r="G114" s="40" t="s">
        <v>303</v>
      </c>
      <c r="H114" s="40" t="s">
        <v>505</v>
      </c>
      <c r="I114" s="270"/>
      <c r="M114" s="40"/>
      <c r="N114" s="40"/>
      <c r="O114" s="40"/>
      <c r="P114" s="40"/>
      <c r="T114" s="32"/>
      <c r="U114" s="3"/>
      <c r="V114" s="3"/>
      <c r="W114" s="3"/>
      <c r="X114" s="3"/>
    </row>
    <row r="115" spans="1:39" ht="13.2">
      <c r="A115" s="269">
        <v>45767</v>
      </c>
      <c r="B115" s="113" t="s">
        <v>227</v>
      </c>
      <c r="C115" s="113" t="s">
        <v>719</v>
      </c>
      <c r="D115" s="40">
        <v>60</v>
      </c>
      <c r="E115" s="140">
        <v>90</v>
      </c>
      <c r="F115" s="40" t="s">
        <v>303</v>
      </c>
      <c r="G115" s="40" t="s">
        <v>303</v>
      </c>
      <c r="H115" s="40" t="s">
        <v>0</v>
      </c>
      <c r="I115" s="270"/>
      <c r="M115" s="40"/>
      <c r="N115" s="40"/>
      <c r="O115" s="40"/>
      <c r="P115" s="40"/>
      <c r="T115" s="32"/>
      <c r="U115" s="3"/>
      <c r="V115" s="3"/>
      <c r="W115" s="3"/>
      <c r="X115" s="3"/>
    </row>
    <row r="116" spans="1:39" ht="13.2">
      <c r="A116" s="269">
        <v>45767</v>
      </c>
      <c r="B116" s="130" t="s">
        <v>331</v>
      </c>
      <c r="C116" s="130" t="s">
        <v>271</v>
      </c>
      <c r="D116" s="40">
        <v>45</v>
      </c>
      <c r="E116" s="140">
        <v>80</v>
      </c>
      <c r="F116" s="40" t="s">
        <v>303</v>
      </c>
      <c r="G116" s="40" t="s">
        <v>303</v>
      </c>
      <c r="H116" s="40" t="s">
        <v>0</v>
      </c>
      <c r="I116" s="270"/>
      <c r="M116" s="40"/>
      <c r="N116" s="40"/>
      <c r="O116" s="40"/>
      <c r="P116" s="40"/>
      <c r="T116" s="31"/>
      <c r="U116" s="40"/>
      <c r="V116" s="40"/>
      <c r="W116" s="40"/>
      <c r="X116" s="40"/>
    </row>
    <row r="117" spans="1:39" ht="13.2">
      <c r="A117" s="269">
        <v>45767</v>
      </c>
      <c r="B117" s="218" t="s">
        <v>697</v>
      </c>
      <c r="C117" s="218" t="s">
        <v>329</v>
      </c>
      <c r="D117" s="40">
        <v>60</v>
      </c>
      <c r="E117" s="140">
        <v>90</v>
      </c>
      <c r="F117" s="40" t="s">
        <v>303</v>
      </c>
      <c r="G117" s="40" t="s">
        <v>303</v>
      </c>
      <c r="H117" s="40" t="s">
        <v>0</v>
      </c>
      <c r="I117" s="270"/>
      <c r="J117" s="5"/>
      <c r="K117" s="5"/>
      <c r="L117" s="5"/>
      <c r="M117" s="50"/>
      <c r="N117" s="50"/>
      <c r="O117" s="50"/>
      <c r="P117" s="143">
        <f>SUM(P106:P113)</f>
        <v>882</v>
      </c>
      <c r="Q117" s="5" t="s">
        <v>688</v>
      </c>
      <c r="R117" s="5"/>
      <c r="S117" s="5"/>
      <c r="T117" s="272"/>
      <c r="U117" s="5"/>
      <c r="V117" s="5"/>
      <c r="W117" s="5"/>
      <c r="X117" s="5"/>
    </row>
    <row r="118" spans="1:39" ht="13.2">
      <c r="A118" s="269">
        <v>45767</v>
      </c>
      <c r="B118" s="130" t="s">
        <v>391</v>
      </c>
      <c r="C118" s="130" t="s">
        <v>571</v>
      </c>
      <c r="D118" s="40">
        <v>60</v>
      </c>
      <c r="E118" s="140">
        <v>80</v>
      </c>
      <c r="F118" s="40" t="s">
        <v>303</v>
      </c>
      <c r="G118" s="40" t="s">
        <v>303</v>
      </c>
      <c r="H118" s="40" t="s">
        <v>0</v>
      </c>
      <c r="I118" s="270"/>
      <c r="J118" s="31" t="s">
        <v>371</v>
      </c>
      <c r="M118" s="202"/>
      <c r="N118" s="138"/>
      <c r="O118" s="138"/>
      <c r="P118" s="138"/>
      <c r="Q118" s="40"/>
      <c r="R118" s="40"/>
      <c r="S118" s="40"/>
      <c r="T118" s="31"/>
      <c r="U118" s="40"/>
      <c r="V118" s="40"/>
      <c r="W118" s="40"/>
      <c r="X118" s="40"/>
    </row>
    <row r="119" spans="1:39" ht="13.2">
      <c r="I119" s="270"/>
      <c r="J119" s="46">
        <v>45761</v>
      </c>
      <c r="K119" s="113" t="s">
        <v>537</v>
      </c>
      <c r="L119" s="113" t="s">
        <v>538</v>
      </c>
      <c r="M119" s="40">
        <v>1</v>
      </c>
      <c r="N119" s="138">
        <f t="shared" ref="N119:N120" si="11">T119*70</f>
        <v>70</v>
      </c>
      <c r="O119" s="138">
        <f t="shared" ref="O119:O120" si="12">0.2*N119</f>
        <v>14</v>
      </c>
      <c r="P119" s="138">
        <f t="shared" ref="P119:P120" si="13">N119-O119</f>
        <v>56</v>
      </c>
      <c r="Q119" s="40" t="s">
        <v>303</v>
      </c>
      <c r="R119" s="40" t="s">
        <v>303</v>
      </c>
      <c r="S119" s="40" t="s">
        <v>0</v>
      </c>
      <c r="T119" s="31">
        <v>1</v>
      </c>
      <c r="U119" s="40"/>
      <c r="V119" s="40"/>
      <c r="W119" s="40"/>
      <c r="X119" s="40"/>
    </row>
    <row r="120" spans="1:39" ht="13.2">
      <c r="I120" s="270"/>
      <c r="J120" s="46">
        <v>45763</v>
      </c>
      <c r="K120" s="113" t="s">
        <v>227</v>
      </c>
      <c r="L120" s="113" t="s">
        <v>404</v>
      </c>
      <c r="M120" s="40">
        <v>3</v>
      </c>
      <c r="N120" s="138">
        <f t="shared" si="11"/>
        <v>210</v>
      </c>
      <c r="O120" s="138">
        <f t="shared" si="12"/>
        <v>42</v>
      </c>
      <c r="P120" s="138">
        <f t="shared" si="13"/>
        <v>168</v>
      </c>
      <c r="Q120" s="40" t="s">
        <v>303</v>
      </c>
      <c r="R120" s="40" t="s">
        <v>303</v>
      </c>
      <c r="S120" s="40" t="s">
        <v>0</v>
      </c>
      <c r="T120" s="31">
        <v>3</v>
      </c>
      <c r="U120" s="40"/>
      <c r="V120" s="40"/>
      <c r="W120" s="40"/>
      <c r="X120" s="40"/>
    </row>
    <row r="121" spans="1:39" ht="13.2">
      <c r="I121" s="270"/>
      <c r="J121" s="46"/>
      <c r="M121" s="40">
        <v>1</v>
      </c>
      <c r="N121" s="40"/>
      <c r="O121" s="40"/>
      <c r="P121" s="40"/>
      <c r="T121" s="32"/>
      <c r="U121" s="3"/>
      <c r="V121" s="3"/>
      <c r="W121" s="3"/>
      <c r="X121" s="3"/>
    </row>
    <row r="122" spans="1:39" ht="13.2">
      <c r="I122" s="270"/>
      <c r="J122" s="155"/>
      <c r="K122" s="50"/>
      <c r="L122" s="50"/>
      <c r="M122" s="50"/>
      <c r="N122" s="143"/>
      <c r="O122" s="143"/>
      <c r="P122" s="143">
        <f>SUM(P118:P120)</f>
        <v>224</v>
      </c>
      <c r="Q122" s="50" t="s">
        <v>688</v>
      </c>
      <c r="R122" s="50"/>
      <c r="S122" s="50"/>
      <c r="T122" s="31"/>
      <c r="U122" s="40"/>
      <c r="V122" s="40"/>
      <c r="W122" s="40"/>
      <c r="X122" s="40"/>
    </row>
    <row r="123" spans="1:39" ht="13.2">
      <c r="A123" s="263"/>
      <c r="B123" s="182"/>
      <c r="C123" s="182"/>
      <c r="D123" s="182"/>
      <c r="E123" s="273">
        <f>SUM(E105:E118)</f>
        <v>1330</v>
      </c>
      <c r="F123" s="182"/>
      <c r="G123" s="182"/>
      <c r="H123" s="182"/>
      <c r="I123" s="270"/>
      <c r="J123" s="182"/>
      <c r="K123" s="182"/>
      <c r="L123" s="182"/>
      <c r="M123" s="178"/>
      <c r="N123" s="178"/>
      <c r="O123" s="196">
        <f>SUM(O106:O120)</f>
        <v>276.5</v>
      </c>
      <c r="P123" s="178"/>
      <c r="Q123" s="182"/>
      <c r="R123" s="182"/>
      <c r="S123" s="182"/>
      <c r="T123" s="267">
        <f>E123+O123</f>
        <v>1606.5</v>
      </c>
      <c r="U123" s="182"/>
      <c r="V123" s="182"/>
      <c r="W123" s="182"/>
      <c r="X123" s="182"/>
      <c r="Y123" s="182"/>
      <c r="Z123" s="182"/>
      <c r="AA123" s="182"/>
      <c r="AB123" s="182"/>
      <c r="AC123" s="182"/>
      <c r="AD123" s="182"/>
      <c r="AE123" s="182"/>
      <c r="AF123" s="182"/>
      <c r="AG123" s="182"/>
      <c r="AH123" s="182"/>
      <c r="AI123" s="182"/>
      <c r="AJ123" s="182"/>
      <c r="AK123" s="182"/>
      <c r="AL123" s="182"/>
      <c r="AM123" s="182"/>
    </row>
    <row r="124" spans="1:39" ht="13.2">
      <c r="A124" s="269">
        <v>45768</v>
      </c>
      <c r="B124" s="7" t="s">
        <v>401</v>
      </c>
      <c r="C124" s="7" t="s">
        <v>435</v>
      </c>
      <c r="D124" s="40">
        <v>45</v>
      </c>
      <c r="E124" s="140">
        <v>80</v>
      </c>
      <c r="F124" s="40" t="s">
        <v>303</v>
      </c>
      <c r="G124" s="40" t="s">
        <v>303</v>
      </c>
      <c r="H124" s="40" t="s">
        <v>0</v>
      </c>
      <c r="I124" s="270"/>
      <c r="J124" s="156" t="s">
        <v>565</v>
      </c>
      <c r="K124" s="5"/>
      <c r="L124" s="5"/>
      <c r="M124" s="50"/>
      <c r="N124" s="50"/>
      <c r="O124" s="50"/>
      <c r="P124" s="50"/>
      <c r="Q124" s="5"/>
      <c r="R124" s="5"/>
      <c r="S124" s="5"/>
      <c r="T124" s="32"/>
      <c r="U124" s="3"/>
      <c r="V124" s="3"/>
      <c r="W124" s="3"/>
      <c r="X124" s="3"/>
    </row>
    <row r="125" spans="1:39" ht="13.2">
      <c r="A125" s="269">
        <v>45768</v>
      </c>
      <c r="B125" s="7" t="s">
        <v>20</v>
      </c>
      <c r="C125" s="7" t="s">
        <v>307</v>
      </c>
      <c r="D125" s="40">
        <v>30</v>
      </c>
      <c r="E125" s="140">
        <v>60</v>
      </c>
      <c r="F125" s="40" t="s">
        <v>303</v>
      </c>
      <c r="G125" s="40" t="s">
        <v>303</v>
      </c>
      <c r="H125" s="40" t="s">
        <v>0</v>
      </c>
      <c r="I125" s="270"/>
      <c r="J125" s="106" t="s">
        <v>199</v>
      </c>
      <c r="K125" s="130" t="s">
        <v>227</v>
      </c>
      <c r="L125" s="130" t="s">
        <v>404</v>
      </c>
      <c r="M125" s="40" t="s">
        <v>304</v>
      </c>
      <c r="N125" s="138">
        <v>100</v>
      </c>
      <c r="O125" s="138">
        <v>20</v>
      </c>
      <c r="P125" s="138">
        <f t="shared" ref="P125:P128" si="14">N125-O125</f>
        <v>80</v>
      </c>
      <c r="Q125" s="40" t="s">
        <v>303</v>
      </c>
      <c r="R125" s="40" t="s">
        <v>303</v>
      </c>
      <c r="S125" s="40" t="s">
        <v>0</v>
      </c>
      <c r="T125" s="32"/>
      <c r="U125" s="3"/>
      <c r="V125" s="3"/>
      <c r="W125" s="3"/>
      <c r="X125" s="3"/>
    </row>
    <row r="126" spans="1:39" ht="13.2">
      <c r="A126" s="269">
        <v>45768</v>
      </c>
      <c r="B126" s="130" t="s">
        <v>328</v>
      </c>
      <c r="C126" s="130" t="s">
        <v>329</v>
      </c>
      <c r="D126" s="40">
        <v>60</v>
      </c>
      <c r="E126" s="140">
        <v>90</v>
      </c>
      <c r="F126" s="40" t="s">
        <v>303</v>
      </c>
      <c r="G126" s="40" t="s">
        <v>303</v>
      </c>
      <c r="H126" s="40" t="s">
        <v>0</v>
      </c>
      <c r="I126" s="270"/>
      <c r="J126" s="106" t="s">
        <v>199</v>
      </c>
      <c r="K126" s="130" t="s">
        <v>537</v>
      </c>
      <c r="L126" s="130" t="s">
        <v>538</v>
      </c>
      <c r="M126" s="40" t="s">
        <v>304</v>
      </c>
      <c r="N126" s="140">
        <v>100</v>
      </c>
      <c r="O126" s="140">
        <v>20</v>
      </c>
      <c r="P126" s="138">
        <f t="shared" si="14"/>
        <v>80</v>
      </c>
      <c r="Q126" s="40" t="s">
        <v>303</v>
      </c>
      <c r="R126" s="40" t="s">
        <v>303</v>
      </c>
      <c r="S126" s="40" t="s">
        <v>0</v>
      </c>
      <c r="T126" s="32"/>
      <c r="U126" s="3"/>
      <c r="W126" s="3"/>
      <c r="X126" s="3"/>
    </row>
    <row r="127" spans="1:39" ht="13.2">
      <c r="A127" s="269">
        <v>45769</v>
      </c>
      <c r="B127" s="130" t="s">
        <v>362</v>
      </c>
      <c r="C127" s="130" t="s">
        <v>400</v>
      </c>
      <c r="D127" s="40">
        <v>60</v>
      </c>
      <c r="E127" s="140">
        <v>90</v>
      </c>
      <c r="F127" s="40" t="s">
        <v>303</v>
      </c>
      <c r="G127" s="40" t="s">
        <v>303</v>
      </c>
      <c r="H127" s="40" t="s">
        <v>1</v>
      </c>
      <c r="I127" s="270"/>
      <c r="J127" s="40" t="s">
        <v>199</v>
      </c>
      <c r="K127" s="7" t="s">
        <v>725</v>
      </c>
      <c r="L127" s="7" t="s">
        <v>726</v>
      </c>
      <c r="M127" s="40" t="s">
        <v>304</v>
      </c>
      <c r="N127" s="138">
        <v>100</v>
      </c>
      <c r="O127" s="138">
        <v>20</v>
      </c>
      <c r="P127" s="138">
        <f t="shared" si="14"/>
        <v>80</v>
      </c>
      <c r="Q127" s="40" t="s">
        <v>303</v>
      </c>
      <c r="R127" s="40" t="s">
        <v>303</v>
      </c>
      <c r="S127" s="40" t="s">
        <v>0</v>
      </c>
      <c r="T127" s="32"/>
      <c r="U127" s="3"/>
      <c r="V127" s="3"/>
      <c r="W127" s="3"/>
      <c r="X127" s="3"/>
    </row>
    <row r="128" spans="1:39" ht="13.2">
      <c r="A128" s="269">
        <v>45769</v>
      </c>
      <c r="B128" s="236" t="s">
        <v>313</v>
      </c>
      <c r="C128" s="7" t="s">
        <v>314</v>
      </c>
      <c r="D128" s="40">
        <v>20</v>
      </c>
      <c r="E128" s="140">
        <v>40</v>
      </c>
      <c r="F128" s="40" t="s">
        <v>303</v>
      </c>
      <c r="G128" s="40" t="s">
        <v>303</v>
      </c>
      <c r="H128" s="40" t="s">
        <v>0</v>
      </c>
      <c r="I128" s="270"/>
      <c r="J128" s="106" t="s">
        <v>199</v>
      </c>
      <c r="K128" s="130" t="s">
        <v>442</v>
      </c>
      <c r="L128" s="130" t="s">
        <v>601</v>
      </c>
      <c r="M128" s="40" t="s">
        <v>304</v>
      </c>
      <c r="N128" s="138">
        <v>100</v>
      </c>
      <c r="O128" s="138">
        <f>0.2*N128</f>
        <v>20</v>
      </c>
      <c r="P128" s="138">
        <f t="shared" si="14"/>
        <v>80</v>
      </c>
      <c r="Q128" s="40" t="s">
        <v>303</v>
      </c>
      <c r="R128" s="40" t="s">
        <v>303</v>
      </c>
      <c r="S128" s="40" t="s">
        <v>0</v>
      </c>
      <c r="T128" s="32"/>
      <c r="U128" s="3"/>
      <c r="V128" s="3"/>
      <c r="W128" s="3"/>
      <c r="X128" s="3"/>
    </row>
    <row r="129" spans="1:20" ht="13.2">
      <c r="A129" s="269">
        <v>45769</v>
      </c>
      <c r="B129" s="236" t="s">
        <v>329</v>
      </c>
      <c r="C129" s="7" t="s">
        <v>271</v>
      </c>
      <c r="D129" s="40">
        <v>45</v>
      </c>
      <c r="E129" s="140">
        <v>80</v>
      </c>
      <c r="F129" s="40" t="s">
        <v>303</v>
      </c>
      <c r="G129" s="40" t="s">
        <v>303</v>
      </c>
      <c r="H129" s="40" t="s">
        <v>0</v>
      </c>
      <c r="I129" s="270"/>
      <c r="J129" s="40" t="s">
        <v>199</v>
      </c>
      <c r="K129" s="7" t="s">
        <v>20</v>
      </c>
      <c r="L129" s="7" t="s">
        <v>575</v>
      </c>
      <c r="M129" s="40" t="s">
        <v>304</v>
      </c>
      <c r="N129" s="140">
        <v>100</v>
      </c>
      <c r="O129" s="140">
        <v>20</v>
      </c>
      <c r="P129" s="140">
        <v>60</v>
      </c>
      <c r="Q129" s="40" t="s">
        <v>303</v>
      </c>
      <c r="R129" s="40" t="s">
        <v>303</v>
      </c>
      <c r="S129" s="40" t="s">
        <v>0</v>
      </c>
      <c r="T129" s="32"/>
    </row>
    <row r="130" spans="1:20" ht="13.2">
      <c r="A130" s="269">
        <v>45770</v>
      </c>
      <c r="B130" s="130" t="s">
        <v>382</v>
      </c>
      <c r="C130" s="130" t="s">
        <v>544</v>
      </c>
      <c r="D130" s="40">
        <v>60</v>
      </c>
      <c r="E130" s="140">
        <v>90</v>
      </c>
      <c r="F130" s="40" t="s">
        <v>303</v>
      </c>
      <c r="G130" s="40" t="s">
        <v>303</v>
      </c>
      <c r="H130" s="40" t="s">
        <v>0</v>
      </c>
      <c r="I130" s="270"/>
      <c r="J130" s="46">
        <v>45768</v>
      </c>
      <c r="K130" s="7" t="s">
        <v>723</v>
      </c>
      <c r="L130" s="7" t="s">
        <v>404</v>
      </c>
      <c r="M130" s="40">
        <v>2</v>
      </c>
      <c r="N130" s="138">
        <f t="shared" ref="N130:N134" si="15">M130*80</f>
        <v>160</v>
      </c>
      <c r="O130" s="138">
        <f t="shared" ref="O130:O134" si="16">0.2*N130</f>
        <v>32</v>
      </c>
      <c r="P130" s="138">
        <f t="shared" ref="P130:P134" si="17">N130-O130</f>
        <v>128</v>
      </c>
      <c r="Q130" s="40" t="s">
        <v>303</v>
      </c>
      <c r="R130" s="40" t="s">
        <v>303</v>
      </c>
      <c r="S130" s="40" t="s">
        <v>0</v>
      </c>
      <c r="T130" s="32" t="s">
        <v>733</v>
      </c>
    </row>
    <row r="131" spans="1:20" ht="13.2">
      <c r="A131" s="269">
        <v>45770</v>
      </c>
      <c r="B131" s="236" t="s">
        <v>412</v>
      </c>
      <c r="C131" s="7" t="s">
        <v>413</v>
      </c>
      <c r="D131" s="40">
        <v>60</v>
      </c>
      <c r="E131" s="140">
        <v>90</v>
      </c>
      <c r="F131" s="40" t="s">
        <v>303</v>
      </c>
      <c r="G131" s="40" t="s">
        <v>303</v>
      </c>
      <c r="H131" s="40" t="s">
        <v>1</v>
      </c>
      <c r="I131" s="270"/>
      <c r="J131" s="46">
        <v>45768</v>
      </c>
      <c r="K131" s="130" t="s">
        <v>227</v>
      </c>
      <c r="L131" s="130" t="s">
        <v>404</v>
      </c>
      <c r="M131" s="40">
        <v>3</v>
      </c>
      <c r="N131" s="138">
        <f t="shared" si="15"/>
        <v>240</v>
      </c>
      <c r="O131" s="138">
        <f t="shared" si="16"/>
        <v>48</v>
      </c>
      <c r="P131" s="138">
        <f t="shared" si="17"/>
        <v>192</v>
      </c>
      <c r="Q131" s="40" t="s">
        <v>303</v>
      </c>
      <c r="R131" s="40" t="s">
        <v>303</v>
      </c>
      <c r="S131" s="40" t="s">
        <v>0</v>
      </c>
      <c r="T131" s="32" t="s">
        <v>733</v>
      </c>
    </row>
    <row r="132" spans="1:20" ht="13.2">
      <c r="A132" s="269">
        <v>45770</v>
      </c>
      <c r="B132" s="130" t="s">
        <v>324</v>
      </c>
      <c r="C132" s="130" t="s">
        <v>333</v>
      </c>
      <c r="D132" s="40">
        <v>60</v>
      </c>
      <c r="E132" s="140">
        <v>90</v>
      </c>
      <c r="F132" s="40" t="s">
        <v>303</v>
      </c>
      <c r="G132" s="40" t="s">
        <v>303</v>
      </c>
      <c r="H132" s="40" t="s">
        <v>1</v>
      </c>
      <c r="I132" s="270"/>
      <c r="J132" s="46">
        <v>45768</v>
      </c>
      <c r="K132" s="7" t="s">
        <v>725</v>
      </c>
      <c r="L132" s="7" t="s">
        <v>726</v>
      </c>
      <c r="M132" s="40">
        <v>3.5</v>
      </c>
      <c r="N132" s="138">
        <f t="shared" si="15"/>
        <v>280</v>
      </c>
      <c r="O132" s="138">
        <f t="shared" si="16"/>
        <v>56</v>
      </c>
      <c r="P132" s="138">
        <f t="shared" si="17"/>
        <v>224</v>
      </c>
      <c r="Q132" s="40" t="s">
        <v>303</v>
      </c>
      <c r="R132" s="40" t="s">
        <v>303</v>
      </c>
      <c r="S132" s="40" t="s">
        <v>0</v>
      </c>
      <c r="T132" s="32" t="s">
        <v>733</v>
      </c>
    </row>
    <row r="133" spans="1:20" ht="13.2">
      <c r="A133" s="269">
        <v>45770</v>
      </c>
      <c r="B133" s="7" t="s">
        <v>394</v>
      </c>
      <c r="C133" s="7" t="s">
        <v>335</v>
      </c>
      <c r="D133" s="40">
        <v>60</v>
      </c>
      <c r="E133" s="140">
        <v>90</v>
      </c>
      <c r="F133" s="40" t="s">
        <v>303</v>
      </c>
      <c r="G133" s="40" t="s">
        <v>303</v>
      </c>
      <c r="H133" s="40" t="s">
        <v>0</v>
      </c>
      <c r="I133" s="270"/>
      <c r="J133" s="46">
        <v>45769</v>
      </c>
      <c r="K133" s="7" t="s">
        <v>603</v>
      </c>
      <c r="L133" s="7" t="s">
        <v>683</v>
      </c>
      <c r="M133" s="40">
        <v>1</v>
      </c>
      <c r="N133" s="138">
        <f t="shared" si="15"/>
        <v>80</v>
      </c>
      <c r="O133" s="138">
        <f t="shared" si="16"/>
        <v>16</v>
      </c>
      <c r="P133" s="138">
        <f t="shared" si="17"/>
        <v>64</v>
      </c>
      <c r="Q133" s="40" t="s">
        <v>303</v>
      </c>
      <c r="R133" s="40" t="s">
        <v>303</v>
      </c>
      <c r="S133" s="40" t="s">
        <v>0</v>
      </c>
      <c r="T133" s="32" t="s">
        <v>733</v>
      </c>
    </row>
    <row r="134" spans="1:20" ht="13.2">
      <c r="A134" s="269">
        <v>45772</v>
      </c>
      <c r="B134" s="130" t="s">
        <v>653</v>
      </c>
      <c r="C134" s="130" t="s">
        <v>654</v>
      </c>
      <c r="D134" s="40">
        <v>60</v>
      </c>
      <c r="E134" s="140">
        <v>67.5</v>
      </c>
      <c r="F134" s="40" t="s">
        <v>303</v>
      </c>
      <c r="G134" s="40" t="s">
        <v>303</v>
      </c>
      <c r="H134" s="40" t="s">
        <v>1</v>
      </c>
      <c r="I134" s="270"/>
      <c r="J134" s="46">
        <v>45768</v>
      </c>
      <c r="K134" s="7" t="s">
        <v>479</v>
      </c>
      <c r="L134" s="7" t="s">
        <v>494</v>
      </c>
      <c r="M134" s="40">
        <v>1</v>
      </c>
      <c r="N134" s="138">
        <f t="shared" si="15"/>
        <v>80</v>
      </c>
      <c r="O134" s="138">
        <f t="shared" si="16"/>
        <v>16</v>
      </c>
      <c r="P134" s="138">
        <f t="shared" si="17"/>
        <v>64</v>
      </c>
      <c r="Q134" s="40" t="s">
        <v>303</v>
      </c>
      <c r="R134" s="40" t="s">
        <v>303</v>
      </c>
      <c r="S134" s="40" t="s">
        <v>1</v>
      </c>
      <c r="T134" s="32" t="s">
        <v>733</v>
      </c>
    </row>
    <row r="135" spans="1:20" ht="13.2">
      <c r="A135" s="269">
        <v>45772</v>
      </c>
      <c r="B135" s="7" t="s">
        <v>136</v>
      </c>
      <c r="C135" s="7" t="s">
        <v>652</v>
      </c>
      <c r="D135" s="40">
        <v>60</v>
      </c>
      <c r="E135" s="140">
        <v>67.5</v>
      </c>
      <c r="F135" s="40" t="s">
        <v>303</v>
      </c>
      <c r="G135" s="40" t="s">
        <v>303</v>
      </c>
      <c r="H135" s="40" t="s">
        <v>0</v>
      </c>
      <c r="I135" s="270"/>
      <c r="T135" s="32"/>
    </row>
    <row r="136" spans="1:20" ht="13.2">
      <c r="A136" s="5"/>
      <c r="B136" s="5"/>
      <c r="C136" s="5"/>
      <c r="D136" s="5"/>
      <c r="E136" s="5"/>
      <c r="F136" s="5"/>
      <c r="G136" s="5"/>
      <c r="H136" s="5"/>
      <c r="I136" s="270"/>
      <c r="J136" s="5"/>
      <c r="K136" s="5"/>
      <c r="L136" s="5"/>
      <c r="M136" s="50"/>
      <c r="N136" s="50"/>
      <c r="O136" s="50"/>
      <c r="P136" s="143">
        <f>SUM(P125:P134)</f>
        <v>1052</v>
      </c>
      <c r="Q136" s="5" t="s">
        <v>688</v>
      </c>
      <c r="R136" s="5"/>
      <c r="S136" s="5"/>
      <c r="T136" s="32"/>
    </row>
    <row r="137" spans="1:20" ht="13.2">
      <c r="A137" s="40" t="s">
        <v>633</v>
      </c>
      <c r="B137" s="130" t="s">
        <v>144</v>
      </c>
      <c r="C137" s="130" t="s">
        <v>665</v>
      </c>
      <c r="D137" s="40" t="s">
        <v>633</v>
      </c>
      <c r="E137" s="141">
        <v>60</v>
      </c>
      <c r="F137" s="40" t="s">
        <v>303</v>
      </c>
      <c r="G137" s="40" t="s">
        <v>303</v>
      </c>
      <c r="H137" s="40" t="s">
        <v>0</v>
      </c>
      <c r="I137" s="270"/>
      <c r="J137" s="31" t="s">
        <v>371</v>
      </c>
      <c r="M137" s="202"/>
      <c r="N137" s="138"/>
      <c r="O137" s="138"/>
      <c r="P137" s="138"/>
      <c r="Q137" s="40"/>
      <c r="R137" s="40"/>
      <c r="S137" s="40"/>
      <c r="T137" s="31"/>
    </row>
    <row r="138" spans="1:20" ht="13.2">
      <c r="A138" s="40" t="s">
        <v>633</v>
      </c>
      <c r="B138" s="130" t="s">
        <v>657</v>
      </c>
      <c r="C138" s="130" t="s">
        <v>434</v>
      </c>
      <c r="D138" s="40" t="s">
        <v>633</v>
      </c>
      <c r="E138" s="141">
        <v>60</v>
      </c>
      <c r="F138" s="40" t="s">
        <v>303</v>
      </c>
      <c r="G138" s="40" t="s">
        <v>303</v>
      </c>
      <c r="H138" s="40" t="s">
        <v>1</v>
      </c>
      <c r="I138" s="270"/>
      <c r="J138" s="104"/>
      <c r="K138" s="11"/>
      <c r="L138" s="11"/>
      <c r="M138" s="41"/>
      <c r="N138" s="141"/>
      <c r="O138" s="141"/>
      <c r="P138" s="141"/>
      <c r="Q138" s="11"/>
      <c r="R138" s="152"/>
      <c r="S138" s="152"/>
      <c r="T138" s="153"/>
    </row>
    <row r="139" spans="1:20" ht="13.2">
      <c r="A139" s="40" t="s">
        <v>633</v>
      </c>
      <c r="B139" s="130" t="s">
        <v>658</v>
      </c>
      <c r="C139" s="130" t="s">
        <v>361</v>
      </c>
      <c r="D139" s="40" t="s">
        <v>633</v>
      </c>
      <c r="E139" s="141">
        <v>150</v>
      </c>
      <c r="F139" s="40" t="s">
        <v>303</v>
      </c>
      <c r="G139" s="40" t="s">
        <v>303</v>
      </c>
      <c r="H139" s="40" t="s">
        <v>0</v>
      </c>
      <c r="I139" s="270"/>
      <c r="J139" s="46">
        <v>45770</v>
      </c>
      <c r="K139" s="130" t="s">
        <v>227</v>
      </c>
      <c r="L139" s="130" t="s">
        <v>404</v>
      </c>
      <c r="M139" s="40">
        <v>3</v>
      </c>
      <c r="N139" s="138">
        <f>M139*70</f>
        <v>210</v>
      </c>
      <c r="O139" s="138">
        <f t="shared" ref="O139:O143" si="18">0.2*N139</f>
        <v>42</v>
      </c>
      <c r="P139" s="138">
        <f t="shared" ref="P139:P143" si="19">N139-O139</f>
        <v>168</v>
      </c>
      <c r="Q139" s="40" t="s">
        <v>303</v>
      </c>
      <c r="R139" s="40" t="s">
        <v>303</v>
      </c>
      <c r="S139" s="40" t="s">
        <v>0</v>
      </c>
      <c r="T139" s="31"/>
    </row>
    <row r="140" spans="1:20" ht="13.2">
      <c r="A140" s="40" t="s">
        <v>633</v>
      </c>
      <c r="B140" s="130" t="s">
        <v>638</v>
      </c>
      <c r="C140" s="130" t="s">
        <v>144</v>
      </c>
      <c r="D140" s="40" t="s">
        <v>633</v>
      </c>
      <c r="E140" s="141">
        <v>60</v>
      </c>
      <c r="F140" s="40" t="s">
        <v>303</v>
      </c>
      <c r="G140" s="40" t="s">
        <v>303</v>
      </c>
      <c r="H140" s="40" t="s">
        <v>0</v>
      </c>
      <c r="I140" s="270"/>
      <c r="J140" s="269">
        <v>45770</v>
      </c>
      <c r="K140" s="7" t="s">
        <v>613</v>
      </c>
      <c r="L140" s="7" t="s">
        <v>473</v>
      </c>
      <c r="M140" s="40">
        <v>30</v>
      </c>
      <c r="N140" s="140">
        <v>40</v>
      </c>
      <c r="O140" s="138">
        <f t="shared" si="18"/>
        <v>8</v>
      </c>
      <c r="P140" s="138">
        <f t="shared" si="19"/>
        <v>32</v>
      </c>
      <c r="Q140" s="40" t="s">
        <v>303</v>
      </c>
      <c r="R140" s="40" t="s">
        <v>303</v>
      </c>
      <c r="S140" s="40" t="s">
        <v>0</v>
      </c>
      <c r="T140" s="31"/>
    </row>
    <row r="141" spans="1:20" ht="13.2">
      <c r="A141" s="40" t="s">
        <v>633</v>
      </c>
      <c r="B141" s="130" t="s">
        <v>331</v>
      </c>
      <c r="C141" s="130" t="s">
        <v>271</v>
      </c>
      <c r="D141" s="40" t="s">
        <v>633</v>
      </c>
      <c r="E141" s="141">
        <v>0</v>
      </c>
      <c r="F141" s="40" t="s">
        <v>303</v>
      </c>
      <c r="G141" s="40" t="s">
        <v>303</v>
      </c>
      <c r="H141" s="40" t="s">
        <v>0</v>
      </c>
      <c r="I141" s="270"/>
      <c r="J141" s="269">
        <v>45771</v>
      </c>
      <c r="K141" s="7" t="s">
        <v>613</v>
      </c>
      <c r="L141" s="7" t="s">
        <v>473</v>
      </c>
      <c r="M141" s="40">
        <v>60</v>
      </c>
      <c r="N141" s="140">
        <v>70</v>
      </c>
      <c r="O141" s="138">
        <f t="shared" si="18"/>
        <v>14</v>
      </c>
      <c r="P141" s="138">
        <f t="shared" si="19"/>
        <v>56</v>
      </c>
      <c r="Q141" s="40" t="s">
        <v>303</v>
      </c>
      <c r="R141" s="40" t="s">
        <v>303</v>
      </c>
      <c r="S141" s="40" t="s">
        <v>0</v>
      </c>
      <c r="T141" s="31"/>
    </row>
    <row r="142" spans="1:20" ht="13.2">
      <c r="A142" s="40" t="s">
        <v>633</v>
      </c>
      <c r="B142" s="7" t="s">
        <v>681</v>
      </c>
      <c r="C142" s="7" t="s">
        <v>682</v>
      </c>
      <c r="D142" s="3" t="s">
        <v>633</v>
      </c>
      <c r="E142" s="141">
        <v>120</v>
      </c>
      <c r="F142" s="40" t="s">
        <v>303</v>
      </c>
      <c r="G142" s="40" t="s">
        <v>303</v>
      </c>
      <c r="H142" s="40" t="s">
        <v>1</v>
      </c>
      <c r="I142" s="270"/>
      <c r="J142" s="269">
        <v>45771</v>
      </c>
      <c r="K142" s="7" t="s">
        <v>226</v>
      </c>
      <c r="L142" s="7" t="s">
        <v>604</v>
      </c>
      <c r="M142" s="40">
        <v>60</v>
      </c>
      <c r="N142" s="140">
        <v>70</v>
      </c>
      <c r="O142" s="138">
        <f t="shared" si="18"/>
        <v>14</v>
      </c>
      <c r="P142" s="138">
        <f t="shared" si="19"/>
        <v>56</v>
      </c>
      <c r="Q142" s="40" t="s">
        <v>303</v>
      </c>
      <c r="R142" s="40" t="s">
        <v>303</v>
      </c>
      <c r="S142" s="40" t="s">
        <v>1</v>
      </c>
      <c r="T142" s="31"/>
    </row>
    <row r="143" spans="1:20" ht="13.2">
      <c r="A143" s="40" t="s">
        <v>633</v>
      </c>
      <c r="B143" s="7" t="s">
        <v>431</v>
      </c>
      <c r="C143" s="7" t="s">
        <v>718</v>
      </c>
      <c r="D143" s="3" t="s">
        <v>633</v>
      </c>
      <c r="E143" s="141">
        <v>0</v>
      </c>
      <c r="F143" s="40" t="s">
        <v>303</v>
      </c>
      <c r="G143" s="40" t="s">
        <v>303</v>
      </c>
      <c r="H143" s="40" t="s">
        <v>0</v>
      </c>
      <c r="I143" s="270"/>
      <c r="J143" s="46">
        <v>45774</v>
      </c>
      <c r="K143" s="7" t="s">
        <v>226</v>
      </c>
      <c r="L143" s="7" t="s">
        <v>604</v>
      </c>
      <c r="M143" s="40">
        <v>60</v>
      </c>
      <c r="N143" s="140">
        <v>70</v>
      </c>
      <c r="O143" s="138">
        <f t="shared" si="18"/>
        <v>14</v>
      </c>
      <c r="P143" s="138">
        <f t="shared" si="19"/>
        <v>56</v>
      </c>
      <c r="Q143" s="40" t="s">
        <v>303</v>
      </c>
      <c r="R143" s="40" t="s">
        <v>303</v>
      </c>
      <c r="S143" s="40" t="s">
        <v>1</v>
      </c>
      <c r="T143" s="31"/>
    </row>
    <row r="144" spans="1:20" ht="13.2">
      <c r="A144" s="40" t="s">
        <v>633</v>
      </c>
      <c r="B144" s="7" t="s">
        <v>372</v>
      </c>
      <c r="C144" s="7" t="s">
        <v>373</v>
      </c>
      <c r="D144" s="3" t="s">
        <v>633</v>
      </c>
      <c r="E144" s="141">
        <v>60</v>
      </c>
      <c r="F144" s="40" t="s">
        <v>303</v>
      </c>
      <c r="G144" s="40" t="s">
        <v>303</v>
      </c>
      <c r="H144" s="40" t="s">
        <v>0</v>
      </c>
      <c r="I144" s="270"/>
      <c r="J144" s="5"/>
      <c r="K144" s="5"/>
      <c r="L144" s="5"/>
      <c r="M144" s="50"/>
      <c r="N144" s="50"/>
      <c r="O144" s="50"/>
      <c r="P144" s="143">
        <f>SUM(P139:P143)</f>
        <v>368</v>
      </c>
      <c r="Q144" s="5" t="s">
        <v>688</v>
      </c>
      <c r="R144" s="5"/>
      <c r="S144" s="5"/>
      <c r="T144" s="31"/>
    </row>
    <row r="145" spans="1:20" ht="13.2">
      <c r="A145" s="40" t="s">
        <v>633</v>
      </c>
      <c r="B145" s="130" t="s">
        <v>13</v>
      </c>
      <c r="C145" s="130" t="s">
        <v>307</v>
      </c>
      <c r="D145" s="40" t="s">
        <v>633</v>
      </c>
      <c r="E145" s="141">
        <v>0</v>
      </c>
      <c r="F145" s="40" t="s">
        <v>303</v>
      </c>
      <c r="G145" s="40" t="s">
        <v>303</v>
      </c>
      <c r="H145" s="40" t="s">
        <v>0</v>
      </c>
      <c r="I145" s="270"/>
      <c r="J145" s="32" t="s">
        <v>336</v>
      </c>
      <c r="M145" s="40"/>
      <c r="N145" s="40"/>
      <c r="O145" s="40"/>
      <c r="P145" s="40"/>
      <c r="T145" s="32"/>
    </row>
    <row r="146" spans="1:20" ht="13.2">
      <c r="A146" s="40" t="s">
        <v>633</v>
      </c>
      <c r="B146" s="7" t="s">
        <v>694</v>
      </c>
      <c r="C146" s="7" t="s">
        <v>446</v>
      </c>
      <c r="D146" s="3" t="s">
        <v>633</v>
      </c>
      <c r="E146" s="141">
        <v>0</v>
      </c>
      <c r="F146" s="40" t="s">
        <v>303</v>
      </c>
      <c r="G146" s="40" t="s">
        <v>303</v>
      </c>
      <c r="H146" s="40" t="s">
        <v>0</v>
      </c>
      <c r="I146" s="270"/>
      <c r="J146" s="46">
        <v>45763</v>
      </c>
      <c r="K146" s="7" t="s">
        <v>431</v>
      </c>
      <c r="L146" s="7" t="s">
        <v>718</v>
      </c>
      <c r="M146" s="40">
        <v>90</v>
      </c>
      <c r="N146" s="138">
        <v>375</v>
      </c>
      <c r="O146" s="138">
        <v>75</v>
      </c>
      <c r="P146" s="138">
        <v>300</v>
      </c>
      <c r="Q146" s="40" t="s">
        <v>303</v>
      </c>
      <c r="R146" s="40" t="s">
        <v>303</v>
      </c>
      <c r="S146" s="40" t="s">
        <v>0</v>
      </c>
      <c r="T146" s="32"/>
    </row>
    <row r="147" spans="1:20" ht="13.2">
      <c r="A147" s="40" t="s">
        <v>633</v>
      </c>
      <c r="B147" s="130" t="s">
        <v>659</v>
      </c>
      <c r="C147" s="130" t="s">
        <v>510</v>
      </c>
      <c r="D147" s="40" t="s">
        <v>633</v>
      </c>
      <c r="E147" s="141">
        <v>0</v>
      </c>
      <c r="F147" s="40" t="s">
        <v>303</v>
      </c>
      <c r="G147" s="40" t="s">
        <v>303</v>
      </c>
      <c r="H147" s="40" t="s">
        <v>0</v>
      </c>
      <c r="I147" s="270"/>
      <c r="J147" s="5"/>
      <c r="K147" s="5"/>
      <c r="L147" s="5"/>
      <c r="M147" s="50"/>
      <c r="N147" s="50"/>
      <c r="O147" s="50"/>
      <c r="P147" s="50" t="s">
        <v>688</v>
      </c>
      <c r="Q147" s="5"/>
      <c r="R147" s="5"/>
      <c r="S147" s="5"/>
      <c r="T147" s="32"/>
    </row>
    <row r="148" spans="1:20" ht="13.2">
      <c r="A148" s="40" t="s">
        <v>633</v>
      </c>
      <c r="B148" s="7" t="s">
        <v>725</v>
      </c>
      <c r="C148" s="7" t="s">
        <v>726</v>
      </c>
      <c r="D148" s="3" t="s">
        <v>633</v>
      </c>
      <c r="E148" s="141">
        <v>0</v>
      </c>
      <c r="F148" s="40" t="s">
        <v>303</v>
      </c>
      <c r="G148" s="40" t="s">
        <v>303</v>
      </c>
      <c r="H148" s="40" t="s">
        <v>0</v>
      </c>
      <c r="I148" s="270"/>
      <c r="J148" s="31" t="s">
        <v>636</v>
      </c>
      <c r="M148" s="202"/>
      <c r="N148" s="138"/>
      <c r="O148" s="138"/>
      <c r="P148" s="138"/>
      <c r="Q148" s="40"/>
      <c r="R148" s="40"/>
      <c r="S148" s="40"/>
      <c r="T148" s="32"/>
    </row>
    <row r="149" spans="1:20" ht="13.2">
      <c r="A149" s="40" t="s">
        <v>633</v>
      </c>
      <c r="B149" s="7" t="s">
        <v>525</v>
      </c>
      <c r="C149" s="7" t="s">
        <v>526</v>
      </c>
      <c r="D149" s="3" t="s">
        <v>633</v>
      </c>
      <c r="E149" s="141">
        <v>60</v>
      </c>
      <c r="F149" s="40" t="s">
        <v>303</v>
      </c>
      <c r="G149" s="40" t="s">
        <v>303</v>
      </c>
      <c r="H149" s="40" t="s">
        <v>0</v>
      </c>
      <c r="I149" s="270"/>
      <c r="J149" s="46">
        <v>45768</v>
      </c>
      <c r="K149" s="7" t="s">
        <v>692</v>
      </c>
      <c r="L149" s="130" t="s">
        <v>709</v>
      </c>
      <c r="M149" s="40">
        <v>45</v>
      </c>
      <c r="N149" s="138">
        <v>90</v>
      </c>
      <c r="O149" s="138">
        <f t="shared" ref="O149:O152" si="20">0.2*N149</f>
        <v>18</v>
      </c>
      <c r="P149" s="138">
        <f t="shared" ref="P149:P152" si="21">N149-O149</f>
        <v>72</v>
      </c>
      <c r="Q149" s="40" t="s">
        <v>303</v>
      </c>
      <c r="R149" s="40" t="s">
        <v>303</v>
      </c>
      <c r="S149" s="40" t="s">
        <v>0</v>
      </c>
      <c r="T149" s="32"/>
    </row>
    <row r="150" spans="1:20" ht="13.2">
      <c r="A150" s="40" t="s">
        <v>633</v>
      </c>
      <c r="B150" s="7" t="s">
        <v>114</v>
      </c>
      <c r="C150" s="7" t="s">
        <v>734</v>
      </c>
      <c r="D150" s="3" t="s">
        <v>633</v>
      </c>
      <c r="E150" s="141">
        <v>120</v>
      </c>
      <c r="F150" s="40" t="s">
        <v>303</v>
      </c>
      <c r="G150" s="40" t="s">
        <v>303</v>
      </c>
      <c r="H150" s="40" t="s">
        <v>0</v>
      </c>
      <c r="I150" s="270"/>
      <c r="J150" s="46">
        <v>45770</v>
      </c>
      <c r="K150" s="7" t="s">
        <v>621</v>
      </c>
      <c r="L150" s="7" t="s">
        <v>622</v>
      </c>
      <c r="M150" s="40">
        <v>30</v>
      </c>
      <c r="N150" s="138">
        <v>40</v>
      </c>
      <c r="O150" s="138">
        <f t="shared" si="20"/>
        <v>8</v>
      </c>
      <c r="P150" s="138">
        <f t="shared" si="21"/>
        <v>32</v>
      </c>
      <c r="Q150" s="40" t="s">
        <v>303</v>
      </c>
      <c r="R150" s="40" t="s">
        <v>303</v>
      </c>
      <c r="S150" s="40" t="s">
        <v>0</v>
      </c>
      <c r="T150" s="32"/>
    </row>
    <row r="151" spans="1:20" ht="13.2">
      <c r="A151" s="40" t="s">
        <v>633</v>
      </c>
      <c r="B151" s="130" t="s">
        <v>201</v>
      </c>
      <c r="C151" s="130" t="s">
        <v>584</v>
      </c>
      <c r="D151" s="40" t="s">
        <v>633</v>
      </c>
      <c r="E151" s="141">
        <v>60</v>
      </c>
      <c r="F151" s="40" t="s">
        <v>303</v>
      </c>
      <c r="G151" s="40" t="s">
        <v>303</v>
      </c>
      <c r="H151" s="40" t="s">
        <v>0</v>
      </c>
      <c r="I151" s="270"/>
      <c r="J151" s="46">
        <v>45772</v>
      </c>
      <c r="K151" s="7" t="s">
        <v>692</v>
      </c>
      <c r="L151" s="130" t="s">
        <v>709</v>
      </c>
      <c r="M151" s="40">
        <v>45</v>
      </c>
      <c r="N151" s="138">
        <v>40</v>
      </c>
      <c r="O151" s="138">
        <f t="shared" si="20"/>
        <v>8</v>
      </c>
      <c r="P151" s="138">
        <f t="shared" si="21"/>
        <v>32</v>
      </c>
      <c r="Q151" s="40" t="s">
        <v>303</v>
      </c>
      <c r="R151" s="40" t="s">
        <v>303</v>
      </c>
      <c r="S151" s="40" t="s">
        <v>0</v>
      </c>
      <c r="T151" s="32"/>
    </row>
    <row r="152" spans="1:20" ht="13.2">
      <c r="A152" s="40" t="s">
        <v>633</v>
      </c>
      <c r="B152" s="7" t="s">
        <v>368</v>
      </c>
      <c r="C152" s="7" t="s">
        <v>327</v>
      </c>
      <c r="D152" s="40" t="s">
        <v>633</v>
      </c>
      <c r="E152" s="141">
        <v>0</v>
      </c>
      <c r="F152" s="40" t="s">
        <v>303</v>
      </c>
      <c r="G152" s="40" t="s">
        <v>303</v>
      </c>
      <c r="H152" s="40" t="s">
        <v>1</v>
      </c>
      <c r="I152" s="270"/>
      <c r="J152" s="46">
        <v>45772</v>
      </c>
      <c r="K152" s="7" t="s">
        <v>501</v>
      </c>
      <c r="L152" s="130" t="s">
        <v>413</v>
      </c>
      <c r="M152" s="40">
        <v>45</v>
      </c>
      <c r="N152" s="138">
        <v>60</v>
      </c>
      <c r="O152" s="138">
        <f t="shared" si="20"/>
        <v>12</v>
      </c>
      <c r="P152" s="138">
        <f t="shared" si="21"/>
        <v>48</v>
      </c>
      <c r="Q152" s="40" t="s">
        <v>303</v>
      </c>
      <c r="R152" s="40" t="s">
        <v>303</v>
      </c>
      <c r="S152" s="40" t="s">
        <v>1</v>
      </c>
      <c r="T152" s="32"/>
    </row>
    <row r="153" spans="1:20" ht="13.2">
      <c r="A153" s="40" t="s">
        <v>633</v>
      </c>
      <c r="B153" s="7" t="s">
        <v>484</v>
      </c>
      <c r="C153" s="7" t="s">
        <v>485</v>
      </c>
      <c r="D153" s="40" t="s">
        <v>633</v>
      </c>
      <c r="E153" s="141">
        <v>40</v>
      </c>
      <c r="F153" s="40" t="s">
        <v>303</v>
      </c>
      <c r="G153" s="40" t="s">
        <v>303</v>
      </c>
      <c r="H153" s="40" t="s">
        <v>0</v>
      </c>
      <c r="I153" s="270"/>
      <c r="J153" s="5"/>
      <c r="K153" s="5"/>
      <c r="L153" s="5"/>
      <c r="M153" s="50"/>
      <c r="N153" s="50"/>
      <c r="O153" s="50"/>
      <c r="P153" s="143">
        <f>SUM(P149:P152)</f>
        <v>184</v>
      </c>
      <c r="Q153" s="50" t="s">
        <v>688</v>
      </c>
      <c r="R153" s="50"/>
      <c r="S153" s="50"/>
      <c r="T153" s="32"/>
    </row>
    <row r="154" spans="1:20" ht="13.2">
      <c r="A154" s="40" t="s">
        <v>633</v>
      </c>
      <c r="B154" s="130" t="s">
        <v>328</v>
      </c>
      <c r="C154" s="130" t="s">
        <v>329</v>
      </c>
      <c r="D154" s="40" t="s">
        <v>633</v>
      </c>
      <c r="E154" s="141">
        <v>60</v>
      </c>
      <c r="F154" s="40" t="s">
        <v>303</v>
      </c>
      <c r="G154" s="40" t="s">
        <v>303</v>
      </c>
      <c r="H154" s="40" t="s">
        <v>0</v>
      </c>
      <c r="I154" s="270"/>
      <c r="J154" s="32" t="s">
        <v>660</v>
      </c>
      <c r="M154" s="40"/>
      <c r="N154" s="40"/>
      <c r="O154" s="40"/>
      <c r="P154" s="40"/>
      <c r="T154" s="32"/>
    </row>
    <row r="155" spans="1:20" ht="13.2">
      <c r="A155" s="40" t="s">
        <v>633</v>
      </c>
      <c r="B155" s="130" t="s">
        <v>621</v>
      </c>
      <c r="C155" s="130" t="s">
        <v>622</v>
      </c>
      <c r="D155" s="40" t="s">
        <v>633</v>
      </c>
      <c r="E155" s="141">
        <v>0</v>
      </c>
      <c r="F155" s="40" t="s">
        <v>303</v>
      </c>
      <c r="G155" s="40" t="s">
        <v>303</v>
      </c>
      <c r="H155" s="40" t="s">
        <v>0</v>
      </c>
      <c r="I155" s="270"/>
      <c r="J155" s="46">
        <v>45769</v>
      </c>
      <c r="K155" s="7" t="s">
        <v>397</v>
      </c>
      <c r="L155" s="7" t="s">
        <v>567</v>
      </c>
      <c r="M155" s="218">
        <f>60*2</f>
        <v>120</v>
      </c>
      <c r="N155" s="138">
        <v>120</v>
      </c>
      <c r="O155" s="138">
        <f>0.2*N155</f>
        <v>24</v>
      </c>
      <c r="P155" s="138">
        <f>N155-O155</f>
        <v>96</v>
      </c>
      <c r="Q155" s="40" t="s">
        <v>303</v>
      </c>
      <c r="R155" s="40" t="s">
        <v>303</v>
      </c>
      <c r="S155" s="40" t="s">
        <v>0</v>
      </c>
      <c r="T155" s="31" t="s">
        <v>729</v>
      </c>
    </row>
    <row r="156" spans="1:20" ht="13.2">
      <c r="A156" s="40" t="s">
        <v>633</v>
      </c>
      <c r="B156" s="7" t="s">
        <v>735</v>
      </c>
      <c r="C156" s="7" t="s">
        <v>736</v>
      </c>
      <c r="D156" s="40" t="s">
        <v>633</v>
      </c>
      <c r="E156" s="141">
        <v>120</v>
      </c>
      <c r="F156" s="40" t="s">
        <v>303</v>
      </c>
      <c r="G156" s="40" t="s">
        <v>303</v>
      </c>
      <c r="H156" s="40" t="s">
        <v>0</v>
      </c>
      <c r="I156" s="270"/>
      <c r="M156" s="40"/>
      <c r="N156" s="40"/>
      <c r="O156" s="40"/>
      <c r="P156" s="40"/>
      <c r="T156" s="32"/>
    </row>
    <row r="157" spans="1:20" ht="13.2">
      <c r="A157" s="40" t="s">
        <v>633</v>
      </c>
      <c r="B157" s="7" t="s">
        <v>316</v>
      </c>
      <c r="C157" s="7" t="s">
        <v>311</v>
      </c>
      <c r="D157" s="40" t="s">
        <v>633</v>
      </c>
      <c r="E157" s="141">
        <v>60</v>
      </c>
      <c r="F157" s="40" t="s">
        <v>303</v>
      </c>
      <c r="G157" s="40" t="s">
        <v>303</v>
      </c>
      <c r="H157" s="40" t="s">
        <v>0</v>
      </c>
      <c r="I157" s="270"/>
      <c r="J157" s="5"/>
      <c r="K157" s="5"/>
      <c r="L157" s="5"/>
      <c r="M157" s="50"/>
      <c r="N157" s="50"/>
      <c r="O157" s="50"/>
      <c r="P157" s="50" t="s">
        <v>688</v>
      </c>
      <c r="Q157" s="5"/>
      <c r="R157" s="5"/>
      <c r="S157" s="5"/>
      <c r="T157" s="32"/>
    </row>
    <row r="158" spans="1:20" ht="13.2">
      <c r="A158" s="40" t="s">
        <v>633</v>
      </c>
      <c r="B158" s="130" t="s">
        <v>227</v>
      </c>
      <c r="C158" s="130" t="s">
        <v>404</v>
      </c>
      <c r="D158" s="40" t="s">
        <v>633</v>
      </c>
      <c r="E158" s="141">
        <v>80</v>
      </c>
      <c r="F158" s="40" t="s">
        <v>303</v>
      </c>
      <c r="G158" s="40" t="s">
        <v>303</v>
      </c>
      <c r="H158" s="40" t="s">
        <v>0</v>
      </c>
      <c r="I158" s="270"/>
      <c r="M158" s="40"/>
      <c r="N158" s="40"/>
      <c r="O158" s="40"/>
      <c r="P158" s="40"/>
      <c r="T158" s="32"/>
    </row>
    <row r="159" spans="1:20" ht="13.2">
      <c r="A159" s="40" t="s">
        <v>633</v>
      </c>
      <c r="B159" s="7" t="s">
        <v>695</v>
      </c>
      <c r="C159" s="7" t="s">
        <v>696</v>
      </c>
      <c r="D159" s="3" t="s">
        <v>633</v>
      </c>
      <c r="E159" s="141">
        <v>0</v>
      </c>
      <c r="F159" s="40" t="s">
        <v>303</v>
      </c>
      <c r="G159" s="40" t="s">
        <v>303</v>
      </c>
      <c r="H159" s="40" t="s">
        <v>1</v>
      </c>
      <c r="I159" s="270"/>
      <c r="J159" s="32" t="s">
        <v>379</v>
      </c>
      <c r="M159" s="40"/>
      <c r="N159" s="40"/>
      <c r="O159" s="40"/>
      <c r="P159" s="40"/>
      <c r="T159" s="32"/>
    </row>
    <row r="160" spans="1:20" ht="13.2">
      <c r="A160" s="40" t="s">
        <v>633</v>
      </c>
      <c r="B160" s="130" t="s">
        <v>498</v>
      </c>
      <c r="C160" s="130" t="s">
        <v>227</v>
      </c>
      <c r="D160" s="40" t="s">
        <v>633</v>
      </c>
      <c r="E160" s="141">
        <v>0</v>
      </c>
      <c r="F160" s="40" t="s">
        <v>303</v>
      </c>
      <c r="G160" s="40" t="s">
        <v>303</v>
      </c>
      <c r="H160" s="40" t="s">
        <v>0</v>
      </c>
      <c r="I160" s="270"/>
      <c r="J160" s="46">
        <v>45769</v>
      </c>
      <c r="K160" s="7" t="s">
        <v>427</v>
      </c>
      <c r="L160" s="7" t="s">
        <v>428</v>
      </c>
      <c r="M160" s="40">
        <v>75</v>
      </c>
      <c r="N160" s="138">
        <v>130</v>
      </c>
      <c r="O160" s="138">
        <v>20</v>
      </c>
      <c r="P160" s="138">
        <f>N160-O160</f>
        <v>110</v>
      </c>
      <c r="Q160" s="40" t="s">
        <v>303</v>
      </c>
      <c r="R160" s="40" t="s">
        <v>303</v>
      </c>
      <c r="S160" s="40" t="s">
        <v>1</v>
      </c>
      <c r="T160" s="32"/>
    </row>
    <row r="161" spans="1:24" ht="13.2">
      <c r="A161" s="40" t="s">
        <v>633</v>
      </c>
      <c r="B161" s="7" t="s">
        <v>491</v>
      </c>
      <c r="C161" s="7" t="s">
        <v>302</v>
      </c>
      <c r="D161" s="40" t="s">
        <v>633</v>
      </c>
      <c r="E161" s="141">
        <v>0</v>
      </c>
      <c r="F161" s="40" t="s">
        <v>303</v>
      </c>
      <c r="G161" s="40" t="s">
        <v>303</v>
      </c>
      <c r="H161" s="40" t="s">
        <v>0</v>
      </c>
      <c r="I161" s="270"/>
      <c r="M161" s="40"/>
      <c r="N161" s="40"/>
      <c r="O161" s="40"/>
      <c r="P161" s="40"/>
      <c r="T161" s="32"/>
    </row>
    <row r="162" spans="1:24" ht="13.2">
      <c r="A162" s="40" t="s">
        <v>633</v>
      </c>
      <c r="B162" s="130" t="s">
        <v>491</v>
      </c>
      <c r="C162" s="130" t="s">
        <v>522</v>
      </c>
      <c r="D162" s="40" t="s">
        <v>633</v>
      </c>
      <c r="E162" s="141">
        <v>40</v>
      </c>
      <c r="F162" s="40" t="s">
        <v>303</v>
      </c>
      <c r="G162" s="40" t="s">
        <v>303</v>
      </c>
      <c r="H162" s="40" t="s">
        <v>0</v>
      </c>
      <c r="I162" s="270"/>
      <c r="J162" s="5"/>
      <c r="K162" s="5"/>
      <c r="L162" s="5"/>
      <c r="M162" s="50"/>
      <c r="N162" s="50"/>
      <c r="O162" s="50"/>
      <c r="P162" s="50" t="s">
        <v>688</v>
      </c>
      <c r="Q162" s="5"/>
      <c r="R162" s="5"/>
      <c r="S162" s="5"/>
      <c r="T162" s="32"/>
    </row>
    <row r="163" spans="1:24" ht="13.2">
      <c r="A163" s="40" t="s">
        <v>633</v>
      </c>
      <c r="B163" s="7" t="s">
        <v>543</v>
      </c>
      <c r="C163" s="7" t="s">
        <v>544</v>
      </c>
      <c r="D163" s="40" t="s">
        <v>633</v>
      </c>
      <c r="E163" s="141">
        <v>90</v>
      </c>
      <c r="F163" s="40" t="s">
        <v>303</v>
      </c>
      <c r="G163" s="40" t="s">
        <v>303</v>
      </c>
      <c r="H163" s="40" t="s">
        <v>0</v>
      </c>
      <c r="I163" s="270"/>
      <c r="M163" s="40"/>
      <c r="N163" s="40"/>
      <c r="O163" s="40"/>
      <c r="P163" s="40"/>
      <c r="T163" s="32"/>
    </row>
    <row r="164" spans="1:24" ht="13.2">
      <c r="A164" s="40" t="s">
        <v>633</v>
      </c>
      <c r="B164" s="7" t="s">
        <v>329</v>
      </c>
      <c r="C164" s="7" t="s">
        <v>271</v>
      </c>
      <c r="D164" s="3" t="s">
        <v>633</v>
      </c>
      <c r="E164" s="141">
        <v>120</v>
      </c>
      <c r="F164" s="40" t="s">
        <v>303</v>
      </c>
      <c r="G164" s="40" t="s">
        <v>303</v>
      </c>
      <c r="H164" s="40" t="s">
        <v>1</v>
      </c>
      <c r="I164" s="270"/>
      <c r="M164" s="40"/>
      <c r="N164" s="40"/>
      <c r="P164" s="40"/>
      <c r="T164" s="32"/>
      <c r="W164" s="3"/>
      <c r="X164" s="3"/>
    </row>
    <row r="165" spans="1:24" ht="13.2">
      <c r="A165" s="40" t="s">
        <v>633</v>
      </c>
      <c r="B165" s="7" t="s">
        <v>479</v>
      </c>
      <c r="C165" s="7" t="s">
        <v>494</v>
      </c>
      <c r="D165" s="3" t="s">
        <v>633</v>
      </c>
      <c r="E165" s="141">
        <v>54</v>
      </c>
      <c r="F165" s="40" t="s">
        <v>303</v>
      </c>
      <c r="G165" s="40" t="s">
        <v>303</v>
      </c>
      <c r="H165" s="40" t="s">
        <v>1</v>
      </c>
      <c r="I165" s="270"/>
      <c r="M165" s="40"/>
      <c r="N165" s="40"/>
      <c r="O165" s="40"/>
      <c r="P165" s="40"/>
      <c r="T165" s="32"/>
      <c r="W165" s="3"/>
      <c r="X165" s="3"/>
    </row>
    <row r="166" spans="1:24" ht="13.2">
      <c r="A166" s="40" t="s">
        <v>633</v>
      </c>
      <c r="B166" s="7" t="s">
        <v>22</v>
      </c>
      <c r="C166" s="7" t="s">
        <v>616</v>
      </c>
      <c r="D166" s="40" t="s">
        <v>633</v>
      </c>
      <c r="E166" s="141">
        <v>0</v>
      </c>
      <c r="F166" s="40" t="s">
        <v>303</v>
      </c>
      <c r="G166" s="40" t="s">
        <v>303</v>
      </c>
      <c r="H166" s="40" t="s">
        <v>0</v>
      </c>
      <c r="I166" s="270"/>
      <c r="M166" s="40"/>
      <c r="N166" s="40"/>
      <c r="O166" s="40"/>
      <c r="P166" s="40"/>
      <c r="T166" s="32"/>
    </row>
    <row r="167" spans="1:24" ht="13.2">
      <c r="A167" s="40" t="s">
        <v>633</v>
      </c>
      <c r="B167" s="7" t="s">
        <v>397</v>
      </c>
      <c r="C167" s="7" t="s">
        <v>567</v>
      </c>
      <c r="D167" s="3" t="s">
        <v>633</v>
      </c>
      <c r="E167" s="141">
        <v>80</v>
      </c>
      <c r="F167" s="40" t="s">
        <v>303</v>
      </c>
      <c r="G167" s="40" t="s">
        <v>303</v>
      </c>
      <c r="H167" s="40" t="s">
        <v>0</v>
      </c>
      <c r="I167" s="270"/>
      <c r="M167" s="40"/>
      <c r="N167" s="40"/>
      <c r="O167" s="40"/>
      <c r="P167" s="40"/>
      <c r="T167" s="32"/>
    </row>
    <row r="168" spans="1:24" ht="13.2">
      <c r="A168" s="40" t="s">
        <v>633</v>
      </c>
      <c r="B168" s="7" t="s">
        <v>301</v>
      </c>
      <c r="C168" s="7" t="s">
        <v>302</v>
      </c>
      <c r="D168" s="40" t="s">
        <v>633</v>
      </c>
      <c r="E168" s="141">
        <v>0</v>
      </c>
      <c r="F168" s="40" t="s">
        <v>303</v>
      </c>
      <c r="G168" s="40" t="s">
        <v>303</v>
      </c>
      <c r="H168" s="40" t="s">
        <v>0</v>
      </c>
      <c r="I168" s="270"/>
      <c r="J168" s="3"/>
      <c r="K168" s="218"/>
      <c r="L168" s="218"/>
      <c r="M168" s="113"/>
      <c r="N168" s="40"/>
      <c r="O168" s="40"/>
      <c r="P168" s="40"/>
      <c r="T168" s="32"/>
    </row>
    <row r="169" spans="1:24" ht="13.2">
      <c r="A169" s="5"/>
      <c r="B169" s="5"/>
      <c r="C169" s="5"/>
      <c r="D169" s="5"/>
      <c r="E169" s="5"/>
      <c r="F169" s="5"/>
      <c r="G169" s="5"/>
      <c r="H169" s="5"/>
      <c r="I169" s="270"/>
      <c r="J169" s="3"/>
      <c r="K169" s="218"/>
      <c r="L169" s="218"/>
      <c r="M169" s="113"/>
      <c r="N169" s="40"/>
      <c r="O169" s="40"/>
      <c r="P169" s="40"/>
      <c r="T169" s="32"/>
    </row>
    <row r="170" spans="1:24" ht="13.2">
      <c r="A170" s="46">
        <v>45774</v>
      </c>
      <c r="B170" s="130" t="s">
        <v>227</v>
      </c>
      <c r="C170" s="130" t="s">
        <v>404</v>
      </c>
      <c r="D170" s="40">
        <v>60</v>
      </c>
      <c r="E170" s="140">
        <v>90</v>
      </c>
      <c r="F170" s="40" t="s">
        <v>303</v>
      </c>
      <c r="G170" s="40" t="s">
        <v>303</v>
      </c>
      <c r="H170" s="40" t="s">
        <v>0</v>
      </c>
      <c r="I170" s="270"/>
      <c r="M170" s="40"/>
      <c r="N170" s="40"/>
      <c r="O170" s="40"/>
      <c r="P170" s="40"/>
      <c r="T170" s="32"/>
    </row>
    <row r="171" spans="1:24" ht="13.2">
      <c r="A171" s="46">
        <v>45774</v>
      </c>
      <c r="B171" s="7" t="s">
        <v>20</v>
      </c>
      <c r="C171" s="7" t="s">
        <v>307</v>
      </c>
      <c r="D171" s="40">
        <v>60</v>
      </c>
      <c r="E171" s="140">
        <v>90</v>
      </c>
      <c r="F171" s="40" t="s">
        <v>303</v>
      </c>
      <c r="G171" s="40" t="s">
        <v>303</v>
      </c>
      <c r="H171" s="40" t="s">
        <v>0</v>
      </c>
      <c r="I171" s="270"/>
      <c r="M171" s="40"/>
      <c r="N171" s="40"/>
      <c r="O171" s="40"/>
      <c r="P171" s="40"/>
      <c r="T171" s="32"/>
    </row>
    <row r="172" spans="1:24" ht="13.2">
      <c r="A172" s="46">
        <v>45774</v>
      </c>
      <c r="B172" s="130" t="s">
        <v>697</v>
      </c>
      <c r="C172" s="130" t="s">
        <v>329</v>
      </c>
      <c r="D172" s="40">
        <v>60</v>
      </c>
      <c r="E172" s="140">
        <v>90</v>
      </c>
      <c r="F172" s="40" t="s">
        <v>303</v>
      </c>
      <c r="G172" s="40" t="s">
        <v>303</v>
      </c>
      <c r="H172" s="40" t="s">
        <v>0</v>
      </c>
      <c r="I172" s="270"/>
      <c r="M172" s="40"/>
      <c r="N172" s="40"/>
      <c r="O172" s="40"/>
      <c r="P172" s="40"/>
      <c r="T172" s="32"/>
    </row>
    <row r="173" spans="1:24" ht="13.2">
      <c r="A173" s="46">
        <v>45774</v>
      </c>
      <c r="B173" s="130" t="s">
        <v>385</v>
      </c>
      <c r="C173" s="130" t="s">
        <v>405</v>
      </c>
      <c r="D173" s="40">
        <v>60</v>
      </c>
      <c r="E173" s="140">
        <v>90</v>
      </c>
      <c r="F173" s="40" t="s">
        <v>303</v>
      </c>
      <c r="G173" s="40" t="s">
        <v>303</v>
      </c>
      <c r="H173" s="40" t="s">
        <v>0</v>
      </c>
      <c r="I173" s="270"/>
      <c r="M173" s="40"/>
      <c r="N173" s="40"/>
      <c r="O173" s="40"/>
      <c r="P173" s="40"/>
      <c r="S173" s="3"/>
      <c r="T173" s="32"/>
    </row>
    <row r="174" spans="1:24" ht="13.2">
      <c r="A174" s="46">
        <v>45774</v>
      </c>
      <c r="B174" s="130" t="s">
        <v>472</v>
      </c>
      <c r="C174" s="130" t="s">
        <v>473</v>
      </c>
      <c r="D174" s="40">
        <v>30</v>
      </c>
      <c r="E174" s="140">
        <v>60</v>
      </c>
      <c r="F174" s="40" t="s">
        <v>303</v>
      </c>
      <c r="G174" s="40" t="s">
        <v>303</v>
      </c>
      <c r="H174" s="40" t="s">
        <v>0</v>
      </c>
      <c r="I174" s="270"/>
      <c r="M174" s="40"/>
      <c r="N174" s="40"/>
      <c r="O174" s="40"/>
      <c r="P174" s="40"/>
      <c r="Q174" s="40"/>
      <c r="R174" s="40"/>
      <c r="S174" s="40"/>
      <c r="T174" s="31"/>
    </row>
    <row r="175" spans="1:24" ht="13.2">
      <c r="A175" s="46">
        <v>45774</v>
      </c>
      <c r="B175" s="130" t="s">
        <v>32</v>
      </c>
      <c r="C175" s="130" t="s">
        <v>721</v>
      </c>
      <c r="D175" s="40">
        <v>120</v>
      </c>
      <c r="E175" s="140">
        <v>180</v>
      </c>
      <c r="F175" s="40" t="s">
        <v>303</v>
      </c>
      <c r="G175" s="40" t="s">
        <v>303</v>
      </c>
      <c r="H175" s="40" t="s">
        <v>0</v>
      </c>
      <c r="I175" s="270"/>
      <c r="M175" s="40"/>
      <c r="N175" s="40"/>
      <c r="O175" s="40"/>
      <c r="P175" s="40"/>
      <c r="Q175" s="40"/>
      <c r="R175" s="40"/>
      <c r="S175" s="40"/>
      <c r="T175" s="31"/>
    </row>
    <row r="176" spans="1:24" ht="13.2">
      <c r="A176" s="46">
        <v>45774</v>
      </c>
      <c r="B176" s="7" t="s">
        <v>325</v>
      </c>
      <c r="C176" s="7" t="s">
        <v>737</v>
      </c>
      <c r="D176" s="40">
        <v>60</v>
      </c>
      <c r="E176" s="140">
        <v>90</v>
      </c>
      <c r="F176" s="40" t="s">
        <v>303</v>
      </c>
      <c r="G176" s="40" t="s">
        <v>303</v>
      </c>
      <c r="H176" s="40" t="s">
        <v>8</v>
      </c>
      <c r="I176" s="270"/>
      <c r="M176" s="40"/>
      <c r="N176" s="40"/>
      <c r="O176" s="40"/>
      <c r="P176" s="40"/>
      <c r="Q176" s="40"/>
      <c r="R176" s="40"/>
      <c r="S176" s="40"/>
      <c r="T176" s="31"/>
    </row>
    <row r="177" spans="1:39" ht="13.2">
      <c r="A177" s="263" t="s">
        <v>738</v>
      </c>
      <c r="B177" s="182"/>
      <c r="C177" s="182"/>
      <c r="D177" s="182"/>
      <c r="E177" s="182"/>
      <c r="F177" s="182"/>
      <c r="G177" s="182"/>
      <c r="H177" s="182"/>
      <c r="I177" s="270"/>
      <c r="J177" s="182"/>
      <c r="K177" s="182"/>
      <c r="L177" s="182"/>
      <c r="M177" s="178"/>
      <c r="N177" s="178"/>
      <c r="O177" s="178"/>
      <c r="P177" s="178"/>
      <c r="Q177" s="178"/>
      <c r="R177" s="178"/>
      <c r="S177" s="178"/>
      <c r="T177" s="249"/>
      <c r="U177" s="182"/>
      <c r="V177" s="182"/>
      <c r="W177" s="182"/>
      <c r="X177" s="182"/>
      <c r="Y177" s="182"/>
      <c r="Z177" s="182"/>
      <c r="AA177" s="182"/>
      <c r="AB177" s="182"/>
      <c r="AC177" s="182"/>
      <c r="AD177" s="182"/>
      <c r="AE177" s="182"/>
      <c r="AF177" s="182"/>
      <c r="AG177" s="182"/>
      <c r="AH177" s="182"/>
      <c r="AI177" s="182"/>
      <c r="AJ177" s="182"/>
      <c r="AK177" s="182"/>
      <c r="AL177" s="182"/>
      <c r="AM177" s="182"/>
    </row>
    <row r="178" spans="1:39" ht="13.2">
      <c r="A178" s="182"/>
      <c r="B178" s="182"/>
      <c r="C178" s="182"/>
      <c r="D178" s="182"/>
      <c r="E178" s="267">
        <f>SUM(E124:E176)</f>
        <v>3119</v>
      </c>
      <c r="F178" s="182"/>
      <c r="G178" s="182"/>
      <c r="H178" s="182"/>
      <c r="I178" s="270"/>
      <c r="J178" s="182"/>
      <c r="K178" s="182"/>
      <c r="L178" s="182"/>
      <c r="M178" s="178"/>
      <c r="N178" s="178"/>
      <c r="O178" s="196">
        <f>SUM(O125:O160)</f>
        <v>525</v>
      </c>
      <c r="P178" s="178"/>
      <c r="Q178" s="178"/>
      <c r="R178" s="178"/>
      <c r="S178" s="182"/>
      <c r="T178" s="273">
        <f>E178+O178</f>
        <v>3644</v>
      </c>
      <c r="U178" s="182"/>
      <c r="V178" s="182"/>
      <c r="W178" s="182"/>
      <c r="X178" s="182"/>
      <c r="Y178" s="182"/>
      <c r="Z178" s="182"/>
      <c r="AA178" s="182"/>
      <c r="AB178" s="182"/>
      <c r="AC178" s="182"/>
      <c r="AD178" s="182"/>
      <c r="AE178" s="182"/>
      <c r="AF178" s="182"/>
      <c r="AG178" s="182"/>
      <c r="AH178" s="182"/>
      <c r="AI178" s="182"/>
      <c r="AJ178" s="182"/>
      <c r="AK178" s="182"/>
      <c r="AL178" s="182"/>
      <c r="AM178" s="182"/>
    </row>
    <row r="179" spans="1:39" ht="13.2">
      <c r="A179" s="263" t="s">
        <v>739</v>
      </c>
      <c r="B179" s="182"/>
      <c r="C179" s="182"/>
      <c r="D179" s="182"/>
      <c r="E179" s="178"/>
      <c r="F179" s="182"/>
      <c r="G179" s="182"/>
      <c r="H179" s="182"/>
      <c r="I179" s="270"/>
      <c r="J179" s="182"/>
      <c r="K179" s="182"/>
      <c r="L179" s="182"/>
      <c r="M179" s="178"/>
      <c r="N179" s="178"/>
      <c r="O179" s="178"/>
      <c r="P179" s="178"/>
      <c r="Q179" s="182"/>
      <c r="R179" s="182"/>
      <c r="S179" s="182"/>
      <c r="T179" s="182"/>
      <c r="U179" s="182"/>
      <c r="V179" s="182"/>
      <c r="W179" s="182"/>
      <c r="X179" s="182"/>
      <c r="Y179" s="182"/>
      <c r="Z179" s="182"/>
      <c r="AA179" s="182"/>
      <c r="AB179" s="182"/>
      <c r="AC179" s="182"/>
      <c r="AD179" s="182"/>
      <c r="AE179" s="182"/>
      <c r="AF179" s="182"/>
      <c r="AG179" s="182"/>
      <c r="AH179" s="182"/>
      <c r="AI179" s="182"/>
      <c r="AJ179" s="182"/>
      <c r="AK179" s="182"/>
      <c r="AL179" s="182"/>
      <c r="AM179" s="182"/>
    </row>
    <row r="180" spans="1:39" ht="13.2">
      <c r="A180" s="269">
        <v>45776</v>
      </c>
      <c r="B180" s="130" t="s">
        <v>638</v>
      </c>
      <c r="C180" s="7" t="s">
        <v>354</v>
      </c>
      <c r="D180" s="40">
        <v>30</v>
      </c>
      <c r="E180" s="140">
        <v>60</v>
      </c>
      <c r="F180" s="40" t="s">
        <v>303</v>
      </c>
      <c r="G180" s="40" t="s">
        <v>303</v>
      </c>
      <c r="H180" s="40" t="s">
        <v>505</v>
      </c>
      <c r="I180" s="270"/>
      <c r="J180" s="156" t="s">
        <v>565</v>
      </c>
      <c r="K180" s="5"/>
      <c r="L180" s="5"/>
      <c r="M180" s="50"/>
      <c r="N180" s="50"/>
      <c r="O180" s="50"/>
      <c r="P180" s="50"/>
      <c r="Q180" s="5"/>
      <c r="R180" s="5"/>
      <c r="S180" s="5"/>
      <c r="U180" s="182"/>
      <c r="V180" s="182"/>
      <c r="W180" s="182"/>
      <c r="X180" s="182"/>
    </row>
    <row r="181" spans="1:39" ht="13.2">
      <c r="A181" s="269">
        <v>45778</v>
      </c>
      <c r="B181" s="7" t="s">
        <v>638</v>
      </c>
      <c r="C181" s="7" t="s">
        <v>354</v>
      </c>
      <c r="D181" s="40">
        <v>30</v>
      </c>
      <c r="E181" s="140">
        <v>60</v>
      </c>
      <c r="F181" s="40" t="s">
        <v>303</v>
      </c>
      <c r="G181" s="40" t="s">
        <v>303</v>
      </c>
      <c r="H181" s="40" t="s">
        <v>505</v>
      </c>
      <c r="I181" s="270"/>
      <c r="J181" s="106" t="s">
        <v>199</v>
      </c>
      <c r="K181" s="218" t="s">
        <v>227</v>
      </c>
      <c r="L181" s="218" t="s">
        <v>404</v>
      </c>
      <c r="M181" s="40" t="s">
        <v>304</v>
      </c>
      <c r="N181" s="138">
        <v>100</v>
      </c>
      <c r="O181" s="138">
        <v>20</v>
      </c>
      <c r="P181" s="138">
        <f t="shared" ref="P181:P184" si="22">N181-O181</f>
        <v>80</v>
      </c>
      <c r="Q181" s="40" t="s">
        <v>303</v>
      </c>
      <c r="R181" s="40" t="s">
        <v>303</v>
      </c>
      <c r="S181" s="40" t="s">
        <v>0</v>
      </c>
      <c r="U181" s="182"/>
      <c r="V181" s="182"/>
      <c r="W181" s="182"/>
      <c r="X181" s="182"/>
    </row>
    <row r="182" spans="1:39" ht="13.2">
      <c r="A182" s="46">
        <v>45781</v>
      </c>
      <c r="B182" s="7" t="s">
        <v>325</v>
      </c>
      <c r="C182" s="7" t="s">
        <v>737</v>
      </c>
      <c r="D182" s="40">
        <v>60</v>
      </c>
      <c r="E182" s="140">
        <v>90</v>
      </c>
      <c r="F182" s="40" t="s">
        <v>303</v>
      </c>
      <c r="G182" s="40" t="s">
        <v>303</v>
      </c>
      <c r="H182" s="40" t="s">
        <v>8</v>
      </c>
      <c r="I182" s="270"/>
      <c r="J182" s="106" t="s">
        <v>199</v>
      </c>
      <c r="K182" s="218" t="s">
        <v>537</v>
      </c>
      <c r="L182" s="218" t="s">
        <v>538</v>
      </c>
      <c r="M182" s="40" t="s">
        <v>304</v>
      </c>
      <c r="N182" s="140">
        <v>100</v>
      </c>
      <c r="O182" s="140">
        <v>20</v>
      </c>
      <c r="P182" s="138">
        <f t="shared" si="22"/>
        <v>80</v>
      </c>
      <c r="Q182" s="40" t="s">
        <v>303</v>
      </c>
      <c r="R182" s="40" t="s">
        <v>303</v>
      </c>
      <c r="S182" s="40" t="s">
        <v>0</v>
      </c>
      <c r="U182" s="182"/>
      <c r="V182" s="182"/>
      <c r="W182" s="182"/>
      <c r="X182" s="182"/>
    </row>
    <row r="183" spans="1:39" ht="13.2">
      <c r="A183" s="269">
        <v>45775</v>
      </c>
      <c r="B183" s="7" t="s">
        <v>401</v>
      </c>
      <c r="C183" s="7" t="s">
        <v>435</v>
      </c>
      <c r="D183" s="40">
        <v>45</v>
      </c>
      <c r="E183" s="140">
        <v>80</v>
      </c>
      <c r="F183" s="40" t="s">
        <v>303</v>
      </c>
      <c r="G183" s="40" t="s">
        <v>303</v>
      </c>
      <c r="H183" s="40" t="s">
        <v>0</v>
      </c>
      <c r="I183" s="270"/>
      <c r="J183" s="40" t="s">
        <v>199</v>
      </c>
      <c r="K183" s="251" t="s">
        <v>725</v>
      </c>
      <c r="L183" s="251" t="s">
        <v>726</v>
      </c>
      <c r="M183" s="40" t="s">
        <v>304</v>
      </c>
      <c r="N183" s="138">
        <v>100</v>
      </c>
      <c r="O183" s="138">
        <v>20</v>
      </c>
      <c r="P183" s="138">
        <f t="shared" si="22"/>
        <v>80</v>
      </c>
      <c r="Q183" s="40" t="s">
        <v>303</v>
      </c>
      <c r="R183" s="40" t="s">
        <v>303</v>
      </c>
      <c r="S183" s="40" t="s">
        <v>1</v>
      </c>
      <c r="U183" s="182"/>
      <c r="V183" s="182"/>
      <c r="W183" s="182"/>
      <c r="X183" s="182"/>
    </row>
    <row r="184" spans="1:39" ht="13.2">
      <c r="A184" s="269">
        <v>45775</v>
      </c>
      <c r="B184" s="251" t="s">
        <v>20</v>
      </c>
      <c r="C184" s="251" t="s">
        <v>307</v>
      </c>
      <c r="D184" s="40">
        <v>30</v>
      </c>
      <c r="E184" s="140">
        <v>60</v>
      </c>
      <c r="F184" s="40" t="s">
        <v>303</v>
      </c>
      <c r="G184" s="40" t="s">
        <v>303</v>
      </c>
      <c r="H184" s="40" t="s">
        <v>0</v>
      </c>
      <c r="I184" s="270"/>
      <c r="J184" s="106" t="s">
        <v>199</v>
      </c>
      <c r="K184" s="130" t="s">
        <v>442</v>
      </c>
      <c r="L184" s="130" t="s">
        <v>601</v>
      </c>
      <c r="M184" s="40" t="s">
        <v>304</v>
      </c>
      <c r="N184" s="138">
        <v>100</v>
      </c>
      <c r="O184" s="138">
        <f>0.2*N184</f>
        <v>20</v>
      </c>
      <c r="P184" s="138">
        <f t="shared" si="22"/>
        <v>80</v>
      </c>
      <c r="Q184" s="40" t="s">
        <v>303</v>
      </c>
      <c r="R184" s="40" t="s">
        <v>303</v>
      </c>
      <c r="S184" s="40" t="s">
        <v>0</v>
      </c>
      <c r="U184" s="182"/>
      <c r="V184" s="182"/>
      <c r="W184" s="182"/>
      <c r="X184" s="182"/>
    </row>
    <row r="185" spans="1:39" ht="13.2">
      <c r="A185" s="269">
        <v>45775</v>
      </c>
      <c r="B185" s="218" t="s">
        <v>328</v>
      </c>
      <c r="C185" s="218" t="s">
        <v>329</v>
      </c>
      <c r="D185" s="40">
        <v>60</v>
      </c>
      <c r="E185" s="140">
        <v>90</v>
      </c>
      <c r="F185" s="40" t="s">
        <v>303</v>
      </c>
      <c r="G185" s="40" t="s">
        <v>303</v>
      </c>
      <c r="H185" s="40" t="s">
        <v>0</v>
      </c>
      <c r="I185" s="270"/>
      <c r="J185" s="40" t="s">
        <v>199</v>
      </c>
      <c r="K185" s="7" t="s">
        <v>479</v>
      </c>
      <c r="L185" s="7" t="s">
        <v>494</v>
      </c>
      <c r="M185" s="40" t="s">
        <v>304</v>
      </c>
      <c r="N185" s="140">
        <v>60</v>
      </c>
      <c r="O185" s="140">
        <v>0</v>
      </c>
      <c r="P185" s="140">
        <v>60</v>
      </c>
      <c r="Q185" s="40" t="s">
        <v>303</v>
      </c>
      <c r="R185" s="40" t="s">
        <v>303</v>
      </c>
      <c r="S185" s="40" t="s">
        <v>1</v>
      </c>
      <c r="U185" s="182"/>
      <c r="V185" s="182"/>
      <c r="W185" s="182"/>
      <c r="X185" s="182"/>
    </row>
    <row r="186" spans="1:39" ht="13.2">
      <c r="A186" s="269">
        <v>45776</v>
      </c>
      <c r="B186" s="7" t="s">
        <v>201</v>
      </c>
      <c r="C186" s="7" t="s">
        <v>430</v>
      </c>
      <c r="D186" s="40">
        <v>60</v>
      </c>
      <c r="E186" s="140">
        <v>90</v>
      </c>
      <c r="F186" s="40" t="s">
        <v>303</v>
      </c>
      <c r="G186" s="40" t="s">
        <v>303</v>
      </c>
      <c r="H186" s="40" t="s">
        <v>0</v>
      </c>
      <c r="I186" s="270"/>
      <c r="J186" s="46">
        <v>45775</v>
      </c>
      <c r="K186" s="218" t="s">
        <v>227</v>
      </c>
      <c r="L186" s="218" t="s">
        <v>404</v>
      </c>
      <c r="M186" s="40">
        <v>3</v>
      </c>
      <c r="N186" s="138">
        <f>M186*80</f>
        <v>240</v>
      </c>
      <c r="O186" s="138">
        <f t="shared" ref="O186:O190" si="23">0.2*N186</f>
        <v>48</v>
      </c>
      <c r="P186" s="138">
        <f t="shared" ref="P186:P190" si="24">N186-O186</f>
        <v>192</v>
      </c>
      <c r="Q186" s="40" t="s">
        <v>303</v>
      </c>
      <c r="R186" s="40" t="s">
        <v>303</v>
      </c>
      <c r="S186" s="40" t="s">
        <v>0</v>
      </c>
      <c r="T186" s="3" t="s">
        <v>733</v>
      </c>
      <c r="U186" s="182"/>
      <c r="V186" s="182"/>
      <c r="W186" s="182"/>
      <c r="X186" s="182"/>
    </row>
    <row r="187" spans="1:39" ht="13.2">
      <c r="A187" s="269">
        <v>45776</v>
      </c>
      <c r="B187" s="7" t="s">
        <v>471</v>
      </c>
      <c r="C187" s="7" t="s">
        <v>32</v>
      </c>
      <c r="D187" s="40">
        <v>45</v>
      </c>
      <c r="E187" s="140">
        <v>80</v>
      </c>
      <c r="F187" s="40" t="s">
        <v>303</v>
      </c>
      <c r="G187" s="40" t="s">
        <v>303</v>
      </c>
      <c r="H187" s="40" t="s">
        <v>0</v>
      </c>
      <c r="I187" s="270"/>
      <c r="J187" s="46">
        <v>45778</v>
      </c>
      <c r="K187" s="251" t="s">
        <v>725</v>
      </c>
      <c r="L187" s="251" t="s">
        <v>726</v>
      </c>
      <c r="M187" s="40">
        <v>1</v>
      </c>
      <c r="N187" s="138">
        <v>70</v>
      </c>
      <c r="O187" s="138">
        <f t="shared" si="23"/>
        <v>14</v>
      </c>
      <c r="P187" s="138">
        <f t="shared" si="24"/>
        <v>56</v>
      </c>
      <c r="Q187" s="40" t="s">
        <v>303</v>
      </c>
      <c r="R187" s="40" t="s">
        <v>303</v>
      </c>
      <c r="S187" s="40" t="s">
        <v>1</v>
      </c>
      <c r="T187" s="3" t="s">
        <v>733</v>
      </c>
      <c r="U187" s="182"/>
      <c r="V187" s="182"/>
      <c r="W187" s="182"/>
      <c r="X187" s="182"/>
    </row>
    <row r="188" spans="1:39" ht="13.2">
      <c r="A188" s="269">
        <v>45776</v>
      </c>
      <c r="B188" s="130" t="s">
        <v>26</v>
      </c>
      <c r="C188" s="7" t="s">
        <v>473</v>
      </c>
      <c r="D188" s="40">
        <v>30</v>
      </c>
      <c r="E188" s="140">
        <v>60</v>
      </c>
      <c r="F188" s="40" t="s">
        <v>303</v>
      </c>
      <c r="G188" s="40" t="s">
        <v>303</v>
      </c>
      <c r="H188" s="40" t="s">
        <v>0</v>
      </c>
      <c r="I188" s="270"/>
      <c r="J188" s="46">
        <v>45780</v>
      </c>
      <c r="K188" s="251" t="s">
        <v>725</v>
      </c>
      <c r="L188" s="251" t="s">
        <v>726</v>
      </c>
      <c r="M188" s="40">
        <v>1</v>
      </c>
      <c r="N188" s="138">
        <f>M188*110</f>
        <v>110</v>
      </c>
      <c r="O188" s="138">
        <f t="shared" si="23"/>
        <v>22</v>
      </c>
      <c r="P188" s="138">
        <f t="shared" si="24"/>
        <v>88</v>
      </c>
      <c r="Q188" s="40" t="s">
        <v>303</v>
      </c>
      <c r="R188" s="40" t="s">
        <v>303</v>
      </c>
      <c r="S188" s="40" t="s">
        <v>1</v>
      </c>
      <c r="T188" s="3" t="s">
        <v>733</v>
      </c>
      <c r="U188" s="182"/>
      <c r="V188" s="182"/>
      <c r="W188" s="182"/>
      <c r="X188" s="182"/>
    </row>
    <row r="189" spans="1:39" ht="13.2">
      <c r="A189" s="269">
        <v>45777</v>
      </c>
      <c r="B189" s="130" t="s">
        <v>382</v>
      </c>
      <c r="C189" s="130" t="s">
        <v>544</v>
      </c>
      <c r="D189" s="40">
        <v>60</v>
      </c>
      <c r="E189" s="140">
        <v>90</v>
      </c>
      <c r="F189" s="40" t="s">
        <v>303</v>
      </c>
      <c r="G189" s="40" t="s">
        <v>303</v>
      </c>
      <c r="H189" s="40" t="s">
        <v>0</v>
      </c>
      <c r="I189" s="270"/>
      <c r="J189" s="46">
        <v>45777</v>
      </c>
      <c r="K189" s="251" t="s">
        <v>723</v>
      </c>
      <c r="L189" s="251" t="s">
        <v>404</v>
      </c>
      <c r="M189" s="40">
        <v>1</v>
      </c>
      <c r="N189" s="138">
        <v>80</v>
      </c>
      <c r="O189" s="138">
        <f t="shared" si="23"/>
        <v>16</v>
      </c>
      <c r="P189" s="138">
        <f t="shared" si="24"/>
        <v>64</v>
      </c>
      <c r="Q189" s="40" t="s">
        <v>303</v>
      </c>
      <c r="R189" s="40" t="s">
        <v>303</v>
      </c>
      <c r="S189" s="40" t="s">
        <v>0</v>
      </c>
      <c r="U189" s="182"/>
      <c r="V189" s="182"/>
      <c r="W189" s="182"/>
      <c r="X189" s="182"/>
    </row>
    <row r="190" spans="1:39" ht="13.2">
      <c r="A190" s="269">
        <v>45777</v>
      </c>
      <c r="B190" s="7" t="s">
        <v>394</v>
      </c>
      <c r="C190" s="7" t="s">
        <v>335</v>
      </c>
      <c r="D190" s="40">
        <v>60</v>
      </c>
      <c r="E190" s="140">
        <v>90</v>
      </c>
      <c r="F190" s="40" t="s">
        <v>303</v>
      </c>
      <c r="G190" s="40" t="s">
        <v>303</v>
      </c>
      <c r="H190" s="40" t="s">
        <v>0</v>
      </c>
      <c r="I190" s="270"/>
      <c r="J190" s="46">
        <v>45778</v>
      </c>
      <c r="K190" s="251" t="s">
        <v>723</v>
      </c>
      <c r="L190" s="251" t="s">
        <v>404</v>
      </c>
      <c r="M190" s="40">
        <v>1</v>
      </c>
      <c r="N190" s="138">
        <v>70</v>
      </c>
      <c r="O190" s="138">
        <f t="shared" si="23"/>
        <v>14</v>
      </c>
      <c r="P190" s="138">
        <f t="shared" si="24"/>
        <v>56</v>
      </c>
      <c r="Q190" s="40" t="s">
        <v>303</v>
      </c>
      <c r="R190" s="40" t="s">
        <v>303</v>
      </c>
      <c r="S190" s="40" t="s">
        <v>0</v>
      </c>
      <c r="U190" s="182"/>
      <c r="V190" s="182"/>
      <c r="W190" s="182"/>
      <c r="X190" s="182"/>
    </row>
    <row r="191" spans="1:39" ht="13.2">
      <c r="A191" s="269">
        <v>45777</v>
      </c>
      <c r="B191" s="236" t="s">
        <v>315</v>
      </c>
      <c r="C191" s="7" t="s">
        <v>314</v>
      </c>
      <c r="D191" s="40">
        <v>15</v>
      </c>
      <c r="E191" s="140">
        <v>30</v>
      </c>
      <c r="F191" s="40" t="s">
        <v>303</v>
      </c>
      <c r="G191" s="40" t="s">
        <v>303</v>
      </c>
      <c r="H191" s="40" t="s">
        <v>0</v>
      </c>
      <c r="I191" s="270"/>
      <c r="J191" s="5"/>
      <c r="K191" s="5"/>
      <c r="L191" s="5"/>
      <c r="M191" s="50"/>
      <c r="N191" s="50"/>
      <c r="O191" s="50"/>
      <c r="P191" s="143">
        <f>SUM(P181:P190)</f>
        <v>836</v>
      </c>
      <c r="Q191" s="5" t="s">
        <v>688</v>
      </c>
      <c r="R191" s="5"/>
      <c r="S191" s="5"/>
      <c r="T191" s="3"/>
      <c r="U191" s="182"/>
      <c r="V191" s="182"/>
      <c r="W191" s="182"/>
      <c r="X191" s="182"/>
    </row>
    <row r="192" spans="1:39" ht="13.2">
      <c r="A192" s="269">
        <v>45777</v>
      </c>
      <c r="B192" s="130" t="s">
        <v>201</v>
      </c>
      <c r="C192" s="130" t="s">
        <v>584</v>
      </c>
      <c r="D192" s="40">
        <v>45</v>
      </c>
      <c r="E192" s="140">
        <v>80</v>
      </c>
      <c r="F192" s="40" t="s">
        <v>303</v>
      </c>
      <c r="G192" s="40" t="s">
        <v>303</v>
      </c>
      <c r="H192" s="40" t="s">
        <v>0</v>
      </c>
      <c r="I192" s="270"/>
      <c r="J192" s="31" t="s">
        <v>371</v>
      </c>
      <c r="M192" s="202"/>
      <c r="N192" s="138"/>
      <c r="O192" s="138"/>
      <c r="P192" s="138"/>
      <c r="Q192" s="40"/>
      <c r="R192" s="40"/>
      <c r="S192" s="40"/>
      <c r="U192" s="182"/>
      <c r="V192" s="182"/>
      <c r="W192" s="182"/>
      <c r="X192" s="182"/>
    </row>
    <row r="193" spans="1:24" ht="13.2">
      <c r="A193" s="269">
        <v>45778</v>
      </c>
      <c r="B193" s="130" t="s">
        <v>144</v>
      </c>
      <c r="C193" s="130" t="s">
        <v>665</v>
      </c>
      <c r="D193" s="40">
        <v>60</v>
      </c>
      <c r="E193" s="274" t="s">
        <v>740</v>
      </c>
      <c r="F193" s="40" t="s">
        <v>303</v>
      </c>
      <c r="G193" s="40" t="s">
        <v>303</v>
      </c>
      <c r="H193" s="40" t="s">
        <v>0</v>
      </c>
      <c r="I193" s="270"/>
      <c r="J193" s="46">
        <v>45777</v>
      </c>
      <c r="K193" s="218" t="s">
        <v>227</v>
      </c>
      <c r="L193" s="218" t="s">
        <v>404</v>
      </c>
      <c r="M193" s="40">
        <v>3</v>
      </c>
      <c r="N193" s="138">
        <f>M193*70</f>
        <v>210</v>
      </c>
      <c r="O193" s="138">
        <f t="shared" ref="O193:O195" si="25">0.2*N193</f>
        <v>42</v>
      </c>
      <c r="P193" s="138">
        <f t="shared" ref="P193:P195" si="26">N193-O193</f>
        <v>168</v>
      </c>
      <c r="Q193" s="40" t="s">
        <v>303</v>
      </c>
      <c r="R193" s="40" t="s">
        <v>303</v>
      </c>
      <c r="S193" s="40" t="s">
        <v>0</v>
      </c>
      <c r="T193" s="3"/>
      <c r="U193" s="182"/>
      <c r="V193" s="182"/>
      <c r="W193" s="182"/>
      <c r="X193" s="182"/>
    </row>
    <row r="194" spans="1:24" ht="13.2">
      <c r="A194" s="269">
        <v>45778</v>
      </c>
      <c r="B194" s="7" t="s">
        <v>164</v>
      </c>
      <c r="C194" s="7" t="s">
        <v>741</v>
      </c>
      <c r="D194" s="40">
        <v>60</v>
      </c>
      <c r="E194" s="140">
        <v>90</v>
      </c>
      <c r="F194" s="40" t="s">
        <v>303</v>
      </c>
      <c r="G194" s="40" t="s">
        <v>303</v>
      </c>
      <c r="H194" s="40" t="s">
        <v>0</v>
      </c>
      <c r="I194" s="270"/>
      <c r="J194" s="46">
        <v>45775</v>
      </c>
      <c r="K194" s="7" t="s">
        <v>226</v>
      </c>
      <c r="L194" s="7" t="s">
        <v>604</v>
      </c>
      <c r="M194" s="40">
        <v>60</v>
      </c>
      <c r="N194" s="140">
        <v>70</v>
      </c>
      <c r="O194" s="138">
        <f t="shared" si="25"/>
        <v>14</v>
      </c>
      <c r="P194" s="138">
        <f t="shared" si="26"/>
        <v>56</v>
      </c>
      <c r="Q194" s="40" t="s">
        <v>303</v>
      </c>
      <c r="R194" s="40" t="s">
        <v>303</v>
      </c>
      <c r="S194" s="40" t="s">
        <v>1</v>
      </c>
      <c r="T194" s="3"/>
      <c r="U194" s="182"/>
      <c r="V194" s="182"/>
      <c r="W194" s="182"/>
      <c r="X194" s="182"/>
    </row>
    <row r="195" spans="1:24" ht="13.2">
      <c r="A195" s="269">
        <v>45778</v>
      </c>
      <c r="B195" s="7" t="s">
        <v>613</v>
      </c>
      <c r="C195" s="7" t="s">
        <v>473</v>
      </c>
      <c r="D195" s="40">
        <v>60</v>
      </c>
      <c r="E195" s="140">
        <v>90</v>
      </c>
      <c r="F195" s="40" t="s">
        <v>303</v>
      </c>
      <c r="G195" s="40" t="s">
        <v>303</v>
      </c>
      <c r="H195" s="40" t="s">
        <v>0</v>
      </c>
      <c r="I195" s="270"/>
      <c r="J195" s="46">
        <v>45781</v>
      </c>
      <c r="K195" s="7" t="s">
        <v>226</v>
      </c>
      <c r="L195" s="7" t="s">
        <v>604</v>
      </c>
      <c r="M195" s="40">
        <v>60</v>
      </c>
      <c r="N195" s="140">
        <v>70</v>
      </c>
      <c r="O195" s="138">
        <f t="shared" si="25"/>
        <v>14</v>
      </c>
      <c r="P195" s="138">
        <f t="shared" si="26"/>
        <v>56</v>
      </c>
      <c r="Q195" s="40" t="s">
        <v>303</v>
      </c>
      <c r="R195" s="40" t="s">
        <v>303</v>
      </c>
      <c r="S195" s="40" t="s">
        <v>1</v>
      </c>
      <c r="T195" s="3"/>
      <c r="U195" s="182"/>
      <c r="V195" s="182"/>
      <c r="W195" s="182"/>
      <c r="X195" s="182"/>
    </row>
    <row r="196" spans="1:24" ht="13.2">
      <c r="A196" s="269">
        <v>45778</v>
      </c>
      <c r="B196" s="236" t="s">
        <v>259</v>
      </c>
      <c r="C196" s="7" t="s">
        <v>314</v>
      </c>
      <c r="D196" s="40">
        <v>15</v>
      </c>
      <c r="E196" s="140">
        <v>30</v>
      </c>
      <c r="F196" s="40" t="s">
        <v>303</v>
      </c>
      <c r="G196" s="40" t="s">
        <v>303</v>
      </c>
      <c r="H196" s="40" t="s">
        <v>0</v>
      </c>
      <c r="I196" s="270"/>
      <c r="J196" s="5"/>
      <c r="K196" s="5"/>
      <c r="L196" s="5"/>
      <c r="M196" s="50"/>
      <c r="N196" s="50"/>
      <c r="O196" s="50"/>
      <c r="P196" s="143">
        <f>SUM(P193:P195)</f>
        <v>280</v>
      </c>
      <c r="Q196" s="5" t="s">
        <v>688</v>
      </c>
      <c r="R196" s="5"/>
      <c r="S196" s="5"/>
      <c r="T196" s="3"/>
      <c r="U196" s="182"/>
      <c r="V196" s="182"/>
      <c r="W196" s="182"/>
      <c r="X196" s="182"/>
    </row>
    <row r="197" spans="1:24" ht="13.2">
      <c r="A197" s="40" t="s">
        <v>633</v>
      </c>
      <c r="B197" s="130" t="s">
        <v>144</v>
      </c>
      <c r="C197" s="130" t="s">
        <v>665</v>
      </c>
      <c r="D197" s="40" t="s">
        <v>633</v>
      </c>
      <c r="E197" s="141">
        <v>0</v>
      </c>
      <c r="F197" s="40" t="s">
        <v>303</v>
      </c>
      <c r="G197" s="40" t="s">
        <v>303</v>
      </c>
      <c r="H197" s="40" t="s">
        <v>0</v>
      </c>
      <c r="I197" s="270"/>
      <c r="J197" s="32" t="s">
        <v>660</v>
      </c>
      <c r="M197" s="40"/>
      <c r="N197" s="40"/>
      <c r="O197" s="40"/>
      <c r="P197" s="40"/>
      <c r="U197" s="182"/>
      <c r="V197" s="182"/>
      <c r="W197" s="182"/>
      <c r="X197" s="182"/>
    </row>
    <row r="198" spans="1:24" ht="13.2">
      <c r="A198" s="40" t="s">
        <v>633</v>
      </c>
      <c r="B198" s="130" t="s">
        <v>638</v>
      </c>
      <c r="C198" s="130" t="s">
        <v>144</v>
      </c>
      <c r="D198" s="40" t="s">
        <v>633</v>
      </c>
      <c r="E198" s="141">
        <v>0</v>
      </c>
      <c r="F198" s="40" t="s">
        <v>303</v>
      </c>
      <c r="G198" s="40" t="s">
        <v>303</v>
      </c>
      <c r="H198" s="40" t="s">
        <v>0</v>
      </c>
      <c r="I198" s="270"/>
      <c r="J198" s="46">
        <v>45776</v>
      </c>
      <c r="K198" s="7" t="s">
        <v>397</v>
      </c>
      <c r="L198" s="7" t="s">
        <v>567</v>
      </c>
      <c r="M198" s="218">
        <f>60*2</f>
        <v>120</v>
      </c>
      <c r="N198" s="138">
        <v>120</v>
      </c>
      <c r="O198" s="138">
        <f>0.2*N198</f>
        <v>24</v>
      </c>
      <c r="P198" s="138">
        <f>N198-O198</f>
        <v>96</v>
      </c>
      <c r="Q198" s="40" t="s">
        <v>303</v>
      </c>
      <c r="R198" s="40" t="s">
        <v>303</v>
      </c>
      <c r="S198" s="40" t="s">
        <v>0</v>
      </c>
      <c r="T198" s="40" t="s">
        <v>742</v>
      </c>
      <c r="U198" s="182"/>
      <c r="V198" s="182"/>
      <c r="W198" s="182"/>
      <c r="X198" s="182"/>
    </row>
    <row r="199" spans="1:24" ht="13.2">
      <c r="A199" s="40" t="s">
        <v>633</v>
      </c>
      <c r="B199" s="130" t="s">
        <v>331</v>
      </c>
      <c r="C199" s="130" t="s">
        <v>271</v>
      </c>
      <c r="D199" s="40" t="s">
        <v>633</v>
      </c>
      <c r="E199" s="141">
        <v>0</v>
      </c>
      <c r="F199" s="40" t="s">
        <v>303</v>
      </c>
      <c r="G199" s="40" t="s">
        <v>303</v>
      </c>
      <c r="H199" s="40" t="s">
        <v>0</v>
      </c>
      <c r="I199" s="270"/>
      <c r="J199" s="5"/>
      <c r="K199" s="5"/>
      <c r="L199" s="5"/>
      <c r="M199" s="50"/>
      <c r="N199" s="50"/>
      <c r="O199" s="50"/>
      <c r="P199" s="50"/>
      <c r="Q199" s="5" t="s">
        <v>688</v>
      </c>
      <c r="R199" s="50"/>
      <c r="S199" s="50"/>
      <c r="U199" s="182"/>
      <c r="V199" s="182"/>
      <c r="W199" s="182"/>
      <c r="X199" s="182"/>
    </row>
    <row r="200" spans="1:24" ht="13.2">
      <c r="A200" s="40" t="s">
        <v>633</v>
      </c>
      <c r="B200" s="7" t="s">
        <v>372</v>
      </c>
      <c r="C200" s="7" t="s">
        <v>373</v>
      </c>
      <c r="D200" s="3" t="s">
        <v>633</v>
      </c>
      <c r="E200" s="141">
        <v>0</v>
      </c>
      <c r="F200" s="40" t="s">
        <v>303</v>
      </c>
      <c r="G200" s="40" t="s">
        <v>303</v>
      </c>
      <c r="H200" s="40" t="s">
        <v>0</v>
      </c>
      <c r="I200" s="270"/>
      <c r="J200" s="32" t="s">
        <v>743</v>
      </c>
      <c r="M200" s="40"/>
      <c r="N200" s="40"/>
      <c r="O200" s="40"/>
      <c r="P200" s="40"/>
      <c r="U200" s="182"/>
      <c r="V200" s="182"/>
      <c r="W200" s="182"/>
      <c r="X200" s="182"/>
    </row>
    <row r="201" spans="1:24" ht="13.2">
      <c r="A201" s="40" t="s">
        <v>633</v>
      </c>
      <c r="B201" s="130" t="s">
        <v>659</v>
      </c>
      <c r="C201" s="130" t="s">
        <v>510</v>
      </c>
      <c r="D201" s="40" t="s">
        <v>633</v>
      </c>
      <c r="E201" s="141">
        <v>0</v>
      </c>
      <c r="F201" s="40" t="s">
        <v>303</v>
      </c>
      <c r="G201" s="40" t="s">
        <v>303</v>
      </c>
      <c r="H201" s="40" t="s">
        <v>0</v>
      </c>
      <c r="I201" s="270"/>
      <c r="J201" s="46">
        <v>45777</v>
      </c>
      <c r="K201" s="251" t="s">
        <v>20</v>
      </c>
      <c r="L201" s="251" t="s">
        <v>307</v>
      </c>
      <c r="M201" s="218">
        <v>45</v>
      </c>
      <c r="N201" s="138">
        <v>60</v>
      </c>
      <c r="O201" s="138">
        <f>0.2*N201</f>
        <v>12</v>
      </c>
      <c r="P201" s="138">
        <f>N201-O201</f>
        <v>48</v>
      </c>
      <c r="Q201" s="40" t="s">
        <v>303</v>
      </c>
      <c r="R201" s="40" t="s">
        <v>303</v>
      </c>
      <c r="S201" s="40" t="s">
        <v>0</v>
      </c>
      <c r="U201" s="182"/>
      <c r="V201" s="182"/>
      <c r="W201" s="182"/>
      <c r="X201" s="182"/>
    </row>
    <row r="202" spans="1:24" ht="13.2">
      <c r="A202" s="40" t="s">
        <v>633</v>
      </c>
      <c r="B202" s="7" t="s">
        <v>725</v>
      </c>
      <c r="C202" s="7" t="s">
        <v>726</v>
      </c>
      <c r="D202" s="3" t="s">
        <v>633</v>
      </c>
      <c r="E202" s="141">
        <v>0</v>
      </c>
      <c r="F202" s="40" t="s">
        <v>303</v>
      </c>
      <c r="G202" s="40" t="s">
        <v>303</v>
      </c>
      <c r="H202" s="40" t="s">
        <v>0</v>
      </c>
      <c r="I202" s="270"/>
      <c r="J202" s="5"/>
      <c r="K202" s="5"/>
      <c r="L202" s="5"/>
      <c r="M202" s="50"/>
      <c r="N202" s="50"/>
      <c r="O202" s="50"/>
      <c r="P202" s="50"/>
      <c r="Q202" s="5" t="s">
        <v>688</v>
      </c>
      <c r="R202" s="5"/>
      <c r="S202" s="5"/>
      <c r="U202" s="182"/>
      <c r="V202" s="182"/>
      <c r="W202" s="182"/>
      <c r="X202" s="182"/>
    </row>
    <row r="203" spans="1:24" ht="13.2">
      <c r="A203" s="40" t="s">
        <v>633</v>
      </c>
      <c r="B203" s="130" t="s">
        <v>328</v>
      </c>
      <c r="C203" s="130" t="s">
        <v>329</v>
      </c>
      <c r="D203" s="40" t="s">
        <v>633</v>
      </c>
      <c r="E203" s="141">
        <v>0</v>
      </c>
      <c r="F203" s="40" t="s">
        <v>303</v>
      </c>
      <c r="G203" s="40" t="s">
        <v>303</v>
      </c>
      <c r="H203" s="40" t="s">
        <v>0</v>
      </c>
      <c r="I203" s="270"/>
      <c r="J203" s="32" t="s">
        <v>744</v>
      </c>
      <c r="M203" s="40"/>
      <c r="N203" s="40"/>
      <c r="O203" s="40"/>
      <c r="P203" s="40"/>
      <c r="U203" s="182"/>
      <c r="V203" s="182"/>
      <c r="W203" s="182"/>
      <c r="X203" s="182"/>
    </row>
    <row r="204" spans="1:24" ht="13.2">
      <c r="A204" s="40" t="s">
        <v>633</v>
      </c>
      <c r="B204" s="130" t="s">
        <v>498</v>
      </c>
      <c r="C204" s="130" t="s">
        <v>227</v>
      </c>
      <c r="D204" s="40" t="s">
        <v>633</v>
      </c>
      <c r="E204" s="141">
        <v>0</v>
      </c>
      <c r="F204" s="40" t="s">
        <v>303</v>
      </c>
      <c r="G204" s="40" t="s">
        <v>303</v>
      </c>
      <c r="H204" s="40" t="s">
        <v>0</v>
      </c>
      <c r="I204" s="270"/>
      <c r="J204" s="46">
        <v>45777</v>
      </c>
      <c r="K204" s="218" t="s">
        <v>227</v>
      </c>
      <c r="L204" s="218" t="s">
        <v>404</v>
      </c>
      <c r="M204" s="218">
        <v>1</v>
      </c>
      <c r="N204" s="138">
        <v>110</v>
      </c>
      <c r="O204" s="138">
        <f>0.2*N204</f>
        <v>22</v>
      </c>
      <c r="P204" s="138">
        <f>N204-O204</f>
        <v>88</v>
      </c>
      <c r="Q204" s="40" t="s">
        <v>303</v>
      </c>
      <c r="R204" s="40" t="s">
        <v>303</v>
      </c>
      <c r="S204" s="40" t="s">
        <v>0</v>
      </c>
      <c r="U204" s="182"/>
      <c r="V204" s="182"/>
      <c r="W204" s="182"/>
      <c r="X204" s="182"/>
    </row>
    <row r="205" spans="1:24" ht="13.2">
      <c r="A205" s="40" t="s">
        <v>633</v>
      </c>
      <c r="B205" s="7" t="s">
        <v>491</v>
      </c>
      <c r="C205" s="7" t="s">
        <v>302</v>
      </c>
      <c r="D205" s="40" t="s">
        <v>633</v>
      </c>
      <c r="E205" s="141">
        <v>0</v>
      </c>
      <c r="F205" s="40" t="s">
        <v>303</v>
      </c>
      <c r="G205" s="40" t="s">
        <v>303</v>
      </c>
      <c r="H205" s="40" t="s">
        <v>0</v>
      </c>
      <c r="I205" s="270"/>
      <c r="J205" s="5"/>
      <c r="K205" s="5"/>
      <c r="L205" s="5"/>
      <c r="M205" s="50"/>
      <c r="N205" s="50"/>
      <c r="O205" s="50"/>
      <c r="P205" s="50"/>
      <c r="Q205" s="5" t="s">
        <v>688</v>
      </c>
      <c r="R205" s="5"/>
      <c r="S205" s="5"/>
      <c r="T205" s="3"/>
      <c r="U205" s="182"/>
      <c r="V205" s="182"/>
      <c r="W205" s="182"/>
      <c r="X205" s="182"/>
    </row>
    <row r="206" spans="1:24" ht="13.2">
      <c r="A206" s="40" t="s">
        <v>633</v>
      </c>
      <c r="B206" s="7" t="s">
        <v>22</v>
      </c>
      <c r="C206" s="7" t="s">
        <v>616</v>
      </c>
      <c r="D206" s="40" t="s">
        <v>633</v>
      </c>
      <c r="E206" s="141">
        <v>0</v>
      </c>
      <c r="F206" s="40" t="s">
        <v>303</v>
      </c>
      <c r="G206" s="40" t="s">
        <v>303</v>
      </c>
      <c r="H206" s="40" t="s">
        <v>0</v>
      </c>
      <c r="I206" s="270"/>
      <c r="J206" s="32" t="s">
        <v>636</v>
      </c>
      <c r="M206" s="40"/>
      <c r="N206" s="40"/>
      <c r="O206" s="40"/>
      <c r="P206" s="40"/>
    </row>
    <row r="207" spans="1:24" ht="13.2">
      <c r="A207" s="40" t="s">
        <v>633</v>
      </c>
      <c r="B207" s="7" t="s">
        <v>431</v>
      </c>
      <c r="C207" s="7" t="s">
        <v>718</v>
      </c>
      <c r="D207" s="3" t="s">
        <v>633</v>
      </c>
      <c r="E207" s="141">
        <v>40</v>
      </c>
      <c r="F207" s="40" t="s">
        <v>303</v>
      </c>
      <c r="G207" s="40" t="s">
        <v>303</v>
      </c>
      <c r="H207" s="40" t="s">
        <v>0</v>
      </c>
      <c r="I207" s="270"/>
      <c r="J207" s="46">
        <v>45781</v>
      </c>
      <c r="K207" s="218" t="s">
        <v>708</v>
      </c>
      <c r="L207" s="218" t="s">
        <v>709</v>
      </c>
      <c r="M207" s="218">
        <v>30</v>
      </c>
      <c r="N207" s="138">
        <v>60</v>
      </c>
      <c r="O207" s="138">
        <f>0.2*N207</f>
        <v>12</v>
      </c>
      <c r="P207" s="138">
        <f>N207-O207</f>
        <v>48</v>
      </c>
      <c r="Q207" s="40" t="s">
        <v>303</v>
      </c>
      <c r="R207" s="40" t="s">
        <v>303</v>
      </c>
      <c r="S207" s="40" t="s">
        <v>0</v>
      </c>
    </row>
    <row r="208" spans="1:24" ht="13.2">
      <c r="A208" s="40" t="s">
        <v>633</v>
      </c>
      <c r="B208" s="7" t="s">
        <v>694</v>
      </c>
      <c r="C208" s="7" t="s">
        <v>446</v>
      </c>
      <c r="D208" s="3" t="s">
        <v>633</v>
      </c>
      <c r="E208" s="141">
        <v>40</v>
      </c>
      <c r="F208" s="40" t="s">
        <v>303</v>
      </c>
      <c r="G208" s="40" t="s">
        <v>303</v>
      </c>
      <c r="H208" s="40" t="s">
        <v>0</v>
      </c>
      <c r="I208" s="270"/>
      <c r="N208" s="40"/>
      <c r="T208" s="40"/>
    </row>
    <row r="209" spans="1:20" ht="13.2">
      <c r="A209" s="40" t="s">
        <v>633</v>
      </c>
      <c r="B209" s="130" t="s">
        <v>201</v>
      </c>
      <c r="C209" s="130" t="s">
        <v>584</v>
      </c>
      <c r="D209" s="40" t="s">
        <v>633</v>
      </c>
      <c r="E209" s="141">
        <v>40</v>
      </c>
      <c r="F209" s="40" t="s">
        <v>303</v>
      </c>
      <c r="G209" s="40" t="s">
        <v>303</v>
      </c>
      <c r="H209" s="40" t="s">
        <v>0</v>
      </c>
      <c r="I209" s="270"/>
      <c r="J209" s="5"/>
      <c r="K209" s="5"/>
      <c r="L209" s="5"/>
      <c r="M209" s="50"/>
      <c r="N209" s="50"/>
      <c r="O209" s="50"/>
      <c r="P209" s="50"/>
      <c r="Q209" s="5" t="s">
        <v>688</v>
      </c>
      <c r="R209" s="5"/>
      <c r="S209" s="5"/>
    </row>
    <row r="210" spans="1:20" ht="13.2">
      <c r="A210" s="40" t="s">
        <v>633</v>
      </c>
      <c r="B210" s="7" t="s">
        <v>484</v>
      </c>
      <c r="C210" s="7" t="s">
        <v>485</v>
      </c>
      <c r="D210" s="40" t="s">
        <v>633</v>
      </c>
      <c r="E210" s="141">
        <v>40</v>
      </c>
      <c r="F210" s="40" t="s">
        <v>303</v>
      </c>
      <c r="G210" s="40" t="s">
        <v>303</v>
      </c>
      <c r="H210" s="40" t="s">
        <v>0</v>
      </c>
      <c r="I210" s="270"/>
    </row>
    <row r="211" spans="1:20" ht="13.2">
      <c r="A211" s="40" t="s">
        <v>633</v>
      </c>
      <c r="B211" s="130" t="s">
        <v>491</v>
      </c>
      <c r="C211" s="130" t="s">
        <v>522</v>
      </c>
      <c r="D211" s="40" t="s">
        <v>633</v>
      </c>
      <c r="E211" s="141">
        <v>40</v>
      </c>
      <c r="F211" s="40" t="s">
        <v>303</v>
      </c>
      <c r="G211" s="40" t="s">
        <v>303</v>
      </c>
      <c r="H211" s="40" t="s">
        <v>0</v>
      </c>
      <c r="I211" s="270"/>
    </row>
    <row r="212" spans="1:20" ht="13.2">
      <c r="A212" s="40" t="s">
        <v>633</v>
      </c>
      <c r="B212" s="7" t="s">
        <v>301</v>
      </c>
      <c r="C212" s="7" t="s">
        <v>302</v>
      </c>
      <c r="D212" s="40" t="s">
        <v>633</v>
      </c>
      <c r="E212" s="141">
        <v>40</v>
      </c>
      <c r="F212" s="40" t="s">
        <v>303</v>
      </c>
      <c r="G212" s="40" t="s">
        <v>303</v>
      </c>
      <c r="H212" s="40" t="s">
        <v>0</v>
      </c>
      <c r="I212" s="270"/>
    </row>
    <row r="213" spans="1:20" ht="13.2">
      <c r="A213" s="40" t="s">
        <v>633</v>
      </c>
      <c r="B213" s="130" t="s">
        <v>13</v>
      </c>
      <c r="C213" s="130" t="s">
        <v>307</v>
      </c>
      <c r="D213" s="40" t="s">
        <v>633</v>
      </c>
      <c r="E213" s="141">
        <v>60</v>
      </c>
      <c r="F213" s="40" t="s">
        <v>303</v>
      </c>
      <c r="G213" s="40" t="s">
        <v>303</v>
      </c>
      <c r="H213" s="40" t="s">
        <v>0</v>
      </c>
      <c r="I213" s="270"/>
    </row>
    <row r="214" spans="1:20" ht="13.2">
      <c r="A214" s="40" t="s">
        <v>633</v>
      </c>
      <c r="B214" s="7" t="s">
        <v>525</v>
      </c>
      <c r="C214" s="7" t="s">
        <v>526</v>
      </c>
      <c r="D214" s="3" t="s">
        <v>633</v>
      </c>
      <c r="E214" s="141">
        <v>60</v>
      </c>
      <c r="F214" s="40" t="s">
        <v>303</v>
      </c>
      <c r="G214" s="40" t="s">
        <v>303</v>
      </c>
      <c r="H214" s="40" t="s">
        <v>0</v>
      </c>
      <c r="I214" s="270"/>
    </row>
    <row r="215" spans="1:20" ht="13.2">
      <c r="A215" s="40" t="s">
        <v>633</v>
      </c>
      <c r="B215" s="7" t="s">
        <v>114</v>
      </c>
      <c r="C215" s="7" t="s">
        <v>734</v>
      </c>
      <c r="D215" s="3" t="s">
        <v>633</v>
      </c>
      <c r="E215" s="141">
        <v>60</v>
      </c>
      <c r="F215" s="40" t="s">
        <v>303</v>
      </c>
      <c r="G215" s="40" t="s">
        <v>303</v>
      </c>
      <c r="H215" s="40" t="s">
        <v>0</v>
      </c>
      <c r="I215" s="270"/>
      <c r="M215" s="40"/>
      <c r="N215" s="40"/>
      <c r="P215" s="40"/>
    </row>
    <row r="216" spans="1:20" ht="13.2">
      <c r="A216" s="40" t="s">
        <v>633</v>
      </c>
      <c r="B216" s="251" t="s">
        <v>316</v>
      </c>
      <c r="C216" s="251" t="s">
        <v>311</v>
      </c>
      <c r="D216" s="40" t="s">
        <v>633</v>
      </c>
      <c r="E216" s="141">
        <v>60</v>
      </c>
      <c r="F216" s="40" t="s">
        <v>303</v>
      </c>
      <c r="G216" s="40" t="s">
        <v>303</v>
      </c>
      <c r="H216" s="40" t="s">
        <v>0</v>
      </c>
      <c r="I216" s="270"/>
      <c r="M216" s="218"/>
      <c r="Q216" s="3"/>
      <c r="R216" s="3"/>
      <c r="S216" s="3"/>
      <c r="T216" s="40"/>
    </row>
    <row r="217" spans="1:20" ht="13.2">
      <c r="A217" s="40" t="s">
        <v>633</v>
      </c>
      <c r="B217" s="275" t="s">
        <v>678</v>
      </c>
      <c r="C217" s="275" t="s">
        <v>745</v>
      </c>
      <c r="D217" s="40" t="s">
        <v>633</v>
      </c>
      <c r="E217" s="141">
        <v>60</v>
      </c>
      <c r="F217" s="40" t="s">
        <v>303</v>
      </c>
      <c r="G217" s="40" t="s">
        <v>303</v>
      </c>
      <c r="H217" s="40" t="s">
        <v>0</v>
      </c>
      <c r="I217" s="270"/>
      <c r="M217" s="40"/>
      <c r="N217" s="40"/>
      <c r="O217" s="40"/>
      <c r="P217" s="40"/>
    </row>
    <row r="218" spans="1:20" ht="13.2">
      <c r="A218" s="40" t="s">
        <v>633</v>
      </c>
      <c r="B218" s="130" t="s">
        <v>227</v>
      </c>
      <c r="C218" s="130" t="s">
        <v>404</v>
      </c>
      <c r="D218" s="40" t="s">
        <v>633</v>
      </c>
      <c r="E218" s="141">
        <v>80</v>
      </c>
      <c r="F218" s="40" t="s">
        <v>303</v>
      </c>
      <c r="G218" s="40" t="s">
        <v>303</v>
      </c>
      <c r="H218" s="40" t="s">
        <v>0</v>
      </c>
      <c r="I218" s="270"/>
      <c r="M218" s="40"/>
      <c r="N218" s="40"/>
      <c r="O218" s="40"/>
      <c r="P218" s="40"/>
    </row>
    <row r="219" spans="1:20" ht="13.2">
      <c r="A219" s="40" t="s">
        <v>633</v>
      </c>
      <c r="B219" s="7" t="s">
        <v>397</v>
      </c>
      <c r="C219" s="7" t="s">
        <v>567</v>
      </c>
      <c r="D219" s="3" t="s">
        <v>633</v>
      </c>
      <c r="E219" s="141">
        <v>80</v>
      </c>
      <c r="F219" s="40" t="s">
        <v>303</v>
      </c>
      <c r="G219" s="40" t="s">
        <v>303</v>
      </c>
      <c r="H219" s="40" t="s">
        <v>0</v>
      </c>
      <c r="I219" s="270"/>
      <c r="M219" s="40"/>
      <c r="N219" s="40"/>
      <c r="O219" s="40"/>
      <c r="P219" s="40"/>
    </row>
    <row r="220" spans="1:20" ht="13.2">
      <c r="A220" s="40" t="s">
        <v>633</v>
      </c>
      <c r="B220" s="7" t="s">
        <v>543</v>
      </c>
      <c r="C220" s="7" t="s">
        <v>544</v>
      </c>
      <c r="D220" s="40" t="s">
        <v>633</v>
      </c>
      <c r="E220" s="141">
        <v>90</v>
      </c>
      <c r="F220" s="40" t="s">
        <v>303</v>
      </c>
      <c r="G220" s="40" t="s">
        <v>303</v>
      </c>
      <c r="H220" s="40" t="s">
        <v>0</v>
      </c>
      <c r="I220" s="270"/>
      <c r="M220" s="40"/>
      <c r="N220" s="40"/>
      <c r="O220" s="40"/>
      <c r="P220" s="40"/>
    </row>
    <row r="221" spans="1:20" ht="13.2">
      <c r="A221" s="40" t="s">
        <v>633</v>
      </c>
      <c r="B221" s="130" t="s">
        <v>621</v>
      </c>
      <c r="C221" s="130" t="s">
        <v>622</v>
      </c>
      <c r="D221" s="40" t="s">
        <v>633</v>
      </c>
      <c r="E221" s="141">
        <v>100</v>
      </c>
      <c r="F221" s="40" t="s">
        <v>303</v>
      </c>
      <c r="G221" s="40" t="s">
        <v>303</v>
      </c>
      <c r="H221" s="40" t="s">
        <v>0</v>
      </c>
      <c r="I221" s="270"/>
      <c r="M221" s="40"/>
      <c r="N221" s="40"/>
      <c r="O221" s="40"/>
      <c r="P221" s="40"/>
    </row>
    <row r="222" spans="1:20" ht="13.2">
      <c r="A222" s="40" t="s">
        <v>633</v>
      </c>
      <c r="B222" s="7" t="s">
        <v>735</v>
      </c>
      <c r="C222" s="7" t="s">
        <v>746</v>
      </c>
      <c r="D222" s="40" t="s">
        <v>633</v>
      </c>
      <c r="E222" s="141">
        <v>120</v>
      </c>
      <c r="F222" s="40" t="s">
        <v>303</v>
      </c>
      <c r="G222" s="40" t="s">
        <v>303</v>
      </c>
      <c r="H222" s="40" t="s">
        <v>0</v>
      </c>
      <c r="I222" s="270"/>
      <c r="M222" s="40"/>
      <c r="N222" s="40"/>
      <c r="O222" s="40"/>
      <c r="P222" s="40"/>
    </row>
    <row r="223" spans="1:20" ht="13.2">
      <c r="A223" s="40" t="s">
        <v>633</v>
      </c>
      <c r="B223" s="130" t="s">
        <v>658</v>
      </c>
      <c r="C223" s="130" t="s">
        <v>361</v>
      </c>
      <c r="D223" s="40" t="s">
        <v>633</v>
      </c>
      <c r="E223" s="141">
        <v>150</v>
      </c>
      <c r="F223" s="40" t="s">
        <v>303</v>
      </c>
      <c r="G223" s="40" t="s">
        <v>303</v>
      </c>
      <c r="H223" s="40" t="s">
        <v>0</v>
      </c>
      <c r="I223" s="270"/>
      <c r="M223" s="40"/>
      <c r="N223" s="40"/>
      <c r="O223" s="40"/>
      <c r="P223" s="40"/>
    </row>
    <row r="224" spans="1:20" ht="13.2">
      <c r="A224" s="46">
        <v>45781</v>
      </c>
      <c r="B224" s="130" t="s">
        <v>227</v>
      </c>
      <c r="C224" s="130" t="s">
        <v>404</v>
      </c>
      <c r="D224" s="40">
        <v>60</v>
      </c>
      <c r="E224" s="140">
        <v>90</v>
      </c>
      <c r="F224" s="40" t="s">
        <v>303</v>
      </c>
      <c r="G224" s="40" t="s">
        <v>303</v>
      </c>
      <c r="H224" s="40" t="s">
        <v>0</v>
      </c>
      <c r="I224" s="270"/>
      <c r="M224" s="40"/>
      <c r="N224" s="40"/>
      <c r="O224" s="40"/>
      <c r="P224" s="40"/>
    </row>
    <row r="225" spans="1:16" ht="13.2">
      <c r="A225" s="46">
        <v>45781</v>
      </c>
      <c r="B225" s="130" t="s">
        <v>331</v>
      </c>
      <c r="C225" s="130" t="s">
        <v>271</v>
      </c>
      <c r="D225" s="40">
        <v>45</v>
      </c>
      <c r="E225" s="140">
        <v>80</v>
      </c>
      <c r="F225" s="40" t="s">
        <v>303</v>
      </c>
      <c r="G225" s="40" t="s">
        <v>303</v>
      </c>
      <c r="H225" s="40" t="s">
        <v>0</v>
      </c>
      <c r="I225" s="270"/>
      <c r="M225" s="40"/>
      <c r="N225" s="40"/>
      <c r="O225" s="40"/>
      <c r="P225" s="40"/>
    </row>
    <row r="226" spans="1:16" ht="13.2">
      <c r="A226" s="46">
        <v>45781</v>
      </c>
      <c r="B226" s="251" t="s">
        <v>20</v>
      </c>
      <c r="C226" s="251" t="s">
        <v>307</v>
      </c>
      <c r="D226" s="40">
        <v>60</v>
      </c>
      <c r="E226" s="140">
        <v>90</v>
      </c>
      <c r="F226" s="40" t="s">
        <v>303</v>
      </c>
      <c r="G226" s="40" t="s">
        <v>303</v>
      </c>
      <c r="H226" s="40" t="s">
        <v>0</v>
      </c>
      <c r="I226" s="270"/>
      <c r="M226" s="40"/>
      <c r="N226" s="40"/>
      <c r="O226" s="40"/>
      <c r="P226" s="40"/>
    </row>
    <row r="227" spans="1:16" ht="13.2">
      <c r="A227" s="46">
        <v>45781</v>
      </c>
      <c r="B227" s="130" t="s">
        <v>117</v>
      </c>
      <c r="C227" s="130" t="s">
        <v>652</v>
      </c>
      <c r="D227" s="40">
        <v>60</v>
      </c>
      <c r="E227" s="140">
        <v>67.5</v>
      </c>
      <c r="F227" s="40" t="s">
        <v>303</v>
      </c>
      <c r="G227" s="40" t="s">
        <v>303</v>
      </c>
      <c r="H227" s="40" t="s">
        <v>0</v>
      </c>
      <c r="I227" s="270"/>
      <c r="M227" s="40"/>
      <c r="N227" s="40"/>
      <c r="O227" s="40"/>
      <c r="P227" s="40"/>
    </row>
    <row r="228" spans="1:16" ht="13.2">
      <c r="A228" s="46">
        <v>45781</v>
      </c>
      <c r="B228" s="251" t="s">
        <v>316</v>
      </c>
      <c r="C228" s="251" t="s">
        <v>311</v>
      </c>
      <c r="D228" s="40">
        <v>60</v>
      </c>
      <c r="E228" s="140">
        <v>90</v>
      </c>
      <c r="F228" s="40" t="s">
        <v>303</v>
      </c>
      <c r="G228" s="40" t="s">
        <v>303</v>
      </c>
      <c r="H228" s="40" t="s">
        <v>0</v>
      </c>
      <c r="I228" s="270"/>
      <c r="M228" s="40"/>
      <c r="N228" s="40"/>
      <c r="O228" s="40"/>
      <c r="P228" s="40"/>
    </row>
    <row r="229" spans="1:16" ht="13.2">
      <c r="A229" s="46">
        <v>45781</v>
      </c>
      <c r="B229" s="218" t="s">
        <v>697</v>
      </c>
      <c r="C229" s="218" t="s">
        <v>329</v>
      </c>
      <c r="D229" s="40">
        <v>60</v>
      </c>
      <c r="E229" s="140">
        <v>90</v>
      </c>
      <c r="F229" s="40" t="s">
        <v>303</v>
      </c>
      <c r="G229" s="40" t="s">
        <v>303</v>
      </c>
      <c r="H229" s="40" t="s">
        <v>0</v>
      </c>
      <c r="I229" s="270"/>
      <c r="M229" s="40"/>
      <c r="N229" s="40"/>
      <c r="O229" s="40"/>
      <c r="P229" s="40"/>
    </row>
    <row r="230" spans="1:16" ht="13.2">
      <c r="A230" s="46">
        <v>45781</v>
      </c>
      <c r="B230" s="130" t="s">
        <v>32</v>
      </c>
      <c r="C230" s="130" t="s">
        <v>721</v>
      </c>
      <c r="D230" s="40">
        <v>120</v>
      </c>
      <c r="E230" s="140">
        <v>180</v>
      </c>
      <c r="F230" s="40" t="s">
        <v>303</v>
      </c>
      <c r="G230" s="40" t="s">
        <v>303</v>
      </c>
      <c r="H230" s="40" t="s">
        <v>0</v>
      </c>
      <c r="I230" s="270"/>
      <c r="M230" s="40"/>
      <c r="N230" s="40"/>
      <c r="O230" s="40"/>
      <c r="P230" s="40"/>
    </row>
    <row r="231" spans="1:16" ht="13.2">
      <c r="A231" s="269">
        <v>45775</v>
      </c>
      <c r="B231" s="130" t="s">
        <v>329</v>
      </c>
      <c r="C231" s="130" t="s">
        <v>271</v>
      </c>
      <c r="D231" s="40">
        <v>60</v>
      </c>
      <c r="E231" s="140">
        <v>90</v>
      </c>
      <c r="F231" s="40" t="s">
        <v>303</v>
      </c>
      <c r="G231" s="40" t="s">
        <v>303</v>
      </c>
      <c r="H231" s="40" t="s">
        <v>1</v>
      </c>
      <c r="I231" s="270"/>
      <c r="M231" s="40"/>
      <c r="N231" s="40"/>
      <c r="O231" s="40"/>
      <c r="P231" s="40"/>
    </row>
    <row r="232" spans="1:16" ht="13.2">
      <c r="A232" s="269">
        <v>45776</v>
      </c>
      <c r="B232" s="130" t="s">
        <v>362</v>
      </c>
      <c r="C232" s="130" t="s">
        <v>400</v>
      </c>
      <c r="D232" s="40">
        <v>60</v>
      </c>
      <c r="E232" s="140">
        <v>90</v>
      </c>
      <c r="F232" s="40" t="s">
        <v>303</v>
      </c>
      <c r="G232" s="40" t="s">
        <v>303</v>
      </c>
      <c r="H232" s="40" t="s">
        <v>1</v>
      </c>
      <c r="I232" s="270"/>
      <c r="M232" s="40"/>
      <c r="N232" s="40"/>
      <c r="O232" s="40"/>
      <c r="P232" s="40"/>
    </row>
    <row r="233" spans="1:16" ht="13.2">
      <c r="A233" s="269">
        <v>45777</v>
      </c>
      <c r="B233" s="236" t="s">
        <v>412</v>
      </c>
      <c r="C233" s="7" t="s">
        <v>413</v>
      </c>
      <c r="D233" s="40">
        <v>60</v>
      </c>
      <c r="E233" s="140">
        <v>90</v>
      </c>
      <c r="F233" s="40" t="s">
        <v>303</v>
      </c>
      <c r="G233" s="40" t="s">
        <v>303</v>
      </c>
      <c r="H233" s="40" t="s">
        <v>1</v>
      </c>
      <c r="I233" s="270"/>
      <c r="M233" s="40"/>
      <c r="N233" s="40"/>
      <c r="O233" s="40"/>
      <c r="P233" s="40"/>
    </row>
    <row r="234" spans="1:16" ht="13.2">
      <c r="A234" s="269">
        <v>45777</v>
      </c>
      <c r="B234" s="130" t="s">
        <v>324</v>
      </c>
      <c r="C234" s="130" t="s">
        <v>333</v>
      </c>
      <c r="D234" s="40">
        <v>60</v>
      </c>
      <c r="E234" s="140">
        <v>90</v>
      </c>
      <c r="F234" s="40" t="s">
        <v>303</v>
      </c>
      <c r="G234" s="40" t="s">
        <v>303</v>
      </c>
      <c r="H234" s="40" t="s">
        <v>1</v>
      </c>
      <c r="I234" s="270"/>
      <c r="M234" s="40"/>
      <c r="N234" s="40"/>
      <c r="O234" s="40"/>
      <c r="P234" s="40"/>
    </row>
    <row r="235" spans="1:16" ht="13.2">
      <c r="A235" s="40" t="s">
        <v>633</v>
      </c>
      <c r="B235" s="7" t="s">
        <v>695</v>
      </c>
      <c r="C235" s="7" t="s">
        <v>696</v>
      </c>
      <c r="D235" s="3" t="s">
        <v>633</v>
      </c>
      <c r="E235" s="141">
        <v>0</v>
      </c>
      <c r="F235" s="40" t="s">
        <v>303</v>
      </c>
      <c r="G235" s="40" t="s">
        <v>303</v>
      </c>
      <c r="H235" s="40" t="s">
        <v>1</v>
      </c>
      <c r="I235" s="270"/>
      <c r="M235" s="40"/>
      <c r="N235" s="40"/>
      <c r="O235" s="40"/>
      <c r="P235" s="40"/>
    </row>
    <row r="236" spans="1:16" ht="13.2">
      <c r="A236" s="40" t="s">
        <v>633</v>
      </c>
      <c r="B236" s="7" t="s">
        <v>329</v>
      </c>
      <c r="C236" s="7" t="s">
        <v>271</v>
      </c>
      <c r="D236" s="3" t="s">
        <v>633</v>
      </c>
      <c r="E236" s="141">
        <v>0</v>
      </c>
      <c r="F236" s="40" t="s">
        <v>303</v>
      </c>
      <c r="G236" s="40" t="s">
        <v>303</v>
      </c>
      <c r="H236" s="40" t="s">
        <v>1</v>
      </c>
      <c r="I236" s="270"/>
      <c r="M236" s="40"/>
      <c r="N236" s="40"/>
      <c r="O236" s="40"/>
      <c r="P236" s="40"/>
    </row>
    <row r="237" spans="1:16" ht="13.2">
      <c r="A237" s="40" t="s">
        <v>633</v>
      </c>
      <c r="B237" s="7" t="s">
        <v>368</v>
      </c>
      <c r="C237" s="7" t="s">
        <v>327</v>
      </c>
      <c r="D237" s="40" t="s">
        <v>633</v>
      </c>
      <c r="E237" s="141">
        <v>40</v>
      </c>
      <c r="F237" s="40" t="s">
        <v>303</v>
      </c>
      <c r="G237" s="40" t="s">
        <v>303</v>
      </c>
      <c r="H237" s="40" t="s">
        <v>1</v>
      </c>
      <c r="I237" s="270"/>
      <c r="M237" s="40"/>
      <c r="N237" s="40"/>
      <c r="O237" s="40"/>
      <c r="P237" s="40"/>
    </row>
    <row r="238" spans="1:16" ht="13.2">
      <c r="A238" s="40" t="s">
        <v>633</v>
      </c>
      <c r="B238" s="7" t="s">
        <v>479</v>
      </c>
      <c r="C238" s="7" t="s">
        <v>494</v>
      </c>
      <c r="D238" s="3" t="s">
        <v>633</v>
      </c>
      <c r="E238" s="141">
        <v>40</v>
      </c>
      <c r="F238" s="40" t="s">
        <v>303</v>
      </c>
      <c r="G238" s="40" t="s">
        <v>303</v>
      </c>
      <c r="H238" s="40" t="s">
        <v>1</v>
      </c>
      <c r="I238" s="270"/>
      <c r="M238" s="40"/>
      <c r="N238" s="40"/>
      <c r="O238" s="40"/>
      <c r="P238" s="40"/>
    </row>
    <row r="239" spans="1:16" ht="13.2">
      <c r="A239" s="40" t="s">
        <v>633</v>
      </c>
      <c r="B239" s="130" t="s">
        <v>657</v>
      </c>
      <c r="C239" s="130" t="s">
        <v>434</v>
      </c>
      <c r="D239" s="40" t="s">
        <v>633</v>
      </c>
      <c r="E239" s="141">
        <v>60</v>
      </c>
      <c r="F239" s="40" t="s">
        <v>303</v>
      </c>
      <c r="G239" s="40" t="s">
        <v>303</v>
      </c>
      <c r="H239" s="40" t="s">
        <v>1</v>
      </c>
      <c r="I239" s="270"/>
      <c r="M239" s="40"/>
      <c r="N239" s="40"/>
      <c r="O239" s="40"/>
      <c r="P239" s="40"/>
    </row>
    <row r="240" spans="1:16" ht="13.2">
      <c r="A240" s="40" t="s">
        <v>633</v>
      </c>
      <c r="B240" s="7" t="s">
        <v>681</v>
      </c>
      <c r="C240" s="7" t="s">
        <v>682</v>
      </c>
      <c r="D240" s="3" t="s">
        <v>633</v>
      </c>
      <c r="E240" s="141">
        <v>120</v>
      </c>
      <c r="F240" s="40" t="s">
        <v>303</v>
      </c>
      <c r="G240" s="40" t="s">
        <v>303</v>
      </c>
      <c r="H240" s="40" t="s">
        <v>1</v>
      </c>
      <c r="I240" s="270"/>
      <c r="M240" s="40"/>
      <c r="N240" s="40"/>
      <c r="O240" s="40"/>
      <c r="P240" s="40"/>
    </row>
    <row r="241" spans="1:39" ht="13.2">
      <c r="A241" s="46">
        <v>45781</v>
      </c>
      <c r="B241" s="130" t="s">
        <v>653</v>
      </c>
      <c r="C241" s="130" t="s">
        <v>654</v>
      </c>
      <c r="D241" s="40">
        <v>60</v>
      </c>
      <c r="E241" s="140">
        <v>67.5</v>
      </c>
      <c r="F241" s="40" t="s">
        <v>303</v>
      </c>
      <c r="G241" s="40" t="s">
        <v>303</v>
      </c>
      <c r="H241" s="40" t="s">
        <v>1</v>
      </c>
      <c r="I241" s="270"/>
      <c r="M241" s="40"/>
      <c r="N241" s="40"/>
      <c r="O241" s="40"/>
      <c r="P241" s="40"/>
    </row>
    <row r="242" spans="1:39" ht="13.2">
      <c r="A242" s="5"/>
      <c r="B242" s="5"/>
      <c r="C242" s="5"/>
      <c r="D242" s="5"/>
      <c r="E242" s="5"/>
      <c r="F242" s="5"/>
      <c r="G242" s="5"/>
      <c r="H242" s="5"/>
      <c r="I242" s="270"/>
      <c r="M242" s="40"/>
      <c r="N242" s="40"/>
      <c r="O242" s="40"/>
      <c r="P242" s="40"/>
    </row>
    <row r="243" spans="1:39" ht="13.2">
      <c r="A243" s="182"/>
      <c r="B243" s="182"/>
      <c r="C243" s="182"/>
      <c r="D243" s="182"/>
      <c r="E243" s="267">
        <f>SUM(E180:E242)</f>
        <v>3705</v>
      </c>
      <c r="F243" s="182"/>
      <c r="G243" s="182"/>
      <c r="H243" s="182"/>
      <c r="I243" s="270"/>
      <c r="J243" s="182"/>
      <c r="K243" s="182"/>
      <c r="L243" s="182"/>
      <c r="M243" s="178"/>
      <c r="N243" s="178"/>
      <c r="O243" s="196">
        <f>SUM(O181:O207)</f>
        <v>334</v>
      </c>
      <c r="P243" s="178"/>
      <c r="Q243" s="182"/>
      <c r="R243" s="182"/>
      <c r="S243" s="182"/>
      <c r="T243" s="267">
        <f>E243+O243</f>
        <v>4039</v>
      </c>
      <c r="U243" s="182"/>
      <c r="V243" s="182"/>
      <c r="W243" s="182"/>
      <c r="X243" s="182"/>
      <c r="Y243" s="182"/>
      <c r="Z243" s="182"/>
      <c r="AA243" s="182"/>
      <c r="AB243" s="182"/>
      <c r="AC243" s="182"/>
      <c r="AD243" s="182"/>
      <c r="AE243" s="182"/>
      <c r="AF243" s="182"/>
      <c r="AG243" s="182"/>
      <c r="AH243" s="182"/>
      <c r="AI243" s="182"/>
      <c r="AJ243" s="182"/>
      <c r="AK243" s="182"/>
      <c r="AL243" s="182"/>
      <c r="AM243" s="182"/>
    </row>
    <row r="244" spans="1:39" ht="13.2">
      <c r="I244" s="270"/>
      <c r="M244" s="40"/>
      <c r="N244" s="40"/>
      <c r="O244" s="40"/>
      <c r="P244" s="40"/>
    </row>
    <row r="245" spans="1:39" ht="13.2">
      <c r="A245" s="269"/>
      <c r="B245" s="3"/>
      <c r="C245" s="3"/>
      <c r="D245" s="40"/>
      <c r="E245" s="140"/>
      <c r="F245" s="40"/>
      <c r="G245" s="40"/>
      <c r="H245" s="40"/>
      <c r="I245" s="270"/>
      <c r="M245" s="40"/>
      <c r="N245" s="40"/>
      <c r="O245" s="40"/>
      <c r="P245" s="40"/>
    </row>
    <row r="246" spans="1:39" ht="13.2">
      <c r="I246" s="270"/>
      <c r="M246" s="40"/>
      <c r="N246" s="40"/>
      <c r="O246" s="40"/>
      <c r="P246" s="40"/>
    </row>
    <row r="247" spans="1:39" ht="13.2">
      <c r="I247" s="270"/>
      <c r="M247" s="40"/>
      <c r="N247" s="40"/>
      <c r="O247" s="40"/>
      <c r="P247" s="40"/>
    </row>
    <row r="248" spans="1:39" ht="13.2">
      <c r="I248" s="270"/>
      <c r="M248" s="40"/>
      <c r="N248" s="40"/>
      <c r="O248" s="40"/>
      <c r="P248" s="40"/>
    </row>
    <row r="249" spans="1:39" ht="13.2">
      <c r="I249" s="270"/>
      <c r="M249" s="40"/>
      <c r="N249" s="40"/>
      <c r="O249" s="40"/>
      <c r="P249" s="40"/>
    </row>
    <row r="250" spans="1:39" ht="13.2">
      <c r="I250" s="270"/>
      <c r="M250" s="40"/>
      <c r="N250" s="40"/>
      <c r="O250" s="40"/>
      <c r="P250" s="40"/>
    </row>
    <row r="251" spans="1:39" ht="13.2">
      <c r="I251" s="270"/>
      <c r="M251" s="40"/>
      <c r="N251" s="40"/>
      <c r="O251" s="40"/>
      <c r="P251" s="40"/>
    </row>
    <row r="252" spans="1:39" ht="13.2">
      <c r="I252" s="270"/>
      <c r="M252" s="40"/>
      <c r="N252" s="40"/>
      <c r="O252" s="40"/>
      <c r="P252" s="40"/>
    </row>
    <row r="253" spans="1:39" ht="13.2">
      <c r="I253" s="270"/>
      <c r="M253" s="40"/>
      <c r="N253" s="40"/>
      <c r="O253" s="40"/>
      <c r="P253" s="40"/>
    </row>
    <row r="254" spans="1:39" ht="13.2">
      <c r="I254" s="270"/>
      <c r="M254" s="40"/>
      <c r="N254" s="40"/>
      <c r="O254" s="40"/>
      <c r="P254" s="40"/>
    </row>
    <row r="255" spans="1:39" ht="13.2">
      <c r="I255" s="270"/>
      <c r="M255" s="40"/>
      <c r="N255" s="40"/>
      <c r="O255" s="40"/>
      <c r="P255" s="40"/>
    </row>
    <row r="256" spans="1:39" ht="13.2">
      <c r="I256" s="270"/>
      <c r="M256" s="40"/>
      <c r="N256" s="40"/>
      <c r="O256" s="40"/>
      <c r="P256" s="40"/>
    </row>
    <row r="257" spans="9:16" ht="13.2">
      <c r="I257" s="270"/>
      <c r="M257" s="40"/>
      <c r="N257" s="40"/>
      <c r="O257" s="40"/>
      <c r="P257" s="40"/>
    </row>
    <row r="258" spans="9:16" ht="13.2">
      <c r="I258" s="270"/>
      <c r="M258" s="40"/>
      <c r="N258" s="40"/>
      <c r="O258" s="40"/>
      <c r="P258" s="40"/>
    </row>
    <row r="259" spans="9:16" ht="13.2">
      <c r="I259" s="270"/>
      <c r="M259" s="40"/>
      <c r="N259" s="40"/>
      <c r="O259" s="40"/>
      <c r="P259" s="40"/>
    </row>
    <row r="260" spans="9:16" ht="13.2">
      <c r="I260" s="270"/>
      <c r="M260" s="40"/>
      <c r="N260" s="40"/>
      <c r="O260" s="40"/>
      <c r="P260" s="40"/>
    </row>
    <row r="261" spans="9:16" ht="13.2">
      <c r="I261" s="270"/>
      <c r="M261" s="40"/>
      <c r="N261" s="40"/>
      <c r="O261" s="40"/>
      <c r="P261" s="40"/>
    </row>
    <row r="262" spans="9:16" ht="13.2">
      <c r="I262" s="270"/>
      <c r="M262" s="40"/>
      <c r="N262" s="40"/>
      <c r="O262" s="40"/>
      <c r="P262" s="40"/>
    </row>
    <row r="263" spans="9:16" ht="13.2">
      <c r="I263" s="270"/>
      <c r="M263" s="40"/>
      <c r="N263" s="40"/>
      <c r="O263" s="40"/>
      <c r="P263" s="40"/>
    </row>
    <row r="264" spans="9:16" ht="13.2">
      <c r="I264" s="270"/>
      <c r="M264" s="40"/>
      <c r="N264" s="40"/>
      <c r="O264" s="40"/>
      <c r="P264" s="40"/>
    </row>
    <row r="265" spans="9:16" ht="13.2">
      <c r="I265" s="270"/>
      <c r="M265" s="40"/>
      <c r="N265" s="40"/>
      <c r="O265" s="40"/>
      <c r="P265" s="40"/>
    </row>
    <row r="266" spans="9:16" ht="13.2">
      <c r="I266" s="270"/>
      <c r="M266" s="40"/>
      <c r="N266" s="40"/>
      <c r="O266" s="40"/>
      <c r="P266" s="40"/>
    </row>
    <row r="267" spans="9:16" ht="13.2">
      <c r="I267" s="270"/>
      <c r="M267" s="40"/>
      <c r="N267" s="40"/>
      <c r="O267" s="40"/>
      <c r="P267" s="40"/>
    </row>
    <row r="268" spans="9:16" ht="13.2">
      <c r="I268" s="270"/>
      <c r="M268" s="40"/>
      <c r="N268" s="40"/>
      <c r="O268" s="40"/>
      <c r="P268" s="40"/>
    </row>
    <row r="269" spans="9:16" ht="13.2">
      <c r="I269" s="270"/>
      <c r="M269" s="40"/>
      <c r="N269" s="40"/>
      <c r="O269" s="40"/>
      <c r="P269" s="40"/>
    </row>
    <row r="270" spans="9:16" ht="13.2">
      <c r="I270" s="270"/>
      <c r="M270" s="40"/>
      <c r="N270" s="40"/>
      <c r="O270" s="40"/>
      <c r="P270" s="40"/>
    </row>
    <row r="271" spans="9:16" ht="13.2">
      <c r="I271" s="270"/>
      <c r="M271" s="40"/>
      <c r="N271" s="40"/>
      <c r="O271" s="40"/>
      <c r="P271" s="40"/>
    </row>
    <row r="272" spans="9:16" ht="13.2">
      <c r="I272" s="270"/>
      <c r="M272" s="40"/>
      <c r="N272" s="40"/>
      <c r="O272" s="40"/>
      <c r="P272" s="40"/>
    </row>
    <row r="273" spans="9:16" ht="13.2">
      <c r="I273" s="270"/>
      <c r="M273" s="40"/>
      <c r="N273" s="40"/>
      <c r="O273" s="40"/>
      <c r="P273" s="40"/>
    </row>
    <row r="274" spans="9:16" ht="13.2">
      <c r="I274" s="270"/>
      <c r="M274" s="40"/>
      <c r="N274" s="40"/>
      <c r="O274" s="40"/>
      <c r="P274" s="40"/>
    </row>
    <row r="275" spans="9:16" ht="13.2">
      <c r="I275" s="270"/>
      <c r="M275" s="40"/>
      <c r="N275" s="40"/>
      <c r="O275" s="40"/>
      <c r="P275" s="40"/>
    </row>
    <row r="276" spans="9:16" ht="13.2">
      <c r="I276" s="270"/>
      <c r="M276" s="40"/>
      <c r="N276" s="40"/>
      <c r="O276" s="40"/>
      <c r="P276" s="40"/>
    </row>
    <row r="277" spans="9:16" ht="13.2">
      <c r="I277" s="270"/>
      <c r="M277" s="40"/>
      <c r="N277" s="40"/>
      <c r="O277" s="40"/>
      <c r="P277" s="40"/>
    </row>
    <row r="278" spans="9:16" ht="13.2">
      <c r="I278" s="270"/>
      <c r="M278" s="40"/>
      <c r="N278" s="40"/>
      <c r="O278" s="40"/>
      <c r="P278" s="40"/>
    </row>
    <row r="279" spans="9:16" ht="13.2">
      <c r="I279" s="270"/>
      <c r="M279" s="40"/>
      <c r="N279" s="40"/>
      <c r="O279" s="40"/>
      <c r="P279" s="40"/>
    </row>
    <row r="280" spans="9:16" ht="13.2">
      <c r="I280" s="270"/>
      <c r="M280" s="40"/>
      <c r="N280" s="40"/>
      <c r="O280" s="40"/>
      <c r="P280" s="40"/>
    </row>
    <row r="281" spans="9:16" ht="13.2">
      <c r="I281" s="270"/>
      <c r="M281" s="40"/>
      <c r="N281" s="40"/>
      <c r="O281" s="40"/>
      <c r="P281" s="40"/>
    </row>
    <row r="282" spans="9:16" ht="13.2">
      <c r="I282" s="270"/>
      <c r="M282" s="40"/>
      <c r="N282" s="40"/>
      <c r="O282" s="40"/>
      <c r="P282" s="40"/>
    </row>
    <row r="283" spans="9:16" ht="13.2">
      <c r="I283" s="270"/>
      <c r="M283" s="40"/>
      <c r="N283" s="40"/>
      <c r="O283" s="40"/>
      <c r="P283" s="40"/>
    </row>
    <row r="284" spans="9:16" ht="13.2">
      <c r="I284" s="270"/>
      <c r="M284" s="40"/>
      <c r="N284" s="40"/>
      <c r="O284" s="40"/>
      <c r="P284" s="40"/>
    </row>
    <row r="285" spans="9:16" ht="13.2">
      <c r="I285" s="270"/>
      <c r="M285" s="40"/>
      <c r="N285" s="40"/>
      <c r="O285" s="40"/>
      <c r="P285" s="40"/>
    </row>
    <row r="286" spans="9:16" ht="13.2">
      <c r="I286" s="270"/>
      <c r="M286" s="40"/>
      <c r="N286" s="40"/>
      <c r="O286" s="40"/>
      <c r="P286" s="40"/>
    </row>
    <row r="287" spans="9:16" ht="13.2">
      <c r="I287" s="270"/>
      <c r="M287" s="40"/>
      <c r="N287" s="40"/>
      <c r="O287" s="40"/>
      <c r="P287" s="40"/>
    </row>
    <row r="288" spans="9:16" ht="13.2">
      <c r="I288" s="270"/>
      <c r="M288" s="40"/>
      <c r="N288" s="40"/>
      <c r="O288" s="40"/>
      <c r="P288" s="40"/>
    </row>
    <row r="289" spans="9:16" ht="13.2">
      <c r="I289" s="270"/>
      <c r="M289" s="40"/>
      <c r="N289" s="40"/>
      <c r="O289" s="40"/>
      <c r="P289" s="40"/>
    </row>
    <row r="290" spans="9:16" ht="13.2">
      <c r="I290" s="270"/>
      <c r="M290" s="40"/>
      <c r="N290" s="40"/>
      <c r="O290" s="40"/>
      <c r="P290" s="40"/>
    </row>
    <row r="291" spans="9:16" ht="13.2">
      <c r="I291" s="270"/>
      <c r="M291" s="40"/>
      <c r="N291" s="40"/>
      <c r="O291" s="40"/>
      <c r="P291" s="40"/>
    </row>
    <row r="292" spans="9:16" ht="13.2">
      <c r="I292" s="270"/>
      <c r="M292" s="40"/>
      <c r="N292" s="40"/>
      <c r="O292" s="40"/>
      <c r="P292" s="40"/>
    </row>
    <row r="293" spans="9:16" ht="13.2">
      <c r="I293" s="270"/>
      <c r="M293" s="40"/>
      <c r="N293" s="40"/>
      <c r="O293" s="40"/>
      <c r="P293" s="40"/>
    </row>
    <row r="294" spans="9:16" ht="13.2">
      <c r="I294" s="270"/>
      <c r="M294" s="40"/>
      <c r="N294" s="40"/>
      <c r="O294" s="40"/>
      <c r="P294" s="40"/>
    </row>
    <row r="295" spans="9:16" ht="13.2">
      <c r="I295" s="270"/>
      <c r="M295" s="40"/>
      <c r="N295" s="40"/>
      <c r="O295" s="40"/>
      <c r="P295" s="40"/>
    </row>
    <row r="296" spans="9:16" ht="13.2">
      <c r="I296" s="270"/>
      <c r="M296" s="40"/>
      <c r="N296" s="40"/>
      <c r="O296" s="40"/>
      <c r="P296" s="40"/>
    </row>
    <row r="297" spans="9:16" ht="13.2">
      <c r="I297" s="270"/>
      <c r="M297" s="40"/>
      <c r="N297" s="40"/>
      <c r="O297" s="40"/>
      <c r="P297" s="40"/>
    </row>
    <row r="298" spans="9:16" ht="13.2">
      <c r="I298" s="270"/>
      <c r="M298" s="40"/>
      <c r="N298" s="40"/>
      <c r="O298" s="40"/>
      <c r="P298" s="40"/>
    </row>
    <row r="299" spans="9:16" ht="13.2">
      <c r="I299" s="270"/>
      <c r="M299" s="40"/>
      <c r="N299" s="40"/>
      <c r="O299" s="40"/>
      <c r="P299" s="40"/>
    </row>
    <row r="300" spans="9:16" ht="13.2">
      <c r="I300" s="270"/>
      <c r="M300" s="40"/>
      <c r="N300" s="40"/>
      <c r="O300" s="40"/>
      <c r="P300" s="40"/>
    </row>
    <row r="301" spans="9:16" ht="13.2">
      <c r="I301" s="270"/>
      <c r="M301" s="40"/>
      <c r="N301" s="40"/>
      <c r="O301" s="40"/>
      <c r="P301" s="40"/>
    </row>
    <row r="302" spans="9:16" ht="13.2">
      <c r="I302" s="270"/>
      <c r="M302" s="40"/>
      <c r="N302" s="40"/>
      <c r="O302" s="40"/>
      <c r="P302" s="40"/>
    </row>
    <row r="303" spans="9:16" ht="13.2">
      <c r="I303" s="270"/>
      <c r="M303" s="40"/>
      <c r="N303" s="40"/>
      <c r="O303" s="40"/>
      <c r="P303" s="40"/>
    </row>
    <row r="304" spans="9:16" ht="13.2">
      <c r="I304" s="270"/>
      <c r="M304" s="40"/>
      <c r="N304" s="40"/>
      <c r="O304" s="40"/>
      <c r="P304" s="40"/>
    </row>
    <row r="305" spans="9:16" ht="13.2">
      <c r="I305" s="270"/>
      <c r="M305" s="40"/>
      <c r="N305" s="40"/>
      <c r="O305" s="40"/>
      <c r="P305" s="40"/>
    </row>
    <row r="306" spans="9:16" ht="13.2">
      <c r="I306" s="270"/>
      <c r="M306" s="40"/>
      <c r="N306" s="40"/>
      <c r="O306" s="40"/>
      <c r="P306" s="40"/>
    </row>
    <row r="307" spans="9:16" ht="13.2">
      <c r="I307" s="270"/>
      <c r="M307" s="40"/>
      <c r="N307" s="40"/>
      <c r="O307" s="40"/>
      <c r="P307" s="40"/>
    </row>
    <row r="308" spans="9:16" ht="13.2">
      <c r="I308" s="270"/>
      <c r="M308" s="40"/>
      <c r="N308" s="40"/>
      <c r="O308" s="40"/>
      <c r="P308" s="40"/>
    </row>
    <row r="309" spans="9:16" ht="13.2">
      <c r="I309" s="270"/>
      <c r="M309" s="40"/>
      <c r="N309" s="40"/>
      <c r="O309" s="40"/>
      <c r="P309" s="40"/>
    </row>
    <row r="310" spans="9:16" ht="13.2">
      <c r="I310" s="270"/>
      <c r="M310" s="40"/>
      <c r="N310" s="40"/>
      <c r="O310" s="40"/>
      <c r="P310" s="40"/>
    </row>
    <row r="311" spans="9:16" ht="13.2">
      <c r="I311" s="270"/>
      <c r="M311" s="40"/>
      <c r="N311" s="40"/>
      <c r="O311" s="40"/>
      <c r="P311" s="40"/>
    </row>
    <row r="312" spans="9:16" ht="13.2">
      <c r="I312" s="270"/>
      <c r="M312" s="40"/>
      <c r="N312" s="40"/>
      <c r="O312" s="40"/>
      <c r="P312" s="40"/>
    </row>
    <row r="313" spans="9:16" ht="13.2">
      <c r="I313" s="270"/>
      <c r="M313" s="40"/>
      <c r="N313" s="40"/>
      <c r="O313" s="40"/>
      <c r="P313" s="40"/>
    </row>
    <row r="314" spans="9:16" ht="13.2">
      <c r="I314" s="270"/>
      <c r="M314" s="40"/>
      <c r="N314" s="40"/>
      <c r="O314" s="40"/>
      <c r="P314" s="40"/>
    </row>
    <row r="315" spans="9:16" ht="13.2">
      <c r="I315" s="270"/>
      <c r="M315" s="40"/>
      <c r="N315" s="40"/>
      <c r="O315" s="40"/>
      <c r="P315" s="40"/>
    </row>
    <row r="316" spans="9:16" ht="13.2">
      <c r="I316" s="270"/>
      <c r="M316" s="40"/>
      <c r="N316" s="40"/>
      <c r="O316" s="40"/>
      <c r="P316" s="40"/>
    </row>
    <row r="317" spans="9:16" ht="13.2">
      <c r="I317" s="270"/>
      <c r="M317" s="40"/>
      <c r="N317" s="40"/>
      <c r="O317" s="40"/>
      <c r="P317" s="40"/>
    </row>
    <row r="318" spans="9:16" ht="13.2">
      <c r="I318" s="270"/>
      <c r="M318" s="40"/>
      <c r="N318" s="40"/>
      <c r="O318" s="40"/>
      <c r="P318" s="40"/>
    </row>
    <row r="319" spans="9:16" ht="13.2">
      <c r="I319" s="270"/>
      <c r="M319" s="40"/>
      <c r="N319" s="40"/>
      <c r="O319" s="40"/>
      <c r="P319" s="40"/>
    </row>
    <row r="320" spans="9:16" ht="13.2">
      <c r="I320" s="270"/>
      <c r="M320" s="40"/>
      <c r="N320" s="40"/>
      <c r="O320" s="40"/>
      <c r="P320" s="40"/>
    </row>
    <row r="321" spans="9:16" ht="13.2">
      <c r="I321" s="270"/>
      <c r="M321" s="40"/>
      <c r="N321" s="40"/>
      <c r="O321" s="40"/>
      <c r="P321" s="40"/>
    </row>
    <row r="322" spans="9:16" ht="13.2">
      <c r="I322" s="270"/>
      <c r="M322" s="40"/>
      <c r="N322" s="40"/>
      <c r="O322" s="40"/>
      <c r="P322" s="40"/>
    </row>
    <row r="323" spans="9:16" ht="13.2">
      <c r="I323" s="270"/>
      <c r="M323" s="40"/>
      <c r="N323" s="40"/>
      <c r="O323" s="40"/>
      <c r="P323" s="40"/>
    </row>
    <row r="324" spans="9:16" ht="13.2">
      <c r="I324" s="270"/>
      <c r="M324" s="40"/>
      <c r="N324" s="40"/>
      <c r="O324" s="40"/>
      <c r="P324" s="40"/>
    </row>
    <row r="325" spans="9:16" ht="13.2">
      <c r="I325" s="270"/>
      <c r="M325" s="40"/>
      <c r="N325" s="40"/>
      <c r="O325" s="40"/>
      <c r="P325" s="40"/>
    </row>
    <row r="326" spans="9:16" ht="13.2">
      <c r="I326" s="270"/>
      <c r="M326" s="40"/>
      <c r="N326" s="40"/>
      <c r="O326" s="40"/>
      <c r="P326" s="40"/>
    </row>
    <row r="327" spans="9:16" ht="13.2">
      <c r="I327" s="270"/>
      <c r="M327" s="40"/>
      <c r="N327" s="40"/>
      <c r="O327" s="40"/>
      <c r="P327" s="40"/>
    </row>
    <row r="328" spans="9:16" ht="13.2">
      <c r="I328" s="270"/>
      <c r="M328" s="40"/>
      <c r="N328" s="40"/>
      <c r="O328" s="40"/>
      <c r="P328" s="40"/>
    </row>
    <row r="329" spans="9:16" ht="13.2">
      <c r="I329" s="270"/>
      <c r="M329" s="40"/>
      <c r="N329" s="40"/>
      <c r="O329" s="40"/>
      <c r="P329" s="40"/>
    </row>
    <row r="330" spans="9:16" ht="13.2">
      <c r="I330" s="270"/>
      <c r="M330" s="40"/>
      <c r="N330" s="40"/>
      <c r="O330" s="40"/>
      <c r="P330" s="40"/>
    </row>
    <row r="331" spans="9:16" ht="13.2">
      <c r="I331" s="270"/>
      <c r="M331" s="40"/>
      <c r="N331" s="40"/>
      <c r="O331" s="40"/>
      <c r="P331" s="40"/>
    </row>
    <row r="332" spans="9:16" ht="13.2">
      <c r="I332" s="270"/>
      <c r="M332" s="40"/>
      <c r="N332" s="40"/>
      <c r="O332" s="40"/>
      <c r="P332" s="40"/>
    </row>
    <row r="333" spans="9:16" ht="13.2">
      <c r="I333" s="270"/>
      <c r="M333" s="40"/>
      <c r="N333" s="40"/>
      <c r="O333" s="40"/>
      <c r="P333" s="40"/>
    </row>
    <row r="334" spans="9:16" ht="13.2">
      <c r="I334" s="270"/>
      <c r="M334" s="40"/>
      <c r="N334" s="40"/>
      <c r="O334" s="40"/>
      <c r="P334" s="40"/>
    </row>
    <row r="335" spans="9:16" ht="13.2">
      <c r="I335" s="270"/>
      <c r="M335" s="40"/>
      <c r="N335" s="40"/>
      <c r="O335" s="40"/>
      <c r="P335" s="40"/>
    </row>
    <row r="336" spans="9:16" ht="13.2">
      <c r="I336" s="270"/>
      <c r="M336" s="40"/>
      <c r="N336" s="40"/>
      <c r="O336" s="40"/>
      <c r="P336" s="40"/>
    </row>
    <row r="337" spans="9:16" ht="13.2">
      <c r="I337" s="270"/>
      <c r="M337" s="40"/>
      <c r="N337" s="40"/>
      <c r="O337" s="40"/>
      <c r="P337" s="40"/>
    </row>
    <row r="338" spans="9:16" ht="13.2">
      <c r="I338" s="270"/>
      <c r="M338" s="40"/>
      <c r="N338" s="40"/>
      <c r="O338" s="40"/>
      <c r="P338" s="40"/>
    </row>
    <row r="339" spans="9:16" ht="13.2">
      <c r="I339" s="270"/>
      <c r="M339" s="40"/>
      <c r="N339" s="40"/>
      <c r="O339" s="40"/>
      <c r="P339" s="40"/>
    </row>
    <row r="340" spans="9:16" ht="13.2">
      <c r="I340" s="270"/>
      <c r="M340" s="40"/>
      <c r="N340" s="40"/>
      <c r="O340" s="40"/>
      <c r="P340" s="40"/>
    </row>
    <row r="341" spans="9:16" ht="13.2">
      <c r="I341" s="270"/>
      <c r="M341" s="40"/>
      <c r="N341" s="40"/>
      <c r="O341" s="40"/>
      <c r="P341" s="40"/>
    </row>
    <row r="342" spans="9:16" ht="13.2">
      <c r="I342" s="270"/>
      <c r="M342" s="40"/>
      <c r="N342" s="40"/>
      <c r="O342" s="40"/>
      <c r="P342" s="40"/>
    </row>
    <row r="343" spans="9:16" ht="13.2">
      <c r="I343" s="270"/>
      <c r="M343" s="40"/>
      <c r="N343" s="40"/>
      <c r="O343" s="40"/>
      <c r="P343" s="40"/>
    </row>
    <row r="344" spans="9:16" ht="13.2">
      <c r="I344" s="270"/>
      <c r="M344" s="40"/>
      <c r="N344" s="40"/>
      <c r="O344" s="40"/>
      <c r="P344" s="40"/>
    </row>
    <row r="345" spans="9:16" ht="13.2">
      <c r="I345" s="270"/>
      <c r="M345" s="40"/>
      <c r="N345" s="40"/>
      <c r="O345" s="40"/>
      <c r="P345" s="40"/>
    </row>
    <row r="346" spans="9:16" ht="13.2">
      <c r="I346" s="270"/>
      <c r="M346" s="40"/>
      <c r="N346" s="40"/>
      <c r="O346" s="40"/>
      <c r="P346" s="40"/>
    </row>
    <row r="347" spans="9:16" ht="13.2">
      <c r="I347" s="270"/>
      <c r="M347" s="40"/>
      <c r="N347" s="40"/>
      <c r="O347" s="40"/>
      <c r="P347" s="40"/>
    </row>
    <row r="348" spans="9:16" ht="13.2">
      <c r="I348" s="270"/>
      <c r="M348" s="40"/>
      <c r="N348" s="40"/>
      <c r="O348" s="40"/>
      <c r="P348" s="40"/>
    </row>
    <row r="349" spans="9:16" ht="13.2">
      <c r="I349" s="270"/>
      <c r="M349" s="40"/>
      <c r="N349" s="40"/>
      <c r="O349" s="40"/>
      <c r="P349" s="40"/>
    </row>
    <row r="350" spans="9:16" ht="13.2">
      <c r="I350" s="270"/>
      <c r="M350" s="40"/>
      <c r="N350" s="40"/>
      <c r="O350" s="40"/>
      <c r="P350" s="40"/>
    </row>
    <row r="351" spans="9:16" ht="13.2">
      <c r="I351" s="270"/>
      <c r="M351" s="40"/>
      <c r="N351" s="40"/>
      <c r="O351" s="40"/>
      <c r="P351" s="40"/>
    </row>
    <row r="352" spans="9:16" ht="13.2">
      <c r="I352" s="270"/>
      <c r="M352" s="40"/>
      <c r="N352" s="40"/>
      <c r="O352" s="40"/>
      <c r="P352" s="40"/>
    </row>
    <row r="353" spans="9:16" ht="13.2">
      <c r="I353" s="270"/>
      <c r="M353" s="40"/>
      <c r="N353" s="40"/>
      <c r="O353" s="40"/>
      <c r="P353" s="40"/>
    </row>
    <row r="354" spans="9:16" ht="13.2">
      <c r="I354" s="270"/>
      <c r="M354" s="40"/>
      <c r="N354" s="40"/>
      <c r="O354" s="40"/>
      <c r="P354" s="40"/>
    </row>
    <row r="355" spans="9:16" ht="13.2">
      <c r="I355" s="270"/>
      <c r="M355" s="40"/>
      <c r="N355" s="40"/>
      <c r="O355" s="40"/>
      <c r="P355" s="40"/>
    </row>
    <row r="356" spans="9:16" ht="13.2">
      <c r="I356" s="270"/>
      <c r="M356" s="40"/>
      <c r="N356" s="40"/>
      <c r="O356" s="40"/>
      <c r="P356" s="40"/>
    </row>
    <row r="357" spans="9:16" ht="13.2">
      <c r="I357" s="270"/>
      <c r="M357" s="40"/>
      <c r="N357" s="40"/>
      <c r="O357" s="40"/>
      <c r="P357" s="40"/>
    </row>
    <row r="358" spans="9:16" ht="13.2">
      <c r="I358" s="270"/>
      <c r="M358" s="40"/>
      <c r="N358" s="40"/>
      <c r="O358" s="40"/>
      <c r="P358" s="40"/>
    </row>
    <row r="359" spans="9:16" ht="13.2">
      <c r="I359" s="270"/>
      <c r="M359" s="40"/>
      <c r="N359" s="40"/>
      <c r="O359" s="40"/>
      <c r="P359" s="40"/>
    </row>
    <row r="360" spans="9:16" ht="13.2">
      <c r="I360" s="270"/>
      <c r="M360" s="40"/>
      <c r="N360" s="40"/>
      <c r="O360" s="40"/>
      <c r="P360" s="40"/>
    </row>
    <row r="361" spans="9:16" ht="13.2">
      <c r="I361" s="270"/>
      <c r="M361" s="40"/>
      <c r="N361" s="40"/>
      <c r="O361" s="40"/>
      <c r="P361" s="40"/>
    </row>
    <row r="362" spans="9:16" ht="13.2">
      <c r="I362" s="270"/>
      <c r="M362" s="40"/>
      <c r="N362" s="40"/>
      <c r="O362" s="40"/>
      <c r="P362" s="40"/>
    </row>
    <row r="363" spans="9:16" ht="13.2">
      <c r="I363" s="270"/>
      <c r="M363" s="40"/>
      <c r="N363" s="40"/>
      <c r="O363" s="40"/>
      <c r="P363" s="40"/>
    </row>
    <row r="364" spans="9:16" ht="13.2">
      <c r="I364" s="270"/>
      <c r="M364" s="40"/>
      <c r="N364" s="40"/>
      <c r="O364" s="40"/>
      <c r="P364" s="40"/>
    </row>
    <row r="365" spans="9:16" ht="13.2">
      <c r="I365" s="270"/>
      <c r="M365" s="40"/>
      <c r="N365" s="40"/>
      <c r="O365" s="40"/>
      <c r="P365" s="40"/>
    </row>
    <row r="366" spans="9:16" ht="13.2">
      <c r="I366" s="270"/>
      <c r="M366" s="40"/>
      <c r="N366" s="40"/>
      <c r="O366" s="40"/>
      <c r="P366" s="40"/>
    </row>
    <row r="367" spans="9:16" ht="13.2">
      <c r="I367" s="270"/>
      <c r="M367" s="40"/>
      <c r="N367" s="40"/>
      <c r="O367" s="40"/>
      <c r="P367" s="40"/>
    </row>
    <row r="368" spans="9:16" ht="13.2">
      <c r="I368" s="270"/>
      <c r="M368" s="40"/>
      <c r="N368" s="40"/>
      <c r="O368" s="40"/>
      <c r="P368" s="40"/>
    </row>
    <row r="369" spans="9:16" ht="13.2">
      <c r="I369" s="270"/>
      <c r="M369" s="40"/>
      <c r="N369" s="40"/>
      <c r="O369" s="40"/>
      <c r="P369" s="40"/>
    </row>
    <row r="370" spans="9:16" ht="13.2">
      <c r="I370" s="270"/>
      <c r="M370" s="40"/>
      <c r="N370" s="40"/>
      <c r="O370" s="40"/>
      <c r="P370" s="40"/>
    </row>
    <row r="371" spans="9:16" ht="13.2">
      <c r="I371" s="270"/>
      <c r="M371" s="40"/>
      <c r="N371" s="40"/>
      <c r="O371" s="40"/>
      <c r="P371" s="40"/>
    </row>
    <row r="372" spans="9:16" ht="13.2">
      <c r="I372" s="270"/>
      <c r="M372" s="40"/>
      <c r="N372" s="40"/>
      <c r="O372" s="40"/>
      <c r="P372" s="40"/>
    </row>
    <row r="373" spans="9:16" ht="13.2">
      <c r="I373" s="270"/>
      <c r="M373" s="40"/>
      <c r="N373" s="40"/>
      <c r="O373" s="40"/>
      <c r="P373" s="40"/>
    </row>
    <row r="374" spans="9:16" ht="13.2">
      <c r="I374" s="270"/>
      <c r="M374" s="40"/>
      <c r="N374" s="40"/>
      <c r="O374" s="40"/>
      <c r="P374" s="40"/>
    </row>
    <row r="375" spans="9:16" ht="13.2">
      <c r="I375" s="270"/>
      <c r="M375" s="40"/>
      <c r="N375" s="40"/>
      <c r="O375" s="40"/>
      <c r="P375" s="40"/>
    </row>
    <row r="376" spans="9:16" ht="13.2">
      <c r="I376" s="270"/>
      <c r="M376" s="40"/>
      <c r="N376" s="40"/>
      <c r="O376" s="40"/>
      <c r="P376" s="40"/>
    </row>
    <row r="377" spans="9:16" ht="13.2">
      <c r="I377" s="270"/>
      <c r="M377" s="40"/>
      <c r="N377" s="40"/>
      <c r="O377" s="40"/>
      <c r="P377" s="40"/>
    </row>
    <row r="378" spans="9:16" ht="13.2">
      <c r="I378" s="270"/>
      <c r="M378" s="40"/>
      <c r="N378" s="40"/>
      <c r="O378" s="40"/>
      <c r="P378" s="40"/>
    </row>
    <row r="379" spans="9:16" ht="13.2">
      <c r="I379" s="270"/>
      <c r="M379" s="40"/>
      <c r="N379" s="40"/>
      <c r="O379" s="40"/>
      <c r="P379" s="40"/>
    </row>
    <row r="380" spans="9:16" ht="13.2">
      <c r="I380" s="270"/>
      <c r="M380" s="40"/>
      <c r="N380" s="40"/>
      <c r="O380" s="40"/>
      <c r="P380" s="40"/>
    </row>
    <row r="381" spans="9:16" ht="13.2">
      <c r="I381" s="270"/>
      <c r="M381" s="40"/>
      <c r="N381" s="40"/>
      <c r="O381" s="40"/>
      <c r="P381" s="40"/>
    </row>
    <row r="382" spans="9:16" ht="13.2">
      <c r="I382" s="270"/>
      <c r="M382" s="40"/>
      <c r="N382" s="40"/>
      <c r="O382" s="40"/>
      <c r="P382" s="40"/>
    </row>
    <row r="383" spans="9:16" ht="13.2">
      <c r="I383" s="270"/>
      <c r="M383" s="40"/>
      <c r="N383" s="40"/>
      <c r="O383" s="40"/>
      <c r="P383" s="40"/>
    </row>
    <row r="384" spans="9:16" ht="13.2">
      <c r="I384" s="270"/>
      <c r="M384" s="40"/>
      <c r="N384" s="40"/>
      <c r="O384" s="40"/>
      <c r="P384" s="40"/>
    </row>
    <row r="385" spans="9:16" ht="13.2">
      <c r="I385" s="270"/>
      <c r="M385" s="40"/>
      <c r="N385" s="40"/>
      <c r="O385" s="40"/>
      <c r="P385" s="40"/>
    </row>
    <row r="386" spans="9:16" ht="13.2">
      <c r="I386" s="270"/>
      <c r="M386" s="40"/>
      <c r="N386" s="40"/>
      <c r="O386" s="40"/>
      <c r="P386" s="40"/>
    </row>
    <row r="387" spans="9:16" ht="13.2">
      <c r="I387" s="270"/>
      <c r="M387" s="40"/>
      <c r="N387" s="40"/>
      <c r="O387" s="40"/>
      <c r="P387" s="40"/>
    </row>
    <row r="388" spans="9:16" ht="13.2">
      <c r="I388" s="270"/>
      <c r="M388" s="40"/>
      <c r="N388" s="40"/>
      <c r="O388" s="40"/>
      <c r="P388" s="40"/>
    </row>
    <row r="389" spans="9:16" ht="13.2">
      <c r="I389" s="270"/>
      <c r="M389" s="40"/>
      <c r="N389" s="40"/>
      <c r="O389" s="40"/>
      <c r="P389" s="40"/>
    </row>
    <row r="390" spans="9:16" ht="13.2">
      <c r="I390" s="270"/>
      <c r="M390" s="40"/>
      <c r="N390" s="40"/>
      <c r="O390" s="40"/>
      <c r="P390" s="40"/>
    </row>
    <row r="391" spans="9:16" ht="13.2">
      <c r="I391" s="270"/>
      <c r="M391" s="40"/>
      <c r="N391" s="40"/>
      <c r="O391" s="40"/>
      <c r="P391" s="40"/>
    </row>
    <row r="392" spans="9:16" ht="13.2">
      <c r="I392" s="270"/>
      <c r="M392" s="40"/>
      <c r="N392" s="40"/>
      <c r="O392" s="40"/>
      <c r="P392" s="40"/>
    </row>
    <row r="393" spans="9:16" ht="13.2">
      <c r="I393" s="270"/>
      <c r="M393" s="40"/>
      <c r="N393" s="40"/>
      <c r="O393" s="40"/>
      <c r="P393" s="40"/>
    </row>
    <row r="394" spans="9:16" ht="13.2">
      <c r="I394" s="270"/>
      <c r="M394" s="40"/>
      <c r="N394" s="40"/>
      <c r="O394" s="40"/>
      <c r="P394" s="40"/>
    </row>
    <row r="395" spans="9:16" ht="13.2">
      <c r="I395" s="270"/>
      <c r="M395" s="40"/>
      <c r="N395" s="40"/>
      <c r="O395" s="40"/>
      <c r="P395" s="40"/>
    </row>
    <row r="396" spans="9:16" ht="13.2">
      <c r="I396" s="270"/>
      <c r="M396" s="40"/>
      <c r="N396" s="40"/>
      <c r="O396" s="40"/>
      <c r="P396" s="40"/>
    </row>
    <row r="397" spans="9:16" ht="13.2">
      <c r="I397" s="270"/>
      <c r="M397" s="40"/>
      <c r="N397" s="40"/>
      <c r="O397" s="40"/>
      <c r="P397" s="40"/>
    </row>
    <row r="398" spans="9:16" ht="13.2">
      <c r="I398" s="270"/>
      <c r="M398" s="40"/>
      <c r="N398" s="40"/>
      <c r="O398" s="40"/>
      <c r="P398" s="40"/>
    </row>
    <row r="399" spans="9:16" ht="13.2">
      <c r="I399" s="270"/>
      <c r="M399" s="40"/>
      <c r="N399" s="40"/>
      <c r="O399" s="40"/>
      <c r="P399" s="40"/>
    </row>
    <row r="400" spans="9:16" ht="13.2">
      <c r="I400" s="270"/>
      <c r="M400" s="40"/>
      <c r="N400" s="40"/>
      <c r="O400" s="40"/>
      <c r="P400" s="40"/>
    </row>
    <row r="401" spans="9:16" ht="13.2">
      <c r="I401" s="270"/>
      <c r="M401" s="40"/>
      <c r="N401" s="40"/>
      <c r="O401" s="40"/>
      <c r="P401" s="40"/>
    </row>
    <row r="402" spans="9:16" ht="13.2">
      <c r="I402" s="270"/>
      <c r="M402" s="40"/>
      <c r="N402" s="40"/>
      <c r="O402" s="40"/>
      <c r="P402" s="40"/>
    </row>
    <row r="403" spans="9:16" ht="13.2">
      <c r="I403" s="270"/>
      <c r="M403" s="40"/>
      <c r="N403" s="40"/>
      <c r="O403" s="40"/>
      <c r="P403" s="40"/>
    </row>
    <row r="404" spans="9:16" ht="13.2">
      <c r="I404" s="270"/>
      <c r="M404" s="40"/>
      <c r="N404" s="40"/>
      <c r="O404" s="40"/>
      <c r="P404" s="40"/>
    </row>
    <row r="405" spans="9:16" ht="13.2">
      <c r="I405" s="270"/>
      <c r="M405" s="40"/>
      <c r="N405" s="40"/>
      <c r="O405" s="40"/>
      <c r="P405" s="40"/>
    </row>
    <row r="406" spans="9:16" ht="13.2">
      <c r="I406" s="270"/>
      <c r="M406" s="40"/>
      <c r="N406" s="40"/>
      <c r="O406" s="40"/>
      <c r="P406" s="40"/>
    </row>
    <row r="407" spans="9:16" ht="13.2">
      <c r="I407" s="270"/>
      <c r="M407" s="40"/>
      <c r="N407" s="40"/>
      <c r="O407" s="40"/>
      <c r="P407" s="40"/>
    </row>
    <row r="408" spans="9:16" ht="13.2">
      <c r="I408" s="270"/>
      <c r="M408" s="40"/>
      <c r="N408" s="40"/>
      <c r="O408" s="40"/>
      <c r="P408" s="40"/>
    </row>
    <row r="409" spans="9:16" ht="13.2">
      <c r="I409" s="270"/>
      <c r="M409" s="40"/>
      <c r="N409" s="40"/>
      <c r="O409" s="40"/>
      <c r="P409" s="40"/>
    </row>
    <row r="410" spans="9:16" ht="13.2">
      <c r="I410" s="270"/>
      <c r="M410" s="40"/>
      <c r="N410" s="40"/>
      <c r="O410" s="40"/>
      <c r="P410" s="40"/>
    </row>
    <row r="411" spans="9:16" ht="13.2">
      <c r="I411" s="270"/>
      <c r="M411" s="40"/>
      <c r="N411" s="40"/>
      <c r="O411" s="40"/>
      <c r="P411" s="40"/>
    </row>
    <row r="412" spans="9:16" ht="13.2">
      <c r="I412" s="270"/>
      <c r="M412" s="40"/>
      <c r="N412" s="40"/>
      <c r="O412" s="40"/>
      <c r="P412" s="40"/>
    </row>
    <row r="413" spans="9:16" ht="13.2">
      <c r="I413" s="270"/>
      <c r="M413" s="40"/>
      <c r="N413" s="40"/>
      <c r="O413" s="40"/>
      <c r="P413" s="40"/>
    </row>
    <row r="414" spans="9:16" ht="13.2">
      <c r="I414" s="270"/>
      <c r="M414" s="40"/>
      <c r="N414" s="40"/>
      <c r="O414" s="40"/>
      <c r="P414" s="40"/>
    </row>
    <row r="415" spans="9:16" ht="13.2">
      <c r="I415" s="270"/>
      <c r="M415" s="40"/>
      <c r="N415" s="40"/>
      <c r="O415" s="40"/>
      <c r="P415" s="40"/>
    </row>
    <row r="416" spans="9:16" ht="13.2">
      <c r="I416" s="270"/>
      <c r="M416" s="40"/>
      <c r="N416" s="40"/>
      <c r="O416" s="40"/>
      <c r="P416" s="40"/>
    </row>
    <row r="417" spans="9:16" ht="13.2">
      <c r="I417" s="270"/>
      <c r="M417" s="40"/>
      <c r="N417" s="40"/>
      <c r="O417" s="40"/>
      <c r="P417" s="40"/>
    </row>
    <row r="418" spans="9:16" ht="13.2">
      <c r="I418" s="270"/>
      <c r="M418" s="40"/>
      <c r="N418" s="40"/>
      <c r="O418" s="40"/>
      <c r="P418" s="40"/>
    </row>
    <row r="419" spans="9:16" ht="13.2">
      <c r="I419" s="270"/>
      <c r="M419" s="40"/>
      <c r="N419" s="40"/>
      <c r="O419" s="40"/>
      <c r="P419" s="40"/>
    </row>
    <row r="420" spans="9:16" ht="13.2">
      <c r="I420" s="270"/>
      <c r="M420" s="40"/>
      <c r="N420" s="40"/>
      <c r="O420" s="40"/>
      <c r="P420" s="40"/>
    </row>
    <row r="421" spans="9:16" ht="13.2">
      <c r="I421" s="270"/>
      <c r="M421" s="40"/>
      <c r="N421" s="40"/>
      <c r="O421" s="40"/>
      <c r="P421" s="40"/>
    </row>
    <row r="422" spans="9:16" ht="13.2">
      <c r="I422" s="270"/>
      <c r="M422" s="40"/>
      <c r="N422" s="40"/>
      <c r="O422" s="40"/>
      <c r="P422" s="40"/>
    </row>
    <row r="423" spans="9:16" ht="13.2">
      <c r="I423" s="270"/>
      <c r="M423" s="40"/>
      <c r="N423" s="40"/>
      <c r="O423" s="40"/>
      <c r="P423" s="40"/>
    </row>
    <row r="424" spans="9:16" ht="13.2">
      <c r="I424" s="270"/>
      <c r="M424" s="40"/>
      <c r="N424" s="40"/>
      <c r="O424" s="40"/>
      <c r="P424" s="40"/>
    </row>
    <row r="425" spans="9:16" ht="13.2">
      <c r="I425" s="270"/>
      <c r="M425" s="40"/>
      <c r="N425" s="40"/>
      <c r="O425" s="40"/>
      <c r="P425" s="40"/>
    </row>
    <row r="426" spans="9:16" ht="13.2">
      <c r="I426" s="270"/>
      <c r="M426" s="40"/>
      <c r="N426" s="40"/>
      <c r="O426" s="40"/>
      <c r="P426" s="40"/>
    </row>
    <row r="427" spans="9:16" ht="13.2">
      <c r="I427" s="270"/>
      <c r="M427" s="40"/>
      <c r="N427" s="40"/>
      <c r="O427" s="40"/>
      <c r="P427" s="40"/>
    </row>
    <row r="428" spans="9:16" ht="13.2">
      <c r="I428" s="270"/>
      <c r="M428" s="40"/>
      <c r="N428" s="40"/>
      <c r="O428" s="40"/>
      <c r="P428" s="40"/>
    </row>
    <row r="429" spans="9:16" ht="13.2">
      <c r="I429" s="270"/>
      <c r="M429" s="40"/>
      <c r="N429" s="40"/>
      <c r="O429" s="40"/>
      <c r="P429" s="40"/>
    </row>
    <row r="430" spans="9:16" ht="13.2">
      <c r="I430" s="270"/>
      <c r="M430" s="40"/>
      <c r="N430" s="40"/>
      <c r="O430" s="40"/>
      <c r="P430" s="40"/>
    </row>
    <row r="431" spans="9:16" ht="13.2">
      <c r="I431" s="270"/>
      <c r="M431" s="40"/>
      <c r="N431" s="40"/>
      <c r="O431" s="40"/>
      <c r="P431" s="40"/>
    </row>
    <row r="432" spans="9:16" ht="13.2">
      <c r="I432" s="270"/>
      <c r="M432" s="40"/>
      <c r="N432" s="40"/>
      <c r="O432" s="40"/>
      <c r="P432" s="40"/>
    </row>
    <row r="433" spans="9:16" ht="13.2">
      <c r="I433" s="270"/>
      <c r="M433" s="40"/>
      <c r="N433" s="40"/>
      <c r="O433" s="40"/>
      <c r="P433" s="40"/>
    </row>
    <row r="434" spans="9:16" ht="13.2">
      <c r="I434" s="270"/>
      <c r="M434" s="40"/>
      <c r="N434" s="40"/>
      <c r="O434" s="40"/>
      <c r="P434" s="40"/>
    </row>
    <row r="435" spans="9:16" ht="13.2">
      <c r="I435" s="270"/>
      <c r="M435" s="40"/>
      <c r="N435" s="40"/>
      <c r="O435" s="40"/>
      <c r="P435" s="40"/>
    </row>
    <row r="436" spans="9:16" ht="13.2">
      <c r="I436" s="270"/>
      <c r="M436" s="40"/>
      <c r="N436" s="40"/>
      <c r="O436" s="40"/>
      <c r="P436" s="40"/>
    </row>
    <row r="437" spans="9:16" ht="13.2">
      <c r="I437" s="270"/>
      <c r="M437" s="40"/>
      <c r="N437" s="40"/>
      <c r="O437" s="40"/>
      <c r="P437" s="40"/>
    </row>
    <row r="438" spans="9:16" ht="13.2">
      <c r="I438" s="270"/>
      <c r="M438" s="40"/>
      <c r="N438" s="40"/>
      <c r="O438" s="40"/>
      <c r="P438" s="40"/>
    </row>
    <row r="439" spans="9:16" ht="13.2">
      <c r="I439" s="270"/>
      <c r="M439" s="40"/>
      <c r="N439" s="40"/>
      <c r="O439" s="40"/>
      <c r="P439" s="40"/>
    </row>
    <row r="440" spans="9:16" ht="13.2">
      <c r="I440" s="270"/>
      <c r="M440" s="40"/>
      <c r="N440" s="40"/>
      <c r="O440" s="40"/>
      <c r="P440" s="40"/>
    </row>
    <row r="441" spans="9:16" ht="13.2">
      <c r="I441" s="270"/>
      <c r="M441" s="40"/>
      <c r="N441" s="40"/>
      <c r="O441" s="40"/>
      <c r="P441" s="40"/>
    </row>
    <row r="442" spans="9:16" ht="13.2">
      <c r="I442" s="270"/>
      <c r="M442" s="40"/>
      <c r="N442" s="40"/>
      <c r="O442" s="40"/>
      <c r="P442" s="40"/>
    </row>
    <row r="443" spans="9:16" ht="13.2">
      <c r="I443" s="270"/>
      <c r="M443" s="40"/>
      <c r="N443" s="40"/>
      <c r="O443" s="40"/>
      <c r="P443" s="40"/>
    </row>
    <row r="444" spans="9:16" ht="13.2">
      <c r="I444" s="270"/>
      <c r="M444" s="40"/>
      <c r="N444" s="40"/>
      <c r="O444" s="40"/>
      <c r="P444" s="40"/>
    </row>
    <row r="445" spans="9:16" ht="13.2">
      <c r="I445" s="270"/>
      <c r="M445" s="40"/>
      <c r="N445" s="40"/>
      <c r="O445" s="40"/>
      <c r="P445" s="40"/>
    </row>
    <row r="446" spans="9:16" ht="13.2">
      <c r="I446" s="270"/>
      <c r="M446" s="40"/>
      <c r="N446" s="40"/>
      <c r="O446" s="40"/>
      <c r="P446" s="40"/>
    </row>
    <row r="447" spans="9:16" ht="13.2">
      <c r="I447" s="270"/>
      <c r="M447" s="40"/>
      <c r="N447" s="40"/>
      <c r="O447" s="40"/>
      <c r="P447" s="40"/>
    </row>
    <row r="448" spans="9:16" ht="13.2">
      <c r="I448" s="270"/>
      <c r="M448" s="40"/>
      <c r="N448" s="40"/>
      <c r="O448" s="40"/>
      <c r="P448" s="40"/>
    </row>
    <row r="449" spans="9:16" ht="13.2">
      <c r="I449" s="270"/>
      <c r="M449" s="40"/>
      <c r="N449" s="40"/>
      <c r="O449" s="40"/>
      <c r="P449" s="40"/>
    </row>
    <row r="450" spans="9:16" ht="13.2">
      <c r="I450" s="270"/>
      <c r="M450" s="40"/>
      <c r="N450" s="40"/>
      <c r="O450" s="40"/>
      <c r="P450" s="40"/>
    </row>
    <row r="451" spans="9:16" ht="13.2">
      <c r="I451" s="270"/>
      <c r="M451" s="40"/>
      <c r="N451" s="40"/>
      <c r="O451" s="40"/>
      <c r="P451" s="40"/>
    </row>
    <row r="452" spans="9:16" ht="13.2">
      <c r="I452" s="270"/>
      <c r="M452" s="40"/>
      <c r="N452" s="40"/>
      <c r="O452" s="40"/>
      <c r="P452" s="40"/>
    </row>
    <row r="453" spans="9:16" ht="13.2">
      <c r="I453" s="270"/>
      <c r="M453" s="40"/>
      <c r="N453" s="40"/>
      <c r="O453" s="40"/>
      <c r="P453" s="40"/>
    </row>
    <row r="454" spans="9:16" ht="13.2">
      <c r="I454" s="270"/>
      <c r="M454" s="40"/>
      <c r="N454" s="40"/>
      <c r="O454" s="40"/>
      <c r="P454" s="40"/>
    </row>
    <row r="455" spans="9:16" ht="13.2">
      <c r="I455" s="270"/>
      <c r="M455" s="40"/>
      <c r="N455" s="40"/>
      <c r="O455" s="40"/>
      <c r="P455" s="40"/>
    </row>
    <row r="456" spans="9:16" ht="13.2">
      <c r="I456" s="270"/>
      <c r="M456" s="40"/>
      <c r="N456" s="40"/>
      <c r="O456" s="40"/>
      <c r="P456" s="40"/>
    </row>
    <row r="457" spans="9:16" ht="13.2">
      <c r="I457" s="270"/>
      <c r="M457" s="40"/>
      <c r="N457" s="40"/>
      <c r="O457" s="40"/>
      <c r="P457" s="40"/>
    </row>
    <row r="458" spans="9:16" ht="13.2">
      <c r="I458" s="270"/>
      <c r="M458" s="40"/>
      <c r="N458" s="40"/>
      <c r="O458" s="40"/>
      <c r="P458" s="40"/>
    </row>
    <row r="459" spans="9:16" ht="13.2">
      <c r="I459" s="270"/>
      <c r="M459" s="40"/>
      <c r="N459" s="40"/>
      <c r="O459" s="40"/>
      <c r="P459" s="40"/>
    </row>
    <row r="460" spans="9:16" ht="13.2">
      <c r="I460" s="270"/>
      <c r="M460" s="40"/>
      <c r="N460" s="40"/>
      <c r="O460" s="40"/>
      <c r="P460" s="40"/>
    </row>
    <row r="461" spans="9:16" ht="13.2">
      <c r="I461" s="270"/>
      <c r="M461" s="40"/>
      <c r="N461" s="40"/>
      <c r="O461" s="40"/>
      <c r="P461" s="40"/>
    </row>
    <row r="462" spans="9:16" ht="13.2">
      <c r="I462" s="270"/>
      <c r="M462" s="40"/>
      <c r="N462" s="40"/>
      <c r="O462" s="40"/>
      <c r="P462" s="40"/>
    </row>
    <row r="463" spans="9:16" ht="13.2">
      <c r="I463" s="270"/>
      <c r="M463" s="40"/>
      <c r="N463" s="40"/>
      <c r="O463" s="40"/>
      <c r="P463" s="40"/>
    </row>
    <row r="464" spans="9:16" ht="13.2">
      <c r="I464" s="270"/>
      <c r="M464" s="40"/>
      <c r="N464" s="40"/>
      <c r="O464" s="40"/>
      <c r="P464" s="40"/>
    </row>
    <row r="465" spans="9:16" ht="13.2">
      <c r="I465" s="270"/>
      <c r="M465" s="40"/>
      <c r="N465" s="40"/>
      <c r="O465" s="40"/>
      <c r="P465" s="40"/>
    </row>
    <row r="466" spans="9:16" ht="13.2">
      <c r="I466" s="270"/>
      <c r="M466" s="40"/>
      <c r="N466" s="40"/>
      <c r="O466" s="40"/>
      <c r="P466" s="40"/>
    </row>
    <row r="467" spans="9:16" ht="13.2">
      <c r="I467" s="270"/>
      <c r="M467" s="40"/>
      <c r="N467" s="40"/>
      <c r="O467" s="40"/>
      <c r="P467" s="40"/>
    </row>
    <row r="468" spans="9:16" ht="13.2">
      <c r="I468" s="270"/>
      <c r="M468" s="40"/>
      <c r="N468" s="40"/>
      <c r="O468" s="40"/>
      <c r="P468" s="40"/>
    </row>
    <row r="469" spans="9:16" ht="13.2">
      <c r="I469" s="270"/>
      <c r="M469" s="40"/>
      <c r="N469" s="40"/>
      <c r="O469" s="40"/>
      <c r="P469" s="40"/>
    </row>
    <row r="470" spans="9:16" ht="13.2">
      <c r="I470" s="270"/>
      <c r="M470" s="40"/>
      <c r="N470" s="40"/>
      <c r="O470" s="40"/>
      <c r="P470" s="40"/>
    </row>
    <row r="471" spans="9:16" ht="13.2">
      <c r="I471" s="270"/>
      <c r="M471" s="40"/>
      <c r="N471" s="40"/>
      <c r="O471" s="40"/>
      <c r="P471" s="40"/>
    </row>
    <row r="472" spans="9:16" ht="13.2">
      <c r="I472" s="270"/>
      <c r="M472" s="40"/>
      <c r="N472" s="40"/>
      <c r="O472" s="40"/>
      <c r="P472" s="40"/>
    </row>
    <row r="473" spans="9:16" ht="13.2">
      <c r="I473" s="270"/>
      <c r="M473" s="40"/>
      <c r="N473" s="40"/>
      <c r="O473" s="40"/>
      <c r="P473" s="40"/>
    </row>
    <row r="474" spans="9:16" ht="13.2">
      <c r="I474" s="270"/>
      <c r="M474" s="40"/>
      <c r="N474" s="40"/>
      <c r="O474" s="40"/>
      <c r="P474" s="40"/>
    </row>
    <row r="475" spans="9:16" ht="13.2">
      <c r="I475" s="270"/>
      <c r="M475" s="40"/>
      <c r="N475" s="40"/>
      <c r="O475" s="40"/>
      <c r="P475" s="40"/>
    </row>
    <row r="476" spans="9:16" ht="13.2">
      <c r="I476" s="270"/>
      <c r="M476" s="40"/>
      <c r="N476" s="40"/>
      <c r="O476" s="40"/>
      <c r="P476" s="40"/>
    </row>
    <row r="477" spans="9:16" ht="13.2">
      <c r="I477" s="270"/>
      <c r="M477" s="40"/>
      <c r="N477" s="40"/>
      <c r="O477" s="40"/>
      <c r="P477" s="40"/>
    </row>
    <row r="478" spans="9:16" ht="13.2">
      <c r="I478" s="270"/>
      <c r="M478" s="40"/>
      <c r="N478" s="40"/>
      <c r="O478" s="40"/>
      <c r="P478" s="40"/>
    </row>
    <row r="479" spans="9:16" ht="13.2">
      <c r="I479" s="270"/>
      <c r="M479" s="40"/>
      <c r="N479" s="40"/>
      <c r="O479" s="40"/>
      <c r="P479" s="40"/>
    </row>
    <row r="480" spans="9:16" ht="13.2">
      <c r="I480" s="270"/>
      <c r="M480" s="40"/>
      <c r="N480" s="40"/>
      <c r="O480" s="40"/>
      <c r="P480" s="40"/>
    </row>
    <row r="481" spans="9:16" ht="13.2">
      <c r="I481" s="270"/>
      <c r="M481" s="40"/>
      <c r="N481" s="40"/>
      <c r="O481" s="40"/>
      <c r="P481" s="40"/>
    </row>
    <row r="482" spans="9:16" ht="13.2">
      <c r="I482" s="270"/>
      <c r="M482" s="40"/>
      <c r="N482" s="40"/>
      <c r="O482" s="40"/>
      <c r="P482" s="40"/>
    </row>
    <row r="483" spans="9:16" ht="13.2">
      <c r="I483" s="270"/>
      <c r="M483" s="40"/>
      <c r="N483" s="40"/>
      <c r="O483" s="40"/>
      <c r="P483" s="40"/>
    </row>
    <row r="484" spans="9:16" ht="13.2">
      <c r="I484" s="270"/>
      <c r="M484" s="40"/>
      <c r="N484" s="40"/>
      <c r="O484" s="40"/>
      <c r="P484" s="40"/>
    </row>
    <row r="485" spans="9:16" ht="13.2">
      <c r="I485" s="270"/>
      <c r="M485" s="40"/>
      <c r="N485" s="40"/>
      <c r="O485" s="40"/>
      <c r="P485" s="40"/>
    </row>
    <row r="486" spans="9:16" ht="13.2">
      <c r="I486" s="270"/>
      <c r="M486" s="40"/>
      <c r="N486" s="40"/>
      <c r="O486" s="40"/>
      <c r="P486" s="40"/>
    </row>
    <row r="487" spans="9:16" ht="13.2">
      <c r="I487" s="270"/>
      <c r="M487" s="40"/>
      <c r="N487" s="40"/>
      <c r="O487" s="40"/>
      <c r="P487" s="40"/>
    </row>
    <row r="488" spans="9:16" ht="13.2">
      <c r="I488" s="270"/>
      <c r="M488" s="40"/>
      <c r="N488" s="40"/>
      <c r="O488" s="40"/>
      <c r="P488" s="40"/>
    </row>
    <row r="489" spans="9:16" ht="13.2">
      <c r="I489" s="270"/>
      <c r="M489" s="40"/>
      <c r="N489" s="40"/>
      <c r="O489" s="40"/>
      <c r="P489" s="40"/>
    </row>
    <row r="490" spans="9:16" ht="13.2">
      <c r="I490" s="270"/>
      <c r="M490" s="40"/>
      <c r="N490" s="40"/>
      <c r="O490" s="40"/>
      <c r="P490" s="40"/>
    </row>
    <row r="491" spans="9:16" ht="13.2">
      <c r="I491" s="270"/>
      <c r="M491" s="40"/>
      <c r="N491" s="40"/>
      <c r="O491" s="40"/>
      <c r="P491" s="40"/>
    </row>
    <row r="492" spans="9:16" ht="13.2">
      <c r="I492" s="270"/>
      <c r="M492" s="40"/>
      <c r="N492" s="40"/>
      <c r="O492" s="40"/>
      <c r="P492" s="40"/>
    </row>
    <row r="493" spans="9:16" ht="13.2">
      <c r="I493" s="270"/>
      <c r="M493" s="40"/>
      <c r="N493" s="40"/>
      <c r="O493" s="40"/>
      <c r="P493" s="40"/>
    </row>
    <row r="494" spans="9:16" ht="13.2">
      <c r="I494" s="270"/>
      <c r="M494" s="40"/>
      <c r="N494" s="40"/>
      <c r="O494" s="40"/>
      <c r="P494" s="40"/>
    </row>
    <row r="495" spans="9:16" ht="13.2">
      <c r="I495" s="270"/>
      <c r="M495" s="40"/>
      <c r="N495" s="40"/>
      <c r="O495" s="40"/>
      <c r="P495" s="40"/>
    </row>
    <row r="496" spans="9:16" ht="13.2">
      <c r="I496" s="270"/>
      <c r="M496" s="40"/>
      <c r="N496" s="40"/>
      <c r="O496" s="40"/>
      <c r="P496" s="40"/>
    </row>
    <row r="497" spans="9:16" ht="13.2">
      <c r="I497" s="270"/>
      <c r="M497" s="40"/>
      <c r="N497" s="40"/>
      <c r="O497" s="40"/>
      <c r="P497" s="40"/>
    </row>
    <row r="498" spans="9:16" ht="13.2">
      <c r="I498" s="270"/>
      <c r="M498" s="40"/>
      <c r="N498" s="40"/>
      <c r="O498" s="40"/>
      <c r="P498" s="40"/>
    </row>
    <row r="499" spans="9:16" ht="13.2">
      <c r="I499" s="270"/>
      <c r="M499" s="40"/>
      <c r="N499" s="40"/>
      <c r="O499" s="40"/>
      <c r="P499" s="40"/>
    </row>
    <row r="500" spans="9:16" ht="13.2">
      <c r="I500" s="270"/>
      <c r="M500" s="40"/>
      <c r="N500" s="40"/>
      <c r="O500" s="40"/>
      <c r="P500" s="40"/>
    </row>
    <row r="501" spans="9:16" ht="13.2">
      <c r="I501" s="270"/>
      <c r="M501" s="40"/>
      <c r="N501" s="40"/>
      <c r="O501" s="40"/>
      <c r="P501" s="40"/>
    </row>
    <row r="502" spans="9:16" ht="13.2">
      <c r="I502" s="270"/>
      <c r="M502" s="40"/>
      <c r="N502" s="40"/>
      <c r="O502" s="40"/>
      <c r="P502" s="40"/>
    </row>
    <row r="503" spans="9:16" ht="13.2">
      <c r="I503" s="270"/>
      <c r="M503" s="40"/>
      <c r="N503" s="40"/>
      <c r="O503" s="40"/>
      <c r="P503" s="40"/>
    </row>
    <row r="504" spans="9:16" ht="13.2">
      <c r="I504" s="270"/>
      <c r="M504" s="40"/>
      <c r="N504" s="40"/>
      <c r="O504" s="40"/>
      <c r="P504" s="40"/>
    </row>
    <row r="505" spans="9:16" ht="13.2">
      <c r="I505" s="270"/>
      <c r="M505" s="40"/>
      <c r="N505" s="40"/>
      <c r="O505" s="40"/>
      <c r="P505" s="40"/>
    </row>
    <row r="506" spans="9:16" ht="13.2">
      <c r="I506" s="270"/>
      <c r="M506" s="40"/>
      <c r="N506" s="40"/>
      <c r="O506" s="40"/>
      <c r="P506" s="40"/>
    </row>
    <row r="507" spans="9:16" ht="13.2">
      <c r="I507" s="270"/>
      <c r="M507" s="40"/>
      <c r="N507" s="40"/>
      <c r="O507" s="40"/>
      <c r="P507" s="40"/>
    </row>
    <row r="508" spans="9:16" ht="13.2">
      <c r="I508" s="270"/>
      <c r="M508" s="40"/>
      <c r="N508" s="40"/>
      <c r="O508" s="40"/>
      <c r="P508" s="40"/>
    </row>
    <row r="509" spans="9:16" ht="13.2">
      <c r="I509" s="270"/>
      <c r="M509" s="40"/>
      <c r="N509" s="40"/>
      <c r="O509" s="40"/>
      <c r="P509" s="40"/>
    </row>
    <row r="510" spans="9:16" ht="13.2">
      <c r="I510" s="270"/>
      <c r="M510" s="40"/>
      <c r="N510" s="40"/>
      <c r="O510" s="40"/>
      <c r="P510" s="40"/>
    </row>
    <row r="511" spans="9:16" ht="13.2">
      <c r="I511" s="270"/>
      <c r="M511" s="40"/>
      <c r="N511" s="40"/>
      <c r="O511" s="40"/>
      <c r="P511" s="40"/>
    </row>
    <row r="512" spans="9:16" ht="13.2">
      <c r="I512" s="270"/>
      <c r="M512" s="40"/>
      <c r="N512" s="40"/>
      <c r="O512" s="40"/>
      <c r="P512" s="40"/>
    </row>
    <row r="513" spans="9:16" ht="13.2">
      <c r="I513" s="270"/>
      <c r="M513" s="40"/>
      <c r="N513" s="40"/>
      <c r="O513" s="40"/>
      <c r="P513" s="40"/>
    </row>
    <row r="514" spans="9:16" ht="13.2">
      <c r="I514" s="270"/>
      <c r="M514" s="40"/>
      <c r="N514" s="40"/>
      <c r="O514" s="40"/>
      <c r="P514" s="40"/>
    </row>
    <row r="515" spans="9:16" ht="13.2">
      <c r="I515" s="270"/>
      <c r="M515" s="40"/>
      <c r="N515" s="40"/>
      <c r="O515" s="40"/>
      <c r="P515" s="40"/>
    </row>
    <row r="516" spans="9:16" ht="13.2">
      <c r="I516" s="270"/>
      <c r="M516" s="40"/>
      <c r="N516" s="40"/>
      <c r="O516" s="40"/>
      <c r="P516" s="40"/>
    </row>
    <row r="517" spans="9:16" ht="13.2">
      <c r="I517" s="270"/>
      <c r="M517" s="40"/>
      <c r="N517" s="40"/>
      <c r="O517" s="40"/>
      <c r="P517" s="40"/>
    </row>
    <row r="518" spans="9:16" ht="13.2">
      <c r="I518" s="270"/>
      <c r="M518" s="40"/>
      <c r="N518" s="40"/>
      <c r="O518" s="40"/>
      <c r="P518" s="40"/>
    </row>
    <row r="519" spans="9:16" ht="13.2">
      <c r="I519" s="270"/>
      <c r="M519" s="40"/>
      <c r="N519" s="40"/>
      <c r="O519" s="40"/>
      <c r="P519" s="40"/>
    </row>
    <row r="520" spans="9:16" ht="13.2">
      <c r="I520" s="270"/>
      <c r="M520" s="40"/>
      <c r="N520" s="40"/>
      <c r="O520" s="40"/>
      <c r="P520" s="40"/>
    </row>
    <row r="521" spans="9:16" ht="13.2">
      <c r="I521" s="270"/>
      <c r="M521" s="40"/>
      <c r="N521" s="40"/>
      <c r="O521" s="40"/>
      <c r="P521" s="40"/>
    </row>
    <row r="522" spans="9:16" ht="13.2">
      <c r="I522" s="270"/>
      <c r="M522" s="40"/>
      <c r="N522" s="40"/>
      <c r="O522" s="40"/>
      <c r="P522" s="40"/>
    </row>
    <row r="523" spans="9:16" ht="13.2">
      <c r="I523" s="270"/>
      <c r="M523" s="40"/>
      <c r="N523" s="40"/>
      <c r="O523" s="40"/>
      <c r="P523" s="40"/>
    </row>
    <row r="524" spans="9:16" ht="13.2">
      <c r="I524" s="270"/>
      <c r="M524" s="40"/>
      <c r="N524" s="40"/>
      <c r="O524" s="40"/>
      <c r="P524" s="40"/>
    </row>
    <row r="525" spans="9:16" ht="13.2">
      <c r="I525" s="270"/>
      <c r="M525" s="40"/>
      <c r="N525" s="40"/>
      <c r="O525" s="40"/>
      <c r="P525" s="40"/>
    </row>
    <row r="526" spans="9:16" ht="13.2">
      <c r="I526" s="270"/>
      <c r="M526" s="40"/>
      <c r="N526" s="40"/>
      <c r="O526" s="40"/>
      <c r="P526" s="40"/>
    </row>
    <row r="527" spans="9:16" ht="13.2">
      <c r="I527" s="270"/>
      <c r="M527" s="40"/>
      <c r="N527" s="40"/>
      <c r="O527" s="40"/>
      <c r="P527" s="40"/>
    </row>
    <row r="528" spans="9:16" ht="13.2">
      <c r="I528" s="270"/>
      <c r="M528" s="40"/>
      <c r="N528" s="40"/>
      <c r="O528" s="40"/>
      <c r="P528" s="40"/>
    </row>
    <row r="529" spans="9:16" ht="13.2">
      <c r="I529" s="270"/>
      <c r="M529" s="40"/>
      <c r="N529" s="40"/>
      <c r="O529" s="40"/>
      <c r="P529" s="40"/>
    </row>
    <row r="530" spans="9:16" ht="13.2">
      <c r="I530" s="270"/>
      <c r="M530" s="40"/>
      <c r="N530" s="40"/>
      <c r="O530" s="40"/>
      <c r="P530" s="40"/>
    </row>
    <row r="531" spans="9:16" ht="13.2">
      <c r="I531" s="270"/>
      <c r="M531" s="40"/>
      <c r="N531" s="40"/>
      <c r="O531" s="40"/>
      <c r="P531" s="40"/>
    </row>
    <row r="532" spans="9:16" ht="13.2">
      <c r="I532" s="270"/>
      <c r="M532" s="40"/>
      <c r="N532" s="40"/>
      <c r="O532" s="40"/>
      <c r="P532" s="40"/>
    </row>
    <row r="533" spans="9:16" ht="13.2">
      <c r="I533" s="270"/>
      <c r="M533" s="40"/>
      <c r="N533" s="40"/>
      <c r="O533" s="40"/>
      <c r="P533" s="40"/>
    </row>
    <row r="534" spans="9:16" ht="13.2">
      <c r="I534" s="270"/>
      <c r="M534" s="40"/>
      <c r="N534" s="40"/>
      <c r="O534" s="40"/>
      <c r="P534" s="40"/>
    </row>
    <row r="535" spans="9:16" ht="13.2">
      <c r="I535" s="270"/>
      <c r="M535" s="40"/>
      <c r="N535" s="40"/>
      <c r="O535" s="40"/>
      <c r="P535" s="40"/>
    </row>
    <row r="536" spans="9:16" ht="13.2">
      <c r="I536" s="270"/>
      <c r="M536" s="40"/>
      <c r="N536" s="40"/>
      <c r="O536" s="40"/>
      <c r="P536" s="40"/>
    </row>
    <row r="537" spans="9:16" ht="13.2">
      <c r="I537" s="270"/>
      <c r="M537" s="40"/>
      <c r="N537" s="40"/>
      <c r="O537" s="40"/>
      <c r="P537" s="40"/>
    </row>
    <row r="538" spans="9:16" ht="13.2">
      <c r="I538" s="270"/>
      <c r="M538" s="40"/>
      <c r="N538" s="40"/>
      <c r="O538" s="40"/>
      <c r="P538" s="40"/>
    </row>
    <row r="539" spans="9:16" ht="13.2">
      <c r="I539" s="270"/>
      <c r="M539" s="40"/>
      <c r="N539" s="40"/>
      <c r="O539" s="40"/>
      <c r="P539" s="40"/>
    </row>
    <row r="540" spans="9:16" ht="13.2">
      <c r="I540" s="270"/>
      <c r="M540" s="40"/>
      <c r="N540" s="40"/>
      <c r="O540" s="40"/>
      <c r="P540" s="40"/>
    </row>
    <row r="541" spans="9:16" ht="13.2">
      <c r="I541" s="270"/>
      <c r="M541" s="40"/>
      <c r="N541" s="40"/>
      <c r="O541" s="40"/>
      <c r="P541" s="40"/>
    </row>
    <row r="542" spans="9:16" ht="13.2">
      <c r="I542" s="270"/>
      <c r="M542" s="40"/>
      <c r="N542" s="40"/>
      <c r="O542" s="40"/>
      <c r="P542" s="40"/>
    </row>
    <row r="543" spans="9:16" ht="13.2">
      <c r="I543" s="270"/>
      <c r="M543" s="40"/>
      <c r="N543" s="40"/>
      <c r="O543" s="40"/>
      <c r="P543" s="40"/>
    </row>
    <row r="544" spans="9:16" ht="13.2">
      <c r="I544" s="270"/>
      <c r="M544" s="40"/>
      <c r="N544" s="40"/>
      <c r="O544" s="40"/>
      <c r="P544" s="40"/>
    </row>
    <row r="545" spans="9:16" ht="13.2">
      <c r="I545" s="270"/>
      <c r="M545" s="40"/>
      <c r="N545" s="40"/>
      <c r="O545" s="40"/>
      <c r="P545" s="40"/>
    </row>
    <row r="546" spans="9:16" ht="13.2">
      <c r="I546" s="270"/>
      <c r="M546" s="40"/>
      <c r="N546" s="40"/>
      <c r="O546" s="40"/>
      <c r="P546" s="40"/>
    </row>
    <row r="547" spans="9:16" ht="13.2">
      <c r="I547" s="270"/>
      <c r="M547" s="40"/>
      <c r="N547" s="40"/>
      <c r="O547" s="40"/>
      <c r="P547" s="40"/>
    </row>
    <row r="548" spans="9:16" ht="13.2">
      <c r="I548" s="270"/>
      <c r="M548" s="40"/>
      <c r="N548" s="40"/>
      <c r="O548" s="40"/>
      <c r="P548" s="40"/>
    </row>
    <row r="549" spans="9:16" ht="13.2">
      <c r="I549" s="270"/>
      <c r="M549" s="40"/>
      <c r="N549" s="40"/>
      <c r="O549" s="40"/>
      <c r="P549" s="40"/>
    </row>
    <row r="550" spans="9:16" ht="13.2">
      <c r="I550" s="270"/>
      <c r="M550" s="40"/>
      <c r="N550" s="40"/>
      <c r="O550" s="40"/>
      <c r="P550" s="40"/>
    </row>
    <row r="551" spans="9:16" ht="13.2">
      <c r="I551" s="270"/>
      <c r="M551" s="40"/>
      <c r="N551" s="40"/>
      <c r="O551" s="40"/>
      <c r="P551" s="40"/>
    </row>
    <row r="552" spans="9:16" ht="13.2">
      <c r="I552" s="270"/>
      <c r="M552" s="40"/>
      <c r="N552" s="40"/>
      <c r="O552" s="40"/>
      <c r="P552" s="40"/>
    </row>
    <row r="553" spans="9:16" ht="13.2">
      <c r="I553" s="270"/>
      <c r="M553" s="40"/>
      <c r="N553" s="40"/>
      <c r="O553" s="40"/>
      <c r="P553" s="40"/>
    </row>
    <row r="554" spans="9:16" ht="13.2">
      <c r="I554" s="270"/>
      <c r="M554" s="40"/>
      <c r="N554" s="40"/>
      <c r="O554" s="40"/>
      <c r="P554" s="40"/>
    </row>
    <row r="555" spans="9:16" ht="13.2">
      <c r="I555" s="270"/>
      <c r="M555" s="40"/>
      <c r="N555" s="40"/>
      <c r="O555" s="40"/>
      <c r="P555" s="40"/>
    </row>
    <row r="556" spans="9:16" ht="13.2">
      <c r="I556" s="270"/>
      <c r="M556" s="40"/>
      <c r="N556" s="40"/>
      <c r="O556" s="40"/>
      <c r="P556" s="40"/>
    </row>
    <row r="557" spans="9:16" ht="13.2">
      <c r="I557" s="270"/>
      <c r="M557" s="40"/>
      <c r="N557" s="40"/>
      <c r="O557" s="40"/>
      <c r="P557" s="40"/>
    </row>
    <row r="558" spans="9:16" ht="13.2">
      <c r="I558" s="270"/>
      <c r="M558" s="40"/>
      <c r="N558" s="40"/>
      <c r="O558" s="40"/>
      <c r="P558" s="40"/>
    </row>
    <row r="559" spans="9:16" ht="13.2">
      <c r="I559" s="270"/>
      <c r="M559" s="40"/>
      <c r="N559" s="40"/>
      <c r="O559" s="40"/>
      <c r="P559" s="40"/>
    </row>
    <row r="560" spans="9:16" ht="13.2">
      <c r="I560" s="270"/>
      <c r="M560" s="40"/>
      <c r="N560" s="40"/>
      <c r="O560" s="40"/>
      <c r="P560" s="40"/>
    </row>
    <row r="561" spans="9:16" ht="13.2">
      <c r="I561" s="270"/>
      <c r="M561" s="40"/>
      <c r="N561" s="40"/>
      <c r="O561" s="40"/>
      <c r="P561" s="40"/>
    </row>
    <row r="562" spans="9:16" ht="13.2">
      <c r="I562" s="270"/>
      <c r="M562" s="40"/>
      <c r="N562" s="40"/>
      <c r="O562" s="40"/>
      <c r="P562" s="40"/>
    </row>
    <row r="563" spans="9:16" ht="13.2">
      <c r="I563" s="270"/>
      <c r="M563" s="40"/>
      <c r="N563" s="40"/>
      <c r="O563" s="40"/>
      <c r="P563" s="40"/>
    </row>
    <row r="564" spans="9:16" ht="13.2">
      <c r="I564" s="270"/>
      <c r="M564" s="40"/>
      <c r="N564" s="40"/>
      <c r="O564" s="40"/>
      <c r="P564" s="40"/>
    </row>
    <row r="565" spans="9:16" ht="13.2">
      <c r="I565" s="270"/>
      <c r="M565" s="40"/>
      <c r="N565" s="40"/>
      <c r="O565" s="40"/>
      <c r="P565" s="40"/>
    </row>
    <row r="566" spans="9:16" ht="13.2">
      <c r="I566" s="270"/>
      <c r="M566" s="40"/>
      <c r="N566" s="40"/>
      <c r="O566" s="40"/>
      <c r="P566" s="40"/>
    </row>
    <row r="567" spans="9:16" ht="13.2">
      <c r="I567" s="270"/>
      <c r="M567" s="40"/>
      <c r="N567" s="40"/>
      <c r="O567" s="40"/>
      <c r="P567" s="40"/>
    </row>
    <row r="568" spans="9:16" ht="13.2">
      <c r="I568" s="270"/>
      <c r="M568" s="40"/>
      <c r="N568" s="40"/>
      <c r="O568" s="40"/>
      <c r="P568" s="40"/>
    </row>
    <row r="569" spans="9:16" ht="13.2">
      <c r="I569" s="270"/>
      <c r="M569" s="40"/>
      <c r="N569" s="40"/>
      <c r="O569" s="40"/>
      <c r="P569" s="40"/>
    </row>
    <row r="570" spans="9:16" ht="13.2">
      <c r="I570" s="270"/>
      <c r="M570" s="40"/>
      <c r="N570" s="40"/>
      <c r="O570" s="40"/>
      <c r="P570" s="40"/>
    </row>
    <row r="571" spans="9:16" ht="13.2">
      <c r="I571" s="270"/>
      <c r="M571" s="40"/>
      <c r="N571" s="40"/>
      <c r="O571" s="40"/>
      <c r="P571" s="40"/>
    </row>
    <row r="572" spans="9:16" ht="13.2">
      <c r="I572" s="270"/>
      <c r="M572" s="40"/>
      <c r="N572" s="40"/>
      <c r="O572" s="40"/>
      <c r="P572" s="40"/>
    </row>
    <row r="573" spans="9:16" ht="13.2">
      <c r="I573" s="270"/>
      <c r="M573" s="40"/>
      <c r="N573" s="40"/>
      <c r="O573" s="40"/>
      <c r="P573" s="40"/>
    </row>
    <row r="574" spans="9:16" ht="13.2">
      <c r="I574" s="270"/>
      <c r="M574" s="40"/>
      <c r="N574" s="40"/>
      <c r="O574" s="40"/>
      <c r="P574" s="40"/>
    </row>
    <row r="575" spans="9:16" ht="13.2">
      <c r="I575" s="270"/>
      <c r="M575" s="40"/>
      <c r="N575" s="40"/>
      <c r="O575" s="40"/>
      <c r="P575" s="40"/>
    </row>
    <row r="576" spans="9:16" ht="13.2">
      <c r="I576" s="270"/>
      <c r="M576" s="40"/>
      <c r="N576" s="40"/>
      <c r="O576" s="40"/>
      <c r="P576" s="40"/>
    </row>
    <row r="577" spans="9:16" ht="13.2">
      <c r="I577" s="270"/>
      <c r="M577" s="40"/>
      <c r="N577" s="40"/>
      <c r="O577" s="40"/>
      <c r="P577" s="40"/>
    </row>
    <row r="578" spans="9:16" ht="13.2">
      <c r="I578" s="270"/>
      <c r="M578" s="40"/>
      <c r="N578" s="40"/>
      <c r="O578" s="40"/>
      <c r="P578" s="40"/>
    </row>
    <row r="579" spans="9:16" ht="13.2">
      <c r="I579" s="270"/>
      <c r="M579" s="40"/>
      <c r="N579" s="40"/>
      <c r="O579" s="40"/>
      <c r="P579" s="40"/>
    </row>
    <row r="580" spans="9:16" ht="13.2">
      <c r="I580" s="270"/>
      <c r="M580" s="40"/>
      <c r="N580" s="40"/>
      <c r="O580" s="40"/>
      <c r="P580" s="40"/>
    </row>
    <row r="581" spans="9:16" ht="13.2">
      <c r="I581" s="270"/>
      <c r="M581" s="40"/>
      <c r="N581" s="40"/>
      <c r="O581" s="40"/>
      <c r="P581" s="40"/>
    </row>
    <row r="582" spans="9:16" ht="13.2">
      <c r="I582" s="270"/>
      <c r="M582" s="40"/>
      <c r="N582" s="40"/>
      <c r="O582" s="40"/>
      <c r="P582" s="40"/>
    </row>
    <row r="583" spans="9:16" ht="13.2">
      <c r="I583" s="270"/>
      <c r="M583" s="40"/>
      <c r="N583" s="40"/>
      <c r="O583" s="40"/>
      <c r="P583" s="40"/>
    </row>
    <row r="584" spans="9:16" ht="13.2">
      <c r="I584" s="270"/>
      <c r="M584" s="40"/>
      <c r="N584" s="40"/>
      <c r="O584" s="40"/>
      <c r="P584" s="40"/>
    </row>
    <row r="585" spans="9:16" ht="13.2">
      <c r="I585" s="270"/>
      <c r="M585" s="40"/>
      <c r="N585" s="40"/>
      <c r="O585" s="40"/>
      <c r="P585" s="40"/>
    </row>
    <row r="586" spans="9:16" ht="13.2">
      <c r="I586" s="270"/>
      <c r="M586" s="40"/>
      <c r="N586" s="40"/>
      <c r="O586" s="40"/>
      <c r="P586" s="40"/>
    </row>
    <row r="587" spans="9:16" ht="13.2">
      <c r="I587" s="270"/>
      <c r="M587" s="40"/>
      <c r="N587" s="40"/>
      <c r="O587" s="40"/>
      <c r="P587" s="40"/>
    </row>
    <row r="588" spans="9:16" ht="13.2">
      <c r="I588" s="270"/>
      <c r="M588" s="40"/>
      <c r="N588" s="40"/>
      <c r="O588" s="40"/>
      <c r="P588" s="40"/>
    </row>
    <row r="589" spans="9:16" ht="13.2">
      <c r="I589" s="270"/>
      <c r="M589" s="40"/>
      <c r="N589" s="40"/>
      <c r="O589" s="40"/>
      <c r="P589" s="40"/>
    </row>
    <row r="590" spans="9:16" ht="13.2">
      <c r="I590" s="270"/>
      <c r="M590" s="40"/>
      <c r="N590" s="40"/>
      <c r="O590" s="40"/>
      <c r="P590" s="40"/>
    </row>
    <row r="591" spans="9:16" ht="13.2">
      <c r="I591" s="270"/>
      <c r="M591" s="40"/>
      <c r="N591" s="40"/>
      <c r="O591" s="40"/>
      <c r="P591" s="40"/>
    </row>
    <row r="592" spans="9:16" ht="13.2">
      <c r="I592" s="270"/>
      <c r="M592" s="40"/>
      <c r="N592" s="40"/>
      <c r="O592" s="40"/>
      <c r="P592" s="40"/>
    </row>
    <row r="593" spans="9:16" ht="13.2">
      <c r="I593" s="270"/>
      <c r="M593" s="40"/>
      <c r="N593" s="40"/>
      <c r="O593" s="40"/>
      <c r="P593" s="40"/>
    </row>
    <row r="594" spans="9:16" ht="13.2">
      <c r="I594" s="270"/>
      <c r="M594" s="40"/>
      <c r="N594" s="40"/>
      <c r="O594" s="40"/>
      <c r="P594" s="40"/>
    </row>
    <row r="595" spans="9:16" ht="13.2">
      <c r="I595" s="270"/>
      <c r="M595" s="40"/>
      <c r="N595" s="40"/>
      <c r="O595" s="40"/>
      <c r="P595" s="40"/>
    </row>
    <row r="596" spans="9:16" ht="13.2">
      <c r="I596" s="270"/>
      <c r="M596" s="40"/>
      <c r="N596" s="40"/>
      <c r="O596" s="40"/>
      <c r="P596" s="40"/>
    </row>
    <row r="597" spans="9:16" ht="13.2">
      <c r="I597" s="270"/>
      <c r="M597" s="40"/>
      <c r="N597" s="40"/>
      <c r="O597" s="40"/>
      <c r="P597" s="40"/>
    </row>
    <row r="598" spans="9:16" ht="13.2">
      <c r="I598" s="270"/>
      <c r="M598" s="40"/>
      <c r="N598" s="40"/>
      <c r="O598" s="40"/>
      <c r="P598" s="40"/>
    </row>
    <row r="599" spans="9:16" ht="13.2">
      <c r="I599" s="270"/>
      <c r="M599" s="40"/>
      <c r="N599" s="40"/>
      <c r="O599" s="40"/>
      <c r="P599" s="40"/>
    </row>
    <row r="600" spans="9:16" ht="13.2">
      <c r="I600" s="270"/>
      <c r="M600" s="40"/>
      <c r="N600" s="40"/>
      <c r="O600" s="40"/>
      <c r="P600" s="40"/>
    </row>
    <row r="601" spans="9:16" ht="13.2">
      <c r="I601" s="270"/>
      <c r="M601" s="40"/>
      <c r="N601" s="40"/>
      <c r="O601" s="40"/>
      <c r="P601" s="40"/>
    </row>
    <row r="602" spans="9:16" ht="13.2">
      <c r="I602" s="270"/>
      <c r="M602" s="40"/>
      <c r="N602" s="40"/>
      <c r="O602" s="40"/>
      <c r="P602" s="40"/>
    </row>
    <row r="603" spans="9:16" ht="13.2">
      <c r="I603" s="270"/>
      <c r="M603" s="40"/>
      <c r="N603" s="40"/>
      <c r="O603" s="40"/>
      <c r="P603" s="40"/>
    </row>
    <row r="604" spans="9:16" ht="13.2">
      <c r="I604" s="270"/>
      <c r="M604" s="40"/>
      <c r="N604" s="40"/>
      <c r="O604" s="40"/>
      <c r="P604" s="40"/>
    </row>
    <row r="605" spans="9:16" ht="13.2">
      <c r="I605" s="270"/>
      <c r="M605" s="40"/>
      <c r="N605" s="40"/>
      <c r="O605" s="40"/>
      <c r="P605" s="40"/>
    </row>
    <row r="606" spans="9:16" ht="13.2">
      <c r="I606" s="270"/>
      <c r="M606" s="40"/>
      <c r="N606" s="40"/>
      <c r="O606" s="40"/>
      <c r="P606" s="40"/>
    </row>
    <row r="607" spans="9:16" ht="13.2">
      <c r="I607" s="270"/>
      <c r="M607" s="40"/>
      <c r="N607" s="40"/>
      <c r="O607" s="40"/>
      <c r="P607" s="40"/>
    </row>
    <row r="608" spans="9:16" ht="13.2">
      <c r="I608" s="270"/>
      <c r="M608" s="40"/>
      <c r="N608" s="40"/>
      <c r="O608" s="40"/>
      <c r="P608" s="40"/>
    </row>
    <row r="609" spans="9:16" ht="13.2">
      <c r="I609" s="270"/>
      <c r="M609" s="40"/>
      <c r="N609" s="40"/>
      <c r="O609" s="40"/>
      <c r="P609" s="40"/>
    </row>
    <row r="610" spans="9:16" ht="13.2">
      <c r="I610" s="270"/>
      <c r="M610" s="40"/>
      <c r="N610" s="40"/>
      <c r="O610" s="40"/>
      <c r="P610" s="40"/>
    </row>
    <row r="611" spans="9:16" ht="13.2">
      <c r="I611" s="270"/>
      <c r="M611" s="40"/>
      <c r="N611" s="40"/>
      <c r="O611" s="40"/>
      <c r="P611" s="40"/>
    </row>
    <row r="612" spans="9:16" ht="13.2">
      <c r="I612" s="270"/>
      <c r="M612" s="40"/>
      <c r="N612" s="40"/>
      <c r="O612" s="40"/>
      <c r="P612" s="40"/>
    </row>
    <row r="613" spans="9:16" ht="13.2">
      <c r="I613" s="270"/>
      <c r="M613" s="40"/>
      <c r="N613" s="40"/>
      <c r="O613" s="40"/>
      <c r="P613" s="40"/>
    </row>
    <row r="614" spans="9:16" ht="13.2">
      <c r="I614" s="270"/>
      <c r="M614" s="40"/>
      <c r="N614" s="40"/>
      <c r="O614" s="40"/>
      <c r="P614" s="40"/>
    </row>
    <row r="615" spans="9:16" ht="13.2">
      <c r="I615" s="270"/>
      <c r="M615" s="40"/>
      <c r="N615" s="40"/>
      <c r="O615" s="40"/>
      <c r="P615" s="40"/>
    </row>
    <row r="616" spans="9:16" ht="13.2">
      <c r="I616" s="270"/>
      <c r="M616" s="40"/>
      <c r="N616" s="40"/>
      <c r="O616" s="40"/>
      <c r="P616" s="40"/>
    </row>
    <row r="617" spans="9:16" ht="13.2">
      <c r="I617" s="270"/>
      <c r="M617" s="40"/>
      <c r="N617" s="40"/>
      <c r="O617" s="40"/>
      <c r="P617" s="40"/>
    </row>
    <row r="618" spans="9:16" ht="13.2">
      <c r="I618" s="270"/>
      <c r="M618" s="40"/>
      <c r="N618" s="40"/>
      <c r="O618" s="40"/>
      <c r="P618" s="40"/>
    </row>
    <row r="619" spans="9:16" ht="13.2">
      <c r="I619" s="270"/>
      <c r="M619" s="40"/>
      <c r="N619" s="40"/>
      <c r="O619" s="40"/>
      <c r="P619" s="40"/>
    </row>
    <row r="620" spans="9:16" ht="13.2">
      <c r="I620" s="270"/>
      <c r="M620" s="40"/>
      <c r="N620" s="40"/>
      <c r="O620" s="40"/>
      <c r="P620" s="40"/>
    </row>
    <row r="621" spans="9:16" ht="13.2">
      <c r="I621" s="270"/>
      <c r="M621" s="40"/>
      <c r="N621" s="40"/>
      <c r="O621" s="40"/>
      <c r="P621" s="40"/>
    </row>
    <row r="622" spans="9:16" ht="13.2">
      <c r="I622" s="270"/>
      <c r="M622" s="40"/>
      <c r="N622" s="40"/>
      <c r="O622" s="40"/>
      <c r="P622" s="40"/>
    </row>
    <row r="623" spans="9:16" ht="13.2">
      <c r="I623" s="270"/>
      <c r="M623" s="40"/>
      <c r="N623" s="40"/>
      <c r="O623" s="40"/>
      <c r="P623" s="40"/>
    </row>
    <row r="624" spans="9:16" ht="13.2">
      <c r="I624" s="270"/>
      <c r="M624" s="40"/>
      <c r="N624" s="40"/>
      <c r="O624" s="40"/>
      <c r="P624" s="40"/>
    </row>
    <row r="625" spans="9:16" ht="13.2">
      <c r="I625" s="270"/>
      <c r="M625" s="40"/>
      <c r="N625" s="40"/>
      <c r="O625" s="40"/>
      <c r="P625" s="40"/>
    </row>
    <row r="626" spans="9:16" ht="13.2">
      <c r="I626" s="270"/>
      <c r="M626" s="40"/>
      <c r="N626" s="40"/>
      <c r="O626" s="40"/>
      <c r="P626" s="40"/>
    </row>
    <row r="627" spans="9:16" ht="13.2">
      <c r="I627" s="270"/>
      <c r="M627" s="40"/>
      <c r="N627" s="40"/>
      <c r="O627" s="40"/>
      <c r="P627" s="40"/>
    </row>
    <row r="628" spans="9:16" ht="13.2">
      <c r="I628" s="270"/>
      <c r="M628" s="40"/>
      <c r="N628" s="40"/>
      <c r="O628" s="40"/>
      <c r="P628" s="40"/>
    </row>
    <row r="629" spans="9:16" ht="13.2">
      <c r="I629" s="270"/>
      <c r="M629" s="40"/>
      <c r="N629" s="40"/>
      <c r="O629" s="40"/>
      <c r="P629" s="40"/>
    </row>
    <row r="630" spans="9:16" ht="13.2">
      <c r="I630" s="270"/>
      <c r="M630" s="40"/>
      <c r="N630" s="40"/>
      <c r="O630" s="40"/>
      <c r="P630" s="40"/>
    </row>
    <row r="631" spans="9:16" ht="13.2">
      <c r="I631" s="270"/>
      <c r="M631" s="40"/>
      <c r="N631" s="40"/>
      <c r="O631" s="40"/>
      <c r="P631" s="40"/>
    </row>
    <row r="632" spans="9:16" ht="13.2">
      <c r="I632" s="270"/>
      <c r="M632" s="40"/>
      <c r="N632" s="40"/>
      <c r="O632" s="40"/>
      <c r="P632" s="40"/>
    </row>
    <row r="633" spans="9:16" ht="13.2">
      <c r="I633" s="270"/>
      <c r="M633" s="40"/>
      <c r="N633" s="40"/>
      <c r="O633" s="40"/>
      <c r="P633" s="40"/>
    </row>
    <row r="634" spans="9:16" ht="13.2">
      <c r="I634" s="270"/>
      <c r="M634" s="40"/>
      <c r="N634" s="40"/>
      <c r="O634" s="40"/>
      <c r="P634" s="40"/>
    </row>
    <row r="635" spans="9:16" ht="13.2">
      <c r="I635" s="270"/>
      <c r="M635" s="40"/>
      <c r="N635" s="40"/>
      <c r="O635" s="40"/>
      <c r="P635" s="40"/>
    </row>
    <row r="636" spans="9:16" ht="13.2">
      <c r="I636" s="270"/>
      <c r="M636" s="40"/>
      <c r="N636" s="40"/>
      <c r="O636" s="40"/>
      <c r="P636" s="40"/>
    </row>
    <row r="637" spans="9:16" ht="13.2">
      <c r="I637" s="270"/>
      <c r="M637" s="40"/>
      <c r="N637" s="40"/>
      <c r="O637" s="40"/>
      <c r="P637" s="40"/>
    </row>
    <row r="638" spans="9:16" ht="13.2">
      <c r="I638" s="270"/>
      <c r="M638" s="40"/>
      <c r="N638" s="40"/>
      <c r="O638" s="40"/>
      <c r="P638" s="40"/>
    </row>
    <row r="639" spans="9:16" ht="13.2">
      <c r="I639" s="270"/>
      <c r="M639" s="40"/>
      <c r="N639" s="40"/>
      <c r="O639" s="40"/>
      <c r="P639" s="40"/>
    </row>
    <row r="640" spans="9:16" ht="13.2">
      <c r="I640" s="270"/>
      <c r="M640" s="40"/>
      <c r="N640" s="40"/>
      <c r="O640" s="40"/>
      <c r="P640" s="40"/>
    </row>
    <row r="641" spans="9:16" ht="13.2">
      <c r="I641" s="270"/>
      <c r="M641" s="40"/>
      <c r="N641" s="40"/>
      <c r="O641" s="40"/>
      <c r="P641" s="40"/>
    </row>
    <row r="642" spans="9:16" ht="13.2">
      <c r="I642" s="270"/>
      <c r="M642" s="40"/>
      <c r="N642" s="40"/>
      <c r="O642" s="40"/>
      <c r="P642" s="40"/>
    </row>
    <row r="643" spans="9:16" ht="13.2">
      <c r="I643" s="270"/>
      <c r="M643" s="40"/>
      <c r="N643" s="40"/>
      <c r="O643" s="40"/>
      <c r="P643" s="40"/>
    </row>
    <row r="644" spans="9:16" ht="13.2">
      <c r="I644" s="270"/>
      <c r="M644" s="40"/>
      <c r="N644" s="40"/>
      <c r="O644" s="40"/>
      <c r="P644" s="40"/>
    </row>
    <row r="645" spans="9:16" ht="13.2">
      <c r="I645" s="270"/>
      <c r="M645" s="40"/>
      <c r="N645" s="40"/>
      <c r="O645" s="40"/>
      <c r="P645" s="40"/>
    </row>
    <row r="646" spans="9:16" ht="13.2">
      <c r="I646" s="270"/>
      <c r="M646" s="40"/>
      <c r="N646" s="40"/>
      <c r="O646" s="40"/>
      <c r="P646" s="40"/>
    </row>
    <row r="647" spans="9:16" ht="13.2">
      <c r="I647" s="270"/>
      <c r="M647" s="40"/>
      <c r="N647" s="40"/>
      <c r="O647" s="40"/>
      <c r="P647" s="40"/>
    </row>
    <row r="648" spans="9:16" ht="13.2">
      <c r="I648" s="270"/>
      <c r="M648" s="40"/>
      <c r="N648" s="40"/>
      <c r="O648" s="40"/>
      <c r="P648" s="40"/>
    </row>
    <row r="649" spans="9:16" ht="13.2">
      <c r="I649" s="270"/>
      <c r="M649" s="40"/>
      <c r="N649" s="40"/>
      <c r="O649" s="40"/>
      <c r="P649" s="40"/>
    </row>
    <row r="650" spans="9:16" ht="13.2">
      <c r="I650" s="270"/>
      <c r="M650" s="40"/>
      <c r="N650" s="40"/>
      <c r="O650" s="40"/>
      <c r="P650" s="40"/>
    </row>
    <row r="651" spans="9:16" ht="13.2">
      <c r="I651" s="270"/>
      <c r="M651" s="40"/>
      <c r="N651" s="40"/>
      <c r="O651" s="40"/>
      <c r="P651" s="40"/>
    </row>
    <row r="652" spans="9:16" ht="13.2">
      <c r="I652" s="270"/>
      <c r="M652" s="40"/>
      <c r="N652" s="40"/>
      <c r="O652" s="40"/>
      <c r="P652" s="40"/>
    </row>
    <row r="653" spans="9:16" ht="13.2">
      <c r="I653" s="270"/>
      <c r="M653" s="40"/>
      <c r="N653" s="40"/>
      <c r="O653" s="40"/>
      <c r="P653" s="40"/>
    </row>
    <row r="654" spans="9:16" ht="13.2">
      <c r="I654" s="270"/>
      <c r="M654" s="40"/>
      <c r="N654" s="40"/>
      <c r="O654" s="40"/>
      <c r="P654" s="40"/>
    </row>
    <row r="655" spans="9:16" ht="13.2">
      <c r="I655" s="270"/>
      <c r="M655" s="40"/>
      <c r="N655" s="40"/>
      <c r="O655" s="40"/>
      <c r="P655" s="40"/>
    </row>
    <row r="656" spans="9:16" ht="13.2">
      <c r="I656" s="270"/>
      <c r="M656" s="40"/>
      <c r="N656" s="40"/>
      <c r="O656" s="40"/>
      <c r="P656" s="40"/>
    </row>
    <row r="657" spans="9:16" ht="13.2">
      <c r="I657" s="270"/>
      <c r="M657" s="40"/>
      <c r="N657" s="40"/>
      <c r="O657" s="40"/>
      <c r="P657" s="40"/>
    </row>
    <row r="658" spans="9:16" ht="13.2">
      <c r="I658" s="270"/>
      <c r="M658" s="40"/>
      <c r="N658" s="40"/>
      <c r="O658" s="40"/>
      <c r="P658" s="40"/>
    </row>
    <row r="659" spans="9:16" ht="13.2">
      <c r="I659" s="270"/>
      <c r="M659" s="40"/>
      <c r="N659" s="40"/>
      <c r="O659" s="40"/>
      <c r="P659" s="40"/>
    </row>
    <row r="660" spans="9:16" ht="13.2">
      <c r="I660" s="270"/>
      <c r="M660" s="40"/>
      <c r="N660" s="40"/>
      <c r="O660" s="40"/>
      <c r="P660" s="40"/>
    </row>
    <row r="661" spans="9:16" ht="13.2">
      <c r="I661" s="270"/>
      <c r="M661" s="40"/>
      <c r="N661" s="40"/>
      <c r="O661" s="40"/>
      <c r="P661" s="40"/>
    </row>
    <row r="662" spans="9:16" ht="13.2">
      <c r="I662" s="270"/>
      <c r="M662" s="40"/>
      <c r="N662" s="40"/>
      <c r="O662" s="40"/>
      <c r="P662" s="40"/>
    </row>
    <row r="663" spans="9:16" ht="13.2">
      <c r="I663" s="270"/>
      <c r="M663" s="40"/>
      <c r="N663" s="40"/>
      <c r="O663" s="40"/>
      <c r="P663" s="40"/>
    </row>
    <row r="664" spans="9:16" ht="13.2">
      <c r="I664" s="270"/>
      <c r="M664" s="40"/>
      <c r="N664" s="40"/>
      <c r="O664" s="40"/>
      <c r="P664" s="40"/>
    </row>
    <row r="665" spans="9:16" ht="13.2">
      <c r="I665" s="270"/>
      <c r="M665" s="40"/>
      <c r="N665" s="40"/>
      <c r="O665" s="40"/>
      <c r="P665" s="40"/>
    </row>
    <row r="666" spans="9:16" ht="13.2">
      <c r="I666" s="270"/>
      <c r="M666" s="40"/>
      <c r="N666" s="40"/>
      <c r="O666" s="40"/>
      <c r="P666" s="40"/>
    </row>
    <row r="667" spans="9:16" ht="13.2">
      <c r="I667" s="270"/>
      <c r="M667" s="40"/>
      <c r="N667" s="40"/>
      <c r="O667" s="40"/>
      <c r="P667" s="40"/>
    </row>
    <row r="668" spans="9:16" ht="13.2">
      <c r="I668" s="270"/>
      <c r="M668" s="40"/>
      <c r="N668" s="40"/>
      <c r="O668" s="40"/>
      <c r="P668" s="40"/>
    </row>
    <row r="669" spans="9:16" ht="13.2">
      <c r="I669" s="270"/>
      <c r="M669" s="40"/>
      <c r="N669" s="40"/>
      <c r="O669" s="40"/>
      <c r="P669" s="40"/>
    </row>
    <row r="670" spans="9:16" ht="13.2">
      <c r="I670" s="270"/>
      <c r="M670" s="40"/>
      <c r="N670" s="40"/>
      <c r="O670" s="40"/>
      <c r="P670" s="40"/>
    </row>
    <row r="671" spans="9:16" ht="13.2">
      <c r="I671" s="270"/>
      <c r="M671" s="40"/>
      <c r="N671" s="40"/>
      <c r="O671" s="40"/>
      <c r="P671" s="40"/>
    </row>
    <row r="672" spans="9:16" ht="13.2">
      <c r="I672" s="270"/>
      <c r="M672" s="40"/>
      <c r="N672" s="40"/>
      <c r="O672" s="40"/>
      <c r="P672" s="40"/>
    </row>
    <row r="673" spans="9:16" ht="13.2">
      <c r="I673" s="270"/>
      <c r="M673" s="40"/>
      <c r="N673" s="40"/>
      <c r="O673" s="40"/>
      <c r="P673" s="40"/>
    </row>
    <row r="674" spans="9:16" ht="13.2">
      <c r="I674" s="270"/>
      <c r="M674" s="40"/>
      <c r="N674" s="40"/>
      <c r="O674" s="40"/>
      <c r="P674" s="40"/>
    </row>
    <row r="675" spans="9:16" ht="13.2">
      <c r="I675" s="270"/>
      <c r="M675" s="40"/>
      <c r="N675" s="40"/>
      <c r="O675" s="40"/>
      <c r="P675" s="40"/>
    </row>
    <row r="676" spans="9:16" ht="13.2">
      <c r="I676" s="270"/>
      <c r="M676" s="40"/>
      <c r="N676" s="40"/>
      <c r="O676" s="40"/>
      <c r="P676" s="40"/>
    </row>
    <row r="677" spans="9:16" ht="13.2">
      <c r="I677" s="270"/>
      <c r="M677" s="40"/>
      <c r="N677" s="40"/>
      <c r="O677" s="40"/>
      <c r="P677" s="40"/>
    </row>
    <row r="678" spans="9:16" ht="13.2">
      <c r="I678" s="270"/>
      <c r="M678" s="40"/>
      <c r="N678" s="40"/>
      <c r="O678" s="40"/>
      <c r="P678" s="40"/>
    </row>
    <row r="679" spans="9:16" ht="13.2">
      <c r="I679" s="270"/>
      <c r="M679" s="40"/>
      <c r="N679" s="40"/>
      <c r="O679" s="40"/>
      <c r="P679" s="40"/>
    </row>
    <row r="680" spans="9:16" ht="13.2">
      <c r="I680" s="270"/>
      <c r="M680" s="40"/>
      <c r="N680" s="40"/>
      <c r="O680" s="40"/>
      <c r="P680" s="40"/>
    </row>
    <row r="681" spans="9:16" ht="13.2">
      <c r="I681" s="270"/>
      <c r="M681" s="40"/>
      <c r="N681" s="40"/>
      <c r="O681" s="40"/>
      <c r="P681" s="40"/>
    </row>
    <row r="682" spans="9:16" ht="13.2">
      <c r="I682" s="270"/>
      <c r="M682" s="40"/>
      <c r="N682" s="40"/>
      <c r="O682" s="40"/>
      <c r="P682" s="40"/>
    </row>
    <row r="683" spans="9:16" ht="13.2">
      <c r="I683" s="270"/>
      <c r="M683" s="40"/>
      <c r="N683" s="40"/>
      <c r="O683" s="40"/>
      <c r="P683" s="40"/>
    </row>
    <row r="684" spans="9:16" ht="13.2">
      <c r="I684" s="270"/>
      <c r="M684" s="40"/>
      <c r="N684" s="40"/>
      <c r="O684" s="40"/>
      <c r="P684" s="40"/>
    </row>
    <row r="685" spans="9:16" ht="13.2">
      <c r="I685" s="270"/>
      <c r="M685" s="40"/>
      <c r="N685" s="40"/>
      <c r="O685" s="40"/>
      <c r="P685" s="40"/>
    </row>
    <row r="686" spans="9:16" ht="13.2">
      <c r="I686" s="270"/>
      <c r="M686" s="40"/>
      <c r="N686" s="40"/>
      <c r="O686" s="40"/>
      <c r="P686" s="40"/>
    </row>
    <row r="687" spans="9:16" ht="13.2">
      <c r="I687" s="270"/>
      <c r="M687" s="40"/>
      <c r="N687" s="40"/>
      <c r="O687" s="40"/>
      <c r="P687" s="40"/>
    </row>
    <row r="688" spans="9:16" ht="13.2">
      <c r="I688" s="270"/>
      <c r="M688" s="40"/>
      <c r="N688" s="40"/>
      <c r="O688" s="40"/>
      <c r="P688" s="40"/>
    </row>
    <row r="689" spans="9:16" ht="13.2">
      <c r="I689" s="270"/>
      <c r="M689" s="40"/>
      <c r="N689" s="40"/>
      <c r="O689" s="40"/>
      <c r="P689" s="40"/>
    </row>
    <row r="690" spans="9:16" ht="13.2">
      <c r="I690" s="270"/>
      <c r="M690" s="40"/>
      <c r="N690" s="40"/>
      <c r="O690" s="40"/>
      <c r="P690" s="40"/>
    </row>
    <row r="691" spans="9:16" ht="13.2">
      <c r="I691" s="270"/>
      <c r="M691" s="40"/>
      <c r="N691" s="40"/>
      <c r="O691" s="40"/>
      <c r="P691" s="40"/>
    </row>
    <row r="692" spans="9:16" ht="13.2">
      <c r="I692" s="270"/>
      <c r="M692" s="40"/>
      <c r="N692" s="40"/>
      <c r="O692" s="40"/>
      <c r="P692" s="40"/>
    </row>
    <row r="693" spans="9:16" ht="13.2">
      <c r="I693" s="270"/>
      <c r="M693" s="40"/>
      <c r="N693" s="40"/>
      <c r="O693" s="40"/>
      <c r="P693" s="40"/>
    </row>
    <row r="694" spans="9:16" ht="13.2">
      <c r="I694" s="270"/>
      <c r="M694" s="40"/>
      <c r="N694" s="40"/>
      <c r="O694" s="40"/>
      <c r="P694" s="40"/>
    </row>
    <row r="695" spans="9:16" ht="13.2">
      <c r="I695" s="270"/>
      <c r="M695" s="40"/>
      <c r="N695" s="40"/>
      <c r="O695" s="40"/>
      <c r="P695" s="40"/>
    </row>
    <row r="696" spans="9:16" ht="13.2">
      <c r="I696" s="270"/>
      <c r="M696" s="40"/>
      <c r="N696" s="40"/>
      <c r="O696" s="40"/>
      <c r="P696" s="40"/>
    </row>
    <row r="697" spans="9:16" ht="13.2">
      <c r="I697" s="270"/>
      <c r="M697" s="40"/>
      <c r="N697" s="40"/>
      <c r="O697" s="40"/>
      <c r="P697" s="40"/>
    </row>
    <row r="698" spans="9:16" ht="13.2">
      <c r="I698" s="270"/>
      <c r="M698" s="40"/>
      <c r="N698" s="40"/>
      <c r="O698" s="40"/>
      <c r="P698" s="40"/>
    </row>
    <row r="699" spans="9:16" ht="13.2">
      <c r="I699" s="270"/>
      <c r="M699" s="40"/>
      <c r="N699" s="40"/>
      <c r="O699" s="40"/>
      <c r="P699" s="40"/>
    </row>
    <row r="700" spans="9:16" ht="13.2">
      <c r="I700" s="270"/>
      <c r="M700" s="40"/>
      <c r="N700" s="40"/>
      <c r="O700" s="40"/>
      <c r="P700" s="40"/>
    </row>
    <row r="701" spans="9:16" ht="13.2">
      <c r="I701" s="270"/>
      <c r="M701" s="40"/>
      <c r="N701" s="40"/>
      <c r="O701" s="40"/>
      <c r="P701" s="40"/>
    </row>
    <row r="702" spans="9:16" ht="13.2">
      <c r="I702" s="270"/>
      <c r="M702" s="40"/>
      <c r="N702" s="40"/>
      <c r="O702" s="40"/>
      <c r="P702" s="40"/>
    </row>
    <row r="703" spans="9:16" ht="13.2">
      <c r="I703" s="270"/>
      <c r="M703" s="40"/>
      <c r="N703" s="40"/>
      <c r="O703" s="40"/>
      <c r="P703" s="40"/>
    </row>
    <row r="704" spans="9:16" ht="13.2">
      <c r="I704" s="270"/>
      <c r="M704" s="40"/>
      <c r="N704" s="40"/>
      <c r="O704" s="40"/>
      <c r="P704" s="40"/>
    </row>
    <row r="705" spans="9:16" ht="13.2">
      <c r="I705" s="270"/>
      <c r="M705" s="40"/>
      <c r="N705" s="40"/>
      <c r="O705" s="40"/>
      <c r="P705" s="40"/>
    </row>
    <row r="706" spans="9:16" ht="13.2">
      <c r="I706" s="270"/>
      <c r="M706" s="40"/>
      <c r="N706" s="40"/>
      <c r="O706" s="40"/>
      <c r="P706" s="40"/>
    </row>
    <row r="707" spans="9:16" ht="13.2">
      <c r="I707" s="270"/>
      <c r="M707" s="40"/>
      <c r="N707" s="40"/>
      <c r="O707" s="40"/>
      <c r="P707" s="40"/>
    </row>
    <row r="708" spans="9:16" ht="13.2">
      <c r="I708" s="270"/>
      <c r="M708" s="40"/>
      <c r="N708" s="40"/>
      <c r="O708" s="40"/>
      <c r="P708" s="40"/>
    </row>
    <row r="709" spans="9:16" ht="13.2">
      <c r="I709" s="270"/>
      <c r="M709" s="40"/>
      <c r="N709" s="40"/>
      <c r="O709" s="40"/>
      <c r="P709" s="40"/>
    </row>
    <row r="710" spans="9:16" ht="13.2">
      <c r="I710" s="270"/>
      <c r="M710" s="40"/>
      <c r="N710" s="40"/>
      <c r="O710" s="40"/>
      <c r="P710" s="40"/>
    </row>
    <row r="711" spans="9:16" ht="13.2">
      <c r="I711" s="270"/>
      <c r="M711" s="40"/>
      <c r="N711" s="40"/>
      <c r="O711" s="40"/>
      <c r="P711" s="40"/>
    </row>
    <row r="712" spans="9:16" ht="13.2">
      <c r="I712" s="270"/>
      <c r="M712" s="40"/>
      <c r="N712" s="40"/>
      <c r="O712" s="40"/>
      <c r="P712" s="40"/>
    </row>
    <row r="713" spans="9:16" ht="13.2">
      <c r="I713" s="270"/>
      <c r="M713" s="40"/>
      <c r="N713" s="40"/>
      <c r="O713" s="40"/>
      <c r="P713" s="40"/>
    </row>
    <row r="714" spans="9:16" ht="13.2">
      <c r="I714" s="270"/>
      <c r="M714" s="40"/>
      <c r="N714" s="40"/>
      <c r="O714" s="40"/>
      <c r="P714" s="40"/>
    </row>
    <row r="715" spans="9:16" ht="13.2">
      <c r="I715" s="270"/>
      <c r="M715" s="40"/>
      <c r="N715" s="40"/>
      <c r="O715" s="40"/>
      <c r="P715" s="40"/>
    </row>
    <row r="716" spans="9:16" ht="13.2">
      <c r="I716" s="270"/>
      <c r="M716" s="40"/>
      <c r="N716" s="40"/>
      <c r="O716" s="40"/>
      <c r="P716" s="40"/>
    </row>
    <row r="717" spans="9:16" ht="13.2">
      <c r="I717" s="270"/>
      <c r="M717" s="40"/>
      <c r="N717" s="40"/>
      <c r="O717" s="40"/>
      <c r="P717" s="40"/>
    </row>
    <row r="718" spans="9:16" ht="13.2">
      <c r="I718" s="270"/>
      <c r="M718" s="40"/>
      <c r="N718" s="40"/>
      <c r="O718" s="40"/>
      <c r="P718" s="40"/>
    </row>
    <row r="719" spans="9:16" ht="13.2">
      <c r="I719" s="270"/>
      <c r="M719" s="40"/>
      <c r="N719" s="40"/>
      <c r="O719" s="40"/>
      <c r="P719" s="40"/>
    </row>
    <row r="720" spans="9:16" ht="13.2">
      <c r="I720" s="270"/>
      <c r="M720" s="40"/>
      <c r="N720" s="40"/>
      <c r="O720" s="40"/>
      <c r="P720" s="40"/>
    </row>
    <row r="721" spans="9:16" ht="13.2">
      <c r="I721" s="270"/>
      <c r="M721" s="40"/>
      <c r="N721" s="40"/>
      <c r="O721" s="40"/>
      <c r="P721" s="40"/>
    </row>
    <row r="722" spans="9:16" ht="13.2">
      <c r="I722" s="270"/>
      <c r="M722" s="40"/>
      <c r="N722" s="40"/>
      <c r="O722" s="40"/>
      <c r="P722" s="40"/>
    </row>
    <row r="723" spans="9:16" ht="13.2">
      <c r="I723" s="270"/>
      <c r="M723" s="40"/>
      <c r="N723" s="40"/>
      <c r="O723" s="40"/>
      <c r="P723" s="40"/>
    </row>
    <row r="724" spans="9:16" ht="13.2">
      <c r="I724" s="270"/>
      <c r="M724" s="40"/>
      <c r="N724" s="40"/>
      <c r="O724" s="40"/>
      <c r="P724" s="40"/>
    </row>
    <row r="725" spans="9:16" ht="13.2">
      <c r="I725" s="270"/>
      <c r="M725" s="40"/>
      <c r="N725" s="40"/>
      <c r="O725" s="40"/>
      <c r="P725" s="40"/>
    </row>
    <row r="726" spans="9:16" ht="13.2">
      <c r="I726" s="270"/>
      <c r="M726" s="40"/>
      <c r="N726" s="40"/>
      <c r="O726" s="40"/>
      <c r="P726" s="40"/>
    </row>
    <row r="727" spans="9:16" ht="13.2">
      <c r="I727" s="270"/>
      <c r="M727" s="40"/>
      <c r="N727" s="40"/>
      <c r="O727" s="40"/>
      <c r="P727" s="40"/>
    </row>
    <row r="728" spans="9:16" ht="13.2">
      <c r="I728" s="270"/>
      <c r="M728" s="40"/>
      <c r="N728" s="40"/>
      <c r="O728" s="40"/>
      <c r="P728" s="40"/>
    </row>
    <row r="729" spans="9:16" ht="13.2">
      <c r="I729" s="270"/>
      <c r="M729" s="40"/>
      <c r="N729" s="40"/>
      <c r="O729" s="40"/>
      <c r="P729" s="40"/>
    </row>
    <row r="730" spans="9:16" ht="13.2">
      <c r="I730" s="270"/>
      <c r="M730" s="40"/>
      <c r="N730" s="40"/>
      <c r="O730" s="40"/>
      <c r="P730" s="40"/>
    </row>
    <row r="731" spans="9:16" ht="13.2">
      <c r="I731" s="270"/>
      <c r="M731" s="40"/>
      <c r="N731" s="40"/>
      <c r="O731" s="40"/>
      <c r="P731" s="40"/>
    </row>
    <row r="732" spans="9:16" ht="13.2">
      <c r="I732" s="270"/>
      <c r="M732" s="40"/>
      <c r="N732" s="40"/>
      <c r="O732" s="40"/>
      <c r="P732" s="40"/>
    </row>
    <row r="733" spans="9:16" ht="13.2">
      <c r="I733" s="270"/>
      <c r="M733" s="40"/>
      <c r="N733" s="40"/>
      <c r="O733" s="40"/>
      <c r="P733" s="40"/>
    </row>
    <row r="734" spans="9:16" ht="13.2">
      <c r="I734" s="270"/>
      <c r="M734" s="40"/>
      <c r="N734" s="40"/>
      <c r="O734" s="40"/>
      <c r="P734" s="40"/>
    </row>
    <row r="735" spans="9:16" ht="13.2">
      <c r="I735" s="270"/>
      <c r="M735" s="40"/>
      <c r="N735" s="40"/>
      <c r="O735" s="40"/>
      <c r="P735" s="40"/>
    </row>
    <row r="736" spans="9:16" ht="13.2">
      <c r="I736" s="270"/>
      <c r="M736" s="40"/>
      <c r="N736" s="40"/>
      <c r="O736" s="40"/>
      <c r="P736" s="40"/>
    </row>
    <row r="737" spans="9:16" ht="13.2">
      <c r="I737" s="270"/>
      <c r="M737" s="40"/>
      <c r="N737" s="40"/>
      <c r="O737" s="40"/>
      <c r="P737" s="40"/>
    </row>
    <row r="738" spans="9:16" ht="13.2">
      <c r="I738" s="270"/>
      <c r="M738" s="40"/>
      <c r="N738" s="40"/>
      <c r="O738" s="40"/>
      <c r="P738" s="40"/>
    </row>
    <row r="739" spans="9:16" ht="13.2">
      <c r="I739" s="270"/>
      <c r="M739" s="40"/>
      <c r="N739" s="40"/>
      <c r="O739" s="40"/>
      <c r="P739" s="40"/>
    </row>
    <row r="740" spans="9:16" ht="13.2">
      <c r="I740" s="270"/>
      <c r="M740" s="40"/>
      <c r="N740" s="40"/>
      <c r="O740" s="40"/>
      <c r="P740" s="40"/>
    </row>
    <row r="741" spans="9:16" ht="13.2">
      <c r="I741" s="270"/>
      <c r="M741" s="40"/>
      <c r="N741" s="40"/>
      <c r="O741" s="40"/>
      <c r="P741" s="40"/>
    </row>
    <row r="742" spans="9:16" ht="13.2">
      <c r="I742" s="270"/>
      <c r="M742" s="40"/>
      <c r="N742" s="40"/>
      <c r="O742" s="40"/>
      <c r="P742" s="40"/>
    </row>
    <row r="743" spans="9:16" ht="13.2">
      <c r="I743" s="270"/>
      <c r="M743" s="40"/>
      <c r="N743" s="40"/>
      <c r="O743" s="40"/>
      <c r="P743" s="40"/>
    </row>
    <row r="744" spans="9:16" ht="13.2">
      <c r="I744" s="270"/>
      <c r="M744" s="40"/>
      <c r="N744" s="40"/>
      <c r="O744" s="40"/>
      <c r="P744" s="40"/>
    </row>
    <row r="745" spans="9:16" ht="13.2">
      <c r="I745" s="270"/>
      <c r="M745" s="40"/>
      <c r="N745" s="40"/>
      <c r="O745" s="40"/>
      <c r="P745" s="40"/>
    </row>
    <row r="746" spans="9:16" ht="13.2">
      <c r="I746" s="270"/>
      <c r="M746" s="40"/>
      <c r="N746" s="40"/>
      <c r="O746" s="40"/>
      <c r="P746" s="40"/>
    </row>
    <row r="747" spans="9:16" ht="13.2">
      <c r="I747" s="270"/>
      <c r="M747" s="40"/>
      <c r="N747" s="40"/>
      <c r="O747" s="40"/>
      <c r="P747" s="40"/>
    </row>
    <row r="748" spans="9:16" ht="13.2">
      <c r="I748" s="270"/>
      <c r="M748" s="40"/>
      <c r="N748" s="40"/>
      <c r="O748" s="40"/>
      <c r="P748" s="40"/>
    </row>
    <row r="749" spans="9:16" ht="13.2">
      <c r="I749" s="270"/>
      <c r="M749" s="40"/>
      <c r="N749" s="40"/>
      <c r="O749" s="40"/>
      <c r="P749" s="40"/>
    </row>
    <row r="750" spans="9:16" ht="13.2">
      <c r="I750" s="270"/>
      <c r="M750" s="40"/>
      <c r="N750" s="40"/>
      <c r="O750" s="40"/>
      <c r="P750" s="40"/>
    </row>
    <row r="751" spans="9:16" ht="13.2">
      <c r="I751" s="270"/>
      <c r="M751" s="40"/>
      <c r="N751" s="40"/>
      <c r="O751" s="40"/>
      <c r="P751" s="40"/>
    </row>
    <row r="752" spans="9:16" ht="13.2">
      <c r="I752" s="270"/>
      <c r="M752" s="40"/>
      <c r="N752" s="40"/>
      <c r="O752" s="40"/>
      <c r="P752" s="40"/>
    </row>
    <row r="753" spans="9:16" ht="13.2">
      <c r="I753" s="270"/>
      <c r="M753" s="40"/>
      <c r="N753" s="40"/>
      <c r="O753" s="40"/>
      <c r="P753" s="40"/>
    </row>
    <row r="754" spans="9:16" ht="13.2">
      <c r="I754" s="270"/>
      <c r="M754" s="40"/>
      <c r="N754" s="40"/>
      <c r="O754" s="40"/>
      <c r="P754" s="40"/>
    </row>
    <row r="755" spans="9:16" ht="13.2">
      <c r="I755" s="270"/>
      <c r="M755" s="40"/>
      <c r="N755" s="40"/>
      <c r="O755" s="40"/>
      <c r="P755" s="40"/>
    </row>
    <row r="756" spans="9:16" ht="13.2">
      <c r="I756" s="270"/>
      <c r="M756" s="40"/>
      <c r="N756" s="40"/>
      <c r="O756" s="40"/>
      <c r="P756" s="40"/>
    </row>
    <row r="757" spans="9:16" ht="13.2">
      <c r="I757" s="270"/>
      <c r="M757" s="40"/>
      <c r="N757" s="40"/>
      <c r="O757" s="40"/>
      <c r="P757" s="40"/>
    </row>
    <row r="758" spans="9:16" ht="13.2">
      <c r="I758" s="270"/>
      <c r="M758" s="40"/>
      <c r="N758" s="40"/>
      <c r="O758" s="40"/>
      <c r="P758" s="40"/>
    </row>
    <row r="759" spans="9:16" ht="13.2">
      <c r="I759" s="270"/>
      <c r="M759" s="40"/>
      <c r="N759" s="40"/>
      <c r="O759" s="40"/>
      <c r="P759" s="40"/>
    </row>
    <row r="760" spans="9:16" ht="13.2">
      <c r="I760" s="270"/>
      <c r="M760" s="40"/>
      <c r="N760" s="40"/>
      <c r="O760" s="40"/>
      <c r="P760" s="40"/>
    </row>
    <row r="761" spans="9:16" ht="13.2">
      <c r="I761" s="270"/>
      <c r="M761" s="40"/>
      <c r="N761" s="40"/>
      <c r="O761" s="40"/>
      <c r="P761" s="40"/>
    </row>
    <row r="762" spans="9:16" ht="13.2">
      <c r="I762" s="270"/>
      <c r="M762" s="40"/>
      <c r="N762" s="40"/>
      <c r="O762" s="40"/>
      <c r="P762" s="40"/>
    </row>
    <row r="763" spans="9:16" ht="13.2">
      <c r="I763" s="270"/>
      <c r="M763" s="40"/>
      <c r="N763" s="40"/>
      <c r="O763" s="40"/>
      <c r="P763" s="40"/>
    </row>
    <row r="764" spans="9:16" ht="13.2">
      <c r="I764" s="270"/>
      <c r="M764" s="40"/>
      <c r="N764" s="40"/>
      <c r="O764" s="40"/>
      <c r="P764" s="40"/>
    </row>
    <row r="765" spans="9:16" ht="13.2">
      <c r="I765" s="270"/>
      <c r="M765" s="40"/>
      <c r="N765" s="40"/>
      <c r="O765" s="40"/>
      <c r="P765" s="40"/>
    </row>
    <row r="766" spans="9:16" ht="13.2">
      <c r="I766" s="270"/>
      <c r="M766" s="40"/>
      <c r="N766" s="40"/>
      <c r="O766" s="40"/>
      <c r="P766" s="40"/>
    </row>
    <row r="767" spans="9:16" ht="13.2">
      <c r="I767" s="270"/>
      <c r="M767" s="40"/>
      <c r="N767" s="40"/>
      <c r="O767" s="40"/>
      <c r="P767" s="40"/>
    </row>
    <row r="768" spans="9:16" ht="13.2">
      <c r="I768" s="270"/>
      <c r="M768" s="40"/>
      <c r="N768" s="40"/>
      <c r="O768" s="40"/>
      <c r="P768" s="40"/>
    </row>
    <row r="769" spans="9:16" ht="13.2">
      <c r="I769" s="270"/>
      <c r="M769" s="40"/>
      <c r="N769" s="40"/>
      <c r="O769" s="40"/>
      <c r="P769" s="40"/>
    </row>
    <row r="770" spans="9:16" ht="13.2">
      <c r="I770" s="270"/>
      <c r="M770" s="40"/>
      <c r="N770" s="40"/>
      <c r="O770" s="40"/>
      <c r="P770" s="40"/>
    </row>
    <row r="771" spans="9:16" ht="13.2">
      <c r="I771" s="270"/>
      <c r="M771" s="40"/>
      <c r="N771" s="40"/>
      <c r="O771" s="40"/>
      <c r="P771" s="40"/>
    </row>
    <row r="772" spans="9:16" ht="13.2">
      <c r="I772" s="270"/>
      <c r="M772" s="40"/>
      <c r="N772" s="40"/>
      <c r="O772" s="40"/>
      <c r="P772" s="40"/>
    </row>
    <row r="773" spans="9:16" ht="13.2">
      <c r="I773" s="270"/>
      <c r="M773" s="40"/>
      <c r="N773" s="40"/>
      <c r="O773" s="40"/>
      <c r="P773" s="40"/>
    </row>
    <row r="774" spans="9:16" ht="13.2">
      <c r="I774" s="270"/>
      <c r="M774" s="40"/>
      <c r="N774" s="40"/>
      <c r="O774" s="40"/>
      <c r="P774" s="40"/>
    </row>
    <row r="775" spans="9:16" ht="13.2">
      <c r="I775" s="270"/>
      <c r="M775" s="40"/>
      <c r="N775" s="40"/>
      <c r="O775" s="40"/>
      <c r="P775" s="40"/>
    </row>
    <row r="776" spans="9:16" ht="13.2">
      <c r="I776" s="270"/>
      <c r="M776" s="40"/>
      <c r="N776" s="40"/>
      <c r="O776" s="40"/>
      <c r="P776" s="40"/>
    </row>
    <row r="777" spans="9:16" ht="13.2">
      <c r="I777" s="270"/>
      <c r="M777" s="40"/>
      <c r="N777" s="40"/>
      <c r="O777" s="40"/>
      <c r="P777" s="40"/>
    </row>
    <row r="778" spans="9:16" ht="13.2">
      <c r="I778" s="270"/>
      <c r="M778" s="40"/>
      <c r="N778" s="40"/>
      <c r="O778" s="40"/>
      <c r="P778" s="40"/>
    </row>
    <row r="779" spans="9:16" ht="13.2">
      <c r="I779" s="270"/>
      <c r="M779" s="40"/>
      <c r="N779" s="40"/>
      <c r="O779" s="40"/>
      <c r="P779" s="40"/>
    </row>
    <row r="780" spans="9:16" ht="13.2">
      <c r="I780" s="270"/>
      <c r="M780" s="40"/>
      <c r="N780" s="40"/>
      <c r="O780" s="40"/>
      <c r="P780" s="40"/>
    </row>
    <row r="781" spans="9:16" ht="13.2">
      <c r="I781" s="270"/>
      <c r="M781" s="40"/>
      <c r="N781" s="40"/>
      <c r="O781" s="40"/>
      <c r="P781" s="40"/>
    </row>
    <row r="782" spans="9:16" ht="13.2">
      <c r="I782" s="270"/>
      <c r="M782" s="40"/>
      <c r="N782" s="40"/>
      <c r="O782" s="40"/>
      <c r="P782" s="40"/>
    </row>
    <row r="783" spans="9:16" ht="13.2">
      <c r="I783" s="270"/>
      <c r="M783" s="40"/>
      <c r="N783" s="40"/>
      <c r="O783" s="40"/>
      <c r="P783" s="40"/>
    </row>
    <row r="784" spans="9:16" ht="13.2">
      <c r="I784" s="270"/>
      <c r="M784" s="40"/>
      <c r="N784" s="40"/>
      <c r="O784" s="40"/>
      <c r="P784" s="40"/>
    </row>
    <row r="785" spans="9:16" ht="13.2">
      <c r="I785" s="270"/>
      <c r="M785" s="40"/>
      <c r="N785" s="40"/>
      <c r="O785" s="40"/>
      <c r="P785" s="40"/>
    </row>
    <row r="786" spans="9:16" ht="13.2">
      <c r="I786" s="270"/>
      <c r="M786" s="40"/>
      <c r="N786" s="40"/>
      <c r="O786" s="40"/>
      <c r="P786" s="40"/>
    </row>
    <row r="787" spans="9:16" ht="13.2">
      <c r="I787" s="270"/>
      <c r="M787" s="40"/>
      <c r="N787" s="40"/>
      <c r="O787" s="40"/>
      <c r="P787" s="40"/>
    </row>
    <row r="788" spans="9:16" ht="13.2">
      <c r="I788" s="270"/>
      <c r="M788" s="40"/>
      <c r="N788" s="40"/>
      <c r="O788" s="40"/>
      <c r="P788" s="40"/>
    </row>
    <row r="789" spans="9:16" ht="13.2">
      <c r="I789" s="270"/>
      <c r="M789" s="40"/>
      <c r="N789" s="40"/>
      <c r="O789" s="40"/>
      <c r="P789" s="40"/>
    </row>
    <row r="790" spans="9:16" ht="13.2">
      <c r="I790" s="270"/>
      <c r="M790" s="40"/>
      <c r="N790" s="40"/>
      <c r="O790" s="40"/>
      <c r="P790" s="40"/>
    </row>
    <row r="791" spans="9:16" ht="13.2">
      <c r="I791" s="270"/>
      <c r="M791" s="40"/>
      <c r="N791" s="40"/>
      <c r="O791" s="40"/>
      <c r="P791" s="40"/>
    </row>
    <row r="792" spans="9:16" ht="13.2">
      <c r="I792" s="270"/>
      <c r="M792" s="40"/>
      <c r="N792" s="40"/>
      <c r="O792" s="40"/>
      <c r="P792" s="40"/>
    </row>
    <row r="793" spans="9:16" ht="13.2">
      <c r="I793" s="270"/>
      <c r="M793" s="40"/>
      <c r="N793" s="40"/>
      <c r="O793" s="40"/>
      <c r="P793" s="40"/>
    </row>
    <row r="794" spans="9:16" ht="13.2">
      <c r="I794" s="270"/>
      <c r="M794" s="40"/>
      <c r="N794" s="40"/>
      <c r="O794" s="40"/>
      <c r="P794" s="40"/>
    </row>
    <row r="795" spans="9:16" ht="13.2">
      <c r="I795" s="270"/>
      <c r="M795" s="40"/>
      <c r="N795" s="40"/>
      <c r="O795" s="40"/>
      <c r="P795" s="40"/>
    </row>
    <row r="796" spans="9:16" ht="13.2">
      <c r="I796" s="270"/>
      <c r="M796" s="40"/>
      <c r="N796" s="40"/>
      <c r="O796" s="40"/>
      <c r="P796" s="40"/>
    </row>
    <row r="797" spans="9:16" ht="13.2">
      <c r="I797" s="270"/>
      <c r="M797" s="40"/>
      <c r="N797" s="40"/>
      <c r="O797" s="40"/>
      <c r="P797" s="40"/>
    </row>
    <row r="798" spans="9:16" ht="13.2">
      <c r="I798" s="270"/>
      <c r="M798" s="40"/>
      <c r="N798" s="40"/>
      <c r="O798" s="40"/>
      <c r="P798" s="40"/>
    </row>
    <row r="799" spans="9:16" ht="13.2">
      <c r="I799" s="270"/>
      <c r="M799" s="40"/>
      <c r="N799" s="40"/>
      <c r="O799" s="40"/>
      <c r="P799" s="40"/>
    </row>
    <row r="800" spans="9:16" ht="13.2">
      <c r="I800" s="270"/>
      <c r="M800" s="40"/>
      <c r="N800" s="40"/>
      <c r="O800" s="40"/>
      <c r="P800" s="40"/>
    </row>
    <row r="801" spans="9:16" ht="13.2">
      <c r="I801" s="270"/>
      <c r="M801" s="40"/>
      <c r="N801" s="40"/>
      <c r="O801" s="40"/>
      <c r="P801" s="40"/>
    </row>
    <row r="802" spans="9:16" ht="13.2">
      <c r="I802" s="270"/>
      <c r="M802" s="40"/>
      <c r="N802" s="40"/>
      <c r="O802" s="40"/>
      <c r="P802" s="40"/>
    </row>
    <row r="803" spans="9:16" ht="13.2">
      <c r="I803" s="270"/>
      <c r="M803" s="40"/>
      <c r="N803" s="40"/>
      <c r="O803" s="40"/>
      <c r="P803" s="40"/>
    </row>
    <row r="804" spans="9:16" ht="13.2">
      <c r="I804" s="270"/>
      <c r="M804" s="40"/>
      <c r="N804" s="40"/>
      <c r="O804" s="40"/>
      <c r="P804" s="40"/>
    </row>
    <row r="805" spans="9:16" ht="13.2">
      <c r="I805" s="270"/>
      <c r="M805" s="40"/>
      <c r="N805" s="40"/>
      <c r="O805" s="40"/>
      <c r="P805" s="40"/>
    </row>
    <row r="806" spans="9:16" ht="13.2">
      <c r="I806" s="270"/>
      <c r="M806" s="40"/>
      <c r="N806" s="40"/>
      <c r="O806" s="40"/>
      <c r="P806" s="40"/>
    </row>
    <row r="807" spans="9:16" ht="13.2">
      <c r="I807" s="270"/>
      <c r="M807" s="40"/>
      <c r="N807" s="40"/>
      <c r="O807" s="40"/>
      <c r="P807" s="40"/>
    </row>
    <row r="808" spans="9:16" ht="13.2">
      <c r="I808" s="270"/>
      <c r="M808" s="40"/>
      <c r="N808" s="40"/>
      <c r="O808" s="40"/>
      <c r="P808" s="40"/>
    </row>
    <row r="809" spans="9:16" ht="13.2">
      <c r="I809" s="270"/>
      <c r="M809" s="40"/>
      <c r="N809" s="40"/>
      <c r="O809" s="40"/>
      <c r="P809" s="40"/>
    </row>
    <row r="810" spans="9:16" ht="13.2">
      <c r="I810" s="270"/>
      <c r="M810" s="40"/>
      <c r="N810" s="40"/>
      <c r="O810" s="40"/>
      <c r="P810" s="40"/>
    </row>
    <row r="811" spans="9:16" ht="13.2">
      <c r="I811" s="270"/>
      <c r="M811" s="40"/>
      <c r="N811" s="40"/>
      <c r="O811" s="40"/>
      <c r="P811" s="40"/>
    </row>
    <row r="812" spans="9:16" ht="13.2">
      <c r="I812" s="270"/>
      <c r="M812" s="40"/>
      <c r="N812" s="40"/>
      <c r="O812" s="40"/>
      <c r="P812" s="40"/>
    </row>
    <row r="813" spans="9:16" ht="13.2">
      <c r="I813" s="270"/>
      <c r="M813" s="40"/>
      <c r="N813" s="40"/>
      <c r="O813" s="40"/>
      <c r="P813" s="40"/>
    </row>
    <row r="814" spans="9:16" ht="13.2">
      <c r="I814" s="270"/>
      <c r="M814" s="40"/>
      <c r="N814" s="40"/>
      <c r="O814" s="40"/>
      <c r="P814" s="40"/>
    </row>
    <row r="815" spans="9:16" ht="13.2">
      <c r="I815" s="270"/>
      <c r="M815" s="40"/>
      <c r="N815" s="40"/>
      <c r="O815" s="40"/>
      <c r="P815" s="40"/>
    </row>
    <row r="816" spans="9:16" ht="13.2">
      <c r="I816" s="270"/>
      <c r="M816" s="40"/>
      <c r="N816" s="40"/>
      <c r="O816" s="40"/>
      <c r="P816" s="40"/>
    </row>
    <row r="817" spans="9:16" ht="13.2">
      <c r="I817" s="270"/>
      <c r="M817" s="40"/>
      <c r="N817" s="40"/>
      <c r="O817" s="40"/>
      <c r="P817" s="40"/>
    </row>
    <row r="818" spans="9:16" ht="13.2">
      <c r="I818" s="270"/>
      <c r="M818" s="40"/>
      <c r="N818" s="40"/>
      <c r="O818" s="40"/>
      <c r="P818" s="40"/>
    </row>
    <row r="819" spans="9:16" ht="13.2">
      <c r="I819" s="270"/>
      <c r="M819" s="40"/>
      <c r="N819" s="40"/>
      <c r="O819" s="40"/>
      <c r="P819" s="40"/>
    </row>
    <row r="820" spans="9:16" ht="13.2">
      <c r="I820" s="270"/>
      <c r="M820" s="40"/>
      <c r="N820" s="40"/>
      <c r="O820" s="40"/>
      <c r="P820" s="40"/>
    </row>
    <row r="821" spans="9:16" ht="13.2">
      <c r="I821" s="270"/>
      <c r="M821" s="40"/>
      <c r="N821" s="40"/>
      <c r="O821" s="40"/>
      <c r="P821" s="40"/>
    </row>
    <row r="822" spans="9:16" ht="13.2">
      <c r="I822" s="270"/>
      <c r="M822" s="40"/>
      <c r="N822" s="40"/>
      <c r="O822" s="40"/>
      <c r="P822" s="40"/>
    </row>
    <row r="823" spans="9:16" ht="13.2">
      <c r="I823" s="270"/>
      <c r="M823" s="40"/>
      <c r="N823" s="40"/>
      <c r="O823" s="40"/>
      <c r="P823" s="40"/>
    </row>
    <row r="824" spans="9:16" ht="13.2">
      <c r="I824" s="270"/>
      <c r="M824" s="40"/>
      <c r="N824" s="40"/>
      <c r="O824" s="40"/>
      <c r="P824" s="40"/>
    </row>
    <row r="825" spans="9:16" ht="13.2">
      <c r="I825" s="270"/>
      <c r="M825" s="40"/>
      <c r="N825" s="40"/>
      <c r="O825" s="40"/>
      <c r="P825" s="40"/>
    </row>
    <row r="826" spans="9:16" ht="13.2">
      <c r="I826" s="270"/>
      <c r="M826" s="40"/>
      <c r="N826" s="40"/>
      <c r="O826" s="40"/>
      <c r="P826" s="40"/>
    </row>
    <row r="827" spans="9:16" ht="13.2">
      <c r="I827" s="270"/>
      <c r="M827" s="40"/>
      <c r="N827" s="40"/>
      <c r="O827" s="40"/>
      <c r="P827" s="40"/>
    </row>
    <row r="828" spans="9:16" ht="13.2">
      <c r="I828" s="270"/>
      <c r="M828" s="40"/>
      <c r="N828" s="40"/>
      <c r="O828" s="40"/>
      <c r="P828" s="40"/>
    </row>
    <row r="829" spans="9:16" ht="13.2">
      <c r="I829" s="270"/>
      <c r="M829" s="40"/>
      <c r="N829" s="40"/>
      <c r="O829" s="40"/>
      <c r="P829" s="40"/>
    </row>
    <row r="830" spans="9:16" ht="13.2">
      <c r="I830" s="270"/>
      <c r="M830" s="40"/>
      <c r="N830" s="40"/>
      <c r="O830" s="40"/>
      <c r="P830" s="40"/>
    </row>
    <row r="831" spans="9:16" ht="13.2">
      <c r="I831" s="270"/>
      <c r="M831" s="40"/>
      <c r="N831" s="40"/>
      <c r="O831" s="40"/>
      <c r="P831" s="40"/>
    </row>
    <row r="832" spans="9:16" ht="13.2">
      <c r="I832" s="270"/>
      <c r="M832" s="40"/>
      <c r="N832" s="40"/>
      <c r="O832" s="40"/>
      <c r="P832" s="40"/>
    </row>
    <row r="833" spans="9:16" ht="13.2">
      <c r="I833" s="270"/>
      <c r="M833" s="40"/>
      <c r="N833" s="40"/>
      <c r="O833" s="40"/>
      <c r="P833" s="40"/>
    </row>
    <row r="834" spans="9:16" ht="13.2">
      <c r="I834" s="270"/>
      <c r="M834" s="40"/>
      <c r="N834" s="40"/>
      <c r="O834" s="40"/>
      <c r="P834" s="40"/>
    </row>
    <row r="835" spans="9:16" ht="13.2">
      <c r="I835" s="270"/>
      <c r="M835" s="40"/>
      <c r="N835" s="40"/>
      <c r="O835" s="40"/>
      <c r="P835" s="40"/>
    </row>
    <row r="836" spans="9:16" ht="13.2">
      <c r="I836" s="270"/>
      <c r="M836" s="40"/>
      <c r="N836" s="40"/>
      <c r="O836" s="40"/>
      <c r="P836" s="40"/>
    </row>
    <row r="837" spans="9:16" ht="13.2">
      <c r="I837" s="270"/>
      <c r="M837" s="40"/>
      <c r="N837" s="40"/>
      <c r="O837" s="40"/>
      <c r="P837" s="40"/>
    </row>
    <row r="838" spans="9:16" ht="13.2">
      <c r="I838" s="270"/>
      <c r="M838" s="40"/>
      <c r="N838" s="40"/>
      <c r="O838" s="40"/>
      <c r="P838" s="40"/>
    </row>
    <row r="839" spans="9:16" ht="13.2">
      <c r="I839" s="270"/>
      <c r="M839" s="40"/>
      <c r="N839" s="40"/>
      <c r="O839" s="40"/>
      <c r="P839" s="40"/>
    </row>
    <row r="840" spans="9:16" ht="13.2">
      <c r="I840" s="270"/>
      <c r="M840" s="40"/>
      <c r="N840" s="40"/>
      <c r="O840" s="40"/>
      <c r="P840" s="40"/>
    </row>
    <row r="841" spans="9:16" ht="13.2">
      <c r="I841" s="270"/>
      <c r="M841" s="40"/>
      <c r="N841" s="40"/>
      <c r="O841" s="40"/>
      <c r="P841" s="40"/>
    </row>
    <row r="842" spans="9:16" ht="13.2">
      <c r="I842" s="270"/>
      <c r="M842" s="40"/>
      <c r="N842" s="40"/>
      <c r="O842" s="40"/>
      <c r="P842" s="40"/>
    </row>
    <row r="843" spans="9:16" ht="13.2">
      <c r="I843" s="270"/>
      <c r="M843" s="40"/>
      <c r="N843" s="40"/>
      <c r="O843" s="40"/>
      <c r="P843" s="40"/>
    </row>
    <row r="844" spans="9:16" ht="13.2">
      <c r="I844" s="270"/>
      <c r="M844" s="40"/>
      <c r="N844" s="40"/>
      <c r="O844" s="40"/>
      <c r="P844" s="40"/>
    </row>
    <row r="845" spans="9:16" ht="13.2">
      <c r="I845" s="270"/>
      <c r="M845" s="40"/>
      <c r="N845" s="40"/>
      <c r="O845" s="40"/>
      <c r="P845" s="40"/>
    </row>
    <row r="846" spans="9:16" ht="13.2">
      <c r="I846" s="270"/>
      <c r="M846" s="40"/>
      <c r="N846" s="40"/>
      <c r="O846" s="40"/>
      <c r="P846" s="40"/>
    </row>
    <row r="847" spans="9:16" ht="13.2">
      <c r="I847" s="270"/>
      <c r="M847" s="40"/>
      <c r="N847" s="40"/>
      <c r="O847" s="40"/>
      <c r="P847" s="40"/>
    </row>
    <row r="848" spans="9:16" ht="13.2">
      <c r="I848" s="270"/>
      <c r="M848" s="40"/>
      <c r="N848" s="40"/>
      <c r="O848" s="40"/>
      <c r="P848" s="40"/>
    </row>
    <row r="849" spans="9:16" ht="13.2">
      <c r="I849" s="270"/>
      <c r="M849" s="40"/>
      <c r="N849" s="40"/>
      <c r="O849" s="40"/>
      <c r="P849" s="40"/>
    </row>
    <row r="850" spans="9:16" ht="13.2">
      <c r="I850" s="270"/>
      <c r="M850" s="40"/>
      <c r="N850" s="40"/>
      <c r="O850" s="40"/>
      <c r="P850" s="40"/>
    </row>
    <row r="851" spans="9:16" ht="13.2">
      <c r="I851" s="270"/>
      <c r="M851" s="40"/>
      <c r="N851" s="40"/>
      <c r="O851" s="40"/>
      <c r="P851" s="40"/>
    </row>
    <row r="852" spans="9:16" ht="13.2">
      <c r="I852" s="270"/>
      <c r="M852" s="40"/>
      <c r="N852" s="40"/>
      <c r="O852" s="40"/>
      <c r="P852" s="40"/>
    </row>
    <row r="853" spans="9:16" ht="13.2">
      <c r="I853" s="270"/>
      <c r="M853" s="40"/>
      <c r="N853" s="40"/>
      <c r="O853" s="40"/>
      <c r="P853" s="40"/>
    </row>
    <row r="854" spans="9:16" ht="13.2">
      <c r="I854" s="270"/>
      <c r="M854" s="40"/>
      <c r="N854" s="40"/>
      <c r="O854" s="40"/>
      <c r="P854" s="40"/>
    </row>
    <row r="855" spans="9:16" ht="13.2">
      <c r="I855" s="270"/>
      <c r="M855" s="40"/>
      <c r="N855" s="40"/>
      <c r="O855" s="40"/>
      <c r="P855" s="40"/>
    </row>
    <row r="856" spans="9:16" ht="13.2">
      <c r="I856" s="270"/>
      <c r="M856" s="40"/>
      <c r="N856" s="40"/>
      <c r="O856" s="40"/>
      <c r="P856" s="40"/>
    </row>
    <row r="857" spans="9:16" ht="13.2">
      <c r="I857" s="270"/>
      <c r="M857" s="40"/>
      <c r="N857" s="40"/>
      <c r="O857" s="40"/>
      <c r="P857" s="40"/>
    </row>
    <row r="858" spans="9:16" ht="13.2">
      <c r="I858" s="270"/>
      <c r="M858" s="40"/>
      <c r="N858" s="40"/>
      <c r="O858" s="40"/>
      <c r="P858" s="40"/>
    </row>
    <row r="859" spans="9:16" ht="13.2">
      <c r="I859" s="270"/>
      <c r="M859" s="40"/>
      <c r="N859" s="40"/>
      <c r="O859" s="40"/>
      <c r="P859" s="40"/>
    </row>
    <row r="860" spans="9:16" ht="13.2">
      <c r="I860" s="270"/>
      <c r="M860" s="40"/>
      <c r="N860" s="40"/>
      <c r="O860" s="40"/>
      <c r="P860" s="40"/>
    </row>
    <row r="861" spans="9:16" ht="13.2">
      <c r="I861" s="270"/>
      <c r="M861" s="40"/>
      <c r="N861" s="40"/>
      <c r="O861" s="40"/>
      <c r="P861" s="40"/>
    </row>
    <row r="862" spans="9:16" ht="13.2">
      <c r="I862" s="270"/>
      <c r="M862" s="40"/>
      <c r="N862" s="40"/>
      <c r="O862" s="40"/>
      <c r="P862" s="40"/>
    </row>
    <row r="863" spans="9:16" ht="13.2">
      <c r="I863" s="270"/>
      <c r="M863" s="40"/>
      <c r="N863" s="40"/>
      <c r="O863" s="40"/>
      <c r="P863" s="40"/>
    </row>
    <row r="864" spans="9:16" ht="13.2">
      <c r="I864" s="270"/>
      <c r="M864" s="40"/>
      <c r="N864" s="40"/>
      <c r="O864" s="40"/>
      <c r="P864" s="40"/>
    </row>
    <row r="865" spans="9:16" ht="13.2">
      <c r="I865" s="270"/>
      <c r="M865" s="40"/>
      <c r="N865" s="40"/>
      <c r="O865" s="40"/>
      <c r="P865" s="40"/>
    </row>
    <row r="866" spans="9:16" ht="13.2">
      <c r="I866" s="270"/>
      <c r="M866" s="40"/>
      <c r="N866" s="40"/>
      <c r="O866" s="40"/>
      <c r="P866" s="40"/>
    </row>
    <row r="867" spans="9:16" ht="13.2">
      <c r="I867" s="270"/>
      <c r="M867" s="40"/>
      <c r="N867" s="40"/>
      <c r="O867" s="40"/>
      <c r="P867" s="40"/>
    </row>
    <row r="868" spans="9:16" ht="13.2">
      <c r="I868" s="270"/>
      <c r="M868" s="40"/>
      <c r="N868" s="40"/>
      <c r="O868" s="40"/>
      <c r="P868" s="40"/>
    </row>
    <row r="869" spans="9:16" ht="13.2">
      <c r="I869" s="270"/>
      <c r="M869" s="40"/>
      <c r="N869" s="40"/>
      <c r="O869" s="40"/>
      <c r="P869" s="40"/>
    </row>
    <row r="870" spans="9:16" ht="13.2">
      <c r="I870" s="270"/>
      <c r="M870" s="40"/>
      <c r="N870" s="40"/>
      <c r="O870" s="40"/>
      <c r="P870" s="40"/>
    </row>
    <row r="871" spans="9:16" ht="13.2">
      <c r="I871" s="270"/>
      <c r="M871" s="40"/>
      <c r="N871" s="40"/>
      <c r="O871" s="40"/>
      <c r="P871" s="40"/>
    </row>
    <row r="872" spans="9:16" ht="13.2">
      <c r="I872" s="270"/>
      <c r="M872" s="40"/>
      <c r="N872" s="40"/>
      <c r="O872" s="40"/>
      <c r="P872" s="40"/>
    </row>
    <row r="873" spans="9:16" ht="13.2">
      <c r="I873" s="270"/>
      <c r="M873" s="40"/>
      <c r="N873" s="40"/>
      <c r="O873" s="40"/>
      <c r="P873" s="40"/>
    </row>
    <row r="874" spans="9:16" ht="13.2">
      <c r="I874" s="270"/>
      <c r="M874" s="40"/>
      <c r="N874" s="40"/>
      <c r="O874" s="40"/>
      <c r="P874" s="40"/>
    </row>
    <row r="875" spans="9:16" ht="13.2">
      <c r="I875" s="270"/>
      <c r="M875" s="40"/>
      <c r="N875" s="40"/>
      <c r="O875" s="40"/>
      <c r="P875" s="40"/>
    </row>
    <row r="876" spans="9:16" ht="13.2">
      <c r="I876" s="270"/>
      <c r="M876" s="40"/>
      <c r="N876" s="40"/>
      <c r="O876" s="40"/>
      <c r="P876" s="40"/>
    </row>
    <row r="877" spans="9:16" ht="13.2">
      <c r="I877" s="270"/>
      <c r="M877" s="40"/>
      <c r="N877" s="40"/>
      <c r="O877" s="40"/>
      <c r="P877" s="40"/>
    </row>
    <row r="878" spans="9:16" ht="13.2">
      <c r="I878" s="270"/>
      <c r="M878" s="40"/>
      <c r="N878" s="40"/>
      <c r="O878" s="40"/>
      <c r="P878" s="40"/>
    </row>
    <row r="879" spans="9:16" ht="13.2">
      <c r="I879" s="270"/>
      <c r="M879" s="40"/>
      <c r="N879" s="40"/>
      <c r="O879" s="40"/>
      <c r="P879" s="40"/>
    </row>
    <row r="880" spans="9:16" ht="13.2">
      <c r="I880" s="270"/>
      <c r="M880" s="40"/>
      <c r="N880" s="40"/>
      <c r="O880" s="40"/>
      <c r="P880" s="40"/>
    </row>
    <row r="881" spans="9:16" ht="13.2">
      <c r="I881" s="270"/>
      <c r="M881" s="40"/>
      <c r="N881" s="40"/>
      <c r="O881" s="40"/>
      <c r="P881" s="40"/>
    </row>
    <row r="882" spans="9:16" ht="13.2">
      <c r="I882" s="270"/>
      <c r="M882" s="40"/>
      <c r="N882" s="40"/>
      <c r="O882" s="40"/>
      <c r="P882" s="40"/>
    </row>
    <row r="883" spans="9:16" ht="13.2">
      <c r="I883" s="270"/>
      <c r="M883" s="40"/>
      <c r="N883" s="40"/>
      <c r="O883" s="40"/>
      <c r="P883" s="40"/>
    </row>
    <row r="884" spans="9:16" ht="13.2">
      <c r="I884" s="270"/>
      <c r="M884" s="40"/>
      <c r="N884" s="40"/>
      <c r="O884" s="40"/>
      <c r="P884" s="40"/>
    </row>
    <row r="885" spans="9:16" ht="13.2">
      <c r="I885" s="270"/>
      <c r="M885" s="40"/>
      <c r="N885" s="40"/>
      <c r="O885" s="40"/>
      <c r="P885" s="40"/>
    </row>
    <row r="886" spans="9:16" ht="13.2">
      <c r="I886" s="270"/>
      <c r="M886" s="40"/>
      <c r="N886" s="40"/>
      <c r="O886" s="40"/>
      <c r="P886" s="40"/>
    </row>
    <row r="887" spans="9:16" ht="13.2">
      <c r="I887" s="270"/>
      <c r="M887" s="40"/>
      <c r="N887" s="40"/>
      <c r="O887" s="40"/>
      <c r="P887" s="40"/>
    </row>
    <row r="888" spans="9:16" ht="13.2">
      <c r="I888" s="270"/>
      <c r="M888" s="40"/>
      <c r="N888" s="40"/>
      <c r="O888" s="40"/>
      <c r="P888" s="40"/>
    </row>
    <row r="889" spans="9:16" ht="13.2">
      <c r="I889" s="270"/>
      <c r="M889" s="40"/>
      <c r="N889" s="40"/>
      <c r="O889" s="40"/>
      <c r="P889" s="40"/>
    </row>
    <row r="890" spans="9:16" ht="13.2">
      <c r="I890" s="270"/>
      <c r="M890" s="40"/>
      <c r="N890" s="40"/>
      <c r="O890" s="40"/>
      <c r="P890" s="40"/>
    </row>
    <row r="891" spans="9:16" ht="13.2">
      <c r="I891" s="270"/>
      <c r="M891" s="40"/>
      <c r="N891" s="40"/>
      <c r="O891" s="40"/>
      <c r="P891" s="40"/>
    </row>
    <row r="892" spans="9:16" ht="13.2">
      <c r="I892" s="270"/>
      <c r="M892" s="40"/>
      <c r="N892" s="40"/>
      <c r="O892" s="40"/>
      <c r="P892" s="40"/>
    </row>
    <row r="893" spans="9:16" ht="13.2">
      <c r="I893" s="270"/>
      <c r="M893" s="40"/>
      <c r="N893" s="40"/>
      <c r="O893" s="40"/>
      <c r="P893" s="40"/>
    </row>
    <row r="894" spans="9:16" ht="13.2">
      <c r="I894" s="270"/>
      <c r="M894" s="40"/>
      <c r="N894" s="40"/>
      <c r="O894" s="40"/>
      <c r="P894" s="40"/>
    </row>
    <row r="895" spans="9:16" ht="13.2">
      <c r="I895" s="270"/>
      <c r="M895" s="40"/>
      <c r="N895" s="40"/>
      <c r="O895" s="40"/>
      <c r="P895" s="40"/>
    </row>
    <row r="896" spans="9:16" ht="13.2">
      <c r="I896" s="270"/>
      <c r="M896" s="40"/>
      <c r="N896" s="40"/>
      <c r="O896" s="40"/>
      <c r="P896" s="40"/>
    </row>
    <row r="897" spans="9:16" ht="13.2">
      <c r="I897" s="270"/>
      <c r="M897" s="40"/>
      <c r="N897" s="40"/>
      <c r="O897" s="40"/>
      <c r="P897" s="40"/>
    </row>
    <row r="898" spans="9:16" ht="13.2">
      <c r="I898" s="270"/>
      <c r="M898" s="40"/>
      <c r="N898" s="40"/>
      <c r="O898" s="40"/>
      <c r="P898" s="40"/>
    </row>
    <row r="899" spans="9:16" ht="13.2">
      <c r="I899" s="270"/>
      <c r="M899" s="40"/>
      <c r="N899" s="40"/>
      <c r="O899" s="40"/>
      <c r="P899" s="40"/>
    </row>
    <row r="900" spans="9:16" ht="13.2">
      <c r="I900" s="270"/>
      <c r="M900" s="40"/>
      <c r="N900" s="40"/>
      <c r="O900" s="40"/>
      <c r="P900" s="40"/>
    </row>
    <row r="901" spans="9:16" ht="13.2">
      <c r="I901" s="270"/>
      <c r="M901" s="40"/>
      <c r="N901" s="40"/>
      <c r="O901" s="40"/>
      <c r="P901" s="40"/>
    </row>
    <row r="902" spans="9:16" ht="13.2">
      <c r="I902" s="270"/>
      <c r="M902" s="40"/>
      <c r="N902" s="40"/>
      <c r="O902" s="40"/>
      <c r="P902" s="40"/>
    </row>
    <row r="903" spans="9:16" ht="13.2">
      <c r="I903" s="270"/>
      <c r="M903" s="40"/>
      <c r="N903" s="40"/>
      <c r="O903" s="40"/>
      <c r="P903" s="40"/>
    </row>
    <row r="904" spans="9:16" ht="13.2">
      <c r="I904" s="270"/>
      <c r="M904" s="40"/>
      <c r="N904" s="40"/>
      <c r="O904" s="40"/>
      <c r="P904" s="40"/>
    </row>
    <row r="905" spans="9:16" ht="13.2">
      <c r="I905" s="270"/>
      <c r="M905" s="40"/>
      <c r="N905" s="40"/>
      <c r="O905" s="40"/>
      <c r="P905" s="40"/>
    </row>
    <row r="906" spans="9:16" ht="13.2">
      <c r="I906" s="270"/>
      <c r="M906" s="40"/>
      <c r="N906" s="40"/>
      <c r="O906" s="40"/>
      <c r="P906" s="40"/>
    </row>
    <row r="907" spans="9:16" ht="13.2">
      <c r="I907" s="270"/>
      <c r="M907" s="40"/>
      <c r="N907" s="40"/>
      <c r="O907" s="40"/>
      <c r="P907" s="40"/>
    </row>
    <row r="908" spans="9:16" ht="13.2">
      <c r="I908" s="270"/>
      <c r="M908" s="40"/>
      <c r="N908" s="40"/>
      <c r="O908" s="40"/>
      <c r="P908" s="40"/>
    </row>
    <row r="909" spans="9:16" ht="13.2">
      <c r="I909" s="270"/>
      <c r="M909" s="40"/>
      <c r="N909" s="40"/>
      <c r="O909" s="40"/>
      <c r="P909" s="40"/>
    </row>
    <row r="910" spans="9:16" ht="13.2">
      <c r="I910" s="270"/>
      <c r="M910" s="40"/>
      <c r="N910" s="40"/>
      <c r="O910" s="40"/>
      <c r="P910" s="40"/>
    </row>
    <row r="911" spans="9:16" ht="13.2">
      <c r="I911" s="270"/>
      <c r="M911" s="40"/>
      <c r="N911" s="40"/>
      <c r="O911" s="40"/>
      <c r="P911" s="40"/>
    </row>
    <row r="912" spans="9:16" ht="13.2">
      <c r="I912" s="270"/>
      <c r="M912" s="40"/>
      <c r="N912" s="40"/>
      <c r="O912" s="40"/>
      <c r="P912" s="40"/>
    </row>
    <row r="913" spans="9:16" ht="13.2">
      <c r="I913" s="270"/>
      <c r="M913" s="40"/>
      <c r="N913" s="40"/>
      <c r="O913" s="40"/>
      <c r="P913" s="40"/>
    </row>
    <row r="914" spans="9:16" ht="13.2">
      <c r="I914" s="270"/>
      <c r="M914" s="40"/>
      <c r="N914" s="40"/>
      <c r="O914" s="40"/>
      <c r="P914" s="40"/>
    </row>
    <row r="915" spans="9:16" ht="13.2">
      <c r="I915" s="270"/>
      <c r="M915" s="40"/>
      <c r="N915" s="40"/>
      <c r="O915" s="40"/>
      <c r="P915" s="40"/>
    </row>
    <row r="916" spans="9:16" ht="13.2">
      <c r="I916" s="270"/>
      <c r="M916" s="40"/>
      <c r="N916" s="40"/>
      <c r="O916" s="40"/>
      <c r="P916" s="40"/>
    </row>
    <row r="917" spans="9:16" ht="13.2">
      <c r="I917" s="270"/>
      <c r="M917" s="40"/>
      <c r="N917" s="40"/>
      <c r="O917" s="40"/>
      <c r="P917" s="40"/>
    </row>
    <row r="918" spans="9:16" ht="13.2">
      <c r="I918" s="270"/>
      <c r="M918" s="40"/>
      <c r="N918" s="40"/>
      <c r="O918" s="40"/>
      <c r="P918" s="40"/>
    </row>
    <row r="919" spans="9:16" ht="13.2">
      <c r="I919" s="270"/>
      <c r="M919" s="40"/>
      <c r="N919" s="40"/>
      <c r="O919" s="40"/>
      <c r="P919" s="40"/>
    </row>
    <row r="920" spans="9:16" ht="13.2">
      <c r="I920" s="270"/>
      <c r="M920" s="40"/>
      <c r="N920" s="40"/>
      <c r="O920" s="40"/>
      <c r="P920" s="40"/>
    </row>
    <row r="921" spans="9:16" ht="13.2">
      <c r="I921" s="270"/>
      <c r="M921" s="40"/>
      <c r="N921" s="40"/>
      <c r="O921" s="40"/>
      <c r="P921" s="40"/>
    </row>
    <row r="922" spans="9:16" ht="13.2">
      <c r="I922" s="270"/>
      <c r="M922" s="40"/>
      <c r="N922" s="40"/>
      <c r="O922" s="40"/>
      <c r="P922" s="40"/>
    </row>
    <row r="923" spans="9:16" ht="13.2">
      <c r="I923" s="270"/>
      <c r="M923" s="40"/>
      <c r="N923" s="40"/>
      <c r="O923" s="40"/>
      <c r="P923" s="40"/>
    </row>
    <row r="924" spans="9:16" ht="13.2">
      <c r="I924" s="270"/>
      <c r="M924" s="40"/>
      <c r="N924" s="40"/>
      <c r="O924" s="40"/>
      <c r="P924" s="40"/>
    </row>
    <row r="925" spans="9:16" ht="13.2">
      <c r="I925" s="270"/>
      <c r="M925" s="40"/>
      <c r="N925" s="40"/>
      <c r="O925" s="40"/>
      <c r="P925" s="40"/>
    </row>
    <row r="926" spans="9:16" ht="13.2">
      <c r="I926" s="270"/>
      <c r="M926" s="40"/>
      <c r="N926" s="40"/>
      <c r="O926" s="40"/>
      <c r="P926" s="40"/>
    </row>
    <row r="927" spans="9:16" ht="13.2">
      <c r="I927" s="270"/>
      <c r="M927" s="40"/>
      <c r="N927" s="40"/>
      <c r="O927" s="40"/>
      <c r="P927" s="40"/>
    </row>
    <row r="928" spans="9:16" ht="13.2">
      <c r="I928" s="270"/>
      <c r="M928" s="40"/>
      <c r="N928" s="40"/>
      <c r="O928" s="40"/>
      <c r="P928" s="40"/>
    </row>
    <row r="929" spans="9:16" ht="13.2">
      <c r="I929" s="270"/>
      <c r="M929" s="40"/>
      <c r="N929" s="40"/>
      <c r="O929" s="40"/>
      <c r="P929" s="40"/>
    </row>
    <row r="930" spans="9:16" ht="13.2">
      <c r="I930" s="270"/>
      <c r="M930" s="40"/>
      <c r="N930" s="40"/>
      <c r="O930" s="40"/>
      <c r="P930" s="40"/>
    </row>
    <row r="931" spans="9:16" ht="13.2">
      <c r="I931" s="270"/>
      <c r="M931" s="40"/>
      <c r="N931" s="40"/>
      <c r="O931" s="40"/>
      <c r="P931" s="40"/>
    </row>
    <row r="932" spans="9:16" ht="13.2">
      <c r="I932" s="270"/>
      <c r="M932" s="40"/>
      <c r="N932" s="40"/>
      <c r="O932" s="40"/>
      <c r="P932" s="40"/>
    </row>
    <row r="933" spans="9:16" ht="13.2">
      <c r="I933" s="270"/>
      <c r="M933" s="40"/>
      <c r="N933" s="40"/>
      <c r="O933" s="40"/>
      <c r="P933" s="40"/>
    </row>
    <row r="934" spans="9:16" ht="13.2">
      <c r="I934" s="270"/>
      <c r="M934" s="40"/>
      <c r="N934" s="40"/>
      <c r="O934" s="40"/>
      <c r="P934" s="40"/>
    </row>
    <row r="935" spans="9:16" ht="13.2">
      <c r="I935" s="270"/>
      <c r="M935" s="40"/>
      <c r="N935" s="40"/>
      <c r="O935" s="40"/>
      <c r="P935" s="40"/>
    </row>
    <row r="936" spans="9:16" ht="13.2">
      <c r="I936" s="270"/>
      <c r="M936" s="40"/>
      <c r="N936" s="40"/>
      <c r="O936" s="40"/>
      <c r="P936" s="40"/>
    </row>
    <row r="937" spans="9:16" ht="13.2">
      <c r="I937" s="270"/>
      <c r="M937" s="40"/>
      <c r="N937" s="40"/>
      <c r="O937" s="40"/>
      <c r="P937" s="40"/>
    </row>
    <row r="938" spans="9:16" ht="13.2">
      <c r="I938" s="270"/>
      <c r="M938" s="40"/>
      <c r="N938" s="40"/>
      <c r="O938" s="40"/>
      <c r="P938" s="40"/>
    </row>
    <row r="939" spans="9:16" ht="13.2">
      <c r="I939" s="270"/>
      <c r="M939" s="40"/>
      <c r="N939" s="40"/>
      <c r="O939" s="40"/>
      <c r="P939" s="40"/>
    </row>
    <row r="940" spans="9:16" ht="13.2">
      <c r="I940" s="270"/>
      <c r="M940" s="40"/>
      <c r="N940" s="40"/>
      <c r="O940" s="40"/>
      <c r="P940" s="40"/>
    </row>
    <row r="941" spans="9:16" ht="13.2">
      <c r="I941" s="270"/>
      <c r="M941" s="40"/>
      <c r="N941" s="40"/>
      <c r="O941" s="40"/>
      <c r="P941" s="40"/>
    </row>
    <row r="942" spans="9:16" ht="13.2">
      <c r="I942" s="270"/>
      <c r="M942" s="40"/>
      <c r="N942" s="40"/>
      <c r="O942" s="40"/>
      <c r="P942" s="40"/>
    </row>
    <row r="943" spans="9:16" ht="13.2">
      <c r="I943" s="270"/>
      <c r="M943" s="40"/>
      <c r="N943" s="40"/>
      <c r="O943" s="40"/>
      <c r="P943" s="40"/>
    </row>
    <row r="944" spans="9:16" ht="13.2">
      <c r="I944" s="270"/>
      <c r="M944" s="40"/>
      <c r="N944" s="40"/>
      <c r="O944" s="40"/>
      <c r="P944" s="40"/>
    </row>
    <row r="945" spans="9:16" ht="13.2">
      <c r="I945" s="270"/>
      <c r="M945" s="40"/>
      <c r="N945" s="40"/>
      <c r="O945" s="40"/>
      <c r="P945" s="40"/>
    </row>
    <row r="946" spans="9:16" ht="13.2">
      <c r="I946" s="270"/>
      <c r="M946" s="40"/>
      <c r="N946" s="40"/>
      <c r="O946" s="40"/>
      <c r="P946" s="40"/>
    </row>
    <row r="947" spans="9:16" ht="13.2">
      <c r="I947" s="270"/>
      <c r="M947" s="40"/>
      <c r="N947" s="40"/>
      <c r="O947" s="40"/>
      <c r="P947" s="40"/>
    </row>
    <row r="948" spans="9:16" ht="13.2">
      <c r="I948" s="270"/>
      <c r="M948" s="40"/>
      <c r="N948" s="40"/>
      <c r="O948" s="40"/>
      <c r="P948" s="40"/>
    </row>
    <row r="949" spans="9:16" ht="13.2">
      <c r="I949" s="270"/>
      <c r="M949" s="40"/>
      <c r="N949" s="40"/>
      <c r="O949" s="40"/>
      <c r="P949" s="40"/>
    </row>
    <row r="950" spans="9:16" ht="13.2">
      <c r="I950" s="270"/>
      <c r="M950" s="40"/>
      <c r="N950" s="40"/>
      <c r="O950" s="40"/>
      <c r="P950" s="40"/>
    </row>
    <row r="951" spans="9:16" ht="13.2">
      <c r="I951" s="270"/>
      <c r="M951" s="40"/>
      <c r="N951" s="40"/>
      <c r="O951" s="40"/>
      <c r="P951" s="40"/>
    </row>
    <row r="952" spans="9:16" ht="13.2">
      <c r="I952" s="270"/>
      <c r="M952" s="40"/>
      <c r="N952" s="40"/>
      <c r="O952" s="40"/>
      <c r="P952" s="40"/>
    </row>
    <row r="953" spans="9:16" ht="13.2">
      <c r="I953" s="270"/>
      <c r="M953" s="40"/>
      <c r="N953" s="40"/>
      <c r="O953" s="40"/>
      <c r="P953" s="40"/>
    </row>
    <row r="954" spans="9:16" ht="13.2">
      <c r="I954" s="270"/>
      <c r="M954" s="40"/>
      <c r="N954" s="40"/>
      <c r="O954" s="40"/>
      <c r="P954" s="40"/>
    </row>
    <row r="955" spans="9:16" ht="13.2">
      <c r="I955" s="270"/>
      <c r="M955" s="40"/>
      <c r="N955" s="40"/>
      <c r="O955" s="40"/>
      <c r="P955" s="40"/>
    </row>
    <row r="956" spans="9:16" ht="13.2">
      <c r="I956" s="270"/>
      <c r="M956" s="40"/>
      <c r="N956" s="40"/>
      <c r="O956" s="40"/>
      <c r="P956" s="40"/>
    </row>
    <row r="957" spans="9:16" ht="13.2">
      <c r="I957" s="270"/>
      <c r="M957" s="40"/>
      <c r="N957" s="40"/>
      <c r="O957" s="40"/>
      <c r="P957" s="40"/>
    </row>
    <row r="958" spans="9:16" ht="13.2">
      <c r="I958" s="270"/>
      <c r="M958" s="40"/>
      <c r="N958" s="40"/>
      <c r="O958" s="40"/>
      <c r="P958" s="40"/>
    </row>
  </sheetData>
  <dataValidations count="2">
    <dataValidation type="list" allowBlank="1" showErrorMessage="1" sqref="Q3:R5 Q8:R11 Q14:R15 Q18:R18 Q21:R22 Q25:R25 F3:G53 Q57:R64 Q67:R67 Q71:R74 Q79:R79 Q83:R83 F56:G102 Q106:R113 F105:G118 Q119:R120 Q125:R134 F124:G135 Q139:R143 Q146:R146 Q149:R152 Q155:R155 Q160:R160 F137:G168 F170:G176 Q181:R190 Q193:R195 Q198:R198 Q201:R201 Q204:R204 Q207:R207 F180:G241" xr:uid="{00000000-0002-0000-1400-000000000000}">
      <formula1>"Yes,No,NA"</formula1>
    </dataValidation>
    <dataValidation type="list" allowBlank="1" showErrorMessage="1" sqref="S3:S5 S8:S11 S14:S15 S18 S21:S22 S25 H3:H53 S57:S64 S67 S71:S74 S79 S83 H56:H102 S106:S113 H105:H118 S119:S120 S125:S134 H124:H135 S139:S143 S146 S149:S152 S155 S160 H137:H168 H170:H176 S181:S190 S193:S195 S198 S201 S204 S207 H180:H241" xr:uid="{00000000-0002-0000-1400-000001000000}">
      <formula1>"Venmo,Zelle,Paypal,Apple pay,Cash,Not in the Directory"</formula1>
    </dataValidation>
  </dataValidations>
  <pageMargins left="0.7" right="0.7" top="0.75" bottom="0.75" header="0.3" footer="0.3"/>
  <legacyDrawing r:id="rId1"/>
  <tableParts count="167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  <tablePart r:id="rId131"/>
    <tablePart r:id="rId132"/>
    <tablePart r:id="rId133"/>
    <tablePart r:id="rId134"/>
    <tablePart r:id="rId135"/>
    <tablePart r:id="rId136"/>
    <tablePart r:id="rId137"/>
    <tablePart r:id="rId138"/>
    <tablePart r:id="rId139"/>
    <tablePart r:id="rId140"/>
    <tablePart r:id="rId141"/>
    <tablePart r:id="rId142"/>
    <tablePart r:id="rId143"/>
    <tablePart r:id="rId144"/>
    <tablePart r:id="rId145"/>
    <tablePart r:id="rId146"/>
    <tablePart r:id="rId147"/>
    <tablePart r:id="rId148"/>
    <tablePart r:id="rId149"/>
    <tablePart r:id="rId150"/>
    <tablePart r:id="rId151"/>
    <tablePart r:id="rId152"/>
    <tablePart r:id="rId153"/>
    <tablePart r:id="rId154"/>
    <tablePart r:id="rId155"/>
    <tablePart r:id="rId156"/>
    <tablePart r:id="rId157"/>
    <tablePart r:id="rId158"/>
    <tablePart r:id="rId159"/>
    <tablePart r:id="rId160"/>
    <tablePart r:id="rId161"/>
    <tablePart r:id="rId162"/>
    <tablePart r:id="rId163"/>
    <tablePart r:id="rId164"/>
    <tablePart r:id="rId165"/>
    <tablePart r:id="rId166"/>
    <tablePart r:id="rId167"/>
    <tablePart r:id="rId168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O906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8.77734375" customWidth="1"/>
    <col min="2" max="2" width="13.33203125" customWidth="1"/>
    <col min="3" max="3" width="15.77734375" customWidth="1"/>
    <col min="4" max="4" width="10" customWidth="1"/>
    <col min="5" max="5" width="14.44140625" customWidth="1"/>
    <col min="6" max="6" width="12.44140625" customWidth="1"/>
    <col min="7" max="7" width="10.21875" customWidth="1"/>
    <col min="8" max="8" width="11.109375" customWidth="1"/>
    <col min="9" max="9" width="2.21875" customWidth="1"/>
    <col min="10" max="10" width="8.77734375" customWidth="1"/>
    <col min="11" max="11" width="12.6640625" customWidth="1"/>
    <col min="12" max="12" width="8" customWidth="1"/>
    <col min="13" max="13" width="6.33203125" customWidth="1"/>
    <col min="14" max="14" width="8.21875" customWidth="1"/>
    <col min="15" max="15" width="8.6640625" customWidth="1"/>
    <col min="16" max="16" width="8.33203125" customWidth="1"/>
    <col min="17" max="17" width="11.44140625" customWidth="1"/>
    <col min="18" max="18" width="9.109375" customWidth="1"/>
    <col min="19" max="19" width="12.6640625" customWidth="1"/>
  </cols>
  <sheetData>
    <row r="1" spans="1:21">
      <c r="A1" s="31"/>
      <c r="B1" s="31" t="s">
        <v>289</v>
      </c>
      <c r="C1" s="31" t="s">
        <v>559</v>
      </c>
      <c r="D1" s="31" t="s">
        <v>291</v>
      </c>
      <c r="E1" s="150" t="s">
        <v>292</v>
      </c>
      <c r="F1" s="31" t="s">
        <v>560</v>
      </c>
      <c r="G1" s="31" t="s">
        <v>561</v>
      </c>
      <c r="H1" s="31" t="s">
        <v>562</v>
      </c>
      <c r="I1" s="235"/>
      <c r="J1" s="31" t="s">
        <v>288</v>
      </c>
      <c r="K1" s="31" t="s">
        <v>289</v>
      </c>
      <c r="L1" s="31" t="s">
        <v>559</v>
      </c>
      <c r="M1" s="31" t="s">
        <v>291</v>
      </c>
      <c r="N1" s="150" t="s">
        <v>292</v>
      </c>
      <c r="O1" s="150" t="s">
        <v>233</v>
      </c>
      <c r="P1" s="150" t="s">
        <v>563</v>
      </c>
      <c r="Q1" s="31" t="s">
        <v>560</v>
      </c>
      <c r="R1" s="31" t="s">
        <v>561</v>
      </c>
      <c r="S1" s="31" t="s">
        <v>562</v>
      </c>
    </row>
    <row r="2" spans="1:21">
      <c r="A2" s="269">
        <v>45782</v>
      </c>
      <c r="B2" s="7" t="s">
        <v>401</v>
      </c>
      <c r="C2" s="7" t="s">
        <v>435</v>
      </c>
      <c r="D2" s="40">
        <v>45</v>
      </c>
      <c r="E2" s="140">
        <v>80</v>
      </c>
      <c r="F2" s="40" t="s">
        <v>303</v>
      </c>
      <c r="G2" s="40" t="s">
        <v>303</v>
      </c>
      <c r="H2" s="40" t="s">
        <v>0</v>
      </c>
      <c r="I2" s="183"/>
      <c r="J2" s="156" t="s">
        <v>565</v>
      </c>
      <c r="K2" s="5"/>
      <c r="L2" s="5"/>
      <c r="M2" s="5"/>
      <c r="N2" s="5"/>
      <c r="O2" s="5"/>
      <c r="P2" s="5"/>
      <c r="Q2" s="5"/>
      <c r="R2" s="5"/>
      <c r="S2" s="5"/>
      <c r="T2" s="40"/>
      <c r="U2" s="40"/>
    </row>
    <row r="3" spans="1:21">
      <c r="A3" s="269">
        <v>45782</v>
      </c>
      <c r="B3" s="7" t="s">
        <v>20</v>
      </c>
      <c r="C3" s="7" t="s">
        <v>307</v>
      </c>
      <c r="D3" s="40">
        <v>30</v>
      </c>
      <c r="E3" s="140">
        <v>60</v>
      </c>
      <c r="F3" s="40" t="s">
        <v>303</v>
      </c>
      <c r="G3" s="40" t="s">
        <v>303</v>
      </c>
      <c r="H3" s="40" t="s">
        <v>0</v>
      </c>
      <c r="I3" s="235"/>
      <c r="J3" s="106" t="s">
        <v>199</v>
      </c>
      <c r="K3" s="218" t="s">
        <v>227</v>
      </c>
      <c r="L3" s="218" t="s">
        <v>404</v>
      </c>
      <c r="M3" s="40" t="s">
        <v>304</v>
      </c>
      <c r="N3" s="138">
        <v>100</v>
      </c>
      <c r="O3" s="138">
        <v>20</v>
      </c>
      <c r="P3" s="138">
        <f t="shared" ref="P3:P7" si="0">N3-O3</f>
        <v>80</v>
      </c>
      <c r="Q3" s="40" t="s">
        <v>303</v>
      </c>
      <c r="R3" s="40" t="s">
        <v>303</v>
      </c>
      <c r="S3" s="40" t="s">
        <v>0</v>
      </c>
      <c r="T3" s="40"/>
      <c r="U3" s="40"/>
    </row>
    <row r="4" spans="1:21">
      <c r="A4" s="269">
        <v>45782</v>
      </c>
      <c r="B4" s="130" t="s">
        <v>328</v>
      </c>
      <c r="C4" s="130" t="s">
        <v>329</v>
      </c>
      <c r="D4" s="40">
        <v>35</v>
      </c>
      <c r="E4" s="140">
        <v>70</v>
      </c>
      <c r="F4" s="40" t="s">
        <v>303</v>
      </c>
      <c r="G4" s="40" t="s">
        <v>303</v>
      </c>
      <c r="H4" s="40" t="s">
        <v>0</v>
      </c>
      <c r="I4" s="235"/>
      <c r="J4" s="106" t="s">
        <v>199</v>
      </c>
      <c r="K4" s="130" t="s">
        <v>537</v>
      </c>
      <c r="L4" s="130" t="s">
        <v>538</v>
      </c>
      <c r="M4" s="40" t="s">
        <v>304</v>
      </c>
      <c r="N4" s="140">
        <v>100</v>
      </c>
      <c r="O4" s="140">
        <v>20</v>
      </c>
      <c r="P4" s="138">
        <f t="shared" si="0"/>
        <v>80</v>
      </c>
      <c r="Q4" s="40" t="s">
        <v>303</v>
      </c>
      <c r="R4" s="40" t="s">
        <v>303</v>
      </c>
      <c r="S4" s="40" t="s">
        <v>0</v>
      </c>
      <c r="T4" s="40" t="s">
        <v>747</v>
      </c>
      <c r="U4" s="40"/>
    </row>
    <row r="5" spans="1:21">
      <c r="A5" s="269">
        <v>45782</v>
      </c>
      <c r="B5" s="7" t="s">
        <v>697</v>
      </c>
      <c r="C5" s="7" t="s">
        <v>329</v>
      </c>
      <c r="D5" s="40">
        <v>60</v>
      </c>
      <c r="E5" s="140">
        <v>90</v>
      </c>
      <c r="F5" s="40" t="s">
        <v>303</v>
      </c>
      <c r="G5" s="40" t="s">
        <v>303</v>
      </c>
      <c r="H5" s="40" t="s">
        <v>0</v>
      </c>
      <c r="I5" s="235"/>
      <c r="J5" s="40" t="s">
        <v>199</v>
      </c>
      <c r="K5" s="251" t="s">
        <v>725</v>
      </c>
      <c r="L5" s="251" t="s">
        <v>726</v>
      </c>
      <c r="M5" s="40" t="s">
        <v>304</v>
      </c>
      <c r="N5" s="138">
        <v>100</v>
      </c>
      <c r="O5" s="138">
        <v>20</v>
      </c>
      <c r="P5" s="138">
        <f t="shared" si="0"/>
        <v>80</v>
      </c>
      <c r="Q5" s="40" t="s">
        <v>303</v>
      </c>
      <c r="R5" s="40" t="s">
        <v>303</v>
      </c>
      <c r="S5" s="40" t="s">
        <v>1</v>
      </c>
      <c r="T5" s="40"/>
      <c r="U5" s="40"/>
    </row>
    <row r="6" spans="1:21">
      <c r="A6" s="269">
        <v>45783</v>
      </c>
      <c r="B6" s="7" t="s">
        <v>471</v>
      </c>
      <c r="C6" s="7" t="s">
        <v>32</v>
      </c>
      <c r="D6" s="40">
        <v>45</v>
      </c>
      <c r="E6" s="140">
        <v>80</v>
      </c>
      <c r="F6" s="40" t="s">
        <v>303</v>
      </c>
      <c r="G6" s="40" t="s">
        <v>303</v>
      </c>
      <c r="H6" s="40" t="s">
        <v>0</v>
      </c>
      <c r="I6" s="235"/>
      <c r="J6" s="106" t="s">
        <v>199</v>
      </c>
      <c r="K6" s="130" t="s">
        <v>442</v>
      </c>
      <c r="L6" s="130" t="s">
        <v>601</v>
      </c>
      <c r="M6" s="40" t="s">
        <v>304</v>
      </c>
      <c r="N6" s="138">
        <v>100</v>
      </c>
      <c r="O6" s="138">
        <f>0.2*N6</f>
        <v>20</v>
      </c>
      <c r="P6" s="138">
        <f t="shared" si="0"/>
        <v>80</v>
      </c>
      <c r="Q6" s="40" t="s">
        <v>303</v>
      </c>
      <c r="R6" s="40" t="s">
        <v>303</v>
      </c>
      <c r="S6" s="40" t="s">
        <v>0</v>
      </c>
      <c r="T6" s="40"/>
      <c r="U6" s="40"/>
    </row>
    <row r="7" spans="1:21">
      <c r="A7" s="269">
        <v>45783</v>
      </c>
      <c r="B7" s="130" t="s">
        <v>362</v>
      </c>
      <c r="C7" s="130" t="s">
        <v>400</v>
      </c>
      <c r="D7" s="40">
        <v>60</v>
      </c>
      <c r="E7" s="140">
        <v>90</v>
      </c>
      <c r="F7" s="40" t="s">
        <v>303</v>
      </c>
      <c r="G7" s="40" t="s">
        <v>303</v>
      </c>
      <c r="H7" s="40" t="s">
        <v>1</v>
      </c>
      <c r="I7" s="235"/>
      <c r="J7" s="40" t="s">
        <v>199</v>
      </c>
      <c r="K7" s="7" t="s">
        <v>479</v>
      </c>
      <c r="L7" s="7" t="s">
        <v>494</v>
      </c>
      <c r="M7" s="40" t="s">
        <v>304</v>
      </c>
      <c r="N7" s="138">
        <v>100</v>
      </c>
      <c r="O7" s="140">
        <v>40</v>
      </c>
      <c r="P7" s="140">
        <f t="shared" si="0"/>
        <v>60</v>
      </c>
      <c r="Q7" s="40" t="s">
        <v>303</v>
      </c>
      <c r="R7" s="40" t="s">
        <v>303</v>
      </c>
      <c r="S7" s="40" t="s">
        <v>1</v>
      </c>
      <c r="T7" s="40"/>
      <c r="U7" s="40"/>
    </row>
    <row r="8" spans="1:21">
      <c r="A8" s="269">
        <v>45783</v>
      </c>
      <c r="B8" s="236" t="s">
        <v>313</v>
      </c>
      <c r="C8" s="7" t="s">
        <v>314</v>
      </c>
      <c r="D8" s="40">
        <v>15</v>
      </c>
      <c r="E8" s="140">
        <v>30</v>
      </c>
      <c r="F8" s="40" t="s">
        <v>303</v>
      </c>
      <c r="G8" s="40" t="s">
        <v>303</v>
      </c>
      <c r="H8" s="40" t="s">
        <v>0</v>
      </c>
      <c r="I8" s="235"/>
      <c r="J8" s="40" t="s">
        <v>199</v>
      </c>
      <c r="K8" s="251" t="s">
        <v>431</v>
      </c>
      <c r="L8" s="251" t="s">
        <v>718</v>
      </c>
      <c r="M8" s="40" t="s">
        <v>304</v>
      </c>
      <c r="N8" s="140">
        <v>100</v>
      </c>
      <c r="O8" s="140">
        <v>20</v>
      </c>
      <c r="P8" s="140">
        <v>80</v>
      </c>
      <c r="Q8" s="40" t="s">
        <v>303</v>
      </c>
      <c r="R8" s="40" t="s">
        <v>303</v>
      </c>
      <c r="S8" s="40" t="s">
        <v>0</v>
      </c>
      <c r="T8" s="3" t="s">
        <v>748</v>
      </c>
    </row>
    <row r="9" spans="1:21">
      <c r="A9" s="269">
        <v>45783</v>
      </c>
      <c r="B9" s="236" t="s">
        <v>201</v>
      </c>
      <c r="C9" s="7" t="s">
        <v>430</v>
      </c>
      <c r="D9" s="40">
        <v>30</v>
      </c>
      <c r="E9" s="140">
        <v>60</v>
      </c>
      <c r="F9" s="40" t="s">
        <v>303</v>
      </c>
      <c r="G9" s="40" t="s">
        <v>303</v>
      </c>
      <c r="H9" s="40" t="s">
        <v>0</v>
      </c>
      <c r="I9" s="235"/>
      <c r="J9" s="46">
        <v>45782</v>
      </c>
      <c r="K9" s="218" t="s">
        <v>723</v>
      </c>
      <c r="L9" s="218" t="s">
        <v>404</v>
      </c>
      <c r="M9" s="40">
        <v>3</v>
      </c>
      <c r="N9" s="138">
        <v>160</v>
      </c>
      <c r="O9" s="138">
        <f t="shared" ref="O9:O12" si="1">0.2*N9</f>
        <v>32</v>
      </c>
      <c r="P9" s="138">
        <f t="shared" ref="P9:P12" si="2">N9-O9</f>
        <v>128</v>
      </c>
      <c r="Q9" s="40" t="s">
        <v>303</v>
      </c>
      <c r="R9" s="40" t="s">
        <v>303</v>
      </c>
      <c r="S9" s="40" t="s">
        <v>0</v>
      </c>
      <c r="T9" s="3" t="s">
        <v>742</v>
      </c>
    </row>
    <row r="10" spans="1:21">
      <c r="A10" s="269">
        <v>45783</v>
      </c>
      <c r="B10" s="236" t="s">
        <v>164</v>
      </c>
      <c r="C10" s="7" t="s">
        <v>493</v>
      </c>
      <c r="D10" s="40">
        <v>30</v>
      </c>
      <c r="E10" s="140">
        <v>60</v>
      </c>
      <c r="F10" s="40" t="s">
        <v>303</v>
      </c>
      <c r="G10" s="40" t="s">
        <v>303</v>
      </c>
      <c r="H10" s="40" t="s">
        <v>0</v>
      </c>
      <c r="I10" s="235"/>
      <c r="J10" s="46">
        <v>45782</v>
      </c>
      <c r="K10" s="218" t="s">
        <v>227</v>
      </c>
      <c r="L10" s="218" t="s">
        <v>404</v>
      </c>
      <c r="M10" s="40">
        <v>3</v>
      </c>
      <c r="N10" s="138">
        <f t="shared" ref="N10:N12" si="3">M10*80</f>
        <v>240</v>
      </c>
      <c r="O10" s="138">
        <f t="shared" si="1"/>
        <v>48</v>
      </c>
      <c r="P10" s="138">
        <f t="shared" si="2"/>
        <v>192</v>
      </c>
      <c r="Q10" s="40" t="s">
        <v>303</v>
      </c>
      <c r="R10" s="40" t="s">
        <v>303</v>
      </c>
      <c r="S10" s="40" t="s">
        <v>0</v>
      </c>
      <c r="T10" s="3" t="s">
        <v>742</v>
      </c>
    </row>
    <row r="11" spans="1:21">
      <c r="A11" s="269">
        <v>45784</v>
      </c>
      <c r="B11" s="7" t="s">
        <v>394</v>
      </c>
      <c r="C11" s="7" t="s">
        <v>335</v>
      </c>
      <c r="D11" s="40">
        <v>60</v>
      </c>
      <c r="E11" s="140">
        <v>90</v>
      </c>
      <c r="F11" s="40" t="s">
        <v>303</v>
      </c>
      <c r="G11" s="40" t="s">
        <v>303</v>
      </c>
      <c r="H11" s="40" t="s">
        <v>0</v>
      </c>
      <c r="I11" s="235"/>
      <c r="J11" s="46">
        <v>45783</v>
      </c>
      <c r="K11" s="7" t="s">
        <v>603</v>
      </c>
      <c r="L11" s="7" t="s">
        <v>683</v>
      </c>
      <c r="M11" s="40">
        <v>1</v>
      </c>
      <c r="N11" s="138">
        <f t="shared" si="3"/>
        <v>80</v>
      </c>
      <c r="O11" s="138">
        <f t="shared" si="1"/>
        <v>16</v>
      </c>
      <c r="P11" s="138">
        <f t="shared" si="2"/>
        <v>64</v>
      </c>
      <c r="Q11" s="40" t="s">
        <v>303</v>
      </c>
      <c r="R11" s="40" t="s">
        <v>303</v>
      </c>
      <c r="S11" s="40" t="s">
        <v>0</v>
      </c>
      <c r="T11" s="3" t="s">
        <v>742</v>
      </c>
    </row>
    <row r="12" spans="1:21">
      <c r="A12" s="269">
        <v>45784</v>
      </c>
      <c r="B12" s="130" t="s">
        <v>382</v>
      </c>
      <c r="C12" s="130" t="s">
        <v>544</v>
      </c>
      <c r="D12" s="40">
        <v>60</v>
      </c>
      <c r="E12" s="140">
        <v>90</v>
      </c>
      <c r="F12" s="40" t="s">
        <v>303</v>
      </c>
      <c r="G12" s="40" t="s">
        <v>303</v>
      </c>
      <c r="H12" s="40" t="s">
        <v>0</v>
      </c>
      <c r="I12" s="235"/>
      <c r="J12" s="46">
        <v>45785</v>
      </c>
      <c r="K12" s="251" t="s">
        <v>725</v>
      </c>
      <c r="L12" s="251" t="s">
        <v>726</v>
      </c>
      <c r="M12" s="40">
        <v>3.5</v>
      </c>
      <c r="N12" s="138">
        <f t="shared" si="3"/>
        <v>280</v>
      </c>
      <c r="O12" s="138">
        <f t="shared" si="1"/>
        <v>56</v>
      </c>
      <c r="P12" s="138">
        <f t="shared" si="2"/>
        <v>224</v>
      </c>
      <c r="Q12" s="40" t="s">
        <v>303</v>
      </c>
      <c r="R12" s="40" t="s">
        <v>303</v>
      </c>
      <c r="S12" s="40" t="s">
        <v>1</v>
      </c>
      <c r="T12" s="3" t="s">
        <v>742</v>
      </c>
    </row>
    <row r="13" spans="1:21">
      <c r="A13" s="269">
        <v>45784</v>
      </c>
      <c r="B13" s="252" t="s">
        <v>412</v>
      </c>
      <c r="C13" s="251" t="s">
        <v>413</v>
      </c>
      <c r="D13" s="40">
        <v>60</v>
      </c>
      <c r="E13" s="140">
        <v>90</v>
      </c>
      <c r="F13" s="40" t="s">
        <v>303</v>
      </c>
      <c r="G13" s="40" t="s">
        <v>303</v>
      </c>
      <c r="H13" s="40" t="s">
        <v>1</v>
      </c>
      <c r="I13" s="235"/>
      <c r="J13" s="5"/>
      <c r="K13" s="5"/>
      <c r="L13" s="50"/>
      <c r="M13" s="5"/>
      <c r="N13" s="142"/>
      <c r="O13" s="143"/>
      <c r="P13" s="143">
        <f>SUM(P3:P12)</f>
        <v>1068</v>
      </c>
      <c r="Q13" s="50" t="s">
        <v>688</v>
      </c>
      <c r="R13" s="50"/>
      <c r="S13" s="50"/>
      <c r="T13" s="3"/>
    </row>
    <row r="14" spans="1:21">
      <c r="A14" s="269">
        <v>45784</v>
      </c>
      <c r="B14" s="252" t="s">
        <v>315</v>
      </c>
      <c r="C14" s="251" t="s">
        <v>314</v>
      </c>
      <c r="D14" s="40">
        <v>30</v>
      </c>
      <c r="E14" s="140">
        <v>60</v>
      </c>
      <c r="F14" s="40" t="s">
        <v>303</v>
      </c>
      <c r="G14" s="40" t="s">
        <v>303</v>
      </c>
      <c r="H14" s="40" t="s">
        <v>0</v>
      </c>
      <c r="I14" s="235"/>
      <c r="J14" s="31" t="s">
        <v>371</v>
      </c>
      <c r="M14" s="202"/>
      <c r="N14" s="138"/>
      <c r="O14" s="138"/>
      <c r="P14" s="138"/>
      <c r="Q14" s="40"/>
      <c r="R14" s="40"/>
      <c r="S14" s="40"/>
      <c r="T14" s="40"/>
    </row>
    <row r="15" spans="1:21">
      <c r="A15" s="269">
        <v>45785</v>
      </c>
      <c r="B15" s="130" t="s">
        <v>144</v>
      </c>
      <c r="C15" s="130" t="s">
        <v>665</v>
      </c>
      <c r="D15" s="40">
        <v>60</v>
      </c>
      <c r="E15" s="274" t="s">
        <v>749</v>
      </c>
      <c r="F15" s="40" t="s">
        <v>303</v>
      </c>
      <c r="G15" s="40" t="s">
        <v>303</v>
      </c>
      <c r="H15" s="40" t="s">
        <v>0</v>
      </c>
      <c r="I15" s="235"/>
      <c r="J15" s="46">
        <v>45784</v>
      </c>
      <c r="K15" s="218" t="s">
        <v>227</v>
      </c>
      <c r="L15" s="218" t="s">
        <v>404</v>
      </c>
      <c r="M15" s="40">
        <v>3</v>
      </c>
      <c r="N15" s="138">
        <f t="shared" ref="N15:N16" si="4">M15*70</f>
        <v>210</v>
      </c>
      <c r="O15" s="138">
        <f t="shared" ref="O15:O17" si="5">0.2*N15</f>
        <v>42</v>
      </c>
      <c r="P15" s="138">
        <f t="shared" ref="P15:P17" si="6">N15-O15</f>
        <v>168</v>
      </c>
      <c r="Q15" s="40" t="s">
        <v>303</v>
      </c>
      <c r="R15" s="40" t="s">
        <v>303</v>
      </c>
      <c r="S15" s="40" t="s">
        <v>0</v>
      </c>
      <c r="T15" s="40" t="s">
        <v>750</v>
      </c>
    </row>
    <row r="16" spans="1:21">
      <c r="A16" s="269">
        <v>45785</v>
      </c>
      <c r="B16" s="7" t="s">
        <v>372</v>
      </c>
      <c r="C16" s="7" t="s">
        <v>373</v>
      </c>
      <c r="D16" s="40">
        <v>60</v>
      </c>
      <c r="E16" s="140">
        <v>90</v>
      </c>
      <c r="F16" s="40" t="s">
        <v>303</v>
      </c>
      <c r="G16" s="40" t="s">
        <v>303</v>
      </c>
      <c r="H16" s="40" t="s">
        <v>0</v>
      </c>
      <c r="I16" s="235"/>
      <c r="J16" s="46">
        <v>45782</v>
      </c>
      <c r="K16" s="7" t="s">
        <v>515</v>
      </c>
      <c r="L16" s="7" t="s">
        <v>516</v>
      </c>
      <c r="M16" s="40">
        <v>2</v>
      </c>
      <c r="N16" s="138">
        <f t="shared" si="4"/>
        <v>140</v>
      </c>
      <c r="O16" s="138">
        <f t="shared" si="5"/>
        <v>28</v>
      </c>
      <c r="P16" s="138">
        <f t="shared" si="6"/>
        <v>112</v>
      </c>
      <c r="Q16" s="40" t="s">
        <v>303</v>
      </c>
      <c r="R16" s="40" t="s">
        <v>303</v>
      </c>
      <c r="S16" s="40" t="s">
        <v>1</v>
      </c>
      <c r="T16" s="40" t="s">
        <v>750</v>
      </c>
    </row>
    <row r="17" spans="1:20">
      <c r="A17" s="269">
        <v>45785</v>
      </c>
      <c r="B17" s="252" t="s">
        <v>315</v>
      </c>
      <c r="C17" s="251" t="s">
        <v>314</v>
      </c>
      <c r="D17" s="40">
        <v>30</v>
      </c>
      <c r="E17" s="140">
        <v>60</v>
      </c>
      <c r="F17" s="40" t="s">
        <v>303</v>
      </c>
      <c r="G17" s="40" t="s">
        <v>303</v>
      </c>
      <c r="H17" s="40" t="s">
        <v>0</v>
      </c>
      <c r="I17" s="235"/>
      <c r="J17" s="46">
        <v>45785</v>
      </c>
      <c r="K17" s="7" t="s">
        <v>613</v>
      </c>
      <c r="L17" s="7" t="s">
        <v>473</v>
      </c>
      <c r="M17" s="40">
        <v>1</v>
      </c>
      <c r="N17" s="138">
        <v>40</v>
      </c>
      <c r="O17" s="138">
        <f t="shared" si="5"/>
        <v>8</v>
      </c>
      <c r="P17" s="138">
        <f t="shared" si="6"/>
        <v>32</v>
      </c>
      <c r="Q17" s="40" t="s">
        <v>303</v>
      </c>
      <c r="R17" s="40" t="s">
        <v>303</v>
      </c>
      <c r="S17" s="40" t="s">
        <v>0</v>
      </c>
      <c r="T17" s="40"/>
    </row>
    <row r="18" spans="1:20">
      <c r="A18" s="269">
        <v>45786</v>
      </c>
      <c r="B18" s="7" t="s">
        <v>374</v>
      </c>
      <c r="C18" s="7" t="s">
        <v>309</v>
      </c>
      <c r="D18" s="40">
        <v>60</v>
      </c>
      <c r="E18" s="140">
        <v>90</v>
      </c>
      <c r="F18" s="40" t="s">
        <v>303</v>
      </c>
      <c r="G18" s="40" t="s">
        <v>303</v>
      </c>
      <c r="H18" s="40" t="s">
        <v>0</v>
      </c>
      <c r="I18" s="235"/>
      <c r="J18" s="5"/>
      <c r="K18" s="5"/>
      <c r="L18" s="50"/>
      <c r="M18" s="5"/>
      <c r="N18" s="142"/>
      <c r="O18" s="143"/>
      <c r="P18" s="143">
        <f>SUM(P15)</f>
        <v>168</v>
      </c>
      <c r="Q18" s="50" t="s">
        <v>688</v>
      </c>
      <c r="R18" s="5"/>
      <c r="S18" s="5"/>
      <c r="T18" s="40"/>
    </row>
    <row r="19" spans="1:20">
      <c r="A19" s="269">
        <v>45786</v>
      </c>
      <c r="B19" s="218" t="s">
        <v>653</v>
      </c>
      <c r="C19" s="218" t="s">
        <v>654</v>
      </c>
      <c r="D19" s="40">
        <v>60</v>
      </c>
      <c r="E19" s="140">
        <v>67.5</v>
      </c>
      <c r="F19" s="40" t="s">
        <v>303</v>
      </c>
      <c r="G19" s="40" t="s">
        <v>303</v>
      </c>
      <c r="H19" s="40" t="s">
        <v>1</v>
      </c>
      <c r="I19" s="235"/>
      <c r="J19" s="31" t="s">
        <v>336</v>
      </c>
    </row>
    <row r="20" spans="1:20">
      <c r="A20" s="269">
        <v>45786</v>
      </c>
      <c r="B20" s="218" t="s">
        <v>117</v>
      </c>
      <c r="C20" s="218" t="s">
        <v>652</v>
      </c>
      <c r="D20" s="40">
        <v>60</v>
      </c>
      <c r="E20" s="140">
        <v>67.5</v>
      </c>
      <c r="F20" s="40" t="s">
        <v>303</v>
      </c>
      <c r="G20" s="40" t="s">
        <v>303</v>
      </c>
      <c r="H20" s="40" t="s">
        <v>0</v>
      </c>
      <c r="I20" s="235"/>
      <c r="J20" s="46">
        <v>45786</v>
      </c>
      <c r="K20" s="251" t="s">
        <v>431</v>
      </c>
      <c r="L20" s="251" t="s">
        <v>718</v>
      </c>
      <c r="M20" s="40">
        <v>1</v>
      </c>
      <c r="N20" s="138">
        <v>375</v>
      </c>
      <c r="O20" s="138">
        <v>75</v>
      </c>
      <c r="P20" s="138">
        <v>300</v>
      </c>
      <c r="Q20" s="40" t="s">
        <v>303</v>
      </c>
      <c r="R20" s="40" t="s">
        <v>303</v>
      </c>
      <c r="S20" s="40" t="s">
        <v>0</v>
      </c>
    </row>
    <row r="21" spans="1:20">
      <c r="A21" s="5"/>
      <c r="B21" s="5"/>
      <c r="C21" s="5"/>
      <c r="D21" s="5"/>
      <c r="E21" s="5"/>
      <c r="F21" s="5"/>
      <c r="G21" s="5"/>
      <c r="H21" s="5"/>
      <c r="I21" s="235"/>
      <c r="J21" s="5"/>
      <c r="K21" s="5"/>
      <c r="L21" s="50"/>
      <c r="M21" s="5"/>
      <c r="N21" s="142"/>
      <c r="O21" s="143"/>
      <c r="P21" s="143"/>
      <c r="Q21" s="50" t="s">
        <v>688</v>
      </c>
      <c r="R21" s="5"/>
      <c r="S21" s="5"/>
    </row>
    <row r="22" spans="1:20">
      <c r="A22" s="40" t="s">
        <v>633</v>
      </c>
      <c r="B22" s="7" t="s">
        <v>431</v>
      </c>
      <c r="C22" s="7" t="s">
        <v>718</v>
      </c>
      <c r="D22" s="3" t="s">
        <v>633</v>
      </c>
      <c r="E22" s="141">
        <v>0</v>
      </c>
      <c r="F22" s="40" t="s">
        <v>303</v>
      </c>
      <c r="G22" s="40" t="s">
        <v>303</v>
      </c>
      <c r="H22" s="40" t="s">
        <v>0</v>
      </c>
      <c r="I22" s="235"/>
      <c r="J22" s="31" t="s">
        <v>636</v>
      </c>
    </row>
    <row r="23" spans="1:20">
      <c r="A23" s="40" t="s">
        <v>633</v>
      </c>
      <c r="B23" s="7" t="s">
        <v>694</v>
      </c>
      <c r="C23" s="7" t="s">
        <v>446</v>
      </c>
      <c r="D23" s="3" t="s">
        <v>633</v>
      </c>
      <c r="E23" s="141">
        <v>0</v>
      </c>
      <c r="F23" s="40" t="s">
        <v>303</v>
      </c>
      <c r="G23" s="40" t="s">
        <v>303</v>
      </c>
      <c r="H23" s="40" t="s">
        <v>0</v>
      </c>
      <c r="I23" s="235"/>
      <c r="J23" s="46">
        <v>45784</v>
      </c>
      <c r="K23" s="236" t="s">
        <v>412</v>
      </c>
      <c r="L23" s="7" t="s">
        <v>413</v>
      </c>
      <c r="M23" s="218">
        <v>1</v>
      </c>
      <c r="N23" s="138">
        <v>60</v>
      </c>
      <c r="O23" s="138">
        <f>0.2*N23</f>
        <v>12</v>
      </c>
      <c r="P23" s="138">
        <f>N23-O23</f>
        <v>48</v>
      </c>
      <c r="Q23" s="40" t="s">
        <v>303</v>
      </c>
      <c r="R23" s="40" t="s">
        <v>303</v>
      </c>
      <c r="S23" s="40" t="s">
        <v>1</v>
      </c>
    </row>
    <row r="24" spans="1:20">
      <c r="A24" s="40" t="s">
        <v>633</v>
      </c>
      <c r="B24" s="130" t="s">
        <v>201</v>
      </c>
      <c r="C24" s="130" t="s">
        <v>584</v>
      </c>
      <c r="D24" s="40" t="s">
        <v>633</v>
      </c>
      <c r="E24" s="141">
        <v>0</v>
      </c>
      <c r="F24" s="40" t="s">
        <v>303</v>
      </c>
      <c r="G24" s="40" t="s">
        <v>303</v>
      </c>
      <c r="H24" s="40" t="s">
        <v>0</v>
      </c>
      <c r="I24" s="235"/>
      <c r="J24" s="5"/>
      <c r="K24" s="5"/>
      <c r="L24" s="5"/>
      <c r="M24" s="50"/>
      <c r="N24" s="50"/>
      <c r="O24" s="50"/>
      <c r="P24" s="50" t="s">
        <v>688</v>
      </c>
      <c r="Q24" s="5"/>
      <c r="R24" s="5"/>
      <c r="S24" s="5"/>
    </row>
    <row r="25" spans="1:20">
      <c r="A25" s="40" t="s">
        <v>633</v>
      </c>
      <c r="B25" s="130" t="s">
        <v>621</v>
      </c>
      <c r="C25" s="130" t="s">
        <v>622</v>
      </c>
      <c r="D25" s="40" t="s">
        <v>633</v>
      </c>
      <c r="E25" s="141">
        <v>0</v>
      </c>
      <c r="F25" s="40" t="s">
        <v>303</v>
      </c>
      <c r="G25" s="40" t="s">
        <v>303</v>
      </c>
      <c r="H25" s="40" t="s">
        <v>0</v>
      </c>
      <c r="I25" s="235"/>
      <c r="J25" s="32" t="s">
        <v>660</v>
      </c>
      <c r="M25" s="40"/>
      <c r="N25" s="40"/>
      <c r="O25" s="40"/>
      <c r="P25" s="40"/>
    </row>
    <row r="26" spans="1:20">
      <c r="A26" s="40" t="s">
        <v>633</v>
      </c>
      <c r="B26" s="7" t="s">
        <v>316</v>
      </c>
      <c r="C26" s="7" t="s">
        <v>311</v>
      </c>
      <c r="D26" s="40" t="s">
        <v>633</v>
      </c>
      <c r="E26" s="141">
        <v>0</v>
      </c>
      <c r="F26" s="40" t="s">
        <v>303</v>
      </c>
      <c r="G26" s="40" t="s">
        <v>303</v>
      </c>
      <c r="H26" s="40" t="s">
        <v>0</v>
      </c>
      <c r="I26" s="235"/>
      <c r="J26" s="46">
        <v>45783</v>
      </c>
      <c r="K26" s="7" t="s">
        <v>397</v>
      </c>
      <c r="L26" s="7" t="s">
        <v>567</v>
      </c>
      <c r="M26" s="218">
        <v>2</v>
      </c>
      <c r="N26" s="138">
        <v>120</v>
      </c>
      <c r="O26" s="138">
        <f>0.2*N26</f>
        <v>24</v>
      </c>
      <c r="P26" s="138">
        <f>N26-O26</f>
        <v>96</v>
      </c>
      <c r="Q26" s="40" t="s">
        <v>303</v>
      </c>
      <c r="R26" s="40" t="s">
        <v>303</v>
      </c>
      <c r="S26" s="40" t="s">
        <v>0</v>
      </c>
      <c r="T26" s="40" t="s">
        <v>742</v>
      </c>
    </row>
    <row r="27" spans="1:20">
      <c r="A27" s="40" t="s">
        <v>633</v>
      </c>
      <c r="B27" s="7" t="s">
        <v>491</v>
      </c>
      <c r="C27" s="7" t="s">
        <v>302</v>
      </c>
      <c r="D27" s="40" t="s">
        <v>633</v>
      </c>
      <c r="E27" s="141">
        <v>0</v>
      </c>
      <c r="F27" s="40" t="s">
        <v>303</v>
      </c>
      <c r="G27" s="40" t="s">
        <v>303</v>
      </c>
      <c r="H27" s="40" t="s">
        <v>0</v>
      </c>
      <c r="I27" s="235"/>
      <c r="J27" s="5"/>
      <c r="K27" s="5"/>
      <c r="L27" s="5"/>
      <c r="M27" s="5"/>
      <c r="N27" s="5"/>
      <c r="O27" s="5"/>
      <c r="P27" s="50" t="s">
        <v>688</v>
      </c>
      <c r="Q27" s="5"/>
      <c r="R27" s="5"/>
      <c r="S27" s="5"/>
    </row>
    <row r="28" spans="1:20">
      <c r="A28" s="40" t="s">
        <v>633</v>
      </c>
      <c r="B28" s="7" t="s">
        <v>301</v>
      </c>
      <c r="C28" s="7" t="s">
        <v>302</v>
      </c>
      <c r="D28" s="40" t="s">
        <v>633</v>
      </c>
      <c r="E28" s="141">
        <v>0</v>
      </c>
      <c r="F28" s="40" t="s">
        <v>303</v>
      </c>
      <c r="G28" s="40" t="s">
        <v>303</v>
      </c>
      <c r="H28" s="40" t="s">
        <v>0</v>
      </c>
      <c r="I28" s="235"/>
      <c r="J28" s="32" t="s">
        <v>702</v>
      </c>
    </row>
    <row r="29" spans="1:20">
      <c r="A29" s="40" t="s">
        <v>633</v>
      </c>
      <c r="B29" s="7" t="s">
        <v>543</v>
      </c>
      <c r="C29" s="7" t="s">
        <v>544</v>
      </c>
      <c r="D29" s="40" t="s">
        <v>633</v>
      </c>
      <c r="E29" s="141">
        <v>0</v>
      </c>
      <c r="F29" s="40" t="s">
        <v>303</v>
      </c>
      <c r="G29" s="40" t="s">
        <v>303</v>
      </c>
      <c r="H29" s="40" t="s">
        <v>0</v>
      </c>
      <c r="I29" s="235"/>
      <c r="J29" s="46">
        <v>45784</v>
      </c>
      <c r="K29" s="7" t="s">
        <v>703</v>
      </c>
      <c r="L29" s="7" t="s">
        <v>704</v>
      </c>
      <c r="M29" s="40">
        <v>1</v>
      </c>
      <c r="N29" s="138">
        <v>110</v>
      </c>
      <c r="O29" s="138">
        <f>0.2*N29</f>
        <v>22</v>
      </c>
      <c r="P29" s="138">
        <f>N29-O29</f>
        <v>88</v>
      </c>
      <c r="Q29" s="40" t="s">
        <v>303</v>
      </c>
      <c r="R29" s="40" t="s">
        <v>303</v>
      </c>
      <c r="S29" s="40" t="s">
        <v>0</v>
      </c>
      <c r="T29" s="40" t="s">
        <v>742</v>
      </c>
    </row>
    <row r="30" spans="1:20">
      <c r="A30" s="40" t="s">
        <v>633</v>
      </c>
      <c r="B30" s="7" t="s">
        <v>479</v>
      </c>
      <c r="C30" s="7" t="s">
        <v>494</v>
      </c>
      <c r="D30" s="3" t="s">
        <v>633</v>
      </c>
      <c r="E30" s="141">
        <v>0</v>
      </c>
      <c r="F30" s="40" t="s">
        <v>303</v>
      </c>
      <c r="G30" s="40" t="s">
        <v>303</v>
      </c>
      <c r="H30" s="40" t="s">
        <v>1</v>
      </c>
      <c r="I30" s="235"/>
      <c r="J30" s="5"/>
      <c r="K30" s="5"/>
      <c r="L30" s="5"/>
      <c r="M30" s="5"/>
      <c r="N30" s="5"/>
      <c r="O30" s="5"/>
      <c r="P30" s="50" t="s">
        <v>688</v>
      </c>
      <c r="Q30" s="5"/>
      <c r="R30" s="5"/>
      <c r="S30" s="5"/>
    </row>
    <row r="31" spans="1:20">
      <c r="A31" s="40" t="s">
        <v>633</v>
      </c>
      <c r="B31" s="7" t="s">
        <v>22</v>
      </c>
      <c r="C31" s="7" t="s">
        <v>616</v>
      </c>
      <c r="D31" s="40" t="s">
        <v>633</v>
      </c>
      <c r="E31" s="141">
        <v>0</v>
      </c>
      <c r="F31" s="40" t="s">
        <v>303</v>
      </c>
      <c r="G31" s="40" t="s">
        <v>303</v>
      </c>
      <c r="H31" s="40" t="s">
        <v>0</v>
      </c>
      <c r="I31" s="235"/>
      <c r="J31" s="32" t="s">
        <v>744</v>
      </c>
    </row>
    <row r="32" spans="1:20">
      <c r="A32" s="40" t="s">
        <v>633</v>
      </c>
      <c r="B32" s="7" t="s">
        <v>484</v>
      </c>
      <c r="C32" s="7" t="s">
        <v>485</v>
      </c>
      <c r="D32" s="40" t="s">
        <v>633</v>
      </c>
      <c r="E32" s="141">
        <v>40</v>
      </c>
      <c r="F32" s="40" t="s">
        <v>303</v>
      </c>
      <c r="G32" s="40" t="s">
        <v>303</v>
      </c>
      <c r="H32" s="40" t="s">
        <v>0</v>
      </c>
      <c r="I32" s="235"/>
      <c r="J32" s="46">
        <v>45784</v>
      </c>
      <c r="K32" s="218" t="s">
        <v>227</v>
      </c>
      <c r="L32" s="218" t="s">
        <v>404</v>
      </c>
      <c r="M32" s="218">
        <v>1</v>
      </c>
      <c r="N32" s="138">
        <v>110</v>
      </c>
      <c r="O32" s="138">
        <f>0.2*N32</f>
        <v>22</v>
      </c>
      <c r="P32" s="138">
        <f>N32-O32</f>
        <v>88</v>
      </c>
      <c r="Q32" s="40" t="s">
        <v>303</v>
      </c>
      <c r="R32" s="40" t="s">
        <v>303</v>
      </c>
      <c r="S32" s="40" t="s">
        <v>0</v>
      </c>
      <c r="T32" s="40" t="s">
        <v>750</v>
      </c>
    </row>
    <row r="33" spans="1:20">
      <c r="A33" s="40" t="s">
        <v>633</v>
      </c>
      <c r="B33" s="130" t="s">
        <v>491</v>
      </c>
      <c r="C33" s="130" t="s">
        <v>522</v>
      </c>
      <c r="D33" s="40" t="s">
        <v>633</v>
      </c>
      <c r="E33" s="141">
        <v>40</v>
      </c>
      <c r="F33" s="40" t="s">
        <v>303</v>
      </c>
      <c r="G33" s="40" t="s">
        <v>303</v>
      </c>
      <c r="H33" s="40" t="s">
        <v>0</v>
      </c>
      <c r="I33" s="235"/>
      <c r="J33" s="5"/>
      <c r="K33" s="5"/>
      <c r="L33" s="5"/>
      <c r="M33" s="5"/>
      <c r="N33" s="5"/>
      <c r="O33" s="5"/>
      <c r="P33" s="50" t="s">
        <v>688</v>
      </c>
      <c r="Q33" s="5"/>
      <c r="R33" s="5"/>
      <c r="S33" s="5"/>
      <c r="T33" s="40"/>
    </row>
    <row r="34" spans="1:20">
      <c r="A34" s="40" t="s">
        <v>633</v>
      </c>
      <c r="B34" s="130" t="s">
        <v>657</v>
      </c>
      <c r="C34" s="130" t="s">
        <v>434</v>
      </c>
      <c r="D34" s="40" t="s">
        <v>633</v>
      </c>
      <c r="E34" s="141">
        <v>60</v>
      </c>
      <c r="F34" s="40" t="s">
        <v>303</v>
      </c>
      <c r="G34" s="40" t="s">
        <v>303</v>
      </c>
      <c r="H34" s="40" t="s">
        <v>1</v>
      </c>
      <c r="I34" s="235"/>
      <c r="J34" s="32" t="s">
        <v>685</v>
      </c>
      <c r="T34" s="40"/>
    </row>
    <row r="35" spans="1:20">
      <c r="A35" s="40" t="s">
        <v>633</v>
      </c>
      <c r="B35" s="130" t="s">
        <v>659</v>
      </c>
      <c r="C35" s="130" t="s">
        <v>510</v>
      </c>
      <c r="D35" s="40" t="s">
        <v>633</v>
      </c>
      <c r="E35" s="141">
        <v>60</v>
      </c>
      <c r="F35" s="40" t="s">
        <v>303</v>
      </c>
      <c r="G35" s="40" t="s">
        <v>303</v>
      </c>
      <c r="H35" s="40" t="s">
        <v>0</v>
      </c>
      <c r="I35" s="235"/>
      <c r="J35" s="46">
        <v>45786</v>
      </c>
      <c r="K35" s="251" t="s">
        <v>609</v>
      </c>
      <c r="L35" s="251" t="s">
        <v>200</v>
      </c>
      <c r="M35" s="40">
        <v>1</v>
      </c>
      <c r="N35" s="138">
        <v>60</v>
      </c>
      <c r="O35" s="138">
        <f>0.5*N35</f>
        <v>30</v>
      </c>
      <c r="P35" s="138">
        <f>N35-O35</f>
        <v>30</v>
      </c>
      <c r="Q35" s="40" t="s">
        <v>303</v>
      </c>
      <c r="R35" s="40" t="s">
        <v>303</v>
      </c>
      <c r="S35" s="40" t="s">
        <v>0</v>
      </c>
      <c r="T35" s="40" t="s">
        <v>742</v>
      </c>
    </row>
    <row r="36" spans="1:20">
      <c r="A36" s="40" t="s">
        <v>633</v>
      </c>
      <c r="B36" s="7" t="s">
        <v>525</v>
      </c>
      <c r="C36" s="7" t="s">
        <v>526</v>
      </c>
      <c r="D36" s="3" t="s">
        <v>633</v>
      </c>
      <c r="E36" s="141">
        <v>60</v>
      </c>
      <c r="F36" s="40" t="s">
        <v>303</v>
      </c>
      <c r="G36" s="40" t="s">
        <v>303</v>
      </c>
      <c r="H36" s="40" t="s">
        <v>0</v>
      </c>
      <c r="I36" s="235"/>
      <c r="J36" s="5"/>
      <c r="K36" s="5"/>
      <c r="L36" s="5"/>
      <c r="M36" s="5"/>
      <c r="N36" s="5"/>
      <c r="O36" s="50"/>
      <c r="P36" s="50" t="s">
        <v>688</v>
      </c>
      <c r="Q36" s="5"/>
      <c r="R36" s="5"/>
      <c r="S36" s="5"/>
    </row>
    <row r="37" spans="1:20">
      <c r="A37" s="40" t="s">
        <v>633</v>
      </c>
      <c r="B37" s="7" t="s">
        <v>114</v>
      </c>
      <c r="C37" s="7" t="s">
        <v>734</v>
      </c>
      <c r="D37" s="3" t="s">
        <v>633</v>
      </c>
      <c r="E37" s="141">
        <v>60</v>
      </c>
      <c r="F37" s="40" t="s">
        <v>303</v>
      </c>
      <c r="G37" s="40" t="s">
        <v>303</v>
      </c>
      <c r="H37" s="40" t="s">
        <v>0</v>
      </c>
      <c r="I37" s="235"/>
      <c r="J37" s="32" t="s">
        <v>379</v>
      </c>
    </row>
    <row r="38" spans="1:20">
      <c r="A38" s="40" t="s">
        <v>633</v>
      </c>
      <c r="B38" s="130" t="s">
        <v>328</v>
      </c>
      <c r="C38" s="130" t="s">
        <v>329</v>
      </c>
      <c r="D38" s="40" t="s">
        <v>633</v>
      </c>
      <c r="E38" s="141">
        <v>60</v>
      </c>
      <c r="F38" s="40" t="s">
        <v>303</v>
      </c>
      <c r="G38" s="40" t="s">
        <v>303</v>
      </c>
      <c r="H38" s="40" t="s">
        <v>0</v>
      </c>
      <c r="I38" s="235"/>
      <c r="J38" s="46">
        <v>45786</v>
      </c>
      <c r="K38" s="218" t="s">
        <v>720</v>
      </c>
      <c r="L38" s="218" t="s">
        <v>586</v>
      </c>
      <c r="M38" s="218">
        <v>60</v>
      </c>
      <c r="N38" s="138">
        <v>110</v>
      </c>
      <c r="O38" s="138">
        <v>20</v>
      </c>
      <c r="P38" s="138">
        <f>N38-O38</f>
        <v>90</v>
      </c>
      <c r="Q38" s="40" t="s">
        <v>303</v>
      </c>
      <c r="R38" s="40" t="s">
        <v>303</v>
      </c>
      <c r="S38" s="40" t="s">
        <v>0</v>
      </c>
      <c r="T38" s="40" t="s">
        <v>750</v>
      </c>
    </row>
    <row r="39" spans="1:20">
      <c r="A39" s="40" t="s">
        <v>633</v>
      </c>
      <c r="B39" s="7" t="s">
        <v>329</v>
      </c>
      <c r="C39" s="7" t="s">
        <v>271</v>
      </c>
      <c r="D39" s="3" t="s">
        <v>633</v>
      </c>
      <c r="E39" s="141">
        <v>60</v>
      </c>
      <c r="F39" s="40" t="s">
        <v>303</v>
      </c>
      <c r="G39" s="40" t="s">
        <v>303</v>
      </c>
      <c r="H39" s="40" t="s">
        <v>1</v>
      </c>
      <c r="I39" s="235"/>
      <c r="J39" s="5"/>
      <c r="K39" s="5"/>
      <c r="L39" s="5"/>
      <c r="M39" s="5"/>
      <c r="N39" s="5"/>
      <c r="O39" s="5"/>
      <c r="P39" s="50" t="s">
        <v>688</v>
      </c>
      <c r="Q39" s="5"/>
      <c r="R39" s="5"/>
      <c r="S39" s="5"/>
      <c r="T39" s="40"/>
    </row>
    <row r="40" spans="1:20">
      <c r="A40" s="40" t="s">
        <v>633</v>
      </c>
      <c r="B40" s="218" t="s">
        <v>227</v>
      </c>
      <c r="C40" s="218" t="s">
        <v>404</v>
      </c>
      <c r="D40" s="40" t="s">
        <v>633</v>
      </c>
      <c r="E40" s="141">
        <v>80</v>
      </c>
      <c r="F40" s="40" t="s">
        <v>303</v>
      </c>
      <c r="G40" s="40" t="s">
        <v>303</v>
      </c>
      <c r="H40" s="40" t="s">
        <v>0</v>
      </c>
      <c r="I40" s="235"/>
      <c r="J40" s="32" t="s">
        <v>751</v>
      </c>
    </row>
    <row r="41" spans="1:20">
      <c r="A41" s="40" t="s">
        <v>633</v>
      </c>
      <c r="B41" s="7" t="s">
        <v>397</v>
      </c>
      <c r="C41" s="7" t="s">
        <v>567</v>
      </c>
      <c r="D41" s="3" t="s">
        <v>633</v>
      </c>
      <c r="E41" s="141">
        <v>80</v>
      </c>
      <c r="F41" s="40" t="s">
        <v>303</v>
      </c>
      <c r="G41" s="40" t="s">
        <v>303</v>
      </c>
      <c r="H41" s="40" t="s">
        <v>0</v>
      </c>
      <c r="I41" s="235"/>
      <c r="J41" s="46">
        <v>45784</v>
      </c>
      <c r="K41" s="251" t="s">
        <v>324</v>
      </c>
      <c r="L41" s="251" t="s">
        <v>333</v>
      </c>
      <c r="M41" s="40">
        <v>1</v>
      </c>
      <c r="N41" s="138">
        <v>60</v>
      </c>
      <c r="O41" s="138">
        <f>0.5*N41</f>
        <v>30</v>
      </c>
      <c r="P41" s="138">
        <f>N41-O41</f>
        <v>30</v>
      </c>
      <c r="Q41" s="40" t="s">
        <v>303</v>
      </c>
      <c r="R41" s="40" t="s">
        <v>303</v>
      </c>
      <c r="S41" s="40" t="s">
        <v>1</v>
      </c>
      <c r="T41" s="40" t="s">
        <v>742</v>
      </c>
    </row>
    <row r="42" spans="1:20">
      <c r="A42" s="40" t="s">
        <v>633</v>
      </c>
      <c r="B42" s="7" t="s">
        <v>681</v>
      </c>
      <c r="C42" s="7" t="s">
        <v>682</v>
      </c>
      <c r="D42" s="3" t="s">
        <v>633</v>
      </c>
      <c r="E42" s="141">
        <v>120</v>
      </c>
      <c r="F42" s="40" t="s">
        <v>303</v>
      </c>
      <c r="G42" s="40" t="s">
        <v>303</v>
      </c>
      <c r="H42" s="40" t="s">
        <v>1</v>
      </c>
      <c r="I42" s="235"/>
      <c r="J42" s="5"/>
      <c r="K42" s="5"/>
      <c r="L42" s="5"/>
      <c r="M42" s="5"/>
      <c r="N42" s="5"/>
      <c r="O42" s="5"/>
      <c r="P42" s="50" t="s">
        <v>688</v>
      </c>
      <c r="Q42" s="5"/>
      <c r="R42" s="5"/>
      <c r="S42" s="5"/>
    </row>
    <row r="43" spans="1:20">
      <c r="A43" s="40" t="s">
        <v>633</v>
      </c>
      <c r="B43" s="130" t="s">
        <v>13</v>
      </c>
      <c r="C43" s="130" t="s">
        <v>307</v>
      </c>
      <c r="D43" s="40" t="s">
        <v>633</v>
      </c>
      <c r="E43" s="141">
        <v>120</v>
      </c>
      <c r="F43" s="40" t="s">
        <v>303</v>
      </c>
      <c r="G43" s="40" t="s">
        <v>303</v>
      </c>
      <c r="H43" s="40" t="s">
        <v>0</v>
      </c>
      <c r="I43" s="235"/>
    </row>
    <row r="44" spans="1:20">
      <c r="A44" s="40" t="s">
        <v>633</v>
      </c>
      <c r="B44" s="7" t="s">
        <v>735</v>
      </c>
      <c r="C44" s="7" t="s">
        <v>746</v>
      </c>
      <c r="D44" s="40" t="s">
        <v>633</v>
      </c>
      <c r="E44" s="141">
        <v>120</v>
      </c>
      <c r="F44" s="40" t="s">
        <v>303</v>
      </c>
      <c r="G44" s="40" t="s">
        <v>303</v>
      </c>
      <c r="H44" s="40" t="s">
        <v>0</v>
      </c>
      <c r="I44" s="235"/>
    </row>
    <row r="45" spans="1:20">
      <c r="A45" s="40" t="s">
        <v>633</v>
      </c>
      <c r="B45" s="130" t="s">
        <v>658</v>
      </c>
      <c r="C45" s="130" t="s">
        <v>361</v>
      </c>
      <c r="D45" s="40" t="s">
        <v>633</v>
      </c>
      <c r="E45" s="141">
        <v>180</v>
      </c>
      <c r="F45" s="40" t="s">
        <v>303</v>
      </c>
      <c r="G45" s="40" t="s">
        <v>303</v>
      </c>
      <c r="H45" s="40" t="s">
        <v>0</v>
      </c>
      <c r="I45" s="235"/>
    </row>
    <row r="46" spans="1:20">
      <c r="A46" s="5"/>
      <c r="B46" s="5"/>
      <c r="C46" s="5"/>
      <c r="D46" s="5"/>
      <c r="E46" s="5"/>
      <c r="F46" s="5"/>
      <c r="G46" s="5"/>
      <c r="H46" s="5"/>
      <c r="I46" s="235"/>
    </row>
    <row r="47" spans="1:20">
      <c r="A47" s="46">
        <v>45788</v>
      </c>
      <c r="B47" s="130" t="s">
        <v>397</v>
      </c>
      <c r="C47" s="130" t="s">
        <v>398</v>
      </c>
      <c r="D47" s="40">
        <v>1</v>
      </c>
      <c r="E47" s="140">
        <v>90</v>
      </c>
      <c r="F47" s="40" t="s">
        <v>303</v>
      </c>
      <c r="G47" s="40" t="s">
        <v>303</v>
      </c>
      <c r="H47" s="40" t="s">
        <v>0</v>
      </c>
      <c r="I47" s="235"/>
    </row>
    <row r="48" spans="1:20">
      <c r="A48" s="46">
        <v>45788</v>
      </c>
      <c r="B48" s="130" t="s">
        <v>32</v>
      </c>
      <c r="C48" s="130" t="s">
        <v>721</v>
      </c>
      <c r="D48" s="40">
        <v>4.5</v>
      </c>
      <c r="E48" s="140">
        <v>405</v>
      </c>
      <c r="F48" s="40" t="s">
        <v>303</v>
      </c>
      <c r="G48" s="40" t="s">
        <v>303</v>
      </c>
      <c r="H48" s="40" t="s">
        <v>0</v>
      </c>
      <c r="I48" s="235"/>
    </row>
    <row r="49" spans="1:41">
      <c r="A49" s="182"/>
      <c r="B49" s="182"/>
      <c r="C49" s="182"/>
      <c r="D49" s="182"/>
      <c r="E49" s="246">
        <f>SUM(E2:E48)</f>
        <v>2960</v>
      </c>
      <c r="F49" s="182"/>
      <c r="G49" s="182"/>
      <c r="H49" s="182"/>
      <c r="I49" s="235"/>
      <c r="J49" s="182"/>
      <c r="K49" s="182"/>
      <c r="L49" s="182"/>
      <c r="M49" s="182"/>
      <c r="N49" s="182"/>
      <c r="O49" s="246">
        <f>SUM(O3:O42)</f>
        <v>605</v>
      </c>
      <c r="P49" s="182"/>
      <c r="Q49" s="182"/>
      <c r="R49" s="182"/>
      <c r="S49" s="182"/>
      <c r="T49" s="182"/>
      <c r="U49" s="267">
        <f>E49+O49</f>
        <v>3565</v>
      </c>
      <c r="V49" s="182"/>
      <c r="W49" s="182"/>
      <c r="X49" s="182"/>
      <c r="Y49" s="182"/>
      <c r="Z49" s="182"/>
      <c r="AA49" s="182"/>
      <c r="AB49" s="182"/>
      <c r="AC49" s="182"/>
      <c r="AD49" s="182"/>
      <c r="AE49" s="182"/>
      <c r="AF49" s="182"/>
      <c r="AG49" s="182"/>
      <c r="AH49" s="182"/>
      <c r="AI49" s="182"/>
      <c r="AJ49" s="182"/>
      <c r="AK49" s="182"/>
      <c r="AL49" s="182"/>
      <c r="AM49" s="182"/>
      <c r="AN49" s="182"/>
      <c r="AO49" s="182"/>
    </row>
    <row r="50" spans="1:41">
      <c r="A50" s="276" t="s">
        <v>752</v>
      </c>
      <c r="B50" s="276"/>
      <c r="C50" s="276"/>
      <c r="D50" s="276"/>
      <c r="E50" s="276"/>
      <c r="F50" s="276"/>
      <c r="G50" s="276"/>
      <c r="H50" s="276"/>
      <c r="I50" s="235"/>
      <c r="J50" s="276"/>
      <c r="K50" s="276"/>
      <c r="L50" s="276"/>
      <c r="M50" s="276"/>
      <c r="N50" s="276"/>
      <c r="O50" s="276"/>
      <c r="P50" s="276"/>
      <c r="Q50" s="276"/>
      <c r="R50" s="276"/>
      <c r="S50" s="276"/>
      <c r="T50" s="276"/>
      <c r="U50" s="276"/>
      <c r="V50" s="276"/>
      <c r="W50" s="276"/>
      <c r="X50" s="276"/>
      <c r="Y50" s="276"/>
      <c r="Z50" s="276"/>
      <c r="AA50" s="276"/>
      <c r="AB50" s="276"/>
      <c r="AC50" s="276"/>
      <c r="AD50" s="276"/>
      <c r="AE50" s="276"/>
      <c r="AF50" s="276"/>
      <c r="AG50" s="276"/>
      <c r="AH50" s="276"/>
      <c r="AI50" s="276"/>
      <c r="AJ50" s="276"/>
      <c r="AK50" s="276"/>
      <c r="AL50" s="276"/>
      <c r="AM50" s="276"/>
      <c r="AN50" s="276"/>
      <c r="AO50" s="276"/>
    </row>
    <row r="51" spans="1:41">
      <c r="A51" s="269">
        <v>45789</v>
      </c>
      <c r="B51" s="7" t="s">
        <v>401</v>
      </c>
      <c r="C51" s="7" t="s">
        <v>435</v>
      </c>
      <c r="D51" s="40">
        <v>45</v>
      </c>
      <c r="E51" s="140">
        <v>80</v>
      </c>
      <c r="F51" s="40" t="s">
        <v>303</v>
      </c>
      <c r="G51" s="40" t="s">
        <v>303</v>
      </c>
      <c r="H51" s="40" t="s">
        <v>0</v>
      </c>
      <c r="I51" s="235"/>
      <c r="J51" s="31" t="s">
        <v>565</v>
      </c>
      <c r="T51" s="40"/>
    </row>
    <row r="52" spans="1:41">
      <c r="A52" s="269">
        <v>45789</v>
      </c>
      <c r="B52" s="251" t="s">
        <v>20</v>
      </c>
      <c r="C52" s="251" t="s">
        <v>307</v>
      </c>
      <c r="D52" s="40">
        <v>30</v>
      </c>
      <c r="E52" s="140">
        <v>60</v>
      </c>
      <c r="F52" s="40" t="s">
        <v>303</v>
      </c>
      <c r="G52" s="40" t="s">
        <v>303</v>
      </c>
      <c r="H52" s="40" t="s">
        <v>0</v>
      </c>
      <c r="I52" s="235"/>
      <c r="J52" s="106" t="s">
        <v>199</v>
      </c>
      <c r="K52" s="113" t="s">
        <v>227</v>
      </c>
      <c r="L52" s="113" t="s">
        <v>404</v>
      </c>
      <c r="M52" s="40" t="s">
        <v>304</v>
      </c>
      <c r="N52" s="138">
        <v>100</v>
      </c>
      <c r="O52" s="138">
        <v>20</v>
      </c>
      <c r="P52" s="138">
        <f t="shared" ref="P52:P56" si="7">N52-O52</f>
        <v>80</v>
      </c>
      <c r="Q52" s="40" t="s">
        <v>303</v>
      </c>
      <c r="R52" s="40" t="s">
        <v>303</v>
      </c>
      <c r="S52" s="40" t="s">
        <v>0</v>
      </c>
      <c r="T52" s="40"/>
    </row>
    <row r="53" spans="1:41">
      <c r="A53" s="269">
        <v>45789</v>
      </c>
      <c r="B53" s="218" t="s">
        <v>328</v>
      </c>
      <c r="C53" s="218" t="s">
        <v>329</v>
      </c>
      <c r="D53" s="40">
        <v>60</v>
      </c>
      <c r="E53" s="140">
        <v>90</v>
      </c>
      <c r="F53" s="40" t="s">
        <v>303</v>
      </c>
      <c r="G53" s="40" t="s">
        <v>303</v>
      </c>
      <c r="H53" s="40" t="s">
        <v>0</v>
      </c>
      <c r="I53" s="235"/>
      <c r="J53" s="106" t="s">
        <v>199</v>
      </c>
      <c r="K53" s="130" t="s">
        <v>537</v>
      </c>
      <c r="L53" s="130" t="s">
        <v>538</v>
      </c>
      <c r="M53" s="40" t="s">
        <v>304</v>
      </c>
      <c r="N53" s="140">
        <v>100</v>
      </c>
      <c r="O53" s="140">
        <v>20</v>
      </c>
      <c r="P53" s="138">
        <f t="shared" si="7"/>
        <v>80</v>
      </c>
      <c r="Q53" s="40" t="s">
        <v>303</v>
      </c>
      <c r="R53" s="40" t="s">
        <v>303</v>
      </c>
      <c r="S53" s="40" t="s">
        <v>0</v>
      </c>
      <c r="T53" s="40" t="s">
        <v>747</v>
      </c>
    </row>
    <row r="54" spans="1:41">
      <c r="A54" s="269">
        <v>45789</v>
      </c>
      <c r="B54" s="7" t="s">
        <v>625</v>
      </c>
      <c r="C54" s="130" t="s">
        <v>584</v>
      </c>
      <c r="D54" s="40">
        <v>30</v>
      </c>
      <c r="E54" s="140">
        <v>60</v>
      </c>
      <c r="F54" s="40" t="s">
        <v>303</v>
      </c>
      <c r="G54" s="40" t="s">
        <v>303</v>
      </c>
      <c r="H54" s="40" t="s">
        <v>0</v>
      </c>
      <c r="I54" s="235"/>
      <c r="J54" s="40" t="s">
        <v>199</v>
      </c>
      <c r="K54" s="7" t="s">
        <v>725</v>
      </c>
      <c r="L54" s="7" t="s">
        <v>726</v>
      </c>
      <c r="M54" s="40" t="s">
        <v>304</v>
      </c>
      <c r="N54" s="138">
        <v>100</v>
      </c>
      <c r="O54" s="138">
        <v>20</v>
      </c>
      <c r="P54" s="138">
        <f t="shared" si="7"/>
        <v>80</v>
      </c>
      <c r="Q54" s="40" t="s">
        <v>303</v>
      </c>
      <c r="R54" s="40" t="s">
        <v>303</v>
      </c>
      <c r="S54" s="40" t="s">
        <v>1</v>
      </c>
      <c r="T54" s="40"/>
    </row>
    <row r="55" spans="1:41">
      <c r="A55" s="269">
        <v>45790</v>
      </c>
      <c r="B55" s="7" t="s">
        <v>471</v>
      </c>
      <c r="C55" s="7" t="s">
        <v>32</v>
      </c>
      <c r="D55" s="40">
        <v>45</v>
      </c>
      <c r="E55" s="140">
        <v>80</v>
      </c>
      <c r="F55" s="40" t="s">
        <v>303</v>
      </c>
      <c r="G55" s="40" t="s">
        <v>303</v>
      </c>
      <c r="H55" s="40" t="s">
        <v>0</v>
      </c>
      <c r="I55" s="235"/>
      <c r="J55" s="106" t="s">
        <v>199</v>
      </c>
      <c r="K55" s="130" t="s">
        <v>442</v>
      </c>
      <c r="L55" s="130" t="s">
        <v>601</v>
      </c>
      <c r="M55" s="40" t="s">
        <v>304</v>
      </c>
      <c r="N55" s="138">
        <v>100</v>
      </c>
      <c r="O55" s="138">
        <f t="shared" ref="O55:O56" si="8">0.2*N55</f>
        <v>20</v>
      </c>
      <c r="P55" s="138">
        <f t="shared" si="7"/>
        <v>80</v>
      </c>
      <c r="Q55" s="40" t="s">
        <v>303</v>
      </c>
      <c r="R55" s="40" t="s">
        <v>303</v>
      </c>
      <c r="S55" s="40" t="s">
        <v>0</v>
      </c>
      <c r="T55" s="40"/>
    </row>
    <row r="56" spans="1:41">
      <c r="A56" s="269">
        <v>45790</v>
      </c>
      <c r="B56" s="130" t="s">
        <v>144</v>
      </c>
      <c r="C56" s="130" t="s">
        <v>665</v>
      </c>
      <c r="D56" s="40">
        <v>60</v>
      </c>
      <c r="E56" s="274" t="s">
        <v>753</v>
      </c>
      <c r="F56" s="40" t="s">
        <v>303</v>
      </c>
      <c r="G56" s="40" t="s">
        <v>303</v>
      </c>
      <c r="H56" s="40" t="s">
        <v>0</v>
      </c>
      <c r="I56" s="235"/>
      <c r="J56" s="40" t="s">
        <v>199</v>
      </c>
      <c r="K56" s="7" t="s">
        <v>479</v>
      </c>
      <c r="L56" s="7" t="s">
        <v>494</v>
      </c>
      <c r="M56" s="40" t="s">
        <v>304</v>
      </c>
      <c r="N56" s="138">
        <v>100</v>
      </c>
      <c r="O56" s="138">
        <f t="shared" si="8"/>
        <v>20</v>
      </c>
      <c r="P56" s="138">
        <f t="shared" si="7"/>
        <v>80</v>
      </c>
      <c r="Q56" s="40" t="s">
        <v>303</v>
      </c>
      <c r="R56" s="40" t="s">
        <v>303</v>
      </c>
      <c r="S56" s="40" t="s">
        <v>1</v>
      </c>
      <c r="T56" s="40"/>
    </row>
    <row r="57" spans="1:41">
      <c r="A57" s="269">
        <v>45790</v>
      </c>
      <c r="B57" s="236" t="s">
        <v>201</v>
      </c>
      <c r="C57" s="7" t="s">
        <v>430</v>
      </c>
      <c r="D57" s="40">
        <v>45</v>
      </c>
      <c r="E57" s="140">
        <v>80</v>
      </c>
      <c r="F57" s="40" t="s">
        <v>303</v>
      </c>
      <c r="G57" s="40" t="s">
        <v>303</v>
      </c>
      <c r="H57" s="40" t="s">
        <v>0</v>
      </c>
      <c r="I57" s="235"/>
      <c r="J57" s="40" t="s">
        <v>199</v>
      </c>
      <c r="K57" s="7" t="s">
        <v>431</v>
      </c>
      <c r="L57" s="7" t="s">
        <v>718</v>
      </c>
      <c r="M57" s="40" t="s">
        <v>304</v>
      </c>
      <c r="N57" s="140">
        <v>100</v>
      </c>
      <c r="O57" s="140">
        <v>20</v>
      </c>
      <c r="P57" s="140">
        <v>80</v>
      </c>
      <c r="Q57" s="40" t="s">
        <v>303</v>
      </c>
      <c r="R57" s="40" t="s">
        <v>303</v>
      </c>
      <c r="S57" s="40" t="s">
        <v>0</v>
      </c>
      <c r="T57" s="3" t="s">
        <v>748</v>
      </c>
    </row>
    <row r="58" spans="1:41">
      <c r="A58" s="269">
        <v>45791</v>
      </c>
      <c r="B58" s="7" t="s">
        <v>394</v>
      </c>
      <c r="C58" s="7" t="s">
        <v>335</v>
      </c>
      <c r="D58" s="40">
        <v>60</v>
      </c>
      <c r="E58" s="140">
        <v>90</v>
      </c>
      <c r="F58" s="40" t="s">
        <v>303</v>
      </c>
      <c r="G58" s="40" t="s">
        <v>303</v>
      </c>
      <c r="H58" s="40" t="s">
        <v>0</v>
      </c>
      <c r="I58" s="235"/>
      <c r="J58" s="46">
        <v>45789</v>
      </c>
      <c r="K58" s="130" t="s">
        <v>754</v>
      </c>
      <c r="L58" s="130" t="s">
        <v>404</v>
      </c>
      <c r="M58" s="40">
        <v>2</v>
      </c>
      <c r="N58" s="138">
        <v>150</v>
      </c>
      <c r="O58" s="138">
        <f>N58*0.2</f>
        <v>30</v>
      </c>
      <c r="P58" s="138">
        <f t="shared" ref="P58:P62" si="9">N58-O58</f>
        <v>120</v>
      </c>
      <c r="Q58" s="40" t="s">
        <v>303</v>
      </c>
      <c r="R58" s="40" t="s">
        <v>303</v>
      </c>
      <c r="S58" s="40" t="s">
        <v>0</v>
      </c>
      <c r="T58" s="3" t="s">
        <v>742</v>
      </c>
    </row>
    <row r="59" spans="1:41">
      <c r="A59" s="269">
        <v>45791</v>
      </c>
      <c r="B59" s="130" t="s">
        <v>382</v>
      </c>
      <c r="C59" s="130" t="s">
        <v>544</v>
      </c>
      <c r="D59" s="40">
        <v>60</v>
      </c>
      <c r="E59" s="140">
        <v>90</v>
      </c>
      <c r="F59" s="40" t="s">
        <v>303</v>
      </c>
      <c r="G59" s="40" t="s">
        <v>303</v>
      </c>
      <c r="H59" s="40" t="s">
        <v>0</v>
      </c>
      <c r="I59" s="235"/>
      <c r="J59" s="46">
        <v>45791</v>
      </c>
      <c r="K59" s="130" t="s">
        <v>227</v>
      </c>
      <c r="L59" s="130" t="s">
        <v>404</v>
      </c>
      <c r="M59" s="40">
        <v>3</v>
      </c>
      <c r="N59" s="138">
        <v>230</v>
      </c>
      <c r="O59" s="138">
        <f t="shared" ref="O59:O62" si="10">0.2*N59</f>
        <v>46</v>
      </c>
      <c r="P59" s="138">
        <f t="shared" si="9"/>
        <v>184</v>
      </c>
      <c r="Q59" s="40" t="s">
        <v>303</v>
      </c>
      <c r="R59" s="40" t="s">
        <v>303</v>
      </c>
      <c r="S59" s="40" t="s">
        <v>0</v>
      </c>
      <c r="T59" s="3" t="s">
        <v>742</v>
      </c>
    </row>
    <row r="60" spans="1:41">
      <c r="A60" s="269">
        <v>45791</v>
      </c>
      <c r="B60" s="130" t="s">
        <v>144</v>
      </c>
      <c r="C60" s="130" t="s">
        <v>665</v>
      </c>
      <c r="D60" s="40">
        <v>60</v>
      </c>
      <c r="E60" s="274" t="s">
        <v>755</v>
      </c>
      <c r="F60" s="40" t="s">
        <v>303</v>
      </c>
      <c r="G60" s="40" t="s">
        <v>303</v>
      </c>
      <c r="H60" s="40" t="s">
        <v>0</v>
      </c>
      <c r="I60" s="235"/>
      <c r="J60" s="46">
        <v>45792</v>
      </c>
      <c r="K60" s="7" t="s">
        <v>725</v>
      </c>
      <c r="L60" s="7" t="s">
        <v>726</v>
      </c>
      <c r="M60" s="40">
        <v>1</v>
      </c>
      <c r="N60" s="138">
        <f>M60*80</f>
        <v>80</v>
      </c>
      <c r="O60" s="138">
        <f t="shared" si="10"/>
        <v>16</v>
      </c>
      <c r="P60" s="138">
        <f t="shared" si="9"/>
        <v>64</v>
      </c>
      <c r="Q60" s="40" t="s">
        <v>303</v>
      </c>
      <c r="R60" s="40" t="s">
        <v>303</v>
      </c>
      <c r="S60" s="40" t="s">
        <v>1</v>
      </c>
      <c r="T60" s="3" t="s">
        <v>742</v>
      </c>
    </row>
    <row r="61" spans="1:41">
      <c r="A61" s="269">
        <v>45791</v>
      </c>
      <c r="B61" s="236" t="s">
        <v>164</v>
      </c>
      <c r="C61" s="7" t="s">
        <v>493</v>
      </c>
      <c r="D61" s="40">
        <v>60</v>
      </c>
      <c r="E61" s="140">
        <v>90</v>
      </c>
      <c r="F61" s="40" t="s">
        <v>303</v>
      </c>
      <c r="G61" s="40" t="s">
        <v>303</v>
      </c>
      <c r="H61" s="40" t="s">
        <v>0</v>
      </c>
      <c r="I61" s="235"/>
      <c r="J61" s="46">
        <v>45793</v>
      </c>
      <c r="K61" s="7" t="s">
        <v>725</v>
      </c>
      <c r="L61" s="7" t="s">
        <v>726</v>
      </c>
      <c r="M61" s="40">
        <v>1</v>
      </c>
      <c r="N61" s="138">
        <f>M61*110</f>
        <v>110</v>
      </c>
      <c r="O61" s="138">
        <f t="shared" si="10"/>
        <v>22</v>
      </c>
      <c r="P61" s="138">
        <f t="shared" si="9"/>
        <v>88</v>
      </c>
      <c r="Q61" s="40" t="s">
        <v>303</v>
      </c>
      <c r="R61" s="40" t="s">
        <v>303</v>
      </c>
      <c r="S61" s="40" t="s">
        <v>1</v>
      </c>
      <c r="T61" s="3" t="s">
        <v>742</v>
      </c>
      <c r="U61" s="3"/>
      <c r="V61" s="3"/>
    </row>
    <row r="62" spans="1:41">
      <c r="A62" s="269">
        <v>45792</v>
      </c>
      <c r="B62" s="7" t="s">
        <v>372</v>
      </c>
      <c r="C62" s="7" t="s">
        <v>373</v>
      </c>
      <c r="D62" s="40">
        <v>60</v>
      </c>
      <c r="E62" s="140">
        <v>90</v>
      </c>
      <c r="F62" s="40" t="s">
        <v>303</v>
      </c>
      <c r="G62" s="40" t="s">
        <v>303</v>
      </c>
      <c r="H62" s="40" t="s">
        <v>0</v>
      </c>
      <c r="I62" s="235"/>
      <c r="J62" s="46">
        <v>45793</v>
      </c>
      <c r="K62" s="7" t="s">
        <v>431</v>
      </c>
      <c r="L62" s="7" t="s">
        <v>718</v>
      </c>
      <c r="M62" s="40">
        <v>1</v>
      </c>
      <c r="N62" s="140">
        <v>80</v>
      </c>
      <c r="O62" s="138">
        <f t="shared" si="10"/>
        <v>16</v>
      </c>
      <c r="P62" s="138">
        <f t="shared" si="9"/>
        <v>64</v>
      </c>
      <c r="Q62" s="40" t="s">
        <v>303</v>
      </c>
      <c r="R62" s="40" t="s">
        <v>303</v>
      </c>
      <c r="S62" s="40" t="s">
        <v>0</v>
      </c>
      <c r="U62" s="3"/>
      <c r="V62" s="3"/>
    </row>
    <row r="63" spans="1:41">
      <c r="A63" s="269">
        <v>45792</v>
      </c>
      <c r="B63" s="7" t="s">
        <v>394</v>
      </c>
      <c r="C63" s="7" t="s">
        <v>335</v>
      </c>
      <c r="D63" s="40">
        <v>60</v>
      </c>
      <c r="E63" s="140">
        <v>90</v>
      </c>
      <c r="F63" s="40" t="s">
        <v>303</v>
      </c>
      <c r="G63" s="40" t="s">
        <v>303</v>
      </c>
      <c r="H63" s="40" t="s">
        <v>0</v>
      </c>
      <c r="I63" s="235"/>
      <c r="J63" s="5"/>
      <c r="K63" s="5"/>
      <c r="L63" s="50"/>
      <c r="M63" s="5"/>
      <c r="N63" s="142"/>
      <c r="O63" s="143"/>
      <c r="P63" s="143">
        <f>SUM(P52:P62)</f>
        <v>1000</v>
      </c>
      <c r="Q63" s="5" t="s">
        <v>688</v>
      </c>
      <c r="R63" s="5"/>
      <c r="S63" s="5"/>
      <c r="U63" s="3"/>
      <c r="V63" s="3"/>
    </row>
    <row r="64" spans="1:41">
      <c r="A64" s="269">
        <v>45793</v>
      </c>
      <c r="B64" s="7" t="s">
        <v>374</v>
      </c>
      <c r="C64" s="7" t="s">
        <v>309</v>
      </c>
      <c r="D64" s="40">
        <v>60</v>
      </c>
      <c r="E64" s="140">
        <v>90</v>
      </c>
      <c r="F64" s="40" t="s">
        <v>303</v>
      </c>
      <c r="G64" s="40" t="s">
        <v>303</v>
      </c>
      <c r="H64" s="40" t="s">
        <v>0</v>
      </c>
      <c r="I64" s="235"/>
      <c r="J64" s="31" t="s">
        <v>371</v>
      </c>
      <c r="M64" s="202"/>
      <c r="N64" s="138"/>
      <c r="O64" s="138"/>
      <c r="P64" s="138"/>
      <c r="Q64" s="40"/>
      <c r="R64" s="40"/>
      <c r="S64" s="40"/>
      <c r="T64" s="40"/>
      <c r="U64" s="3"/>
      <c r="V64" s="3"/>
    </row>
    <row r="65" spans="1:22">
      <c r="A65" s="40" t="s">
        <v>633</v>
      </c>
      <c r="B65" s="130" t="s">
        <v>658</v>
      </c>
      <c r="C65" s="130" t="s">
        <v>361</v>
      </c>
      <c r="D65" s="40" t="s">
        <v>633</v>
      </c>
      <c r="E65" s="141">
        <v>150</v>
      </c>
      <c r="F65" s="40" t="s">
        <v>303</v>
      </c>
      <c r="G65" s="40" t="s">
        <v>303</v>
      </c>
      <c r="H65" s="40" t="s">
        <v>0</v>
      </c>
      <c r="I65" s="235"/>
      <c r="J65" s="269">
        <v>45789</v>
      </c>
      <c r="K65" s="7" t="s">
        <v>26</v>
      </c>
      <c r="L65" s="7" t="s">
        <v>473</v>
      </c>
      <c r="M65" s="40">
        <v>2</v>
      </c>
      <c r="N65" s="138">
        <f t="shared" ref="N65:N66" si="11">M65*70</f>
        <v>140</v>
      </c>
      <c r="O65" s="138">
        <f t="shared" ref="O65:O66" si="12">0.2*N65</f>
        <v>28</v>
      </c>
      <c r="P65" s="138">
        <f t="shared" ref="P65:P66" si="13">N65-O65</f>
        <v>112</v>
      </c>
      <c r="Q65" s="40" t="s">
        <v>303</v>
      </c>
      <c r="R65" s="40" t="s">
        <v>303</v>
      </c>
      <c r="S65" s="40" t="s">
        <v>0</v>
      </c>
      <c r="T65" s="40" t="s">
        <v>750</v>
      </c>
      <c r="U65" s="3"/>
      <c r="V65" s="3"/>
    </row>
    <row r="66" spans="1:22">
      <c r="A66" s="40" t="s">
        <v>633</v>
      </c>
      <c r="B66" s="7" t="s">
        <v>431</v>
      </c>
      <c r="C66" s="7" t="s">
        <v>718</v>
      </c>
      <c r="D66" s="3" t="s">
        <v>633</v>
      </c>
      <c r="E66" s="141">
        <v>0</v>
      </c>
      <c r="F66" s="40" t="s">
        <v>303</v>
      </c>
      <c r="G66" s="40" t="s">
        <v>303</v>
      </c>
      <c r="H66" s="40" t="s">
        <v>0</v>
      </c>
      <c r="I66" s="235"/>
      <c r="J66" s="46">
        <v>45791</v>
      </c>
      <c r="K66" s="113" t="s">
        <v>227</v>
      </c>
      <c r="L66" s="113" t="s">
        <v>404</v>
      </c>
      <c r="M66" s="40">
        <v>1</v>
      </c>
      <c r="N66" s="138">
        <f t="shared" si="11"/>
        <v>70</v>
      </c>
      <c r="O66" s="138">
        <f t="shared" si="12"/>
        <v>14</v>
      </c>
      <c r="P66" s="138">
        <f t="shared" si="13"/>
        <v>56</v>
      </c>
      <c r="Q66" s="40" t="s">
        <v>303</v>
      </c>
      <c r="R66" s="40" t="s">
        <v>303</v>
      </c>
      <c r="S66" s="40" t="s">
        <v>0</v>
      </c>
      <c r="T66" s="40" t="s">
        <v>750</v>
      </c>
      <c r="U66" s="40"/>
      <c r="V66" s="40"/>
    </row>
    <row r="67" spans="1:22">
      <c r="A67" s="40" t="s">
        <v>633</v>
      </c>
      <c r="B67" s="218" t="s">
        <v>13</v>
      </c>
      <c r="C67" s="218" t="s">
        <v>307</v>
      </c>
      <c r="D67" s="40" t="s">
        <v>633</v>
      </c>
      <c r="E67" s="141">
        <v>60</v>
      </c>
      <c r="F67" s="40" t="s">
        <v>303</v>
      </c>
      <c r="G67" s="40" t="s">
        <v>303</v>
      </c>
      <c r="H67" s="40" t="s">
        <v>0</v>
      </c>
      <c r="I67" s="235"/>
      <c r="J67" s="46"/>
      <c r="K67" s="3"/>
      <c r="L67" s="3"/>
      <c r="M67" s="40"/>
      <c r="N67" s="138"/>
      <c r="O67" s="138"/>
      <c r="P67" s="138"/>
      <c r="Q67" s="40"/>
      <c r="R67" s="40"/>
      <c r="S67" s="40"/>
      <c r="T67" s="40"/>
      <c r="U67" s="40"/>
      <c r="V67" s="40"/>
    </row>
    <row r="68" spans="1:22">
      <c r="A68" s="40" t="s">
        <v>633</v>
      </c>
      <c r="B68" s="7" t="s">
        <v>694</v>
      </c>
      <c r="C68" s="7" t="s">
        <v>446</v>
      </c>
      <c r="D68" s="3" t="s">
        <v>633</v>
      </c>
      <c r="E68" s="141">
        <v>80</v>
      </c>
      <c r="F68" s="40" t="s">
        <v>303</v>
      </c>
      <c r="G68" s="40" t="s">
        <v>303</v>
      </c>
      <c r="H68" s="40" t="s">
        <v>0</v>
      </c>
      <c r="I68" s="235"/>
      <c r="J68" s="5"/>
      <c r="K68" s="5"/>
      <c r="L68" s="50"/>
      <c r="M68" s="5"/>
      <c r="N68" s="142"/>
      <c r="O68" s="143"/>
      <c r="P68" s="143">
        <f>SUM(P65:P66)</f>
        <v>168</v>
      </c>
      <c r="Q68" s="5" t="s">
        <v>688</v>
      </c>
      <c r="R68" s="5"/>
      <c r="S68" s="5"/>
      <c r="T68" s="40"/>
      <c r="U68" s="40"/>
      <c r="V68" s="40"/>
    </row>
    <row r="69" spans="1:22">
      <c r="A69" s="40" t="s">
        <v>633</v>
      </c>
      <c r="B69" s="130" t="s">
        <v>659</v>
      </c>
      <c r="C69" s="130" t="s">
        <v>510</v>
      </c>
      <c r="D69" s="40" t="s">
        <v>633</v>
      </c>
      <c r="E69" s="141">
        <v>100</v>
      </c>
      <c r="F69" s="40" t="s">
        <v>303</v>
      </c>
      <c r="G69" s="40" t="s">
        <v>303</v>
      </c>
      <c r="H69" s="40" t="s">
        <v>0</v>
      </c>
      <c r="I69" s="235"/>
      <c r="J69" s="31" t="s">
        <v>636</v>
      </c>
      <c r="T69" s="40"/>
      <c r="U69" s="40"/>
      <c r="V69" s="40"/>
    </row>
    <row r="70" spans="1:22">
      <c r="A70" s="40" t="s">
        <v>633</v>
      </c>
      <c r="B70" s="7" t="s">
        <v>525</v>
      </c>
      <c r="C70" s="7" t="s">
        <v>526</v>
      </c>
      <c r="D70" s="3" t="s">
        <v>633</v>
      </c>
      <c r="E70" s="141">
        <v>0</v>
      </c>
      <c r="F70" s="40" t="s">
        <v>303</v>
      </c>
      <c r="G70" s="40" t="s">
        <v>303</v>
      </c>
      <c r="H70" s="40" t="s">
        <v>0</v>
      </c>
      <c r="I70" s="235"/>
      <c r="J70" s="46">
        <v>45791</v>
      </c>
      <c r="K70" s="236" t="s">
        <v>412</v>
      </c>
      <c r="L70" s="7" t="s">
        <v>413</v>
      </c>
      <c r="M70" s="218">
        <v>1</v>
      </c>
      <c r="N70" s="138">
        <v>40</v>
      </c>
      <c r="O70" s="138">
        <f>0.2*N70</f>
        <v>8</v>
      </c>
      <c r="P70" s="138">
        <f>N70-O70</f>
        <v>32</v>
      </c>
      <c r="Q70" s="40" t="s">
        <v>303</v>
      </c>
      <c r="R70" s="40" t="s">
        <v>303</v>
      </c>
      <c r="S70" s="40" t="s">
        <v>1</v>
      </c>
      <c r="T70" s="40" t="s">
        <v>750</v>
      </c>
      <c r="U70" s="40"/>
    </row>
    <row r="71" spans="1:22">
      <c r="A71" s="40" t="s">
        <v>633</v>
      </c>
      <c r="B71" s="7" t="s">
        <v>114</v>
      </c>
      <c r="C71" s="7" t="s">
        <v>734</v>
      </c>
      <c r="D71" s="3" t="s">
        <v>633</v>
      </c>
      <c r="E71" s="141">
        <v>120</v>
      </c>
      <c r="F71" s="40" t="s">
        <v>303</v>
      </c>
      <c r="G71" s="40" t="s">
        <v>303</v>
      </c>
      <c r="H71" s="40" t="s">
        <v>0</v>
      </c>
      <c r="I71" s="235"/>
      <c r="U71" s="40"/>
      <c r="V71" s="40"/>
    </row>
    <row r="72" spans="1:22">
      <c r="A72" s="40" t="s">
        <v>633</v>
      </c>
      <c r="B72" s="130" t="s">
        <v>201</v>
      </c>
      <c r="C72" s="130" t="s">
        <v>584</v>
      </c>
      <c r="D72" s="40" t="s">
        <v>633</v>
      </c>
      <c r="E72" s="141">
        <v>0</v>
      </c>
      <c r="F72" s="40" t="s">
        <v>303</v>
      </c>
      <c r="G72" s="40" t="s">
        <v>303</v>
      </c>
      <c r="H72" s="40" t="s">
        <v>0</v>
      </c>
      <c r="I72" s="235"/>
      <c r="J72" s="5"/>
      <c r="K72" s="5"/>
      <c r="L72" s="5"/>
      <c r="M72" s="5"/>
      <c r="N72" s="5"/>
      <c r="O72" s="5"/>
      <c r="P72" s="143">
        <v>32</v>
      </c>
      <c r="Q72" s="5" t="s">
        <v>688</v>
      </c>
      <c r="R72" s="5"/>
      <c r="S72" s="5"/>
      <c r="U72" s="40"/>
      <c r="V72" s="40"/>
    </row>
    <row r="73" spans="1:22">
      <c r="A73" s="40" t="s">
        <v>633</v>
      </c>
      <c r="B73" s="7" t="s">
        <v>484</v>
      </c>
      <c r="C73" s="7" t="s">
        <v>485</v>
      </c>
      <c r="D73" s="40" t="s">
        <v>633</v>
      </c>
      <c r="E73" s="141">
        <v>0</v>
      </c>
      <c r="F73" s="40" t="s">
        <v>303</v>
      </c>
      <c r="G73" s="40" t="s">
        <v>303</v>
      </c>
      <c r="H73" s="40" t="s">
        <v>0</v>
      </c>
      <c r="I73" s="235"/>
      <c r="J73" s="32" t="s">
        <v>660</v>
      </c>
      <c r="M73" s="40"/>
      <c r="N73" s="40"/>
      <c r="O73" s="40"/>
      <c r="P73" s="40"/>
    </row>
    <row r="74" spans="1:22">
      <c r="A74" s="40" t="s">
        <v>633</v>
      </c>
      <c r="B74" s="218" t="s">
        <v>756</v>
      </c>
      <c r="C74" s="218" t="s">
        <v>329</v>
      </c>
      <c r="D74" s="40" t="s">
        <v>633</v>
      </c>
      <c r="E74" s="141">
        <v>60</v>
      </c>
      <c r="F74" s="40" t="s">
        <v>303</v>
      </c>
      <c r="G74" s="40" t="s">
        <v>303</v>
      </c>
      <c r="H74" s="40" t="s">
        <v>0</v>
      </c>
      <c r="I74" s="235"/>
      <c r="J74" s="46">
        <v>45790</v>
      </c>
      <c r="K74" s="7" t="s">
        <v>397</v>
      </c>
      <c r="L74" s="7" t="s">
        <v>567</v>
      </c>
      <c r="M74" s="218">
        <v>2</v>
      </c>
      <c r="N74" s="138">
        <v>120</v>
      </c>
      <c r="O74" s="138">
        <f>0.2*N74</f>
        <v>24</v>
      </c>
      <c r="P74" s="138">
        <f>N74-O74</f>
        <v>96</v>
      </c>
      <c r="Q74" s="40" t="s">
        <v>303</v>
      </c>
      <c r="R74" s="40" t="s">
        <v>303</v>
      </c>
      <c r="S74" s="40" t="s">
        <v>0</v>
      </c>
      <c r="T74" s="40" t="s">
        <v>742</v>
      </c>
    </row>
    <row r="75" spans="1:22">
      <c r="A75" s="40" t="s">
        <v>633</v>
      </c>
      <c r="B75" s="130" t="s">
        <v>621</v>
      </c>
      <c r="C75" s="130" t="s">
        <v>622</v>
      </c>
      <c r="D75" s="40" t="s">
        <v>633</v>
      </c>
      <c r="E75" s="141">
        <v>0</v>
      </c>
      <c r="F75" s="40" t="s">
        <v>303</v>
      </c>
      <c r="G75" s="40" t="s">
        <v>303</v>
      </c>
      <c r="H75" s="40" t="s">
        <v>0</v>
      </c>
      <c r="I75" s="235"/>
      <c r="J75" s="5"/>
      <c r="K75" s="5"/>
      <c r="L75" s="5"/>
      <c r="M75" s="5"/>
      <c r="N75" s="5"/>
      <c r="O75" s="5"/>
      <c r="P75" s="50"/>
      <c r="Q75" s="5" t="s">
        <v>688</v>
      </c>
      <c r="R75" s="5"/>
      <c r="S75" s="5"/>
    </row>
    <row r="76" spans="1:22">
      <c r="A76" s="40" t="s">
        <v>633</v>
      </c>
      <c r="B76" s="7" t="s">
        <v>735</v>
      </c>
      <c r="C76" s="7" t="s">
        <v>746</v>
      </c>
      <c r="D76" s="40" t="s">
        <v>633</v>
      </c>
      <c r="E76" s="141">
        <v>60</v>
      </c>
      <c r="F76" s="40" t="s">
        <v>303</v>
      </c>
      <c r="G76" s="40" t="s">
        <v>303</v>
      </c>
      <c r="H76" s="40" t="s">
        <v>0</v>
      </c>
      <c r="I76" s="235"/>
      <c r="J76" s="32" t="s">
        <v>744</v>
      </c>
    </row>
    <row r="77" spans="1:22">
      <c r="A77" s="40" t="s">
        <v>633</v>
      </c>
      <c r="B77" s="251" t="s">
        <v>316</v>
      </c>
      <c r="C77" s="251" t="s">
        <v>311</v>
      </c>
      <c r="D77" s="40" t="s">
        <v>633</v>
      </c>
      <c r="E77" s="141">
        <v>60</v>
      </c>
      <c r="F77" s="40" t="s">
        <v>303</v>
      </c>
      <c r="G77" s="40" t="s">
        <v>303</v>
      </c>
      <c r="H77" s="40" t="s">
        <v>0</v>
      </c>
      <c r="I77" s="235"/>
      <c r="J77" s="46">
        <v>45791</v>
      </c>
      <c r="K77" s="40" t="s">
        <v>227</v>
      </c>
      <c r="L77" s="40" t="s">
        <v>404</v>
      </c>
      <c r="M77" s="40">
        <v>1</v>
      </c>
      <c r="N77" s="138">
        <v>110</v>
      </c>
      <c r="O77" s="138">
        <f>0.2*N77</f>
        <v>22</v>
      </c>
      <c r="P77" s="138">
        <f>N77-O77</f>
        <v>88</v>
      </c>
      <c r="Q77" s="40" t="s">
        <v>303</v>
      </c>
      <c r="R77" s="40" t="s">
        <v>303</v>
      </c>
      <c r="S77" s="40" t="s">
        <v>0</v>
      </c>
      <c r="T77" s="40" t="s">
        <v>750</v>
      </c>
    </row>
    <row r="78" spans="1:22">
      <c r="A78" s="40" t="s">
        <v>633</v>
      </c>
      <c r="B78" s="113" t="s">
        <v>227</v>
      </c>
      <c r="C78" s="113" t="s">
        <v>404</v>
      </c>
      <c r="D78" s="40" t="s">
        <v>633</v>
      </c>
      <c r="E78" s="141">
        <v>40</v>
      </c>
      <c r="F78" s="40" t="s">
        <v>303</v>
      </c>
      <c r="G78" s="40" t="s">
        <v>303</v>
      </c>
      <c r="H78" s="40" t="s">
        <v>0</v>
      </c>
      <c r="I78" s="235"/>
    </row>
    <row r="79" spans="1:22">
      <c r="A79" s="40" t="s">
        <v>633</v>
      </c>
      <c r="B79" s="130" t="s">
        <v>498</v>
      </c>
      <c r="C79" s="130" t="s">
        <v>227</v>
      </c>
      <c r="D79" s="40" t="s">
        <v>633</v>
      </c>
      <c r="E79" s="141">
        <v>60</v>
      </c>
      <c r="F79" s="40" t="s">
        <v>303</v>
      </c>
      <c r="G79" s="40" t="s">
        <v>303</v>
      </c>
      <c r="H79" s="40" t="s">
        <v>0</v>
      </c>
      <c r="I79" s="235"/>
      <c r="J79" s="5"/>
      <c r="K79" s="5"/>
      <c r="L79" s="5"/>
      <c r="M79" s="5"/>
      <c r="N79" s="5"/>
      <c r="O79" s="5"/>
      <c r="P79" s="5"/>
      <c r="Q79" s="5" t="s">
        <v>688</v>
      </c>
      <c r="R79" s="5"/>
      <c r="S79" s="5"/>
    </row>
    <row r="80" spans="1:22">
      <c r="A80" s="40" t="s">
        <v>633</v>
      </c>
      <c r="B80" s="130" t="s">
        <v>491</v>
      </c>
      <c r="C80" s="130" t="s">
        <v>522</v>
      </c>
      <c r="D80" s="40" t="s">
        <v>633</v>
      </c>
      <c r="E80" s="141">
        <v>40</v>
      </c>
      <c r="F80" s="40" t="s">
        <v>303</v>
      </c>
      <c r="G80" s="40" t="s">
        <v>303</v>
      </c>
      <c r="H80" s="40" t="s">
        <v>0</v>
      </c>
      <c r="I80" s="235"/>
      <c r="J80" s="32" t="s">
        <v>685</v>
      </c>
      <c r="T80" s="40"/>
    </row>
    <row r="81" spans="1:20">
      <c r="A81" s="40" t="s">
        <v>633</v>
      </c>
      <c r="B81" s="7" t="s">
        <v>491</v>
      </c>
      <c r="C81" s="7" t="s">
        <v>302</v>
      </c>
      <c r="D81" s="40" t="s">
        <v>633</v>
      </c>
      <c r="E81" s="141">
        <v>0</v>
      </c>
      <c r="F81" s="40" t="s">
        <v>303</v>
      </c>
      <c r="G81" s="40" t="s">
        <v>303</v>
      </c>
      <c r="H81" s="40" t="s">
        <v>0</v>
      </c>
      <c r="I81" s="235"/>
      <c r="J81" s="46">
        <v>45786</v>
      </c>
      <c r="K81" s="7" t="s">
        <v>720</v>
      </c>
      <c r="L81" s="7" t="s">
        <v>586</v>
      </c>
      <c r="M81" s="40">
        <v>1</v>
      </c>
      <c r="N81" s="140">
        <v>90</v>
      </c>
      <c r="O81" s="138">
        <v>45</v>
      </c>
      <c r="P81" s="138">
        <v>45</v>
      </c>
      <c r="Q81" s="40" t="s">
        <v>303</v>
      </c>
      <c r="R81" s="40" t="s">
        <v>303</v>
      </c>
      <c r="S81" s="40" t="s">
        <v>0</v>
      </c>
      <c r="T81" s="40" t="s">
        <v>742</v>
      </c>
    </row>
    <row r="82" spans="1:20">
      <c r="A82" s="40" t="s">
        <v>633</v>
      </c>
      <c r="B82" s="7" t="s">
        <v>301</v>
      </c>
      <c r="C82" s="7" t="s">
        <v>302</v>
      </c>
      <c r="D82" s="40" t="s">
        <v>633</v>
      </c>
      <c r="E82" s="141">
        <v>40</v>
      </c>
      <c r="F82" s="40" t="s">
        <v>303</v>
      </c>
      <c r="G82" s="40" t="s">
        <v>303</v>
      </c>
      <c r="H82" s="40" t="s">
        <v>0</v>
      </c>
      <c r="I82" s="235"/>
      <c r="J82" s="5"/>
      <c r="K82" s="5"/>
      <c r="L82" s="5"/>
      <c r="M82" s="5"/>
      <c r="N82" s="5"/>
      <c r="O82" s="50"/>
      <c r="P82" s="5"/>
      <c r="Q82" s="5" t="s">
        <v>688</v>
      </c>
      <c r="R82" s="50"/>
      <c r="S82" s="50"/>
      <c r="T82" s="40"/>
    </row>
    <row r="83" spans="1:20">
      <c r="A83" s="40" t="s">
        <v>633</v>
      </c>
      <c r="B83" s="7" t="s">
        <v>543</v>
      </c>
      <c r="C83" s="7" t="s">
        <v>544</v>
      </c>
      <c r="D83" s="40" t="s">
        <v>633</v>
      </c>
      <c r="E83" s="141">
        <v>90</v>
      </c>
      <c r="F83" s="40" t="s">
        <v>303</v>
      </c>
      <c r="G83" s="40" t="s">
        <v>303</v>
      </c>
      <c r="H83" s="40" t="s">
        <v>0</v>
      </c>
      <c r="I83" s="235"/>
      <c r="J83" s="32" t="s">
        <v>751</v>
      </c>
    </row>
    <row r="84" spans="1:20">
      <c r="A84" s="40" t="s">
        <v>633</v>
      </c>
      <c r="B84" s="7" t="s">
        <v>22</v>
      </c>
      <c r="C84" s="7" t="s">
        <v>616</v>
      </c>
      <c r="D84" s="40" t="s">
        <v>633</v>
      </c>
      <c r="E84" s="141">
        <v>0</v>
      </c>
      <c r="F84" s="40" t="s">
        <v>303</v>
      </c>
      <c r="G84" s="40" t="s">
        <v>303</v>
      </c>
      <c r="H84" s="40" t="s">
        <v>0</v>
      </c>
      <c r="I84" s="235"/>
      <c r="J84" s="46">
        <v>45791</v>
      </c>
      <c r="K84" s="7" t="s">
        <v>324</v>
      </c>
      <c r="L84" s="7" t="s">
        <v>333</v>
      </c>
      <c r="M84" s="40">
        <v>1</v>
      </c>
      <c r="N84" s="138">
        <v>60</v>
      </c>
      <c r="O84" s="138">
        <v>30</v>
      </c>
      <c r="P84" s="138">
        <v>30</v>
      </c>
      <c r="Q84" s="40" t="s">
        <v>303</v>
      </c>
      <c r="R84" s="40" t="s">
        <v>303</v>
      </c>
      <c r="S84" s="40" t="s">
        <v>1</v>
      </c>
      <c r="T84" s="40" t="s">
        <v>742</v>
      </c>
    </row>
    <row r="85" spans="1:20">
      <c r="A85" s="40" t="s">
        <v>633</v>
      </c>
      <c r="B85" s="7" t="s">
        <v>397</v>
      </c>
      <c r="C85" s="7" t="s">
        <v>567</v>
      </c>
      <c r="D85" s="3" t="s">
        <v>633</v>
      </c>
      <c r="E85" s="141">
        <v>80</v>
      </c>
      <c r="F85" s="40" t="s">
        <v>303</v>
      </c>
      <c r="G85" s="40" t="s">
        <v>303</v>
      </c>
      <c r="H85" s="40" t="s">
        <v>0</v>
      </c>
      <c r="I85" s="235"/>
      <c r="J85" s="5"/>
      <c r="K85" s="5"/>
      <c r="L85" s="5"/>
      <c r="M85" s="5"/>
      <c r="N85" s="5"/>
      <c r="O85" s="5"/>
      <c r="P85" s="5"/>
      <c r="Q85" s="5" t="s">
        <v>688</v>
      </c>
      <c r="R85" s="5"/>
      <c r="S85" s="5"/>
    </row>
    <row r="86" spans="1:20">
      <c r="A86" s="269">
        <v>45795</v>
      </c>
      <c r="B86" s="113" t="s">
        <v>227</v>
      </c>
      <c r="C86" s="113" t="s">
        <v>404</v>
      </c>
      <c r="D86" s="40">
        <v>60</v>
      </c>
      <c r="E86" s="140">
        <v>90</v>
      </c>
      <c r="F86" s="40" t="s">
        <v>303</v>
      </c>
      <c r="G86" s="40" t="s">
        <v>303</v>
      </c>
      <c r="H86" s="40" t="s">
        <v>0</v>
      </c>
      <c r="I86" s="235"/>
    </row>
    <row r="87" spans="1:20">
      <c r="A87" s="269">
        <v>45795</v>
      </c>
      <c r="B87" s="236" t="s">
        <v>757</v>
      </c>
      <c r="C87" s="7" t="s">
        <v>758</v>
      </c>
      <c r="D87" s="40">
        <v>60</v>
      </c>
      <c r="E87" s="140">
        <v>90</v>
      </c>
      <c r="F87" s="40" t="s">
        <v>303</v>
      </c>
      <c r="G87" s="40" t="s">
        <v>303</v>
      </c>
      <c r="H87" s="40" t="s">
        <v>0</v>
      </c>
      <c r="I87" s="235"/>
    </row>
    <row r="88" spans="1:20">
      <c r="A88" s="269">
        <v>45795</v>
      </c>
      <c r="B88" s="251" t="s">
        <v>20</v>
      </c>
      <c r="C88" s="251" t="s">
        <v>307</v>
      </c>
      <c r="D88" s="40">
        <v>60</v>
      </c>
      <c r="E88" s="140">
        <v>90</v>
      </c>
      <c r="F88" s="40" t="s">
        <v>303</v>
      </c>
      <c r="G88" s="40" t="s">
        <v>303</v>
      </c>
      <c r="H88" s="40" t="s">
        <v>0</v>
      </c>
      <c r="I88" s="235"/>
    </row>
    <row r="89" spans="1:20">
      <c r="A89" s="269">
        <v>45795</v>
      </c>
      <c r="B89" s="251" t="s">
        <v>374</v>
      </c>
      <c r="C89" s="251" t="s">
        <v>354</v>
      </c>
      <c r="D89" s="40">
        <v>60</v>
      </c>
      <c r="E89" s="140">
        <v>90</v>
      </c>
      <c r="F89" s="40" t="s">
        <v>303</v>
      </c>
      <c r="G89" s="40" t="s">
        <v>303</v>
      </c>
      <c r="H89" s="40" t="s">
        <v>0</v>
      </c>
      <c r="I89" s="235"/>
    </row>
    <row r="90" spans="1:20">
      <c r="A90" s="269">
        <v>45795</v>
      </c>
      <c r="B90" s="236" t="s">
        <v>731</v>
      </c>
      <c r="C90" s="7" t="s">
        <v>323</v>
      </c>
      <c r="D90" s="40">
        <v>120</v>
      </c>
      <c r="E90" s="140">
        <v>180</v>
      </c>
      <c r="F90" s="40" t="s">
        <v>303</v>
      </c>
      <c r="G90" s="40" t="s">
        <v>303</v>
      </c>
      <c r="H90" s="40" t="s">
        <v>0</v>
      </c>
      <c r="I90" s="235"/>
    </row>
    <row r="91" spans="1:20">
      <c r="A91" s="269">
        <v>45795</v>
      </c>
      <c r="B91" s="252" t="s">
        <v>316</v>
      </c>
      <c r="C91" s="251" t="s">
        <v>311</v>
      </c>
      <c r="D91" s="40">
        <v>60</v>
      </c>
      <c r="E91" s="140">
        <v>90</v>
      </c>
      <c r="F91" s="40" t="s">
        <v>303</v>
      </c>
      <c r="G91" s="40" t="s">
        <v>303</v>
      </c>
      <c r="H91" s="40" t="s">
        <v>0</v>
      </c>
      <c r="I91" s="235"/>
    </row>
    <row r="92" spans="1:20">
      <c r="A92" s="269">
        <v>45795</v>
      </c>
      <c r="B92" s="236" t="s">
        <v>391</v>
      </c>
      <c r="C92" s="7" t="s">
        <v>571</v>
      </c>
      <c r="D92" s="40">
        <v>60</v>
      </c>
      <c r="E92" s="140">
        <v>90</v>
      </c>
      <c r="F92" s="40" t="s">
        <v>303</v>
      </c>
      <c r="G92" s="40" t="s">
        <v>303</v>
      </c>
      <c r="H92" s="40" t="s">
        <v>0</v>
      </c>
      <c r="I92" s="235"/>
    </row>
    <row r="93" spans="1:20">
      <c r="A93" s="269">
        <v>45795</v>
      </c>
      <c r="B93" s="236" t="s">
        <v>759</v>
      </c>
      <c r="C93" s="7" t="s">
        <v>654</v>
      </c>
      <c r="D93" s="40">
        <v>60</v>
      </c>
      <c r="E93" s="140">
        <v>67.5</v>
      </c>
      <c r="F93" s="40" t="s">
        <v>303</v>
      </c>
      <c r="G93" s="40" t="s">
        <v>303</v>
      </c>
      <c r="H93" s="40" t="s">
        <v>0</v>
      </c>
      <c r="I93" s="235"/>
    </row>
    <row r="94" spans="1:20">
      <c r="A94" s="269">
        <v>45795</v>
      </c>
      <c r="B94" s="236" t="s">
        <v>117</v>
      </c>
      <c r="C94" s="7" t="s">
        <v>652</v>
      </c>
      <c r="D94" s="40">
        <v>60</v>
      </c>
      <c r="E94" s="140">
        <v>67.5</v>
      </c>
      <c r="F94" s="40" t="s">
        <v>303</v>
      </c>
      <c r="G94" s="40" t="s">
        <v>303</v>
      </c>
      <c r="H94" s="40" t="s">
        <v>0</v>
      </c>
      <c r="I94" s="235"/>
      <c r="K94" s="139">
        <f>SUM(E95:E101)</f>
        <v>400</v>
      </c>
      <c r="L94" s="139">
        <f>K94+O54+O56+O60+O61+O70+O84</f>
        <v>516</v>
      </c>
    </row>
    <row r="95" spans="1:20">
      <c r="A95" s="269">
        <v>45790</v>
      </c>
      <c r="B95" s="130" t="s">
        <v>362</v>
      </c>
      <c r="C95" s="130" t="s">
        <v>400</v>
      </c>
      <c r="D95" s="40">
        <v>60</v>
      </c>
      <c r="E95" s="140">
        <v>90</v>
      </c>
      <c r="F95" s="40" t="s">
        <v>303</v>
      </c>
      <c r="G95" s="40" t="s">
        <v>303</v>
      </c>
      <c r="H95" s="40" t="s">
        <v>1</v>
      </c>
      <c r="I95" s="235"/>
    </row>
    <row r="96" spans="1:20">
      <c r="A96" s="269">
        <v>45791</v>
      </c>
      <c r="B96" s="236" t="s">
        <v>412</v>
      </c>
      <c r="C96" s="7" t="s">
        <v>413</v>
      </c>
      <c r="D96" s="40">
        <v>60</v>
      </c>
      <c r="E96" s="140">
        <v>90</v>
      </c>
      <c r="F96" s="40" t="s">
        <v>303</v>
      </c>
      <c r="G96" s="40" t="s">
        <v>303</v>
      </c>
      <c r="H96" s="40" t="s">
        <v>1</v>
      </c>
      <c r="I96" s="235"/>
    </row>
    <row r="97" spans="1:41">
      <c r="A97" s="40" t="s">
        <v>633</v>
      </c>
      <c r="B97" s="130" t="s">
        <v>657</v>
      </c>
      <c r="C97" s="130" t="s">
        <v>434</v>
      </c>
      <c r="D97" s="40" t="s">
        <v>633</v>
      </c>
      <c r="E97" s="141">
        <v>60</v>
      </c>
      <c r="F97" s="40" t="s">
        <v>303</v>
      </c>
      <c r="G97" s="40" t="s">
        <v>303</v>
      </c>
      <c r="H97" s="40" t="s">
        <v>1</v>
      </c>
      <c r="I97" s="235"/>
    </row>
    <row r="98" spans="1:41">
      <c r="A98" s="40" t="s">
        <v>633</v>
      </c>
      <c r="B98" s="7" t="s">
        <v>681</v>
      </c>
      <c r="C98" s="7" t="s">
        <v>682</v>
      </c>
      <c r="D98" s="3" t="s">
        <v>633</v>
      </c>
      <c r="E98" s="141">
        <v>120</v>
      </c>
      <c r="F98" s="40" t="s">
        <v>303</v>
      </c>
      <c r="G98" s="40" t="s">
        <v>303</v>
      </c>
      <c r="H98" s="40" t="s">
        <v>1</v>
      </c>
      <c r="I98" s="235"/>
    </row>
    <row r="99" spans="1:41">
      <c r="A99" s="40" t="s">
        <v>633</v>
      </c>
      <c r="B99" s="7" t="s">
        <v>368</v>
      </c>
      <c r="C99" s="7" t="s">
        <v>760</v>
      </c>
      <c r="D99" s="40" t="s">
        <v>633</v>
      </c>
      <c r="E99" s="141">
        <v>40</v>
      </c>
      <c r="F99" s="40" t="s">
        <v>303</v>
      </c>
      <c r="G99" s="40" t="s">
        <v>303</v>
      </c>
      <c r="H99" s="40" t="s">
        <v>1</v>
      </c>
      <c r="I99" s="235"/>
    </row>
    <row r="100" spans="1:41">
      <c r="A100" s="40" t="s">
        <v>633</v>
      </c>
      <c r="B100" s="7" t="s">
        <v>329</v>
      </c>
      <c r="C100" s="7" t="s">
        <v>271</v>
      </c>
      <c r="D100" s="3" t="s">
        <v>633</v>
      </c>
      <c r="E100" s="141">
        <v>0</v>
      </c>
      <c r="F100" s="40" t="s">
        <v>303</v>
      </c>
      <c r="G100" s="40" t="s">
        <v>303</v>
      </c>
      <c r="H100" s="40" t="s">
        <v>1</v>
      </c>
      <c r="I100" s="235"/>
    </row>
    <row r="101" spans="1:41">
      <c r="A101" s="40" t="s">
        <v>633</v>
      </c>
      <c r="B101" s="7" t="s">
        <v>479</v>
      </c>
      <c r="C101" s="7" t="s">
        <v>494</v>
      </c>
      <c r="D101" s="3" t="s">
        <v>633</v>
      </c>
      <c r="E101" s="141">
        <v>0</v>
      </c>
      <c r="F101" s="40" t="s">
        <v>303</v>
      </c>
      <c r="G101" s="40" t="s">
        <v>303</v>
      </c>
      <c r="H101" s="40" t="s">
        <v>1</v>
      </c>
      <c r="I101" s="235"/>
    </row>
    <row r="102" spans="1:41">
      <c r="A102" s="182" t="s">
        <v>761</v>
      </c>
      <c r="B102" s="182"/>
      <c r="C102" s="182"/>
      <c r="D102" s="182"/>
      <c r="E102" s="196">
        <f>SUM(E51:E101)</f>
        <v>3285</v>
      </c>
      <c r="F102" s="182"/>
      <c r="G102" s="182"/>
      <c r="H102" s="182"/>
      <c r="I102" s="235"/>
      <c r="J102" s="182"/>
      <c r="K102" s="182"/>
      <c r="L102" s="182"/>
      <c r="M102" s="182"/>
      <c r="N102" s="182"/>
      <c r="O102" s="267">
        <f>SUM(O52:O101)</f>
        <v>421</v>
      </c>
      <c r="P102" s="182"/>
      <c r="Q102" s="182"/>
      <c r="R102" s="182"/>
      <c r="S102" s="182"/>
      <c r="T102" s="182"/>
      <c r="U102" s="267">
        <f>E102+O102</f>
        <v>3706</v>
      </c>
      <c r="V102" s="182"/>
      <c r="W102" s="182"/>
      <c r="X102" s="182"/>
      <c r="Y102" s="182"/>
      <c r="Z102" s="182"/>
      <c r="AA102" s="182"/>
      <c r="AB102" s="182"/>
      <c r="AC102" s="182"/>
      <c r="AD102" s="182"/>
      <c r="AE102" s="182"/>
      <c r="AF102" s="182"/>
      <c r="AG102" s="182"/>
      <c r="AH102" s="182"/>
      <c r="AI102" s="182"/>
      <c r="AJ102" s="182"/>
      <c r="AK102" s="182"/>
      <c r="AL102" s="182"/>
      <c r="AM102" s="182"/>
      <c r="AN102" s="182"/>
      <c r="AO102" s="182"/>
    </row>
    <row r="103" spans="1:41">
      <c r="A103" s="269">
        <v>45801</v>
      </c>
      <c r="B103" s="236" t="s">
        <v>338</v>
      </c>
      <c r="C103" s="7" t="s">
        <v>663</v>
      </c>
      <c r="D103" s="3" t="s">
        <v>633</v>
      </c>
      <c r="E103" s="141">
        <v>240</v>
      </c>
      <c r="F103" s="40" t="s">
        <v>303</v>
      </c>
      <c r="G103" s="40" t="s">
        <v>303</v>
      </c>
      <c r="H103" s="40" t="s">
        <v>8</v>
      </c>
      <c r="I103" s="235"/>
      <c r="J103" s="31" t="s">
        <v>565</v>
      </c>
      <c r="T103" s="40"/>
    </row>
    <row r="104" spans="1:41">
      <c r="A104" s="269">
        <v>45796</v>
      </c>
      <c r="B104" s="7" t="s">
        <v>401</v>
      </c>
      <c r="C104" s="7" t="s">
        <v>435</v>
      </c>
      <c r="D104" s="40">
        <v>45</v>
      </c>
      <c r="E104" s="140">
        <v>80</v>
      </c>
      <c r="F104" s="40" t="s">
        <v>303</v>
      </c>
      <c r="G104" s="40" t="s">
        <v>303</v>
      </c>
      <c r="H104" s="40" t="s">
        <v>0</v>
      </c>
      <c r="I104" s="235"/>
      <c r="J104" s="106" t="s">
        <v>199</v>
      </c>
      <c r="K104" s="130" t="s">
        <v>227</v>
      </c>
      <c r="L104" s="130" t="s">
        <v>404</v>
      </c>
      <c r="M104" s="40" t="s">
        <v>304</v>
      </c>
      <c r="N104" s="138">
        <v>100</v>
      </c>
      <c r="O104" s="138">
        <v>20</v>
      </c>
      <c r="P104" s="138">
        <v>40</v>
      </c>
      <c r="Q104" s="40" t="s">
        <v>303</v>
      </c>
      <c r="R104" s="40" t="s">
        <v>303</v>
      </c>
      <c r="S104" s="40" t="s">
        <v>0</v>
      </c>
      <c r="T104" s="40"/>
    </row>
    <row r="105" spans="1:41">
      <c r="A105" s="269">
        <v>45796</v>
      </c>
      <c r="B105" s="7" t="s">
        <v>20</v>
      </c>
      <c r="C105" s="7" t="s">
        <v>307</v>
      </c>
      <c r="D105" s="40">
        <v>30</v>
      </c>
      <c r="E105" s="140">
        <v>60</v>
      </c>
      <c r="F105" s="40" t="s">
        <v>303</v>
      </c>
      <c r="G105" s="40" t="s">
        <v>303</v>
      </c>
      <c r="H105" s="40" t="s">
        <v>0</v>
      </c>
      <c r="I105" s="235"/>
      <c r="J105" s="46">
        <v>45796</v>
      </c>
      <c r="K105" s="130" t="s">
        <v>227</v>
      </c>
      <c r="L105" s="130" t="s">
        <v>404</v>
      </c>
      <c r="M105" s="40">
        <v>1</v>
      </c>
      <c r="N105" s="138">
        <f>80*M105</f>
        <v>80</v>
      </c>
      <c r="O105" s="138">
        <f>0.2*N105</f>
        <v>16</v>
      </c>
      <c r="P105" s="138">
        <f>N105-O105</f>
        <v>64</v>
      </c>
      <c r="Q105" s="40" t="s">
        <v>303</v>
      </c>
      <c r="R105" s="40" t="s">
        <v>303</v>
      </c>
      <c r="S105" s="40" t="s">
        <v>0</v>
      </c>
      <c r="T105" s="3" t="s">
        <v>742</v>
      </c>
    </row>
    <row r="106" spans="1:41">
      <c r="A106" s="269">
        <v>45796</v>
      </c>
      <c r="B106" s="130" t="s">
        <v>328</v>
      </c>
      <c r="C106" s="130" t="s">
        <v>329</v>
      </c>
      <c r="D106" s="40">
        <v>60</v>
      </c>
      <c r="E106" s="140">
        <v>90</v>
      </c>
      <c r="F106" s="40" t="s">
        <v>303</v>
      </c>
      <c r="G106" s="40" t="s">
        <v>303</v>
      </c>
      <c r="H106" s="40" t="s">
        <v>0</v>
      </c>
      <c r="I106" s="235"/>
      <c r="J106" s="106" t="s">
        <v>199</v>
      </c>
      <c r="K106" s="130" t="s">
        <v>537</v>
      </c>
      <c r="L106" s="130" t="s">
        <v>538</v>
      </c>
      <c r="M106" s="40" t="s">
        <v>304</v>
      </c>
      <c r="N106" s="140">
        <v>100</v>
      </c>
      <c r="O106" s="140">
        <v>20</v>
      </c>
      <c r="P106" s="138">
        <v>40</v>
      </c>
      <c r="Q106" s="40" t="s">
        <v>303</v>
      </c>
      <c r="R106" s="40" t="s">
        <v>303</v>
      </c>
      <c r="S106" s="40" t="s">
        <v>0</v>
      </c>
      <c r="T106" s="40"/>
    </row>
    <row r="107" spans="1:41">
      <c r="A107" s="269">
        <v>45796</v>
      </c>
      <c r="B107" s="7" t="s">
        <v>394</v>
      </c>
      <c r="C107" s="130" t="s">
        <v>335</v>
      </c>
      <c r="D107" s="40">
        <v>60</v>
      </c>
      <c r="E107" s="140">
        <v>90</v>
      </c>
      <c r="F107" s="40" t="s">
        <v>303</v>
      </c>
      <c r="G107" s="40" t="s">
        <v>303</v>
      </c>
      <c r="H107" s="40" t="s">
        <v>0</v>
      </c>
      <c r="I107" s="235"/>
      <c r="J107" s="106" t="s">
        <v>199</v>
      </c>
      <c r="K107" s="130" t="s">
        <v>442</v>
      </c>
      <c r="L107" s="130" t="s">
        <v>601</v>
      </c>
      <c r="M107" s="40" t="s">
        <v>304</v>
      </c>
      <c r="N107" s="138">
        <v>100</v>
      </c>
      <c r="O107" s="138">
        <f>0.2*N107</f>
        <v>20</v>
      </c>
      <c r="P107" s="138">
        <v>40</v>
      </c>
      <c r="Q107" s="40" t="s">
        <v>303</v>
      </c>
      <c r="R107" s="40" t="s">
        <v>303</v>
      </c>
      <c r="S107" s="40" t="s">
        <v>0</v>
      </c>
      <c r="T107" s="40"/>
    </row>
    <row r="108" spans="1:41">
      <c r="A108" s="269">
        <v>45797</v>
      </c>
      <c r="B108" s="7" t="s">
        <v>471</v>
      </c>
      <c r="C108" s="7" t="s">
        <v>32</v>
      </c>
      <c r="D108" s="40">
        <v>45</v>
      </c>
      <c r="E108" s="140">
        <v>80</v>
      </c>
      <c r="F108" s="40" t="s">
        <v>303</v>
      </c>
      <c r="G108" s="40" t="s">
        <v>303</v>
      </c>
      <c r="H108" s="40" t="s">
        <v>0</v>
      </c>
      <c r="I108" s="235"/>
      <c r="J108" s="40" t="s">
        <v>199</v>
      </c>
      <c r="K108" s="7" t="s">
        <v>431</v>
      </c>
      <c r="L108" s="7" t="s">
        <v>718</v>
      </c>
      <c r="M108" s="40" t="s">
        <v>304</v>
      </c>
      <c r="N108" s="140">
        <v>100</v>
      </c>
      <c r="O108" s="140">
        <v>20</v>
      </c>
      <c r="P108" s="138">
        <v>40</v>
      </c>
      <c r="Q108" s="40" t="s">
        <v>303</v>
      </c>
      <c r="R108" s="40" t="s">
        <v>303</v>
      </c>
      <c r="S108" s="40" t="s">
        <v>0</v>
      </c>
    </row>
    <row r="109" spans="1:41">
      <c r="A109" s="269">
        <v>45797</v>
      </c>
      <c r="B109" s="7" t="s">
        <v>331</v>
      </c>
      <c r="C109" s="7" t="s">
        <v>762</v>
      </c>
      <c r="D109" s="3" t="s">
        <v>763</v>
      </c>
      <c r="E109" s="140">
        <v>200</v>
      </c>
      <c r="F109" s="40" t="s">
        <v>303</v>
      </c>
      <c r="G109" s="40" t="s">
        <v>303</v>
      </c>
      <c r="H109" s="40" t="s">
        <v>0</v>
      </c>
      <c r="I109" s="235"/>
      <c r="J109" s="46">
        <v>45796</v>
      </c>
      <c r="K109" s="130" t="s">
        <v>754</v>
      </c>
      <c r="L109" s="130" t="s">
        <v>404</v>
      </c>
      <c r="M109" s="40">
        <v>2</v>
      </c>
      <c r="N109" s="138">
        <f>80*M109</f>
        <v>160</v>
      </c>
      <c r="O109" s="138">
        <f>N109*0.2</f>
        <v>32</v>
      </c>
      <c r="P109" s="138">
        <v>100</v>
      </c>
      <c r="Q109" s="40" t="s">
        <v>303</v>
      </c>
      <c r="R109" s="40" t="s">
        <v>303</v>
      </c>
      <c r="S109" s="40" t="s">
        <v>0</v>
      </c>
      <c r="T109" s="3" t="s">
        <v>742</v>
      </c>
    </row>
    <row r="110" spans="1:41">
      <c r="A110" s="269">
        <v>45798</v>
      </c>
      <c r="B110" s="130" t="s">
        <v>382</v>
      </c>
      <c r="C110" s="130" t="s">
        <v>544</v>
      </c>
      <c r="D110" s="40">
        <v>60</v>
      </c>
      <c r="E110" s="140">
        <v>90</v>
      </c>
      <c r="F110" s="40" t="s">
        <v>303</v>
      </c>
      <c r="G110" s="40" t="s">
        <v>303</v>
      </c>
      <c r="H110" s="40" t="s">
        <v>0</v>
      </c>
      <c r="I110" s="235"/>
      <c r="J110" s="40" t="s">
        <v>199</v>
      </c>
      <c r="K110" s="7" t="s">
        <v>479</v>
      </c>
      <c r="L110" s="7" t="s">
        <v>494</v>
      </c>
      <c r="M110" s="40" t="s">
        <v>304</v>
      </c>
      <c r="N110" s="138">
        <v>100</v>
      </c>
      <c r="O110" s="138">
        <f>0.2*N110</f>
        <v>20</v>
      </c>
      <c r="P110" s="138">
        <v>40</v>
      </c>
      <c r="Q110" s="40" t="s">
        <v>303</v>
      </c>
      <c r="R110" s="40" t="s">
        <v>303</v>
      </c>
      <c r="S110" s="40" t="s">
        <v>1</v>
      </c>
      <c r="T110" s="40"/>
    </row>
    <row r="111" spans="1:41">
      <c r="A111" s="269">
        <v>45798</v>
      </c>
      <c r="B111" s="236" t="s">
        <v>164</v>
      </c>
      <c r="C111" s="7" t="s">
        <v>493</v>
      </c>
      <c r="D111" s="40">
        <v>60</v>
      </c>
      <c r="E111" s="140">
        <v>90</v>
      </c>
      <c r="F111" s="40" t="s">
        <v>303</v>
      </c>
      <c r="G111" s="40" t="s">
        <v>303</v>
      </c>
      <c r="H111" s="40" t="s">
        <v>0</v>
      </c>
      <c r="I111" s="235"/>
      <c r="J111" s="40" t="s">
        <v>199</v>
      </c>
      <c r="K111" s="13" t="s">
        <v>725</v>
      </c>
      <c r="L111" s="251" t="s">
        <v>726</v>
      </c>
      <c r="M111" s="40" t="s">
        <v>304</v>
      </c>
      <c r="N111" s="138">
        <v>100</v>
      </c>
      <c r="O111" s="138">
        <v>20</v>
      </c>
      <c r="P111" s="138">
        <v>40</v>
      </c>
      <c r="Q111" s="40" t="s">
        <v>303</v>
      </c>
      <c r="R111" s="40" t="s">
        <v>303</v>
      </c>
      <c r="S111" s="40" t="s">
        <v>1</v>
      </c>
    </row>
    <row r="112" spans="1:41">
      <c r="A112" s="269">
        <v>45798</v>
      </c>
      <c r="B112" s="7" t="s">
        <v>84</v>
      </c>
      <c r="C112" s="130" t="s">
        <v>417</v>
      </c>
      <c r="D112" s="40">
        <v>45</v>
      </c>
      <c r="E112" s="140">
        <v>80</v>
      </c>
      <c r="F112" s="40" t="s">
        <v>303</v>
      </c>
      <c r="G112" s="40" t="s">
        <v>303</v>
      </c>
      <c r="H112" s="40" t="s">
        <v>0</v>
      </c>
      <c r="I112" s="235"/>
      <c r="J112" s="46">
        <v>45801</v>
      </c>
      <c r="K112" s="251" t="s">
        <v>725</v>
      </c>
      <c r="L112" s="251" t="s">
        <v>726</v>
      </c>
      <c r="M112" s="40">
        <v>1</v>
      </c>
      <c r="N112" s="138">
        <v>80</v>
      </c>
      <c r="O112" s="138">
        <f>0.2*N112</f>
        <v>16</v>
      </c>
      <c r="P112" s="138">
        <f>N112-O112</f>
        <v>64</v>
      </c>
      <c r="Q112" s="40" t="s">
        <v>303</v>
      </c>
      <c r="R112" s="40" t="s">
        <v>303</v>
      </c>
      <c r="S112" s="40" t="s">
        <v>1</v>
      </c>
      <c r="T112" s="3" t="s">
        <v>742</v>
      </c>
    </row>
    <row r="113" spans="1:20">
      <c r="A113" s="269">
        <v>45798</v>
      </c>
      <c r="B113" s="7" t="s">
        <v>394</v>
      </c>
      <c r="C113" s="7" t="s">
        <v>335</v>
      </c>
      <c r="D113" s="40">
        <v>60</v>
      </c>
      <c r="E113" s="140">
        <v>90</v>
      </c>
      <c r="F113" s="40" t="s">
        <v>303</v>
      </c>
      <c r="G113" s="40" t="s">
        <v>303</v>
      </c>
      <c r="H113" s="40" t="s">
        <v>0</v>
      </c>
      <c r="I113" s="235"/>
      <c r="J113" s="5"/>
      <c r="K113" s="5"/>
      <c r="L113" s="50"/>
      <c r="M113" s="5"/>
      <c r="N113" s="142"/>
      <c r="O113" s="143"/>
      <c r="P113" s="143">
        <f>SUM(P104:P112)</f>
        <v>468</v>
      </c>
      <c r="Q113" s="5" t="s">
        <v>688</v>
      </c>
      <c r="R113" s="5"/>
      <c r="S113" s="5"/>
      <c r="T113" s="3"/>
    </row>
    <row r="114" spans="1:20">
      <c r="A114" s="269">
        <v>45799</v>
      </c>
      <c r="B114" s="130" t="s">
        <v>144</v>
      </c>
      <c r="C114" s="130" t="s">
        <v>665</v>
      </c>
      <c r="D114" s="40">
        <v>60</v>
      </c>
      <c r="E114" s="140">
        <v>90</v>
      </c>
      <c r="F114" s="40" t="s">
        <v>303</v>
      </c>
      <c r="G114" s="40" t="s">
        <v>303</v>
      </c>
      <c r="H114" s="40" t="s">
        <v>0</v>
      </c>
      <c r="I114" s="235"/>
      <c r="J114" s="31" t="s">
        <v>743</v>
      </c>
    </row>
    <row r="115" spans="1:20">
      <c r="A115" s="269">
        <v>45801</v>
      </c>
      <c r="B115" s="130" t="s">
        <v>697</v>
      </c>
      <c r="C115" s="130" t="s">
        <v>329</v>
      </c>
      <c r="D115" s="40">
        <v>60</v>
      </c>
      <c r="E115" s="140">
        <v>90</v>
      </c>
      <c r="F115" s="40" t="s">
        <v>303</v>
      </c>
      <c r="G115" s="40" t="s">
        <v>303</v>
      </c>
      <c r="H115" s="40" t="s">
        <v>0</v>
      </c>
      <c r="I115" s="235"/>
      <c r="J115" s="106" t="s">
        <v>199</v>
      </c>
      <c r="K115" s="130" t="s">
        <v>227</v>
      </c>
      <c r="L115" s="130" t="s">
        <v>404</v>
      </c>
      <c r="M115" s="40" t="s">
        <v>304</v>
      </c>
      <c r="N115" s="138" t="s">
        <v>764</v>
      </c>
      <c r="O115" s="138" t="s">
        <v>764</v>
      </c>
      <c r="P115" s="138">
        <v>40</v>
      </c>
      <c r="Q115" s="40" t="s">
        <v>303</v>
      </c>
      <c r="R115" s="40" t="s">
        <v>303</v>
      </c>
      <c r="S115" s="40" t="s">
        <v>0</v>
      </c>
    </row>
    <row r="116" spans="1:20">
      <c r="A116" s="269">
        <v>45800</v>
      </c>
      <c r="B116" s="7" t="s">
        <v>374</v>
      </c>
      <c r="C116" s="7" t="s">
        <v>309</v>
      </c>
      <c r="D116" s="40">
        <v>60</v>
      </c>
      <c r="E116" s="140">
        <v>90</v>
      </c>
      <c r="F116" s="40" t="s">
        <v>303</v>
      </c>
      <c r="G116" s="40" t="s">
        <v>303</v>
      </c>
      <c r="H116" s="40" t="s">
        <v>0</v>
      </c>
      <c r="I116" s="235"/>
      <c r="J116" s="106" t="s">
        <v>199</v>
      </c>
      <c r="K116" s="130" t="s">
        <v>537</v>
      </c>
      <c r="L116" s="130" t="s">
        <v>538</v>
      </c>
      <c r="M116" s="40" t="s">
        <v>304</v>
      </c>
      <c r="N116" s="140" t="s">
        <v>764</v>
      </c>
      <c r="O116" s="140" t="s">
        <v>764</v>
      </c>
      <c r="P116" s="138">
        <v>40</v>
      </c>
      <c r="Q116" s="40" t="s">
        <v>303</v>
      </c>
      <c r="R116" s="40" t="s">
        <v>303</v>
      </c>
      <c r="S116" s="40" t="s">
        <v>0</v>
      </c>
    </row>
    <row r="117" spans="1:20">
      <c r="A117" s="40" t="s">
        <v>633</v>
      </c>
      <c r="B117" s="7" t="s">
        <v>431</v>
      </c>
      <c r="C117" s="7" t="s">
        <v>718</v>
      </c>
      <c r="D117" s="3" t="s">
        <v>633</v>
      </c>
      <c r="E117" s="141">
        <v>0</v>
      </c>
      <c r="F117" s="40" t="s">
        <v>303</v>
      </c>
      <c r="G117" s="40" t="s">
        <v>303</v>
      </c>
      <c r="H117" s="40" t="s">
        <v>0</v>
      </c>
      <c r="I117" s="235"/>
      <c r="J117" s="106" t="s">
        <v>199</v>
      </c>
      <c r="K117" s="130" t="s">
        <v>442</v>
      </c>
      <c r="L117" s="130" t="s">
        <v>601</v>
      </c>
      <c r="M117" s="40" t="s">
        <v>304</v>
      </c>
      <c r="N117" s="138" t="s">
        <v>764</v>
      </c>
      <c r="O117" s="138" t="s">
        <v>764</v>
      </c>
      <c r="P117" s="138">
        <v>40</v>
      </c>
      <c r="Q117" s="40" t="s">
        <v>303</v>
      </c>
      <c r="R117" s="40" t="s">
        <v>303</v>
      </c>
      <c r="S117" s="40" t="s">
        <v>0</v>
      </c>
    </row>
    <row r="118" spans="1:20">
      <c r="A118" s="40" t="s">
        <v>633</v>
      </c>
      <c r="B118" s="7" t="s">
        <v>694</v>
      </c>
      <c r="C118" s="7" t="s">
        <v>446</v>
      </c>
      <c r="D118" s="3" t="s">
        <v>633</v>
      </c>
      <c r="E118" s="141">
        <v>0</v>
      </c>
      <c r="F118" s="40" t="s">
        <v>303</v>
      </c>
      <c r="G118" s="40" t="s">
        <v>303</v>
      </c>
      <c r="H118" s="40" t="s">
        <v>0</v>
      </c>
      <c r="I118" s="235"/>
      <c r="J118" s="40" t="s">
        <v>199</v>
      </c>
      <c r="K118" s="7" t="s">
        <v>479</v>
      </c>
      <c r="L118" s="7" t="s">
        <v>494</v>
      </c>
      <c r="M118" s="40" t="s">
        <v>304</v>
      </c>
      <c r="N118" s="138" t="s">
        <v>764</v>
      </c>
      <c r="O118" s="138" t="s">
        <v>764</v>
      </c>
      <c r="P118" s="138">
        <v>40</v>
      </c>
      <c r="Q118" s="40" t="s">
        <v>303</v>
      </c>
      <c r="R118" s="40" t="s">
        <v>303</v>
      </c>
      <c r="S118" s="40" t="s">
        <v>1</v>
      </c>
    </row>
    <row r="119" spans="1:20">
      <c r="A119" s="40" t="s">
        <v>633</v>
      </c>
      <c r="B119" s="130" t="s">
        <v>659</v>
      </c>
      <c r="C119" s="130" t="s">
        <v>510</v>
      </c>
      <c r="D119" s="40" t="s">
        <v>633</v>
      </c>
      <c r="E119" s="141">
        <v>0</v>
      </c>
      <c r="F119" s="40" t="s">
        <v>303</v>
      </c>
      <c r="G119" s="40" t="s">
        <v>303</v>
      </c>
      <c r="H119" s="40" t="s">
        <v>0</v>
      </c>
      <c r="I119" s="235"/>
      <c r="J119" s="40" t="s">
        <v>199</v>
      </c>
      <c r="K119" s="7" t="s">
        <v>431</v>
      </c>
      <c r="L119" s="7" t="s">
        <v>718</v>
      </c>
      <c r="M119" s="40" t="s">
        <v>304</v>
      </c>
      <c r="N119" s="140" t="s">
        <v>764</v>
      </c>
      <c r="O119" s="140" t="s">
        <v>764</v>
      </c>
      <c r="P119" s="138">
        <v>40</v>
      </c>
      <c r="Q119" s="40" t="s">
        <v>303</v>
      </c>
      <c r="R119" s="40" t="s">
        <v>303</v>
      </c>
      <c r="S119" s="40" t="s">
        <v>0</v>
      </c>
    </row>
    <row r="120" spans="1:20">
      <c r="A120" s="40" t="s">
        <v>633</v>
      </c>
      <c r="B120" s="7" t="s">
        <v>525</v>
      </c>
      <c r="C120" s="7" t="s">
        <v>526</v>
      </c>
      <c r="D120" s="3" t="s">
        <v>633</v>
      </c>
      <c r="E120" s="141">
        <v>0</v>
      </c>
      <c r="F120" s="40" t="s">
        <v>303</v>
      </c>
      <c r="G120" s="40" t="s">
        <v>303</v>
      </c>
      <c r="H120" s="40" t="s">
        <v>0</v>
      </c>
      <c r="I120" s="235"/>
      <c r="J120" s="40" t="s">
        <v>199</v>
      </c>
      <c r="K120" s="7" t="s">
        <v>725</v>
      </c>
      <c r="L120" s="7" t="s">
        <v>726</v>
      </c>
      <c r="M120" s="40" t="s">
        <v>304</v>
      </c>
      <c r="N120" s="140" t="s">
        <v>764</v>
      </c>
      <c r="O120" s="140" t="s">
        <v>764</v>
      </c>
      <c r="P120" s="138">
        <v>40</v>
      </c>
      <c r="Q120" s="40" t="s">
        <v>303</v>
      </c>
      <c r="R120" s="40" t="s">
        <v>303</v>
      </c>
      <c r="S120" s="40" t="s">
        <v>1</v>
      </c>
    </row>
    <row r="121" spans="1:20">
      <c r="A121" s="40" t="s">
        <v>633</v>
      </c>
      <c r="B121" s="130" t="s">
        <v>201</v>
      </c>
      <c r="C121" s="130" t="s">
        <v>584</v>
      </c>
      <c r="D121" s="40" t="s">
        <v>633</v>
      </c>
      <c r="E121" s="141">
        <v>0</v>
      </c>
      <c r="F121" s="40" t="s">
        <v>303</v>
      </c>
      <c r="G121" s="40" t="s">
        <v>303</v>
      </c>
      <c r="H121" s="40" t="s">
        <v>0</v>
      </c>
      <c r="I121" s="235"/>
      <c r="J121" s="5"/>
      <c r="K121" s="5"/>
      <c r="L121" s="5"/>
      <c r="M121" s="5"/>
      <c r="N121" s="5"/>
      <c r="O121" s="5"/>
      <c r="P121" s="142">
        <f>SUM(P115:P120)</f>
        <v>240</v>
      </c>
      <c r="Q121" s="5" t="s">
        <v>688</v>
      </c>
      <c r="R121" s="5"/>
      <c r="S121" s="5"/>
    </row>
    <row r="122" spans="1:20">
      <c r="A122" s="40" t="s">
        <v>633</v>
      </c>
      <c r="B122" s="7" t="s">
        <v>484</v>
      </c>
      <c r="C122" s="7" t="s">
        <v>485</v>
      </c>
      <c r="D122" s="40" t="s">
        <v>633</v>
      </c>
      <c r="E122" s="141">
        <v>0</v>
      </c>
      <c r="F122" s="40" t="s">
        <v>303</v>
      </c>
      <c r="G122" s="40" t="s">
        <v>303</v>
      </c>
      <c r="H122" s="40" t="s">
        <v>0</v>
      </c>
      <c r="I122" s="235"/>
      <c r="J122" s="32" t="s">
        <v>765</v>
      </c>
      <c r="T122" s="3"/>
    </row>
    <row r="123" spans="1:20">
      <c r="A123" s="40" t="s">
        <v>633</v>
      </c>
      <c r="B123" s="130" t="s">
        <v>498</v>
      </c>
      <c r="C123" s="130" t="s">
        <v>227</v>
      </c>
      <c r="D123" s="40" t="s">
        <v>633</v>
      </c>
      <c r="E123" s="141">
        <v>0</v>
      </c>
      <c r="F123" s="40" t="s">
        <v>303</v>
      </c>
      <c r="G123" s="40" t="s">
        <v>303</v>
      </c>
      <c r="H123" s="40" t="s">
        <v>0</v>
      </c>
      <c r="I123" s="235"/>
      <c r="J123" s="46">
        <v>45796</v>
      </c>
      <c r="K123" s="130" t="s">
        <v>754</v>
      </c>
      <c r="L123" s="130" t="s">
        <v>404</v>
      </c>
      <c r="M123" s="40"/>
      <c r="N123" s="138"/>
      <c r="O123" s="138"/>
      <c r="P123" s="138">
        <v>28</v>
      </c>
      <c r="Q123" s="40" t="s">
        <v>303</v>
      </c>
      <c r="R123" s="40" t="s">
        <v>303</v>
      </c>
      <c r="S123" s="40" t="s">
        <v>0</v>
      </c>
    </row>
    <row r="124" spans="1:20">
      <c r="A124" s="40" t="s">
        <v>633</v>
      </c>
      <c r="B124" s="7" t="s">
        <v>491</v>
      </c>
      <c r="C124" s="7" t="s">
        <v>302</v>
      </c>
      <c r="D124" s="40" t="s">
        <v>633</v>
      </c>
      <c r="E124" s="141">
        <v>0</v>
      </c>
      <c r="F124" s="40" t="s">
        <v>303</v>
      </c>
      <c r="G124" s="40" t="s">
        <v>303</v>
      </c>
      <c r="H124" s="40" t="s">
        <v>0</v>
      </c>
      <c r="I124" s="235"/>
      <c r="J124" s="3" t="s">
        <v>766</v>
      </c>
      <c r="P124" s="138">
        <v>120</v>
      </c>
      <c r="T124" s="3"/>
    </row>
    <row r="125" spans="1:20">
      <c r="A125" s="40" t="s">
        <v>633</v>
      </c>
      <c r="B125" s="7" t="s">
        <v>301</v>
      </c>
      <c r="C125" s="7" t="s">
        <v>302</v>
      </c>
      <c r="D125" s="40" t="s">
        <v>633</v>
      </c>
      <c r="E125" s="141">
        <v>0</v>
      </c>
      <c r="F125" s="40" t="s">
        <v>303</v>
      </c>
      <c r="G125" s="40" t="s">
        <v>303</v>
      </c>
      <c r="H125" s="40" t="s">
        <v>0</v>
      </c>
      <c r="I125" s="235"/>
      <c r="J125" s="5"/>
      <c r="K125" s="5"/>
      <c r="L125" s="50"/>
      <c r="M125" s="5"/>
      <c r="N125" s="142"/>
      <c r="O125" s="143"/>
      <c r="P125" s="143">
        <f>P123+P124</f>
        <v>148</v>
      </c>
      <c r="Q125" s="5" t="s">
        <v>688</v>
      </c>
      <c r="R125" s="5"/>
      <c r="S125" s="5"/>
    </row>
    <row r="126" spans="1:20">
      <c r="A126" s="40" t="s">
        <v>633</v>
      </c>
      <c r="B126" s="130" t="s">
        <v>491</v>
      </c>
      <c r="C126" s="130" t="s">
        <v>522</v>
      </c>
      <c r="D126" s="40" t="s">
        <v>633</v>
      </c>
      <c r="E126" s="141">
        <v>40</v>
      </c>
      <c r="F126" s="40" t="s">
        <v>303</v>
      </c>
      <c r="G126" s="40" t="s">
        <v>303</v>
      </c>
      <c r="H126" s="40" t="s">
        <v>0</v>
      </c>
      <c r="I126" s="235"/>
      <c r="J126" s="32" t="s">
        <v>744</v>
      </c>
    </row>
    <row r="127" spans="1:20">
      <c r="A127" s="40" t="s">
        <v>633</v>
      </c>
      <c r="B127" s="130" t="s">
        <v>13</v>
      </c>
      <c r="C127" s="130" t="s">
        <v>307</v>
      </c>
      <c r="D127" s="40" t="s">
        <v>633</v>
      </c>
      <c r="E127" s="141">
        <v>60</v>
      </c>
      <c r="F127" s="40" t="s">
        <v>303</v>
      </c>
      <c r="G127" s="40" t="s">
        <v>303</v>
      </c>
      <c r="H127" s="40" t="s">
        <v>0</v>
      </c>
      <c r="I127" s="235"/>
      <c r="J127" s="46">
        <v>45798</v>
      </c>
      <c r="K127" s="130" t="s">
        <v>227</v>
      </c>
      <c r="L127" s="130" t="s">
        <v>404</v>
      </c>
      <c r="M127" s="218">
        <v>1</v>
      </c>
      <c r="N127" s="138">
        <f>110*M127</f>
        <v>110</v>
      </c>
      <c r="O127" s="138">
        <f>0.2*N127</f>
        <v>22</v>
      </c>
      <c r="P127" s="138">
        <f>N127-O127</f>
        <v>88</v>
      </c>
      <c r="Q127" s="40" t="s">
        <v>303</v>
      </c>
      <c r="R127" s="40" t="s">
        <v>303</v>
      </c>
      <c r="S127" s="40" t="s">
        <v>0</v>
      </c>
      <c r="T127" s="40" t="s">
        <v>750</v>
      </c>
    </row>
    <row r="128" spans="1:20">
      <c r="A128" s="40" t="s">
        <v>633</v>
      </c>
      <c r="B128" s="7" t="s">
        <v>114</v>
      </c>
      <c r="C128" s="7" t="s">
        <v>734</v>
      </c>
      <c r="D128" s="3" t="s">
        <v>633</v>
      </c>
      <c r="E128" s="141">
        <v>60</v>
      </c>
      <c r="F128" s="40" t="s">
        <v>303</v>
      </c>
      <c r="G128" s="40" t="s">
        <v>303</v>
      </c>
      <c r="H128" s="40" t="s">
        <v>0</v>
      </c>
      <c r="I128" s="235"/>
      <c r="J128" s="5"/>
      <c r="K128" s="5"/>
      <c r="L128" s="5"/>
      <c r="M128" s="5"/>
      <c r="N128" s="5"/>
      <c r="O128" s="5"/>
      <c r="P128" s="5"/>
      <c r="Q128" s="5" t="s">
        <v>688</v>
      </c>
      <c r="R128" s="5"/>
      <c r="S128" s="5"/>
    </row>
    <row r="129" spans="1:20">
      <c r="A129" s="40" t="s">
        <v>633</v>
      </c>
      <c r="B129" s="130" t="s">
        <v>756</v>
      </c>
      <c r="C129" s="130" t="s">
        <v>329</v>
      </c>
      <c r="D129" s="40" t="s">
        <v>633</v>
      </c>
      <c r="E129" s="141">
        <v>60</v>
      </c>
      <c r="F129" s="40" t="s">
        <v>303</v>
      </c>
      <c r="G129" s="40" t="s">
        <v>303</v>
      </c>
      <c r="H129" s="40" t="s">
        <v>0</v>
      </c>
      <c r="I129" s="235"/>
      <c r="J129" s="32" t="s">
        <v>685</v>
      </c>
      <c r="T129" s="40"/>
    </row>
    <row r="130" spans="1:20">
      <c r="A130" s="40" t="s">
        <v>633</v>
      </c>
      <c r="B130" s="7" t="s">
        <v>316</v>
      </c>
      <c r="C130" s="7" t="s">
        <v>311</v>
      </c>
      <c r="D130" s="40" t="s">
        <v>633</v>
      </c>
      <c r="E130" s="141">
        <v>60</v>
      </c>
      <c r="F130" s="40" t="s">
        <v>303</v>
      </c>
      <c r="G130" s="40" t="s">
        <v>303</v>
      </c>
      <c r="H130" s="40" t="s">
        <v>0</v>
      </c>
      <c r="I130" s="235"/>
      <c r="J130" s="46">
        <v>45797</v>
      </c>
      <c r="K130" s="275" t="s">
        <v>603</v>
      </c>
      <c r="L130" s="275" t="s">
        <v>683</v>
      </c>
      <c r="M130" s="40">
        <v>1</v>
      </c>
      <c r="N130" s="138">
        <f t="shared" ref="N130:N131" si="14">80*M130</f>
        <v>80</v>
      </c>
      <c r="O130" s="138">
        <f t="shared" ref="O130:O132" si="15">0.2*N130</f>
        <v>16</v>
      </c>
      <c r="P130" s="138">
        <f t="shared" ref="P130:P132" si="16">N130-O130</f>
        <v>64</v>
      </c>
      <c r="Q130" s="40" t="s">
        <v>303</v>
      </c>
      <c r="R130" s="40" t="s">
        <v>303</v>
      </c>
      <c r="S130" s="40" t="s">
        <v>0</v>
      </c>
      <c r="T130" s="3" t="s">
        <v>742</v>
      </c>
    </row>
    <row r="131" spans="1:20">
      <c r="A131" s="40" t="s">
        <v>633</v>
      </c>
      <c r="B131" s="7" t="s">
        <v>22</v>
      </c>
      <c r="C131" s="7" t="s">
        <v>616</v>
      </c>
      <c r="D131" s="40" t="s">
        <v>633</v>
      </c>
      <c r="E131" s="141">
        <v>60</v>
      </c>
      <c r="F131" s="40" t="s">
        <v>303</v>
      </c>
      <c r="G131" s="40" t="s">
        <v>303</v>
      </c>
      <c r="H131" s="40" t="s">
        <v>0</v>
      </c>
      <c r="I131" s="235"/>
      <c r="J131" s="46">
        <v>45798</v>
      </c>
      <c r="K131" s="130" t="s">
        <v>227</v>
      </c>
      <c r="L131" s="130" t="s">
        <v>404</v>
      </c>
      <c r="M131" s="40">
        <v>3</v>
      </c>
      <c r="N131" s="138">
        <f t="shared" si="14"/>
        <v>240</v>
      </c>
      <c r="O131" s="138">
        <f t="shared" si="15"/>
        <v>48</v>
      </c>
      <c r="P131" s="138">
        <f t="shared" si="16"/>
        <v>192</v>
      </c>
      <c r="Q131" s="40" t="s">
        <v>303</v>
      </c>
      <c r="R131" s="40" t="s">
        <v>303</v>
      </c>
      <c r="S131" s="40" t="s">
        <v>0</v>
      </c>
      <c r="T131" s="3" t="s">
        <v>742</v>
      </c>
    </row>
    <row r="132" spans="1:20">
      <c r="A132" s="40" t="s">
        <v>633</v>
      </c>
      <c r="B132" s="130" t="s">
        <v>227</v>
      </c>
      <c r="C132" s="130" t="s">
        <v>404</v>
      </c>
      <c r="D132" s="40" t="s">
        <v>633</v>
      </c>
      <c r="E132" s="141">
        <v>80</v>
      </c>
      <c r="F132" s="40" t="s">
        <v>303</v>
      </c>
      <c r="G132" s="40" t="s">
        <v>303</v>
      </c>
      <c r="H132" s="40" t="s">
        <v>0</v>
      </c>
      <c r="I132" s="235"/>
      <c r="J132" s="46">
        <v>45800</v>
      </c>
      <c r="K132" s="7" t="s">
        <v>609</v>
      </c>
      <c r="L132" s="7" t="s">
        <v>200</v>
      </c>
      <c r="M132" s="40">
        <v>1</v>
      </c>
      <c r="N132" s="138">
        <v>60</v>
      </c>
      <c r="O132" s="138">
        <f t="shared" si="15"/>
        <v>12</v>
      </c>
      <c r="P132" s="138">
        <f t="shared" si="16"/>
        <v>48</v>
      </c>
      <c r="Q132" s="40" t="s">
        <v>303</v>
      </c>
      <c r="R132" s="40" t="s">
        <v>303</v>
      </c>
      <c r="S132" s="40" t="s">
        <v>0</v>
      </c>
      <c r="T132" s="3" t="s">
        <v>742</v>
      </c>
    </row>
    <row r="133" spans="1:20">
      <c r="A133" s="40" t="s">
        <v>633</v>
      </c>
      <c r="B133" s="7" t="s">
        <v>397</v>
      </c>
      <c r="C133" s="7" t="s">
        <v>567</v>
      </c>
      <c r="D133" s="3" t="s">
        <v>633</v>
      </c>
      <c r="E133" s="141">
        <v>80</v>
      </c>
      <c r="F133" s="40" t="s">
        <v>303</v>
      </c>
      <c r="G133" s="40" t="s">
        <v>303</v>
      </c>
      <c r="H133" s="40" t="s">
        <v>0</v>
      </c>
      <c r="I133" s="235"/>
      <c r="J133" s="3" t="s">
        <v>766</v>
      </c>
      <c r="P133" s="138">
        <v>60</v>
      </c>
      <c r="T133" s="40"/>
    </row>
    <row r="134" spans="1:20">
      <c r="A134" s="40" t="s">
        <v>633</v>
      </c>
      <c r="B134" s="7" t="s">
        <v>543</v>
      </c>
      <c r="C134" s="7" t="s">
        <v>544</v>
      </c>
      <c r="D134" s="40" t="s">
        <v>633</v>
      </c>
      <c r="E134" s="141">
        <v>90</v>
      </c>
      <c r="F134" s="40" t="s">
        <v>303</v>
      </c>
      <c r="G134" s="40" t="s">
        <v>303</v>
      </c>
      <c r="H134" s="40" t="s">
        <v>0</v>
      </c>
      <c r="I134" s="235"/>
      <c r="P134" s="138">
        <v>55</v>
      </c>
    </row>
    <row r="135" spans="1:20">
      <c r="A135" s="40" t="s">
        <v>633</v>
      </c>
      <c r="B135" s="130" t="s">
        <v>621</v>
      </c>
      <c r="C135" s="130" t="s">
        <v>622</v>
      </c>
      <c r="D135" s="40" t="s">
        <v>633</v>
      </c>
      <c r="E135" s="141">
        <v>120</v>
      </c>
      <c r="F135" s="40" t="s">
        <v>303</v>
      </c>
      <c r="G135" s="40" t="s">
        <v>303</v>
      </c>
      <c r="H135" s="40" t="s">
        <v>0</v>
      </c>
      <c r="I135" s="235"/>
      <c r="J135" s="5"/>
      <c r="K135" s="5"/>
      <c r="L135" s="5"/>
      <c r="M135" s="5"/>
      <c r="N135" s="5"/>
      <c r="O135" s="50"/>
      <c r="P135" s="142">
        <f>SUM(P130:P134)</f>
        <v>419</v>
      </c>
      <c r="Q135" s="5" t="s">
        <v>688</v>
      </c>
      <c r="R135" s="50"/>
      <c r="S135" s="50"/>
      <c r="T135" s="40"/>
    </row>
    <row r="136" spans="1:20">
      <c r="A136" s="40" t="s">
        <v>633</v>
      </c>
      <c r="B136" s="7" t="s">
        <v>735</v>
      </c>
      <c r="C136" s="7" t="s">
        <v>746</v>
      </c>
      <c r="D136" s="40" t="s">
        <v>633</v>
      </c>
      <c r="E136" s="141">
        <v>120</v>
      </c>
      <c r="F136" s="40" t="s">
        <v>303</v>
      </c>
      <c r="G136" s="40" t="s">
        <v>303</v>
      </c>
      <c r="H136" s="40" t="s">
        <v>0</v>
      </c>
      <c r="I136" s="235"/>
      <c r="J136" s="32" t="s">
        <v>751</v>
      </c>
    </row>
    <row r="137" spans="1:20">
      <c r="A137" s="40" t="s">
        <v>633</v>
      </c>
      <c r="B137" s="130" t="s">
        <v>658</v>
      </c>
      <c r="C137" s="130" t="s">
        <v>361</v>
      </c>
      <c r="D137" s="40" t="s">
        <v>633</v>
      </c>
      <c r="E137" s="141">
        <v>150</v>
      </c>
      <c r="F137" s="40" t="s">
        <v>303</v>
      </c>
      <c r="G137" s="40" t="s">
        <v>303</v>
      </c>
      <c r="H137" s="40" t="s">
        <v>0</v>
      </c>
      <c r="I137" s="235"/>
      <c r="J137" s="46">
        <v>45798</v>
      </c>
      <c r="K137" s="7" t="s">
        <v>324</v>
      </c>
      <c r="L137" s="7" t="s">
        <v>333</v>
      </c>
      <c r="M137" s="40">
        <v>1</v>
      </c>
      <c r="N137" s="138">
        <v>60</v>
      </c>
      <c r="O137" s="138">
        <v>30</v>
      </c>
      <c r="P137" s="138">
        <f>N137-O137</f>
        <v>30</v>
      </c>
      <c r="Q137" s="40" t="s">
        <v>303</v>
      </c>
      <c r="R137" s="40" t="s">
        <v>303</v>
      </c>
      <c r="S137" s="40" t="s">
        <v>1</v>
      </c>
      <c r="T137" s="40" t="s">
        <v>742</v>
      </c>
    </row>
    <row r="138" spans="1:20">
      <c r="A138" s="269">
        <v>45801</v>
      </c>
      <c r="B138" s="236" t="s">
        <v>397</v>
      </c>
      <c r="C138" s="7" t="s">
        <v>398</v>
      </c>
      <c r="D138" s="3" t="s">
        <v>633</v>
      </c>
      <c r="E138" s="141">
        <v>120</v>
      </c>
      <c r="F138" s="40" t="s">
        <v>303</v>
      </c>
      <c r="G138" s="40" t="s">
        <v>303</v>
      </c>
      <c r="H138" s="40" t="s">
        <v>0</v>
      </c>
      <c r="I138" s="235"/>
      <c r="J138" s="5"/>
      <c r="K138" s="5"/>
      <c r="L138" s="5"/>
      <c r="M138" s="5"/>
      <c r="N138" s="5"/>
      <c r="O138" s="5"/>
      <c r="P138" s="5"/>
      <c r="Q138" s="5" t="s">
        <v>688</v>
      </c>
      <c r="R138" s="5"/>
      <c r="S138" s="5"/>
    </row>
    <row r="139" spans="1:20">
      <c r="A139" s="269">
        <v>45801</v>
      </c>
      <c r="B139" s="236" t="s">
        <v>372</v>
      </c>
      <c r="C139" s="7" t="s">
        <v>373</v>
      </c>
      <c r="D139" s="3" t="s">
        <v>633</v>
      </c>
      <c r="E139" s="141">
        <v>120</v>
      </c>
      <c r="F139" s="40" t="s">
        <v>303</v>
      </c>
      <c r="G139" s="40" t="s">
        <v>303</v>
      </c>
      <c r="H139" s="40" t="s">
        <v>0</v>
      </c>
      <c r="I139" s="235"/>
      <c r="J139" s="31" t="s">
        <v>636</v>
      </c>
      <c r="T139" s="40"/>
    </row>
    <row r="140" spans="1:20">
      <c r="A140" s="269">
        <v>45801</v>
      </c>
      <c r="B140" s="236" t="s">
        <v>347</v>
      </c>
      <c r="C140" s="7" t="s">
        <v>348</v>
      </c>
      <c r="D140" s="3" t="s">
        <v>633</v>
      </c>
      <c r="E140" s="141">
        <v>120</v>
      </c>
      <c r="F140" s="40" t="s">
        <v>303</v>
      </c>
      <c r="G140" s="40" t="s">
        <v>303</v>
      </c>
      <c r="H140" s="40" t="s">
        <v>0</v>
      </c>
      <c r="I140" s="235"/>
      <c r="J140" s="46">
        <v>45796</v>
      </c>
      <c r="K140" s="7" t="s">
        <v>692</v>
      </c>
      <c r="L140" s="7" t="s">
        <v>709</v>
      </c>
      <c r="M140" s="218" t="s">
        <v>767</v>
      </c>
      <c r="N140" s="138">
        <v>90</v>
      </c>
      <c r="O140" s="138">
        <f>0.2*N140</f>
        <v>18</v>
      </c>
      <c r="P140" s="138">
        <f>N140-O140</f>
        <v>72</v>
      </c>
      <c r="Q140" s="40" t="s">
        <v>303</v>
      </c>
      <c r="R140" s="40" t="s">
        <v>303</v>
      </c>
      <c r="S140" s="40" t="s">
        <v>0</v>
      </c>
      <c r="T140" s="40"/>
    </row>
    <row r="141" spans="1:20">
      <c r="A141" s="269">
        <v>45801</v>
      </c>
      <c r="B141" s="236" t="s">
        <v>768</v>
      </c>
      <c r="C141" s="7" t="s">
        <v>485</v>
      </c>
      <c r="D141" s="3" t="s">
        <v>633</v>
      </c>
      <c r="E141" s="141">
        <v>120</v>
      </c>
      <c r="F141" s="40" t="s">
        <v>303</v>
      </c>
      <c r="G141" s="40" t="s">
        <v>303</v>
      </c>
      <c r="H141" s="40" t="s">
        <v>0</v>
      </c>
      <c r="I141" s="235"/>
      <c r="J141" s="5"/>
      <c r="K141" s="5"/>
      <c r="L141" s="5"/>
      <c r="M141" s="5"/>
      <c r="N141" s="5"/>
      <c r="O141" s="5"/>
      <c r="P141" s="143"/>
      <c r="Q141" s="5" t="s">
        <v>688</v>
      </c>
      <c r="R141" s="5"/>
      <c r="S141" s="5"/>
    </row>
    <row r="142" spans="1:20">
      <c r="A142" s="269">
        <v>45801</v>
      </c>
      <c r="B142" s="236" t="s">
        <v>769</v>
      </c>
      <c r="C142" s="7" t="s">
        <v>622</v>
      </c>
      <c r="D142" s="3" t="s">
        <v>633</v>
      </c>
      <c r="E142" s="141">
        <v>120</v>
      </c>
      <c r="F142" s="40" t="s">
        <v>303</v>
      </c>
      <c r="G142" s="40" t="s">
        <v>303</v>
      </c>
      <c r="H142" s="40" t="s">
        <v>0</v>
      </c>
      <c r="I142" s="235"/>
      <c r="J142" s="32" t="s">
        <v>660</v>
      </c>
      <c r="M142" s="40"/>
      <c r="N142" s="40"/>
      <c r="O142" s="40"/>
      <c r="P142" s="40"/>
    </row>
    <row r="143" spans="1:20">
      <c r="A143" s="269">
        <v>45802</v>
      </c>
      <c r="B143" s="252" t="s">
        <v>316</v>
      </c>
      <c r="C143" s="251" t="s">
        <v>311</v>
      </c>
      <c r="D143" s="40">
        <v>60</v>
      </c>
      <c r="E143" s="140">
        <v>90</v>
      </c>
      <c r="F143" s="40" t="s">
        <v>303</v>
      </c>
      <c r="G143" s="40" t="s">
        <v>303</v>
      </c>
      <c r="H143" s="40" t="s">
        <v>0</v>
      </c>
      <c r="I143" s="235"/>
      <c r="J143" s="46">
        <v>45797</v>
      </c>
      <c r="K143" s="7" t="s">
        <v>397</v>
      </c>
      <c r="L143" s="7" t="s">
        <v>567</v>
      </c>
      <c r="M143" s="218">
        <v>1</v>
      </c>
      <c r="N143" s="138">
        <v>120</v>
      </c>
      <c r="O143" s="138">
        <f>0.2*N143</f>
        <v>24</v>
      </c>
      <c r="P143" s="138">
        <f>N143-O143</f>
        <v>96</v>
      </c>
      <c r="Q143" s="40" t="s">
        <v>303</v>
      </c>
      <c r="R143" s="40" t="s">
        <v>303</v>
      </c>
      <c r="S143" s="40" t="s">
        <v>0</v>
      </c>
      <c r="T143" s="40" t="s">
        <v>742</v>
      </c>
    </row>
    <row r="144" spans="1:20">
      <c r="A144" s="269">
        <v>45802</v>
      </c>
      <c r="B144" s="236" t="s">
        <v>440</v>
      </c>
      <c r="C144" s="7" t="s">
        <v>770</v>
      </c>
      <c r="D144" s="40">
        <v>30</v>
      </c>
      <c r="E144" s="140">
        <v>60</v>
      </c>
      <c r="F144" s="40" t="s">
        <v>303</v>
      </c>
      <c r="G144" s="40" t="s">
        <v>303</v>
      </c>
      <c r="H144" s="40" t="s">
        <v>0</v>
      </c>
      <c r="I144" s="235"/>
      <c r="J144" s="5"/>
      <c r="K144" s="5"/>
      <c r="L144" s="5"/>
      <c r="M144" s="5"/>
      <c r="N144" s="5"/>
      <c r="O144" s="5"/>
      <c r="P144" s="5"/>
      <c r="Q144" s="5" t="s">
        <v>688</v>
      </c>
      <c r="R144" s="5"/>
      <c r="S144" s="5"/>
    </row>
    <row r="145" spans="1:41">
      <c r="A145" s="269">
        <v>45802</v>
      </c>
      <c r="B145" s="236" t="s">
        <v>731</v>
      </c>
      <c r="C145" s="7" t="s">
        <v>323</v>
      </c>
      <c r="D145" s="40">
        <v>120</v>
      </c>
      <c r="E145" s="140">
        <v>180</v>
      </c>
      <c r="F145" s="40" t="s">
        <v>303</v>
      </c>
      <c r="G145" s="40" t="s">
        <v>303</v>
      </c>
      <c r="H145" s="40" t="s">
        <v>0</v>
      </c>
      <c r="I145" s="235"/>
      <c r="J145" s="31" t="s">
        <v>371</v>
      </c>
      <c r="M145" s="202"/>
      <c r="N145" s="138"/>
      <c r="O145" s="138"/>
      <c r="P145" s="138"/>
      <c r="Q145" s="40"/>
      <c r="R145" s="40"/>
      <c r="S145" s="40"/>
      <c r="T145" s="40"/>
    </row>
    <row r="146" spans="1:41">
      <c r="A146" s="269">
        <v>45797</v>
      </c>
      <c r="B146" s="130" t="s">
        <v>362</v>
      </c>
      <c r="C146" s="130" t="s">
        <v>400</v>
      </c>
      <c r="D146" s="40">
        <v>60</v>
      </c>
      <c r="E146" s="140">
        <v>90</v>
      </c>
      <c r="F146" s="40" t="s">
        <v>303</v>
      </c>
      <c r="G146" s="40" t="s">
        <v>303</v>
      </c>
      <c r="H146" s="40" t="s">
        <v>1</v>
      </c>
      <c r="I146" s="235"/>
      <c r="J146" s="46">
        <v>45797</v>
      </c>
      <c r="K146" s="130" t="s">
        <v>26</v>
      </c>
      <c r="L146" s="130" t="s">
        <v>473</v>
      </c>
      <c r="M146" s="40">
        <v>1</v>
      </c>
      <c r="N146" s="138">
        <f>M146*70</f>
        <v>70</v>
      </c>
      <c r="O146" s="138">
        <f t="shared" ref="O146:O148" si="17">0.2*N146</f>
        <v>14</v>
      </c>
      <c r="P146" s="138">
        <f t="shared" ref="P146:P148" si="18">N146-O146</f>
        <v>56</v>
      </c>
      <c r="Q146" s="40" t="s">
        <v>303</v>
      </c>
      <c r="R146" s="40" t="s">
        <v>303</v>
      </c>
      <c r="S146" s="40" t="s">
        <v>0</v>
      </c>
      <c r="T146" s="40" t="s">
        <v>750</v>
      </c>
    </row>
    <row r="147" spans="1:41">
      <c r="A147" s="269">
        <v>45798</v>
      </c>
      <c r="B147" s="236" t="s">
        <v>412</v>
      </c>
      <c r="C147" s="7" t="s">
        <v>413</v>
      </c>
      <c r="D147" s="40">
        <v>60</v>
      </c>
      <c r="E147" s="140">
        <v>90</v>
      </c>
      <c r="F147" s="40" t="s">
        <v>303</v>
      </c>
      <c r="G147" s="40" t="s">
        <v>303</v>
      </c>
      <c r="H147" s="40" t="s">
        <v>1</v>
      </c>
      <c r="I147" s="235"/>
      <c r="J147" s="46">
        <v>45797</v>
      </c>
      <c r="K147" s="130" t="s">
        <v>26</v>
      </c>
      <c r="L147" s="130" t="s">
        <v>473</v>
      </c>
      <c r="M147" s="40">
        <v>0.5</v>
      </c>
      <c r="N147" s="138">
        <v>40</v>
      </c>
      <c r="O147" s="138">
        <f t="shared" si="17"/>
        <v>8</v>
      </c>
      <c r="P147" s="138">
        <f t="shared" si="18"/>
        <v>32</v>
      </c>
      <c r="Q147" s="40" t="s">
        <v>303</v>
      </c>
      <c r="R147" s="40" t="s">
        <v>303</v>
      </c>
      <c r="S147" s="40" t="s">
        <v>0</v>
      </c>
      <c r="T147" s="40" t="s">
        <v>750</v>
      </c>
    </row>
    <row r="148" spans="1:41">
      <c r="A148" s="40" t="s">
        <v>633</v>
      </c>
      <c r="B148" s="7" t="s">
        <v>479</v>
      </c>
      <c r="C148" s="7" t="s">
        <v>494</v>
      </c>
      <c r="D148" s="3" t="s">
        <v>633</v>
      </c>
      <c r="E148" s="141">
        <v>0</v>
      </c>
      <c r="F148" s="40" t="s">
        <v>303</v>
      </c>
      <c r="G148" s="40" t="s">
        <v>303</v>
      </c>
      <c r="H148" s="40" t="s">
        <v>1</v>
      </c>
      <c r="I148" s="235"/>
      <c r="J148" s="46">
        <v>45798</v>
      </c>
      <c r="K148" s="130" t="s">
        <v>227</v>
      </c>
      <c r="L148" s="130" t="s">
        <v>404</v>
      </c>
      <c r="M148" s="40">
        <v>3</v>
      </c>
      <c r="N148" s="138">
        <f>M148*70</f>
        <v>210</v>
      </c>
      <c r="O148" s="138">
        <f t="shared" si="17"/>
        <v>42</v>
      </c>
      <c r="P148" s="138">
        <f t="shared" si="18"/>
        <v>168</v>
      </c>
      <c r="Q148" s="40" t="s">
        <v>303</v>
      </c>
      <c r="R148" s="40" t="s">
        <v>303</v>
      </c>
      <c r="S148" s="40" t="s">
        <v>0</v>
      </c>
      <c r="T148" s="40" t="s">
        <v>750</v>
      </c>
    </row>
    <row r="149" spans="1:41">
      <c r="A149" s="40" t="s">
        <v>633</v>
      </c>
      <c r="B149" s="130" t="s">
        <v>657</v>
      </c>
      <c r="C149" s="130" t="s">
        <v>434</v>
      </c>
      <c r="D149" s="40" t="s">
        <v>633</v>
      </c>
      <c r="E149" s="141">
        <v>60</v>
      </c>
      <c r="F149" s="40" t="s">
        <v>303</v>
      </c>
      <c r="G149" s="40" t="s">
        <v>303</v>
      </c>
      <c r="H149" s="40" t="s">
        <v>1</v>
      </c>
      <c r="I149" s="235"/>
      <c r="J149" s="5"/>
      <c r="K149" s="5"/>
      <c r="L149" s="5"/>
      <c r="M149" s="5"/>
      <c r="N149" s="5"/>
      <c r="O149" s="5"/>
      <c r="P149" s="142">
        <f>SUM(P146:P148)</f>
        <v>256</v>
      </c>
      <c r="Q149" s="5" t="s">
        <v>688</v>
      </c>
      <c r="R149" s="5"/>
      <c r="S149" s="5"/>
      <c r="T149" s="40"/>
    </row>
    <row r="150" spans="1:41">
      <c r="A150" s="40" t="s">
        <v>633</v>
      </c>
      <c r="B150" s="7" t="s">
        <v>368</v>
      </c>
      <c r="C150" s="7" t="s">
        <v>760</v>
      </c>
      <c r="D150" s="40" t="s">
        <v>633</v>
      </c>
      <c r="E150" s="141">
        <v>60</v>
      </c>
      <c r="F150" s="40" t="s">
        <v>303</v>
      </c>
      <c r="G150" s="40" t="s">
        <v>303</v>
      </c>
      <c r="H150" s="40" t="s">
        <v>1</v>
      </c>
      <c r="I150" s="235"/>
    </row>
    <row r="151" spans="1:41">
      <c r="A151" s="40" t="s">
        <v>633</v>
      </c>
      <c r="B151" s="7" t="s">
        <v>329</v>
      </c>
      <c r="C151" s="7" t="s">
        <v>271</v>
      </c>
      <c r="D151" s="3" t="s">
        <v>633</v>
      </c>
      <c r="E151" s="141">
        <v>60</v>
      </c>
      <c r="F151" s="40" t="s">
        <v>303</v>
      </c>
      <c r="G151" s="40" t="s">
        <v>303</v>
      </c>
      <c r="H151" s="40" t="s">
        <v>1</v>
      </c>
      <c r="I151" s="235"/>
    </row>
    <row r="152" spans="1:41">
      <c r="A152" s="40" t="s">
        <v>633</v>
      </c>
      <c r="B152" s="7" t="s">
        <v>681</v>
      </c>
      <c r="C152" s="7" t="s">
        <v>682</v>
      </c>
      <c r="D152" s="3" t="s">
        <v>633</v>
      </c>
      <c r="E152" s="141">
        <v>120</v>
      </c>
      <c r="F152" s="40" t="s">
        <v>303</v>
      </c>
      <c r="G152" s="40" t="s">
        <v>303</v>
      </c>
      <c r="H152" s="40" t="s">
        <v>1</v>
      </c>
      <c r="I152" s="235"/>
    </row>
    <row r="153" spans="1:41">
      <c r="E153" s="150">
        <f>SUM(E103:E152)</f>
        <v>3850</v>
      </c>
      <c r="I153" s="235"/>
      <c r="O153" s="277">
        <f>SUM(O104:O152)</f>
        <v>418</v>
      </c>
      <c r="U153" s="277">
        <f>E153+O153</f>
        <v>4268</v>
      </c>
    </row>
    <row r="154" spans="1:41">
      <c r="A154" s="182" t="s">
        <v>771</v>
      </c>
      <c r="B154" s="182"/>
      <c r="C154" s="182"/>
      <c r="D154" s="182"/>
      <c r="E154" s="249"/>
      <c r="F154" s="182"/>
      <c r="G154" s="182"/>
      <c r="H154" s="182"/>
      <c r="I154" s="235"/>
      <c r="J154" s="182"/>
      <c r="K154" s="182"/>
      <c r="L154" s="182"/>
      <c r="M154" s="182"/>
      <c r="N154" s="182"/>
      <c r="O154" s="245"/>
      <c r="P154" s="182"/>
      <c r="Q154" s="182"/>
      <c r="R154" s="182"/>
      <c r="S154" s="182"/>
      <c r="T154" s="182"/>
      <c r="U154" s="245"/>
      <c r="V154" s="182"/>
      <c r="W154" s="182"/>
      <c r="X154" s="182"/>
      <c r="Y154" s="182"/>
      <c r="Z154" s="182"/>
      <c r="AA154" s="182"/>
      <c r="AB154" s="182"/>
      <c r="AC154" s="182"/>
      <c r="AD154" s="182"/>
      <c r="AE154" s="182"/>
      <c r="AF154" s="182"/>
      <c r="AG154" s="182"/>
      <c r="AH154" s="182"/>
      <c r="AI154" s="182"/>
      <c r="AJ154" s="182"/>
      <c r="AK154" s="182"/>
      <c r="AL154" s="182"/>
      <c r="AM154" s="182"/>
      <c r="AN154" s="182"/>
      <c r="AO154" s="182"/>
    </row>
    <row r="155" spans="1:41">
      <c r="A155" s="269">
        <v>45808</v>
      </c>
      <c r="B155" s="236" t="s">
        <v>338</v>
      </c>
      <c r="C155" s="7" t="s">
        <v>663</v>
      </c>
      <c r="D155" s="3" t="s">
        <v>633</v>
      </c>
      <c r="E155" s="141">
        <v>240</v>
      </c>
      <c r="F155" s="40" t="s">
        <v>303</v>
      </c>
      <c r="G155" s="40" t="s">
        <v>303</v>
      </c>
      <c r="H155" s="40" t="s">
        <v>8</v>
      </c>
      <c r="I155" s="235"/>
      <c r="J155" s="31" t="s">
        <v>743</v>
      </c>
    </row>
    <row r="156" spans="1:41">
      <c r="A156" s="269">
        <v>45803</v>
      </c>
      <c r="B156" s="130" t="s">
        <v>328</v>
      </c>
      <c r="C156" s="130" t="s">
        <v>329</v>
      </c>
      <c r="D156" s="40">
        <v>60</v>
      </c>
      <c r="E156" s="140">
        <v>90</v>
      </c>
      <c r="F156" s="40" t="s">
        <v>303</v>
      </c>
      <c r="G156" s="40" t="s">
        <v>303</v>
      </c>
      <c r="H156" s="40" t="s">
        <v>0</v>
      </c>
      <c r="I156" s="235"/>
      <c r="J156" s="106" t="s">
        <v>199</v>
      </c>
      <c r="K156" s="130" t="s">
        <v>227</v>
      </c>
      <c r="L156" s="130" t="s">
        <v>404</v>
      </c>
      <c r="M156" s="40" t="s">
        <v>304</v>
      </c>
      <c r="N156" s="138">
        <v>100</v>
      </c>
      <c r="O156" s="138">
        <v>20</v>
      </c>
      <c r="P156" s="138">
        <v>80</v>
      </c>
      <c r="Q156" s="40" t="s">
        <v>303</v>
      </c>
      <c r="R156" s="40" t="s">
        <v>303</v>
      </c>
      <c r="S156" s="40" t="s">
        <v>0</v>
      </c>
    </row>
    <row r="157" spans="1:41">
      <c r="A157" s="269">
        <v>45803</v>
      </c>
      <c r="B157" s="236" t="s">
        <v>731</v>
      </c>
      <c r="C157" s="7" t="s">
        <v>323</v>
      </c>
      <c r="D157" s="40">
        <v>150</v>
      </c>
      <c r="E157" s="140">
        <f>180+60</f>
        <v>240</v>
      </c>
      <c r="F157" s="40" t="s">
        <v>303</v>
      </c>
      <c r="G157" s="40" t="s">
        <v>303</v>
      </c>
      <c r="H157" s="40" t="s">
        <v>0</v>
      </c>
      <c r="I157" s="235"/>
      <c r="J157" s="106" t="s">
        <v>199</v>
      </c>
      <c r="K157" s="130" t="s">
        <v>537</v>
      </c>
      <c r="L157" s="130" t="s">
        <v>574</v>
      </c>
      <c r="M157" s="40" t="s">
        <v>304</v>
      </c>
      <c r="N157" s="138">
        <v>100</v>
      </c>
      <c r="O157" s="138">
        <v>20</v>
      </c>
      <c r="P157" s="138">
        <v>80</v>
      </c>
      <c r="Q157" s="40" t="s">
        <v>303</v>
      </c>
      <c r="R157" s="40" t="s">
        <v>303</v>
      </c>
      <c r="S157" s="40" t="s">
        <v>0</v>
      </c>
    </row>
    <row r="158" spans="1:41">
      <c r="A158" s="269">
        <v>45804</v>
      </c>
      <c r="B158" s="236" t="s">
        <v>313</v>
      </c>
      <c r="C158" s="7" t="s">
        <v>314</v>
      </c>
      <c r="D158" s="40">
        <v>45</v>
      </c>
      <c r="E158" s="140">
        <v>80</v>
      </c>
      <c r="F158" s="40" t="s">
        <v>303</v>
      </c>
      <c r="G158" s="40" t="s">
        <v>303</v>
      </c>
      <c r="H158" s="40" t="s">
        <v>0</v>
      </c>
      <c r="I158" s="235"/>
      <c r="J158" s="106" t="s">
        <v>199</v>
      </c>
      <c r="K158" s="130" t="s">
        <v>442</v>
      </c>
      <c r="L158" s="130" t="s">
        <v>601</v>
      </c>
      <c r="M158" s="40" t="s">
        <v>304</v>
      </c>
      <c r="N158" s="138">
        <v>100</v>
      </c>
      <c r="O158" s="138">
        <v>20</v>
      </c>
      <c r="P158" s="138">
        <v>80</v>
      </c>
      <c r="Q158" s="40" t="s">
        <v>303</v>
      </c>
      <c r="R158" s="40" t="s">
        <v>303</v>
      </c>
      <c r="S158" s="40" t="s">
        <v>0</v>
      </c>
    </row>
    <row r="159" spans="1:41">
      <c r="A159" s="269">
        <v>45804</v>
      </c>
      <c r="B159" s="236" t="s">
        <v>315</v>
      </c>
      <c r="C159" s="7" t="s">
        <v>314</v>
      </c>
      <c r="D159" s="40">
        <v>45</v>
      </c>
      <c r="E159" s="140">
        <v>80</v>
      </c>
      <c r="F159" s="40" t="s">
        <v>303</v>
      </c>
      <c r="G159" s="40" t="s">
        <v>303</v>
      </c>
      <c r="H159" s="40" t="s">
        <v>0</v>
      </c>
      <c r="I159" s="235"/>
      <c r="J159" s="40" t="s">
        <v>199</v>
      </c>
      <c r="K159" s="7" t="s">
        <v>479</v>
      </c>
      <c r="L159" s="7" t="s">
        <v>494</v>
      </c>
      <c r="M159" s="40" t="s">
        <v>304</v>
      </c>
      <c r="N159" s="138">
        <v>100</v>
      </c>
      <c r="O159" s="138">
        <v>20</v>
      </c>
      <c r="P159" s="138">
        <v>80</v>
      </c>
      <c r="Q159" s="40" t="s">
        <v>303</v>
      </c>
      <c r="R159" s="40" t="s">
        <v>303</v>
      </c>
      <c r="S159" s="40" t="s">
        <v>1</v>
      </c>
    </row>
    <row r="160" spans="1:41">
      <c r="A160" s="269">
        <v>45805</v>
      </c>
      <c r="B160" s="130" t="s">
        <v>382</v>
      </c>
      <c r="C160" s="130" t="s">
        <v>544</v>
      </c>
      <c r="D160" s="40">
        <v>60</v>
      </c>
      <c r="E160" s="140">
        <v>90</v>
      </c>
      <c r="F160" s="40" t="s">
        <v>303</v>
      </c>
      <c r="G160" s="40" t="s">
        <v>303</v>
      </c>
      <c r="H160" s="40" t="s">
        <v>0</v>
      </c>
      <c r="I160" s="235"/>
      <c r="J160" s="40" t="s">
        <v>199</v>
      </c>
      <c r="K160" s="7" t="s">
        <v>431</v>
      </c>
      <c r="L160" s="7" t="s">
        <v>718</v>
      </c>
      <c r="M160" s="40" t="s">
        <v>304</v>
      </c>
      <c r="N160" s="138">
        <v>100</v>
      </c>
      <c r="O160" s="138">
        <v>20</v>
      </c>
      <c r="P160" s="138">
        <v>80</v>
      </c>
      <c r="Q160" s="40" t="s">
        <v>303</v>
      </c>
      <c r="R160" s="40" t="s">
        <v>303</v>
      </c>
      <c r="S160" s="40" t="s">
        <v>0</v>
      </c>
    </row>
    <row r="161" spans="1:20">
      <c r="A161" s="269">
        <v>45805</v>
      </c>
      <c r="B161" s="130" t="s">
        <v>144</v>
      </c>
      <c r="C161" s="130" t="s">
        <v>665</v>
      </c>
      <c r="D161" s="40">
        <v>30</v>
      </c>
      <c r="E161" s="140">
        <v>60</v>
      </c>
      <c r="F161" s="40" t="s">
        <v>303</v>
      </c>
      <c r="G161" s="40" t="s">
        <v>303</v>
      </c>
      <c r="H161" s="40" t="s">
        <v>0</v>
      </c>
      <c r="I161" s="235"/>
      <c r="J161" s="40" t="s">
        <v>199</v>
      </c>
      <c r="K161" s="7" t="s">
        <v>725</v>
      </c>
      <c r="L161" s="7" t="s">
        <v>726</v>
      </c>
      <c r="M161" s="40" t="s">
        <v>304</v>
      </c>
      <c r="N161" s="138">
        <v>100</v>
      </c>
      <c r="O161" s="138">
        <v>20</v>
      </c>
      <c r="P161" s="138">
        <v>80</v>
      </c>
      <c r="Q161" s="40" t="s">
        <v>303</v>
      </c>
      <c r="R161" s="40" t="s">
        <v>303</v>
      </c>
      <c r="S161" s="40" t="s">
        <v>1</v>
      </c>
    </row>
    <row r="162" spans="1:20">
      <c r="A162" s="269">
        <v>45805</v>
      </c>
      <c r="B162" s="236" t="s">
        <v>164</v>
      </c>
      <c r="C162" s="7" t="s">
        <v>493</v>
      </c>
      <c r="D162" s="40">
        <v>60</v>
      </c>
      <c r="E162" s="140">
        <v>90</v>
      </c>
      <c r="F162" s="40" t="s">
        <v>303</v>
      </c>
      <c r="G162" s="40" t="s">
        <v>303</v>
      </c>
      <c r="H162" s="40" t="s">
        <v>0</v>
      </c>
      <c r="I162" s="235"/>
    </row>
    <row r="163" spans="1:20">
      <c r="A163" s="269">
        <v>45805</v>
      </c>
      <c r="B163" s="7" t="s">
        <v>394</v>
      </c>
      <c r="C163" s="7" t="s">
        <v>335</v>
      </c>
      <c r="D163" s="40">
        <v>60</v>
      </c>
      <c r="E163" s="140">
        <v>90</v>
      </c>
      <c r="F163" s="40" t="s">
        <v>303</v>
      </c>
      <c r="G163" s="40" t="s">
        <v>303</v>
      </c>
      <c r="H163" s="40" t="s">
        <v>0</v>
      </c>
      <c r="I163" s="235"/>
      <c r="J163" s="5"/>
      <c r="K163" s="5"/>
      <c r="L163" s="5"/>
      <c r="M163" s="5"/>
      <c r="N163" s="5"/>
      <c r="O163" s="5"/>
      <c r="P163" s="142">
        <f>SUM(P156:P161)</f>
        <v>480</v>
      </c>
      <c r="Q163" s="5" t="s">
        <v>688</v>
      </c>
      <c r="R163" s="5"/>
      <c r="S163" s="5"/>
    </row>
    <row r="164" spans="1:20">
      <c r="A164" s="269">
        <v>45805</v>
      </c>
      <c r="B164" s="236" t="s">
        <v>84</v>
      </c>
      <c r="C164" s="7" t="s">
        <v>430</v>
      </c>
      <c r="D164" s="40">
        <v>30</v>
      </c>
      <c r="E164" s="140">
        <v>60</v>
      </c>
      <c r="F164" s="40" t="s">
        <v>303</v>
      </c>
      <c r="G164" s="40" t="s">
        <v>303</v>
      </c>
      <c r="H164" s="40" t="s">
        <v>0</v>
      </c>
      <c r="I164" s="235"/>
      <c r="J164" s="32" t="s">
        <v>744</v>
      </c>
    </row>
    <row r="165" spans="1:20">
      <c r="A165" s="269">
        <v>45806</v>
      </c>
      <c r="B165" s="7" t="s">
        <v>372</v>
      </c>
      <c r="C165" s="7" t="s">
        <v>373</v>
      </c>
      <c r="D165" s="40">
        <v>30</v>
      </c>
      <c r="E165" s="140">
        <v>60</v>
      </c>
      <c r="F165" s="40" t="s">
        <v>303</v>
      </c>
      <c r="G165" s="40" t="s">
        <v>303</v>
      </c>
      <c r="H165" s="40" t="s">
        <v>0</v>
      </c>
      <c r="I165" s="235"/>
      <c r="J165" s="46">
        <v>45805</v>
      </c>
      <c r="K165" s="130" t="s">
        <v>227</v>
      </c>
      <c r="L165" s="130" t="s">
        <v>404</v>
      </c>
      <c r="M165" s="218">
        <v>1</v>
      </c>
      <c r="N165" s="138">
        <f>110*M165</f>
        <v>110</v>
      </c>
      <c r="O165" s="138">
        <f>0.2*N165</f>
        <v>22</v>
      </c>
      <c r="P165" s="138">
        <f>N165-O165</f>
        <v>88</v>
      </c>
      <c r="Q165" s="40" t="s">
        <v>303</v>
      </c>
      <c r="R165" s="40" t="s">
        <v>303</v>
      </c>
      <c r="S165" s="40" t="s">
        <v>0</v>
      </c>
      <c r="T165" s="40" t="s">
        <v>750</v>
      </c>
    </row>
    <row r="166" spans="1:20">
      <c r="A166" s="269">
        <v>45806</v>
      </c>
      <c r="B166" s="236" t="s">
        <v>117</v>
      </c>
      <c r="C166" s="7" t="s">
        <v>652</v>
      </c>
      <c r="D166" s="40">
        <v>60</v>
      </c>
      <c r="E166" s="140">
        <v>67.5</v>
      </c>
      <c r="F166" s="40" t="s">
        <v>303</v>
      </c>
      <c r="G166" s="40" t="s">
        <v>303</v>
      </c>
      <c r="H166" s="40" t="s">
        <v>0</v>
      </c>
      <c r="I166" s="235"/>
      <c r="J166" s="5"/>
      <c r="K166" s="5"/>
      <c r="L166" s="5"/>
      <c r="M166" s="5"/>
      <c r="N166" s="5"/>
      <c r="O166" s="5"/>
      <c r="P166" s="5"/>
      <c r="Q166" s="5" t="s">
        <v>688</v>
      </c>
      <c r="R166" s="5"/>
      <c r="S166" s="5"/>
    </row>
    <row r="167" spans="1:20">
      <c r="A167" s="269">
        <v>45805</v>
      </c>
      <c r="B167" s="236" t="s">
        <v>759</v>
      </c>
      <c r="C167" s="7" t="s">
        <v>654</v>
      </c>
      <c r="D167" s="40">
        <v>60</v>
      </c>
      <c r="E167" s="140">
        <v>67.5</v>
      </c>
      <c r="F167" s="40" t="s">
        <v>303</v>
      </c>
      <c r="G167" s="40" t="s">
        <v>303</v>
      </c>
      <c r="H167" s="40" t="s">
        <v>0</v>
      </c>
      <c r="I167" s="235"/>
      <c r="J167" s="32" t="s">
        <v>685</v>
      </c>
      <c r="T167" s="40"/>
    </row>
    <row r="168" spans="1:20">
      <c r="A168" s="269">
        <v>45806</v>
      </c>
      <c r="B168" s="7" t="s">
        <v>26</v>
      </c>
      <c r="C168" s="7" t="s">
        <v>473</v>
      </c>
      <c r="D168" s="40">
        <v>45</v>
      </c>
      <c r="E168" s="140">
        <v>80</v>
      </c>
      <c r="F168" s="40" t="s">
        <v>303</v>
      </c>
      <c r="G168" s="40" t="s">
        <v>303</v>
      </c>
      <c r="H168" s="40" t="s">
        <v>0</v>
      </c>
      <c r="I168" s="235"/>
      <c r="J168" s="46">
        <v>45805</v>
      </c>
      <c r="K168" s="130" t="s">
        <v>227</v>
      </c>
      <c r="L168" s="130" t="s">
        <v>404</v>
      </c>
      <c r="M168" s="40">
        <v>3</v>
      </c>
      <c r="N168" s="138">
        <f>80*M168</f>
        <v>240</v>
      </c>
      <c r="O168" s="138">
        <f t="shared" ref="O168:O169" si="19">0.2*N168</f>
        <v>48</v>
      </c>
      <c r="P168" s="138">
        <f t="shared" ref="P168:P169" si="20">N168-O168</f>
        <v>192</v>
      </c>
      <c r="Q168" s="40" t="s">
        <v>303</v>
      </c>
      <c r="R168" s="40" t="s">
        <v>303</v>
      </c>
      <c r="S168" s="40" t="s">
        <v>0</v>
      </c>
      <c r="T168" s="3" t="s">
        <v>742</v>
      </c>
    </row>
    <row r="169" spans="1:20">
      <c r="A169" s="269">
        <v>45806</v>
      </c>
      <c r="B169" s="7" t="s">
        <v>201</v>
      </c>
      <c r="C169" s="7" t="s">
        <v>430</v>
      </c>
      <c r="D169" s="40">
        <v>45</v>
      </c>
      <c r="E169" s="140">
        <v>80</v>
      </c>
      <c r="F169" s="40" t="s">
        <v>303</v>
      </c>
      <c r="G169" s="40" t="s">
        <v>303</v>
      </c>
      <c r="H169" s="40" t="s">
        <v>0</v>
      </c>
      <c r="I169" s="235"/>
      <c r="J169" s="46">
        <v>45807</v>
      </c>
      <c r="K169" s="7" t="s">
        <v>609</v>
      </c>
      <c r="L169" s="7" t="s">
        <v>200</v>
      </c>
      <c r="M169" s="40">
        <v>1</v>
      </c>
      <c r="N169" s="138">
        <v>60</v>
      </c>
      <c r="O169" s="138">
        <f t="shared" si="19"/>
        <v>12</v>
      </c>
      <c r="P169" s="138">
        <f t="shared" si="20"/>
        <v>48</v>
      </c>
      <c r="Q169" s="40" t="s">
        <v>303</v>
      </c>
      <c r="R169" s="40" t="s">
        <v>303</v>
      </c>
      <c r="S169" s="40" t="s">
        <v>0</v>
      </c>
      <c r="T169" s="3" t="s">
        <v>742</v>
      </c>
    </row>
    <row r="170" spans="1:20">
      <c r="A170" s="269">
        <v>45807</v>
      </c>
      <c r="B170" s="7" t="s">
        <v>26</v>
      </c>
      <c r="C170" s="7" t="s">
        <v>473</v>
      </c>
      <c r="D170" s="40">
        <v>150</v>
      </c>
      <c r="E170" s="140">
        <v>150</v>
      </c>
      <c r="F170" s="40" t="s">
        <v>303</v>
      </c>
      <c r="G170" s="40" t="s">
        <v>303</v>
      </c>
      <c r="H170" s="40" t="s">
        <v>0</v>
      </c>
      <c r="I170" s="235"/>
      <c r="K170" s="7" t="s">
        <v>546</v>
      </c>
      <c r="P170" s="138">
        <v>120</v>
      </c>
      <c r="Q170" s="40" t="s">
        <v>303</v>
      </c>
      <c r="R170" s="40" t="s">
        <v>303</v>
      </c>
      <c r="S170" s="40" t="s">
        <v>0</v>
      </c>
    </row>
    <row r="171" spans="1:20">
      <c r="A171" s="40" t="s">
        <v>633</v>
      </c>
      <c r="B171" s="7" t="s">
        <v>431</v>
      </c>
      <c r="C171" s="7" t="s">
        <v>718</v>
      </c>
      <c r="D171" s="3" t="s">
        <v>633</v>
      </c>
      <c r="E171" s="141">
        <v>0</v>
      </c>
      <c r="F171" s="40" t="s">
        <v>303</v>
      </c>
      <c r="G171" s="40" t="s">
        <v>303</v>
      </c>
      <c r="H171" s="40" t="s">
        <v>0</v>
      </c>
      <c r="I171" s="235"/>
      <c r="K171" s="7" t="s">
        <v>772</v>
      </c>
      <c r="P171" s="138">
        <v>90</v>
      </c>
      <c r="Q171" s="40" t="s">
        <v>303</v>
      </c>
      <c r="R171" s="40" t="s">
        <v>303</v>
      </c>
      <c r="S171" s="40" t="s">
        <v>0</v>
      </c>
    </row>
    <row r="172" spans="1:20">
      <c r="A172" s="40" t="s">
        <v>633</v>
      </c>
      <c r="B172" s="130" t="s">
        <v>13</v>
      </c>
      <c r="C172" s="130" t="s">
        <v>307</v>
      </c>
      <c r="D172" s="40" t="s">
        <v>633</v>
      </c>
      <c r="E172" s="141">
        <v>0</v>
      </c>
      <c r="F172" s="40" t="s">
        <v>303</v>
      </c>
      <c r="G172" s="40" t="s">
        <v>303</v>
      </c>
      <c r="H172" s="40" t="s">
        <v>0</v>
      </c>
      <c r="I172" s="235"/>
    </row>
    <row r="173" spans="1:20">
      <c r="A173" s="40" t="s">
        <v>633</v>
      </c>
      <c r="B173" s="130" t="s">
        <v>659</v>
      </c>
      <c r="C173" s="130" t="s">
        <v>510</v>
      </c>
      <c r="D173" s="40" t="s">
        <v>633</v>
      </c>
      <c r="E173" s="141">
        <v>0</v>
      </c>
      <c r="F173" s="40" t="s">
        <v>303</v>
      </c>
      <c r="G173" s="40" t="s">
        <v>303</v>
      </c>
      <c r="H173" s="40" t="s">
        <v>0</v>
      </c>
      <c r="I173" s="235"/>
      <c r="J173" s="5"/>
      <c r="K173" s="5"/>
      <c r="L173" s="5"/>
      <c r="M173" s="5"/>
      <c r="N173" s="5"/>
      <c r="O173" s="50"/>
      <c r="P173" s="142">
        <f>SUM(P168:P171)</f>
        <v>450</v>
      </c>
      <c r="Q173" s="5" t="s">
        <v>688</v>
      </c>
      <c r="R173" s="50"/>
      <c r="S173" s="50"/>
      <c r="T173" s="40"/>
    </row>
    <row r="174" spans="1:20">
      <c r="A174" s="40" t="s">
        <v>633</v>
      </c>
      <c r="B174" s="7" t="s">
        <v>525</v>
      </c>
      <c r="C174" s="7" t="s">
        <v>526</v>
      </c>
      <c r="D174" s="3" t="s">
        <v>633</v>
      </c>
      <c r="E174" s="141">
        <v>0</v>
      </c>
      <c r="F174" s="40" t="s">
        <v>303</v>
      </c>
      <c r="G174" s="40" t="s">
        <v>303</v>
      </c>
      <c r="H174" s="40" t="s">
        <v>0</v>
      </c>
      <c r="I174" s="235"/>
      <c r="J174" s="32" t="s">
        <v>751</v>
      </c>
    </row>
    <row r="175" spans="1:20">
      <c r="A175" s="40" t="s">
        <v>633</v>
      </c>
      <c r="B175" s="130" t="s">
        <v>201</v>
      </c>
      <c r="C175" s="130" t="s">
        <v>584</v>
      </c>
      <c r="D175" s="40" t="s">
        <v>633</v>
      </c>
      <c r="E175" s="141">
        <v>0</v>
      </c>
      <c r="F175" s="40" t="s">
        <v>303</v>
      </c>
      <c r="G175" s="40" t="s">
        <v>303</v>
      </c>
      <c r="H175" s="40" t="s">
        <v>0</v>
      </c>
      <c r="I175" s="235"/>
      <c r="J175" s="46">
        <v>45805</v>
      </c>
      <c r="K175" s="7" t="s">
        <v>324</v>
      </c>
      <c r="L175" s="7" t="s">
        <v>333</v>
      </c>
      <c r="M175" s="40">
        <v>1</v>
      </c>
      <c r="N175" s="138">
        <v>60</v>
      </c>
      <c r="O175" s="138">
        <v>30</v>
      </c>
      <c r="P175" s="138">
        <f>N175-O175</f>
        <v>30</v>
      </c>
      <c r="Q175" s="40" t="s">
        <v>303</v>
      </c>
      <c r="R175" s="40" t="s">
        <v>303</v>
      </c>
      <c r="S175" s="40" t="s">
        <v>1</v>
      </c>
      <c r="T175" s="40" t="s">
        <v>742</v>
      </c>
    </row>
    <row r="176" spans="1:20">
      <c r="A176" s="40" t="s">
        <v>633</v>
      </c>
      <c r="B176" s="7" t="s">
        <v>484</v>
      </c>
      <c r="C176" s="7" t="s">
        <v>485</v>
      </c>
      <c r="D176" s="40" t="s">
        <v>633</v>
      </c>
      <c r="E176" s="141">
        <v>0</v>
      </c>
      <c r="F176" s="40" t="s">
        <v>303</v>
      </c>
      <c r="G176" s="40" t="s">
        <v>303</v>
      </c>
      <c r="H176" s="40" t="s">
        <v>0</v>
      </c>
      <c r="I176" s="235"/>
      <c r="J176" s="5"/>
      <c r="K176" s="5"/>
      <c r="L176" s="50"/>
      <c r="M176" s="5"/>
      <c r="N176" s="142"/>
      <c r="O176" s="143"/>
      <c r="P176" s="143"/>
      <c r="Q176" s="5" t="s">
        <v>688</v>
      </c>
      <c r="R176" s="5"/>
      <c r="S176" s="5"/>
    </row>
    <row r="177" spans="1:21">
      <c r="A177" s="40" t="s">
        <v>633</v>
      </c>
      <c r="B177" s="130" t="s">
        <v>756</v>
      </c>
      <c r="C177" s="130" t="s">
        <v>329</v>
      </c>
      <c r="D177" s="40" t="s">
        <v>633</v>
      </c>
      <c r="E177" s="141">
        <v>0</v>
      </c>
      <c r="F177" s="40" t="s">
        <v>303</v>
      </c>
      <c r="G177" s="40" t="s">
        <v>303</v>
      </c>
      <c r="H177" s="40" t="s">
        <v>0</v>
      </c>
      <c r="I177" s="235"/>
      <c r="J177" s="31" t="s">
        <v>636</v>
      </c>
    </row>
    <row r="178" spans="1:21">
      <c r="A178" s="40" t="s">
        <v>633</v>
      </c>
      <c r="B178" s="130" t="s">
        <v>621</v>
      </c>
      <c r="C178" s="130" t="s">
        <v>622</v>
      </c>
      <c r="D178" s="40" t="s">
        <v>633</v>
      </c>
      <c r="E178" s="141">
        <v>0</v>
      </c>
      <c r="F178" s="40" t="s">
        <v>303</v>
      </c>
      <c r="G178" s="40" t="s">
        <v>303</v>
      </c>
      <c r="H178" s="40" t="s">
        <v>0</v>
      </c>
      <c r="I178" s="235"/>
      <c r="J178" s="46">
        <v>45805</v>
      </c>
      <c r="K178" s="236" t="s">
        <v>412</v>
      </c>
      <c r="L178" s="7" t="s">
        <v>413</v>
      </c>
      <c r="M178" s="40">
        <v>1</v>
      </c>
      <c r="N178" s="138">
        <f>40*M178</f>
        <v>40</v>
      </c>
      <c r="O178" s="138">
        <f>N178*0.2</f>
        <v>8</v>
      </c>
      <c r="P178" s="138">
        <f>N178-O178</f>
        <v>32</v>
      </c>
      <c r="Q178" s="40" t="s">
        <v>303</v>
      </c>
      <c r="R178" s="40" t="s">
        <v>303</v>
      </c>
      <c r="S178" s="40" t="s">
        <v>1</v>
      </c>
    </row>
    <row r="179" spans="1:21">
      <c r="A179" s="40" t="s">
        <v>633</v>
      </c>
      <c r="B179" s="7" t="s">
        <v>316</v>
      </c>
      <c r="C179" s="7" t="s">
        <v>311</v>
      </c>
      <c r="D179" s="40" t="s">
        <v>633</v>
      </c>
      <c r="E179" s="141">
        <v>0</v>
      </c>
      <c r="F179" s="40" t="s">
        <v>303</v>
      </c>
      <c r="G179" s="40" t="s">
        <v>303</v>
      </c>
      <c r="H179" s="40" t="s">
        <v>0</v>
      </c>
      <c r="I179" s="235"/>
      <c r="J179" s="5"/>
      <c r="K179" s="5"/>
      <c r="L179" s="5"/>
      <c r="M179" s="5"/>
      <c r="N179" s="5"/>
      <c r="O179" s="5"/>
      <c r="P179" s="5"/>
      <c r="Q179" s="5" t="s">
        <v>688</v>
      </c>
      <c r="R179" s="5"/>
      <c r="S179" s="5"/>
    </row>
    <row r="180" spans="1:21">
      <c r="A180" s="40" t="s">
        <v>633</v>
      </c>
      <c r="B180" s="130" t="s">
        <v>498</v>
      </c>
      <c r="C180" s="130" t="s">
        <v>227</v>
      </c>
      <c r="D180" s="40" t="s">
        <v>633</v>
      </c>
      <c r="E180" s="141">
        <v>0</v>
      </c>
      <c r="F180" s="40" t="s">
        <v>303</v>
      </c>
      <c r="G180" s="40" t="s">
        <v>303</v>
      </c>
      <c r="H180" s="40" t="s">
        <v>0</v>
      </c>
      <c r="I180" s="235"/>
      <c r="J180" s="32" t="s">
        <v>660</v>
      </c>
      <c r="M180" s="40"/>
      <c r="N180" s="40"/>
      <c r="O180" s="40"/>
      <c r="P180" s="40"/>
    </row>
    <row r="181" spans="1:21">
      <c r="A181" s="40" t="s">
        <v>633</v>
      </c>
      <c r="B181" s="7" t="s">
        <v>491</v>
      </c>
      <c r="C181" s="7" t="s">
        <v>302</v>
      </c>
      <c r="D181" s="40" t="s">
        <v>633</v>
      </c>
      <c r="E181" s="141">
        <v>0</v>
      </c>
      <c r="F181" s="40" t="s">
        <v>303</v>
      </c>
      <c r="G181" s="40" t="s">
        <v>303</v>
      </c>
      <c r="H181" s="40" t="s">
        <v>0</v>
      </c>
      <c r="I181" s="235"/>
      <c r="J181" s="46">
        <v>45804</v>
      </c>
      <c r="K181" s="236" t="s">
        <v>90</v>
      </c>
      <c r="L181" s="7" t="s">
        <v>773</v>
      </c>
      <c r="M181" s="218">
        <v>1</v>
      </c>
      <c r="N181" s="138">
        <f>40*M181</f>
        <v>40</v>
      </c>
      <c r="O181" s="138">
        <f t="shared" ref="O181:O182" si="21">0.2*N181</f>
        <v>8</v>
      </c>
      <c r="P181" s="138">
        <f t="shared" ref="P181:P182" si="22">N181-O181</f>
        <v>32</v>
      </c>
      <c r="Q181" s="40" t="s">
        <v>303</v>
      </c>
      <c r="R181" s="40" t="s">
        <v>303</v>
      </c>
      <c r="S181" s="40" t="s">
        <v>8</v>
      </c>
      <c r="T181" s="40" t="s">
        <v>750</v>
      </c>
    </row>
    <row r="182" spans="1:21">
      <c r="A182" s="40" t="s">
        <v>633</v>
      </c>
      <c r="B182" s="7" t="s">
        <v>22</v>
      </c>
      <c r="C182" s="7" t="s">
        <v>616</v>
      </c>
      <c r="D182" s="40" t="s">
        <v>633</v>
      </c>
      <c r="E182" s="141">
        <v>0</v>
      </c>
      <c r="F182" s="40" t="s">
        <v>303</v>
      </c>
      <c r="G182" s="40" t="s">
        <v>303</v>
      </c>
      <c r="H182" s="40" t="s">
        <v>0</v>
      </c>
      <c r="I182" s="235"/>
      <c r="J182" s="46">
        <v>45804</v>
      </c>
      <c r="K182" s="7" t="s">
        <v>397</v>
      </c>
      <c r="L182" s="7" t="s">
        <v>567</v>
      </c>
      <c r="M182" s="218">
        <v>1</v>
      </c>
      <c r="N182" s="138">
        <v>60</v>
      </c>
      <c r="O182" s="138">
        <f t="shared" si="21"/>
        <v>12</v>
      </c>
      <c r="P182" s="138">
        <f t="shared" si="22"/>
        <v>48</v>
      </c>
      <c r="Q182" s="40" t="s">
        <v>303</v>
      </c>
      <c r="R182" s="40" t="s">
        <v>303</v>
      </c>
      <c r="S182" s="40" t="s">
        <v>0</v>
      </c>
      <c r="T182" s="40" t="s">
        <v>742</v>
      </c>
    </row>
    <row r="183" spans="1:21">
      <c r="A183" s="40" t="s">
        <v>633</v>
      </c>
      <c r="B183" s="7" t="s">
        <v>301</v>
      </c>
      <c r="C183" s="7" t="s">
        <v>302</v>
      </c>
      <c r="D183" s="40" t="s">
        <v>633</v>
      </c>
      <c r="E183" s="141">
        <v>0</v>
      </c>
      <c r="F183" s="40" t="s">
        <v>303</v>
      </c>
      <c r="G183" s="40" t="s">
        <v>303</v>
      </c>
      <c r="H183" s="40" t="s">
        <v>0</v>
      </c>
      <c r="I183" s="235"/>
      <c r="J183" s="5"/>
      <c r="K183" s="5"/>
      <c r="L183" s="5"/>
      <c r="M183" s="5"/>
      <c r="N183" s="5"/>
      <c r="O183" s="50"/>
      <c r="P183" s="143">
        <f>SUM(P181:P182)</f>
        <v>80</v>
      </c>
      <c r="Q183" s="5" t="s">
        <v>688</v>
      </c>
      <c r="R183" s="5"/>
      <c r="S183" s="5"/>
    </row>
    <row r="184" spans="1:21">
      <c r="A184" s="40" t="s">
        <v>633</v>
      </c>
      <c r="B184" s="7" t="s">
        <v>694</v>
      </c>
      <c r="C184" s="7" t="s">
        <v>446</v>
      </c>
      <c r="D184" s="3" t="s">
        <v>633</v>
      </c>
      <c r="E184" s="141">
        <v>40</v>
      </c>
      <c r="F184" s="40" t="s">
        <v>303</v>
      </c>
      <c r="G184" s="40" t="s">
        <v>303</v>
      </c>
      <c r="H184" s="40" t="s">
        <v>0</v>
      </c>
      <c r="I184" s="235"/>
      <c r="J184" s="31" t="s">
        <v>371</v>
      </c>
      <c r="M184" s="202"/>
      <c r="N184" s="138"/>
      <c r="O184" s="138"/>
      <c r="P184" s="138"/>
      <c r="Q184" s="40"/>
      <c r="R184" s="40"/>
      <c r="S184" s="40"/>
    </row>
    <row r="185" spans="1:21">
      <c r="A185" s="40" t="s">
        <v>633</v>
      </c>
      <c r="B185" s="130" t="s">
        <v>491</v>
      </c>
      <c r="C185" s="130" t="s">
        <v>522</v>
      </c>
      <c r="D185" s="40" t="s">
        <v>633</v>
      </c>
      <c r="E185" s="141">
        <v>40</v>
      </c>
      <c r="F185" s="40" t="s">
        <v>303</v>
      </c>
      <c r="G185" s="40" t="s">
        <v>303</v>
      </c>
      <c r="H185" s="40" t="s">
        <v>0</v>
      </c>
      <c r="I185" s="235"/>
      <c r="J185" s="46">
        <v>45805</v>
      </c>
      <c r="K185" s="113" t="s">
        <v>227</v>
      </c>
      <c r="L185" s="113" t="s">
        <v>404</v>
      </c>
      <c r="M185" s="113">
        <v>3</v>
      </c>
      <c r="N185" s="278">
        <f>M185*70</f>
        <v>210</v>
      </c>
      <c r="O185" s="138">
        <f>0.2*N185</f>
        <v>42</v>
      </c>
      <c r="P185" s="138">
        <f>N185-O185</f>
        <v>168</v>
      </c>
      <c r="Q185" s="40" t="s">
        <v>303</v>
      </c>
      <c r="R185" s="40" t="s">
        <v>303</v>
      </c>
      <c r="S185" s="40" t="s">
        <v>0</v>
      </c>
      <c r="T185" s="40" t="s">
        <v>750</v>
      </c>
    </row>
    <row r="186" spans="1:21">
      <c r="A186" s="40" t="s">
        <v>633</v>
      </c>
      <c r="B186" s="130" t="s">
        <v>658</v>
      </c>
      <c r="C186" s="130" t="s">
        <v>361</v>
      </c>
      <c r="D186" s="40" t="s">
        <v>633</v>
      </c>
      <c r="E186" s="141">
        <v>60</v>
      </c>
      <c r="F186" s="40" t="s">
        <v>303</v>
      </c>
      <c r="G186" s="40" t="s">
        <v>303</v>
      </c>
      <c r="H186" s="40" t="s">
        <v>0</v>
      </c>
      <c r="I186" s="23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40"/>
    </row>
    <row r="187" spans="1:21">
      <c r="A187" s="40" t="s">
        <v>633</v>
      </c>
      <c r="B187" s="7" t="s">
        <v>114</v>
      </c>
      <c r="C187" s="7" t="s">
        <v>474</v>
      </c>
      <c r="D187" s="40" t="s">
        <v>633</v>
      </c>
      <c r="E187" s="141">
        <v>60</v>
      </c>
      <c r="F187" s="40" t="s">
        <v>303</v>
      </c>
      <c r="G187" s="40" t="s">
        <v>303</v>
      </c>
      <c r="H187" s="40" t="s">
        <v>0</v>
      </c>
      <c r="I187" s="235"/>
      <c r="J187" s="31" t="s">
        <v>765</v>
      </c>
    </row>
    <row r="188" spans="1:21">
      <c r="A188" s="40" t="s">
        <v>633</v>
      </c>
      <c r="B188" s="130" t="s">
        <v>697</v>
      </c>
      <c r="C188" s="130" t="s">
        <v>329</v>
      </c>
      <c r="D188" s="40" t="s">
        <v>633</v>
      </c>
      <c r="E188" s="141">
        <v>60</v>
      </c>
      <c r="F188" s="40" t="s">
        <v>303</v>
      </c>
      <c r="G188" s="40" t="s">
        <v>303</v>
      </c>
      <c r="H188" s="40" t="s">
        <v>0</v>
      </c>
      <c r="I188" s="235"/>
      <c r="J188" s="46">
        <v>45803</v>
      </c>
      <c r="K188" s="113" t="s">
        <v>754</v>
      </c>
      <c r="L188" s="113" t="s">
        <v>404</v>
      </c>
      <c r="M188" s="40">
        <v>2</v>
      </c>
      <c r="N188" s="138">
        <f t="shared" ref="N188:N189" si="23">80*M188</f>
        <v>160</v>
      </c>
      <c r="O188" s="138">
        <f t="shared" ref="O188:O189" si="24">N188*0.2</f>
        <v>32</v>
      </c>
      <c r="P188" s="138">
        <f t="shared" ref="P188:P189" si="25">N188-O188</f>
        <v>128</v>
      </c>
      <c r="Q188" s="40" t="s">
        <v>303</v>
      </c>
      <c r="R188" s="40" t="s">
        <v>303</v>
      </c>
      <c r="S188" s="40" t="s">
        <v>0</v>
      </c>
      <c r="T188" s="3" t="s">
        <v>742</v>
      </c>
    </row>
    <row r="189" spans="1:21">
      <c r="A189" s="40" t="s">
        <v>633</v>
      </c>
      <c r="B189" s="7" t="s">
        <v>397</v>
      </c>
      <c r="C189" s="7" t="s">
        <v>567</v>
      </c>
      <c r="D189" s="3" t="s">
        <v>633</v>
      </c>
      <c r="E189" s="141">
        <v>80</v>
      </c>
      <c r="F189" s="40" t="s">
        <v>303</v>
      </c>
      <c r="G189" s="40" t="s">
        <v>303</v>
      </c>
      <c r="H189" s="40" t="s">
        <v>0</v>
      </c>
      <c r="I189" s="235"/>
      <c r="J189" s="46">
        <v>45808</v>
      </c>
      <c r="K189" s="251" t="s">
        <v>725</v>
      </c>
      <c r="L189" s="251" t="s">
        <v>726</v>
      </c>
      <c r="M189" s="40">
        <v>2.5</v>
      </c>
      <c r="N189" s="138">
        <f t="shared" si="23"/>
        <v>200</v>
      </c>
      <c r="O189" s="138">
        <f t="shared" si="24"/>
        <v>40</v>
      </c>
      <c r="P189" s="138">
        <f t="shared" si="25"/>
        <v>160</v>
      </c>
      <c r="Q189" s="40" t="s">
        <v>303</v>
      </c>
      <c r="R189" s="40" t="s">
        <v>303</v>
      </c>
      <c r="S189" s="40" t="s">
        <v>1</v>
      </c>
      <c r="T189" s="3" t="s">
        <v>742</v>
      </c>
      <c r="U189" s="40"/>
    </row>
    <row r="190" spans="1:21">
      <c r="A190" s="40" t="s">
        <v>633</v>
      </c>
      <c r="B190" s="130" t="s">
        <v>227</v>
      </c>
      <c r="C190" s="130" t="s">
        <v>404</v>
      </c>
      <c r="D190" s="40" t="s">
        <v>633</v>
      </c>
      <c r="E190" s="141">
        <v>80</v>
      </c>
      <c r="F190" s="40" t="s">
        <v>303</v>
      </c>
      <c r="G190" s="40" t="s">
        <v>303</v>
      </c>
      <c r="H190" s="40" t="s">
        <v>0</v>
      </c>
      <c r="I190" s="235"/>
      <c r="J190" s="140"/>
      <c r="K190" s="3" t="s">
        <v>546</v>
      </c>
      <c r="P190" s="138">
        <v>30</v>
      </c>
      <c r="Q190" s="40" t="s">
        <v>303</v>
      </c>
      <c r="R190" s="40" t="s">
        <v>303</v>
      </c>
      <c r="S190" s="40" t="s">
        <v>0</v>
      </c>
      <c r="T190" s="3" t="s">
        <v>742</v>
      </c>
      <c r="U190" s="40"/>
    </row>
    <row r="191" spans="1:21">
      <c r="A191" s="40" t="s">
        <v>633</v>
      </c>
      <c r="B191" s="7" t="s">
        <v>543</v>
      </c>
      <c r="C191" s="7" t="s">
        <v>544</v>
      </c>
      <c r="D191" s="40" t="s">
        <v>633</v>
      </c>
      <c r="E191" s="141">
        <v>90</v>
      </c>
      <c r="F191" s="40" t="s">
        <v>303</v>
      </c>
      <c r="G191" s="40" t="s">
        <v>303</v>
      </c>
      <c r="H191" s="40" t="s">
        <v>0</v>
      </c>
      <c r="I191" s="235"/>
      <c r="J191" s="5"/>
      <c r="K191" s="5"/>
      <c r="L191" s="5"/>
      <c r="M191" s="5"/>
      <c r="N191" s="5"/>
      <c r="O191" s="5"/>
      <c r="P191" s="142">
        <f>SUM(P188:P190)</f>
        <v>318</v>
      </c>
      <c r="Q191" s="5" t="s">
        <v>688</v>
      </c>
      <c r="R191" s="5"/>
      <c r="S191" s="5"/>
      <c r="U191" s="40"/>
    </row>
    <row r="192" spans="1:21">
      <c r="A192" s="40" t="s">
        <v>633</v>
      </c>
      <c r="B192" s="7" t="s">
        <v>735</v>
      </c>
      <c r="C192" s="7" t="s">
        <v>746</v>
      </c>
      <c r="D192" s="40" t="s">
        <v>633</v>
      </c>
      <c r="E192" s="141">
        <v>120</v>
      </c>
      <c r="F192" s="40" t="s">
        <v>303</v>
      </c>
      <c r="G192" s="40" t="s">
        <v>303</v>
      </c>
      <c r="H192" s="40" t="s">
        <v>0</v>
      </c>
      <c r="I192" s="235"/>
      <c r="J192" s="32" t="s">
        <v>702</v>
      </c>
      <c r="U192" s="40"/>
    </row>
    <row r="193" spans="1:21">
      <c r="A193" s="269">
        <v>45808</v>
      </c>
      <c r="B193" s="236" t="s">
        <v>440</v>
      </c>
      <c r="C193" s="7" t="s">
        <v>770</v>
      </c>
      <c r="D193" s="40">
        <v>45</v>
      </c>
      <c r="E193" s="140">
        <v>80</v>
      </c>
      <c r="F193" s="40" t="s">
        <v>303</v>
      </c>
      <c r="G193" s="40" t="s">
        <v>303</v>
      </c>
      <c r="H193" s="40" t="s">
        <v>0</v>
      </c>
      <c r="I193" s="235"/>
      <c r="J193" s="46">
        <v>45804</v>
      </c>
      <c r="K193" s="7" t="s">
        <v>774</v>
      </c>
      <c r="L193" s="7" t="s">
        <v>704</v>
      </c>
      <c r="M193" s="3">
        <v>0.5</v>
      </c>
      <c r="N193" s="138">
        <v>75</v>
      </c>
      <c r="O193" s="139">
        <f t="shared" ref="O193:O194" si="26">N193*0.2</f>
        <v>15</v>
      </c>
      <c r="P193" s="139">
        <f t="shared" ref="P193:P194" si="27">N193-O193</f>
        <v>60</v>
      </c>
      <c r="Q193" s="40" t="s">
        <v>303</v>
      </c>
      <c r="R193" s="40" t="s">
        <v>303</v>
      </c>
      <c r="S193" s="40" t="s">
        <v>0</v>
      </c>
      <c r="T193" s="40" t="s">
        <v>750</v>
      </c>
      <c r="U193" s="40"/>
    </row>
    <row r="194" spans="1:21">
      <c r="A194" s="269">
        <v>45808</v>
      </c>
      <c r="B194" s="236" t="s">
        <v>397</v>
      </c>
      <c r="C194" s="7" t="s">
        <v>398</v>
      </c>
      <c r="D194" s="3" t="s">
        <v>633</v>
      </c>
      <c r="E194" s="141">
        <v>120</v>
      </c>
      <c r="F194" s="40" t="s">
        <v>303</v>
      </c>
      <c r="G194" s="40" t="s">
        <v>303</v>
      </c>
      <c r="H194" s="40" t="s">
        <v>0</v>
      </c>
      <c r="I194" s="235"/>
      <c r="J194" s="46">
        <v>45806</v>
      </c>
      <c r="K194" s="7" t="s">
        <v>774</v>
      </c>
      <c r="L194" s="7" t="s">
        <v>704</v>
      </c>
      <c r="M194" s="3">
        <v>0.5</v>
      </c>
      <c r="N194" s="138">
        <v>75</v>
      </c>
      <c r="O194" s="139">
        <f t="shared" si="26"/>
        <v>15</v>
      </c>
      <c r="P194" s="139">
        <f t="shared" si="27"/>
        <v>60</v>
      </c>
      <c r="Q194" s="40" t="s">
        <v>303</v>
      </c>
      <c r="R194" s="40" t="s">
        <v>303</v>
      </c>
      <c r="S194" s="40" t="s">
        <v>0</v>
      </c>
      <c r="T194" s="40" t="s">
        <v>750</v>
      </c>
      <c r="U194" s="40"/>
    </row>
    <row r="195" spans="1:21">
      <c r="A195" s="269">
        <v>45808</v>
      </c>
      <c r="B195" s="236" t="s">
        <v>372</v>
      </c>
      <c r="C195" s="7" t="s">
        <v>373</v>
      </c>
      <c r="D195" s="3" t="s">
        <v>633</v>
      </c>
      <c r="E195" s="141">
        <v>120</v>
      </c>
      <c r="F195" s="40" t="s">
        <v>303</v>
      </c>
      <c r="G195" s="40" t="s">
        <v>303</v>
      </c>
      <c r="H195" s="40" t="s">
        <v>0</v>
      </c>
      <c r="I195" s="235"/>
      <c r="J195" s="5"/>
      <c r="K195" s="5"/>
      <c r="L195" s="5"/>
      <c r="M195" s="5"/>
      <c r="N195" s="5"/>
      <c r="O195" s="5"/>
      <c r="P195" s="5"/>
      <c r="Q195" s="5" t="s">
        <v>688</v>
      </c>
      <c r="R195" s="5"/>
      <c r="S195" s="5"/>
      <c r="T195" s="40"/>
      <c r="U195" s="40"/>
    </row>
    <row r="196" spans="1:21">
      <c r="A196" s="269">
        <v>45808</v>
      </c>
      <c r="B196" s="236" t="s">
        <v>347</v>
      </c>
      <c r="C196" s="7" t="s">
        <v>348</v>
      </c>
      <c r="D196" s="3" t="s">
        <v>633</v>
      </c>
      <c r="E196" s="141">
        <v>120</v>
      </c>
      <c r="F196" s="40" t="s">
        <v>303</v>
      </c>
      <c r="G196" s="40" t="s">
        <v>303</v>
      </c>
      <c r="H196" s="40" t="s">
        <v>0</v>
      </c>
      <c r="I196" s="235"/>
      <c r="J196" s="32" t="s">
        <v>379</v>
      </c>
      <c r="U196" s="40"/>
    </row>
    <row r="197" spans="1:21">
      <c r="A197" s="269">
        <v>45808</v>
      </c>
      <c r="B197" s="236" t="s">
        <v>768</v>
      </c>
      <c r="C197" s="7" t="s">
        <v>485</v>
      </c>
      <c r="D197" s="3" t="s">
        <v>633</v>
      </c>
      <c r="E197" s="141">
        <v>120</v>
      </c>
      <c r="F197" s="40" t="s">
        <v>303</v>
      </c>
      <c r="G197" s="40" t="s">
        <v>303</v>
      </c>
      <c r="H197" s="40" t="s">
        <v>0</v>
      </c>
      <c r="I197" s="235"/>
      <c r="J197" s="46">
        <v>45809</v>
      </c>
      <c r="K197" s="7" t="s">
        <v>520</v>
      </c>
      <c r="L197" s="7" t="s">
        <v>521</v>
      </c>
      <c r="M197" s="3">
        <v>1</v>
      </c>
      <c r="N197" s="138">
        <v>110</v>
      </c>
      <c r="O197" s="139">
        <f>N197*0.2</f>
        <v>22</v>
      </c>
      <c r="P197" s="139">
        <f>N197-O197</f>
        <v>88</v>
      </c>
      <c r="Q197" s="40" t="s">
        <v>303</v>
      </c>
      <c r="R197" s="40" t="s">
        <v>303</v>
      </c>
      <c r="S197" s="40" t="s">
        <v>0</v>
      </c>
      <c r="T197" s="40" t="s">
        <v>750</v>
      </c>
      <c r="U197" s="40"/>
    </row>
    <row r="198" spans="1:21">
      <c r="A198" s="269">
        <v>45808</v>
      </c>
      <c r="B198" s="236" t="s">
        <v>301</v>
      </c>
      <c r="C198" s="7" t="s">
        <v>302</v>
      </c>
      <c r="D198" s="3" t="s">
        <v>633</v>
      </c>
      <c r="E198" s="141">
        <v>120</v>
      </c>
      <c r="F198" s="40" t="s">
        <v>303</v>
      </c>
      <c r="G198" s="40" t="s">
        <v>303</v>
      </c>
      <c r="H198" s="40" t="s">
        <v>0</v>
      </c>
      <c r="I198" s="23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40"/>
      <c r="U198" s="40"/>
    </row>
    <row r="199" spans="1:21">
      <c r="A199" s="269">
        <v>45808</v>
      </c>
      <c r="B199" s="236" t="s">
        <v>769</v>
      </c>
      <c r="C199" s="7" t="s">
        <v>622</v>
      </c>
      <c r="D199" s="3" t="s">
        <v>633</v>
      </c>
      <c r="E199" s="141">
        <v>120</v>
      </c>
      <c r="F199" s="40" t="s">
        <v>303</v>
      </c>
      <c r="G199" s="40" t="s">
        <v>303</v>
      </c>
      <c r="H199" s="40" t="s">
        <v>0</v>
      </c>
      <c r="I199" s="235"/>
    </row>
    <row r="200" spans="1:21">
      <c r="A200" s="269">
        <v>45809</v>
      </c>
      <c r="B200" s="236" t="s">
        <v>152</v>
      </c>
      <c r="C200" s="7" t="s">
        <v>314</v>
      </c>
      <c r="D200" s="3" t="s">
        <v>388</v>
      </c>
      <c r="E200" s="141">
        <v>100</v>
      </c>
      <c r="F200" s="40" t="s">
        <v>303</v>
      </c>
      <c r="G200" s="40" t="s">
        <v>303</v>
      </c>
      <c r="H200" s="40" t="s">
        <v>0</v>
      </c>
      <c r="I200" s="235"/>
    </row>
    <row r="201" spans="1:21">
      <c r="A201" s="269">
        <v>45804</v>
      </c>
      <c r="B201" s="130" t="s">
        <v>362</v>
      </c>
      <c r="C201" s="130" t="s">
        <v>400</v>
      </c>
      <c r="D201" s="40">
        <v>60</v>
      </c>
      <c r="E201" s="140">
        <v>90</v>
      </c>
      <c r="F201" s="40" t="s">
        <v>303</v>
      </c>
      <c r="G201" s="40" t="s">
        <v>303</v>
      </c>
      <c r="H201" s="40" t="s">
        <v>1</v>
      </c>
      <c r="I201" s="235"/>
      <c r="K201" s="139">
        <f>SUM(E201:E207)</f>
        <v>480</v>
      </c>
      <c r="L201" s="139">
        <f>K201+O159+O161+O175+O178+O189</f>
        <v>598</v>
      </c>
    </row>
    <row r="202" spans="1:21">
      <c r="A202" s="269">
        <v>45805</v>
      </c>
      <c r="B202" s="236" t="s">
        <v>412</v>
      </c>
      <c r="C202" s="7" t="s">
        <v>413</v>
      </c>
      <c r="D202" s="40">
        <v>60</v>
      </c>
      <c r="E202" s="140">
        <v>90</v>
      </c>
      <c r="F202" s="40" t="s">
        <v>303</v>
      </c>
      <c r="G202" s="40" t="s">
        <v>303</v>
      </c>
      <c r="H202" s="40" t="s">
        <v>1</v>
      </c>
      <c r="I202" s="235"/>
    </row>
    <row r="203" spans="1:21">
      <c r="A203" s="40" t="s">
        <v>633</v>
      </c>
      <c r="B203" s="130" t="s">
        <v>657</v>
      </c>
      <c r="C203" s="130" t="s">
        <v>434</v>
      </c>
      <c r="D203" s="40" t="s">
        <v>633</v>
      </c>
      <c r="E203" s="141">
        <v>0</v>
      </c>
      <c r="F203" s="40" t="s">
        <v>303</v>
      </c>
      <c r="G203" s="40" t="s">
        <v>303</v>
      </c>
      <c r="H203" s="40" t="s">
        <v>1</v>
      </c>
      <c r="I203" s="235"/>
    </row>
    <row r="204" spans="1:21">
      <c r="A204" s="40" t="s">
        <v>633</v>
      </c>
      <c r="B204" s="7" t="s">
        <v>479</v>
      </c>
      <c r="C204" s="7" t="s">
        <v>494</v>
      </c>
      <c r="D204" s="3" t="s">
        <v>633</v>
      </c>
      <c r="E204" s="141">
        <v>0</v>
      </c>
      <c r="F204" s="40" t="s">
        <v>303</v>
      </c>
      <c r="G204" s="40" t="s">
        <v>303</v>
      </c>
      <c r="H204" s="40" t="s">
        <v>1</v>
      </c>
      <c r="I204" s="235"/>
      <c r="J204" s="32"/>
    </row>
    <row r="205" spans="1:21">
      <c r="A205" s="40" t="s">
        <v>633</v>
      </c>
      <c r="B205" s="7" t="s">
        <v>368</v>
      </c>
      <c r="C205" s="7" t="s">
        <v>760</v>
      </c>
      <c r="D205" s="40" t="s">
        <v>633</v>
      </c>
      <c r="E205" s="141">
        <v>60</v>
      </c>
      <c r="F205" s="40" t="s">
        <v>303</v>
      </c>
      <c r="G205" s="40" t="s">
        <v>303</v>
      </c>
      <c r="H205" s="40" t="s">
        <v>1</v>
      </c>
      <c r="I205" s="235"/>
    </row>
    <row r="206" spans="1:21">
      <c r="A206" s="40" t="s">
        <v>633</v>
      </c>
      <c r="B206" s="7" t="s">
        <v>329</v>
      </c>
      <c r="C206" s="7" t="s">
        <v>271</v>
      </c>
      <c r="D206" s="3" t="s">
        <v>633</v>
      </c>
      <c r="E206" s="141">
        <v>120</v>
      </c>
      <c r="F206" s="40" t="s">
        <v>303</v>
      </c>
      <c r="G206" s="40" t="s">
        <v>303</v>
      </c>
      <c r="H206" s="40" t="s">
        <v>1</v>
      </c>
      <c r="I206" s="235"/>
    </row>
    <row r="207" spans="1:21">
      <c r="A207" s="40" t="s">
        <v>633</v>
      </c>
      <c r="B207" s="7" t="s">
        <v>681</v>
      </c>
      <c r="C207" s="7" t="s">
        <v>682</v>
      </c>
      <c r="D207" s="3" t="s">
        <v>633</v>
      </c>
      <c r="E207" s="141">
        <v>120</v>
      </c>
      <c r="F207" s="40" t="s">
        <v>303</v>
      </c>
      <c r="G207" s="40" t="s">
        <v>303</v>
      </c>
      <c r="H207" s="40" t="s">
        <v>1</v>
      </c>
      <c r="I207" s="235"/>
    </row>
    <row r="208" spans="1:21">
      <c r="B208" s="236"/>
      <c r="C208" s="7"/>
      <c r="I208" s="235"/>
    </row>
    <row r="209" spans="1:41">
      <c r="A209" s="182"/>
      <c r="B209" s="182"/>
      <c r="C209" s="182"/>
      <c r="D209" s="182"/>
      <c r="E209" s="179">
        <f>SUM(E155:E207)</f>
        <v>3635</v>
      </c>
      <c r="F209" s="182"/>
      <c r="G209" s="182"/>
      <c r="H209" s="182"/>
      <c r="I209" s="247"/>
      <c r="J209" s="182"/>
      <c r="K209" s="182"/>
      <c r="L209" s="182"/>
      <c r="M209" s="182"/>
      <c r="N209" s="182"/>
      <c r="O209" s="246">
        <f>SUM(O156:O197)</f>
        <v>426</v>
      </c>
      <c r="P209" s="182"/>
      <c r="Q209" s="182"/>
      <c r="R209" s="182"/>
      <c r="S209" s="182"/>
      <c r="T209" s="182"/>
      <c r="U209" s="246">
        <f>E209+O209</f>
        <v>4061</v>
      </c>
      <c r="V209" s="182"/>
      <c r="W209" s="182"/>
      <c r="X209" s="182"/>
      <c r="Y209" s="182"/>
      <c r="Z209" s="182"/>
      <c r="AA209" s="182"/>
      <c r="AB209" s="182"/>
      <c r="AC209" s="182"/>
      <c r="AD209" s="182"/>
      <c r="AE209" s="182"/>
      <c r="AF209" s="182"/>
      <c r="AG209" s="182"/>
      <c r="AH209" s="182"/>
      <c r="AI209" s="182"/>
      <c r="AJ209" s="182"/>
      <c r="AK209" s="182"/>
      <c r="AL209" s="182"/>
      <c r="AM209" s="182"/>
      <c r="AN209" s="182"/>
      <c r="AO209" s="182"/>
    </row>
    <row r="210" spans="1:41">
      <c r="I210" s="235"/>
    </row>
    <row r="211" spans="1:41">
      <c r="I211" s="235"/>
    </row>
    <row r="212" spans="1:41">
      <c r="I212" s="235"/>
    </row>
    <row r="213" spans="1:41">
      <c r="I213" s="235"/>
    </row>
    <row r="214" spans="1:41">
      <c r="I214" s="235"/>
    </row>
    <row r="215" spans="1:41">
      <c r="I215" s="235"/>
    </row>
    <row r="216" spans="1:41">
      <c r="I216" s="235"/>
    </row>
    <row r="217" spans="1:41">
      <c r="I217" s="235"/>
    </row>
    <row r="218" spans="1:41">
      <c r="I218" s="235"/>
    </row>
    <row r="219" spans="1:41">
      <c r="I219" s="235"/>
    </row>
    <row r="220" spans="1:41">
      <c r="I220" s="235"/>
    </row>
    <row r="221" spans="1:41">
      <c r="I221" s="235"/>
    </row>
    <row r="222" spans="1:41">
      <c r="I222" s="235"/>
    </row>
    <row r="223" spans="1:41">
      <c r="I223" s="235"/>
    </row>
    <row r="224" spans="1:41">
      <c r="I224" s="235"/>
    </row>
    <row r="225" spans="9:9">
      <c r="I225" s="235"/>
    </row>
    <row r="226" spans="9:9">
      <c r="I226" s="235"/>
    </row>
    <row r="227" spans="9:9">
      <c r="I227" s="235"/>
    </row>
    <row r="228" spans="9:9">
      <c r="I228" s="235"/>
    </row>
    <row r="229" spans="9:9">
      <c r="I229" s="235"/>
    </row>
    <row r="230" spans="9:9">
      <c r="I230" s="235"/>
    </row>
    <row r="231" spans="9:9">
      <c r="I231" s="235"/>
    </row>
    <row r="232" spans="9:9">
      <c r="I232" s="235"/>
    </row>
    <row r="233" spans="9:9">
      <c r="I233" s="235"/>
    </row>
    <row r="234" spans="9:9">
      <c r="I234" s="235"/>
    </row>
    <row r="235" spans="9:9">
      <c r="I235" s="235"/>
    </row>
    <row r="236" spans="9:9">
      <c r="I236" s="235"/>
    </row>
    <row r="237" spans="9:9">
      <c r="I237" s="235"/>
    </row>
    <row r="238" spans="9:9">
      <c r="I238" s="235"/>
    </row>
    <row r="239" spans="9:9">
      <c r="I239" s="235"/>
    </row>
    <row r="240" spans="9:9">
      <c r="I240" s="235"/>
    </row>
    <row r="241" spans="9:9">
      <c r="I241" s="235"/>
    </row>
    <row r="242" spans="9:9">
      <c r="I242" s="235"/>
    </row>
    <row r="243" spans="9:9">
      <c r="I243" s="235"/>
    </row>
    <row r="244" spans="9:9">
      <c r="I244" s="235"/>
    </row>
    <row r="245" spans="9:9">
      <c r="I245" s="235"/>
    </row>
    <row r="246" spans="9:9">
      <c r="I246" s="235"/>
    </row>
    <row r="247" spans="9:9">
      <c r="I247" s="235"/>
    </row>
    <row r="248" spans="9:9">
      <c r="I248" s="235"/>
    </row>
    <row r="249" spans="9:9">
      <c r="I249" s="235"/>
    </row>
    <row r="250" spans="9:9">
      <c r="I250" s="235"/>
    </row>
    <row r="251" spans="9:9">
      <c r="I251" s="235"/>
    </row>
    <row r="252" spans="9:9">
      <c r="I252" s="235"/>
    </row>
    <row r="253" spans="9:9">
      <c r="I253" s="235"/>
    </row>
    <row r="254" spans="9:9">
      <c r="I254" s="235"/>
    </row>
    <row r="255" spans="9:9">
      <c r="I255" s="235"/>
    </row>
    <row r="256" spans="9:9">
      <c r="I256" s="235"/>
    </row>
    <row r="257" spans="9:9">
      <c r="I257" s="235"/>
    </row>
    <row r="258" spans="9:9">
      <c r="I258" s="235"/>
    </row>
    <row r="259" spans="9:9">
      <c r="I259" s="235"/>
    </row>
    <row r="260" spans="9:9">
      <c r="I260" s="235"/>
    </row>
    <row r="261" spans="9:9">
      <c r="I261" s="235"/>
    </row>
    <row r="262" spans="9:9">
      <c r="I262" s="235"/>
    </row>
    <row r="263" spans="9:9">
      <c r="I263" s="235"/>
    </row>
    <row r="264" spans="9:9">
      <c r="I264" s="235"/>
    </row>
    <row r="265" spans="9:9">
      <c r="I265" s="235"/>
    </row>
    <row r="266" spans="9:9">
      <c r="I266" s="235"/>
    </row>
    <row r="267" spans="9:9">
      <c r="I267" s="235"/>
    </row>
    <row r="268" spans="9:9">
      <c r="I268" s="235"/>
    </row>
    <row r="269" spans="9:9">
      <c r="I269" s="235"/>
    </row>
    <row r="270" spans="9:9">
      <c r="I270" s="235"/>
    </row>
    <row r="271" spans="9:9">
      <c r="I271" s="235"/>
    </row>
    <row r="272" spans="9:9">
      <c r="I272" s="235"/>
    </row>
    <row r="273" spans="9:9">
      <c r="I273" s="235"/>
    </row>
    <row r="274" spans="9:9">
      <c r="I274" s="235"/>
    </row>
    <row r="275" spans="9:9">
      <c r="I275" s="235"/>
    </row>
    <row r="276" spans="9:9">
      <c r="I276" s="235"/>
    </row>
    <row r="277" spans="9:9">
      <c r="I277" s="235"/>
    </row>
    <row r="278" spans="9:9">
      <c r="I278" s="235"/>
    </row>
    <row r="279" spans="9:9">
      <c r="I279" s="235"/>
    </row>
    <row r="280" spans="9:9">
      <c r="I280" s="235"/>
    </row>
    <row r="281" spans="9:9">
      <c r="I281" s="235"/>
    </row>
    <row r="282" spans="9:9">
      <c r="I282" s="235"/>
    </row>
    <row r="283" spans="9:9">
      <c r="I283" s="235"/>
    </row>
    <row r="284" spans="9:9">
      <c r="I284" s="235"/>
    </row>
    <row r="285" spans="9:9">
      <c r="I285" s="235"/>
    </row>
    <row r="286" spans="9:9">
      <c r="I286" s="235"/>
    </row>
    <row r="287" spans="9:9">
      <c r="I287" s="235"/>
    </row>
    <row r="288" spans="9:9">
      <c r="I288" s="235"/>
    </row>
    <row r="289" spans="9:9">
      <c r="I289" s="235"/>
    </row>
    <row r="290" spans="9:9">
      <c r="I290" s="235"/>
    </row>
    <row r="291" spans="9:9">
      <c r="I291" s="235"/>
    </row>
    <row r="292" spans="9:9">
      <c r="I292" s="235"/>
    </row>
    <row r="293" spans="9:9">
      <c r="I293" s="235"/>
    </row>
    <row r="294" spans="9:9">
      <c r="I294" s="235"/>
    </row>
    <row r="295" spans="9:9">
      <c r="I295" s="235"/>
    </row>
    <row r="296" spans="9:9">
      <c r="I296" s="235"/>
    </row>
    <row r="297" spans="9:9">
      <c r="I297" s="235"/>
    </row>
    <row r="298" spans="9:9">
      <c r="I298" s="235"/>
    </row>
    <row r="299" spans="9:9">
      <c r="I299" s="235"/>
    </row>
    <row r="300" spans="9:9">
      <c r="I300" s="235"/>
    </row>
    <row r="301" spans="9:9">
      <c r="I301" s="235"/>
    </row>
    <row r="302" spans="9:9">
      <c r="I302" s="235"/>
    </row>
    <row r="303" spans="9:9">
      <c r="I303" s="235"/>
    </row>
    <row r="304" spans="9:9">
      <c r="I304" s="235"/>
    </row>
    <row r="305" spans="9:9">
      <c r="I305" s="235"/>
    </row>
    <row r="306" spans="9:9">
      <c r="I306" s="235"/>
    </row>
    <row r="307" spans="9:9">
      <c r="I307" s="235"/>
    </row>
    <row r="308" spans="9:9">
      <c r="I308" s="235"/>
    </row>
    <row r="309" spans="9:9">
      <c r="I309" s="235"/>
    </row>
    <row r="310" spans="9:9">
      <c r="I310" s="235"/>
    </row>
    <row r="311" spans="9:9">
      <c r="I311" s="235"/>
    </row>
    <row r="312" spans="9:9">
      <c r="I312" s="235"/>
    </row>
    <row r="313" spans="9:9">
      <c r="I313" s="235"/>
    </row>
    <row r="314" spans="9:9">
      <c r="I314" s="235"/>
    </row>
    <row r="315" spans="9:9">
      <c r="I315" s="235"/>
    </row>
    <row r="316" spans="9:9">
      <c r="I316" s="235"/>
    </row>
    <row r="317" spans="9:9">
      <c r="I317" s="235"/>
    </row>
    <row r="318" spans="9:9">
      <c r="I318" s="235"/>
    </row>
    <row r="319" spans="9:9">
      <c r="I319" s="235"/>
    </row>
    <row r="320" spans="9:9">
      <c r="I320" s="235"/>
    </row>
    <row r="321" spans="9:9">
      <c r="I321" s="235"/>
    </row>
    <row r="322" spans="9:9">
      <c r="I322" s="235"/>
    </row>
    <row r="323" spans="9:9">
      <c r="I323" s="235"/>
    </row>
    <row r="324" spans="9:9">
      <c r="I324" s="235"/>
    </row>
    <row r="325" spans="9:9">
      <c r="I325" s="235"/>
    </row>
    <row r="326" spans="9:9">
      <c r="I326" s="235"/>
    </row>
    <row r="327" spans="9:9">
      <c r="I327" s="235"/>
    </row>
    <row r="328" spans="9:9">
      <c r="I328" s="235"/>
    </row>
    <row r="329" spans="9:9">
      <c r="I329" s="235"/>
    </row>
    <row r="330" spans="9:9">
      <c r="I330" s="235"/>
    </row>
    <row r="331" spans="9:9">
      <c r="I331" s="235"/>
    </row>
    <row r="332" spans="9:9">
      <c r="I332" s="235"/>
    </row>
    <row r="333" spans="9:9">
      <c r="I333" s="235"/>
    </row>
    <row r="334" spans="9:9">
      <c r="I334" s="235"/>
    </row>
    <row r="335" spans="9:9">
      <c r="I335" s="235"/>
    </row>
    <row r="336" spans="9:9">
      <c r="I336" s="235"/>
    </row>
    <row r="337" spans="9:9">
      <c r="I337" s="235"/>
    </row>
    <row r="338" spans="9:9">
      <c r="I338" s="235"/>
    </row>
    <row r="339" spans="9:9">
      <c r="I339" s="235"/>
    </row>
    <row r="340" spans="9:9">
      <c r="I340" s="235"/>
    </row>
    <row r="341" spans="9:9">
      <c r="I341" s="235"/>
    </row>
    <row r="342" spans="9:9">
      <c r="I342" s="235"/>
    </row>
    <row r="343" spans="9:9">
      <c r="I343" s="235"/>
    </row>
    <row r="344" spans="9:9">
      <c r="I344" s="235"/>
    </row>
    <row r="345" spans="9:9">
      <c r="I345" s="235"/>
    </row>
    <row r="346" spans="9:9">
      <c r="I346" s="235"/>
    </row>
    <row r="347" spans="9:9">
      <c r="I347" s="235"/>
    </row>
    <row r="348" spans="9:9">
      <c r="I348" s="235"/>
    </row>
    <row r="349" spans="9:9">
      <c r="I349" s="235"/>
    </row>
    <row r="350" spans="9:9">
      <c r="I350" s="235"/>
    </row>
    <row r="351" spans="9:9">
      <c r="I351" s="235"/>
    </row>
    <row r="352" spans="9:9">
      <c r="I352" s="235"/>
    </row>
    <row r="353" spans="9:9">
      <c r="I353" s="235"/>
    </row>
    <row r="354" spans="9:9">
      <c r="I354" s="235"/>
    </row>
    <row r="355" spans="9:9">
      <c r="I355" s="235"/>
    </row>
    <row r="356" spans="9:9">
      <c r="I356" s="235"/>
    </row>
    <row r="357" spans="9:9">
      <c r="I357" s="235"/>
    </row>
    <row r="358" spans="9:9">
      <c r="I358" s="235"/>
    </row>
    <row r="359" spans="9:9">
      <c r="I359" s="235"/>
    </row>
    <row r="360" spans="9:9">
      <c r="I360" s="235"/>
    </row>
    <row r="361" spans="9:9">
      <c r="I361" s="235"/>
    </row>
    <row r="362" spans="9:9">
      <c r="I362" s="235"/>
    </row>
    <row r="363" spans="9:9">
      <c r="I363" s="235"/>
    </row>
    <row r="364" spans="9:9">
      <c r="I364" s="235"/>
    </row>
    <row r="365" spans="9:9">
      <c r="I365" s="235"/>
    </row>
    <row r="366" spans="9:9">
      <c r="I366" s="235"/>
    </row>
    <row r="367" spans="9:9">
      <c r="I367" s="235"/>
    </row>
    <row r="368" spans="9:9">
      <c r="I368" s="235"/>
    </row>
    <row r="369" spans="9:9">
      <c r="I369" s="235"/>
    </row>
    <row r="370" spans="9:9">
      <c r="I370" s="235"/>
    </row>
    <row r="371" spans="9:9">
      <c r="I371" s="235"/>
    </row>
    <row r="372" spans="9:9">
      <c r="I372" s="235"/>
    </row>
    <row r="373" spans="9:9">
      <c r="I373" s="235"/>
    </row>
    <row r="374" spans="9:9">
      <c r="I374" s="235"/>
    </row>
    <row r="375" spans="9:9">
      <c r="I375" s="235"/>
    </row>
    <row r="376" spans="9:9">
      <c r="I376" s="235"/>
    </row>
    <row r="377" spans="9:9">
      <c r="I377" s="235"/>
    </row>
    <row r="378" spans="9:9">
      <c r="I378" s="235"/>
    </row>
    <row r="379" spans="9:9">
      <c r="I379" s="235"/>
    </row>
    <row r="380" spans="9:9">
      <c r="I380" s="235"/>
    </row>
    <row r="381" spans="9:9">
      <c r="I381" s="235"/>
    </row>
    <row r="382" spans="9:9">
      <c r="I382" s="235"/>
    </row>
    <row r="383" spans="9:9">
      <c r="I383" s="235"/>
    </row>
    <row r="384" spans="9:9">
      <c r="I384" s="235"/>
    </row>
    <row r="385" spans="9:9">
      <c r="I385" s="235"/>
    </row>
    <row r="386" spans="9:9">
      <c r="I386" s="235"/>
    </row>
    <row r="387" spans="9:9">
      <c r="I387" s="235"/>
    </row>
    <row r="388" spans="9:9">
      <c r="I388" s="235"/>
    </row>
    <row r="389" spans="9:9">
      <c r="I389" s="235"/>
    </row>
    <row r="390" spans="9:9">
      <c r="I390" s="235"/>
    </row>
    <row r="391" spans="9:9">
      <c r="I391" s="235"/>
    </row>
    <row r="392" spans="9:9">
      <c r="I392" s="235"/>
    </row>
    <row r="393" spans="9:9">
      <c r="I393" s="235"/>
    </row>
    <row r="394" spans="9:9">
      <c r="I394" s="235"/>
    </row>
    <row r="395" spans="9:9">
      <c r="I395" s="235"/>
    </row>
    <row r="396" spans="9:9">
      <c r="I396" s="235"/>
    </row>
    <row r="397" spans="9:9">
      <c r="I397" s="235"/>
    </row>
    <row r="398" spans="9:9">
      <c r="I398" s="235"/>
    </row>
    <row r="399" spans="9:9">
      <c r="I399" s="235"/>
    </row>
    <row r="400" spans="9:9">
      <c r="I400" s="235"/>
    </row>
    <row r="401" spans="9:9">
      <c r="I401" s="235"/>
    </row>
    <row r="402" spans="9:9">
      <c r="I402" s="235"/>
    </row>
    <row r="403" spans="9:9">
      <c r="I403" s="235"/>
    </row>
    <row r="404" spans="9:9">
      <c r="I404" s="235"/>
    </row>
    <row r="405" spans="9:9">
      <c r="I405" s="235"/>
    </row>
    <row r="406" spans="9:9">
      <c r="I406" s="235"/>
    </row>
    <row r="407" spans="9:9">
      <c r="I407" s="235"/>
    </row>
    <row r="408" spans="9:9">
      <c r="I408" s="235"/>
    </row>
    <row r="409" spans="9:9">
      <c r="I409" s="235"/>
    </row>
    <row r="410" spans="9:9">
      <c r="I410" s="235"/>
    </row>
    <row r="411" spans="9:9">
      <c r="I411" s="235"/>
    </row>
    <row r="412" spans="9:9">
      <c r="I412" s="235"/>
    </row>
    <row r="413" spans="9:9">
      <c r="I413" s="235"/>
    </row>
    <row r="414" spans="9:9">
      <c r="I414" s="235"/>
    </row>
    <row r="415" spans="9:9">
      <c r="I415" s="235"/>
    </row>
    <row r="416" spans="9:9">
      <c r="I416" s="235"/>
    </row>
    <row r="417" spans="9:9">
      <c r="I417" s="235"/>
    </row>
    <row r="418" spans="9:9">
      <c r="I418" s="235"/>
    </row>
    <row r="419" spans="9:9">
      <c r="I419" s="235"/>
    </row>
    <row r="420" spans="9:9">
      <c r="I420" s="235"/>
    </row>
    <row r="421" spans="9:9">
      <c r="I421" s="235"/>
    </row>
    <row r="422" spans="9:9">
      <c r="I422" s="235"/>
    </row>
    <row r="423" spans="9:9">
      <c r="I423" s="235"/>
    </row>
    <row r="424" spans="9:9">
      <c r="I424" s="235"/>
    </row>
    <row r="425" spans="9:9">
      <c r="I425" s="235"/>
    </row>
    <row r="426" spans="9:9">
      <c r="I426" s="235"/>
    </row>
    <row r="427" spans="9:9">
      <c r="I427" s="235"/>
    </row>
    <row r="428" spans="9:9">
      <c r="I428" s="235"/>
    </row>
    <row r="429" spans="9:9">
      <c r="I429" s="235"/>
    </row>
    <row r="430" spans="9:9">
      <c r="I430" s="235"/>
    </row>
    <row r="431" spans="9:9">
      <c r="I431" s="235"/>
    </row>
    <row r="432" spans="9:9">
      <c r="I432" s="235"/>
    </row>
    <row r="433" spans="9:9">
      <c r="I433" s="235"/>
    </row>
    <row r="434" spans="9:9">
      <c r="I434" s="235"/>
    </row>
    <row r="435" spans="9:9">
      <c r="I435" s="235"/>
    </row>
    <row r="436" spans="9:9">
      <c r="I436" s="235"/>
    </row>
    <row r="437" spans="9:9">
      <c r="I437" s="235"/>
    </row>
    <row r="438" spans="9:9">
      <c r="I438" s="235"/>
    </row>
    <row r="439" spans="9:9">
      <c r="I439" s="235"/>
    </row>
    <row r="440" spans="9:9">
      <c r="I440" s="235"/>
    </row>
    <row r="441" spans="9:9">
      <c r="I441" s="235"/>
    </row>
    <row r="442" spans="9:9">
      <c r="I442" s="235"/>
    </row>
    <row r="443" spans="9:9">
      <c r="I443" s="235"/>
    </row>
    <row r="444" spans="9:9">
      <c r="I444" s="235"/>
    </row>
    <row r="445" spans="9:9">
      <c r="I445" s="235"/>
    </row>
    <row r="446" spans="9:9">
      <c r="I446" s="235"/>
    </row>
    <row r="447" spans="9:9">
      <c r="I447" s="235"/>
    </row>
    <row r="448" spans="9:9">
      <c r="I448" s="235"/>
    </row>
    <row r="449" spans="9:9">
      <c r="I449" s="235"/>
    </row>
    <row r="450" spans="9:9">
      <c r="I450" s="235"/>
    </row>
    <row r="451" spans="9:9">
      <c r="I451" s="235"/>
    </row>
    <row r="452" spans="9:9">
      <c r="I452" s="235"/>
    </row>
    <row r="453" spans="9:9">
      <c r="I453" s="235"/>
    </row>
    <row r="454" spans="9:9">
      <c r="I454" s="235"/>
    </row>
    <row r="455" spans="9:9">
      <c r="I455" s="235"/>
    </row>
    <row r="456" spans="9:9">
      <c r="I456" s="235"/>
    </row>
    <row r="457" spans="9:9">
      <c r="I457" s="235"/>
    </row>
    <row r="458" spans="9:9">
      <c r="I458" s="235"/>
    </row>
    <row r="459" spans="9:9">
      <c r="I459" s="235"/>
    </row>
    <row r="460" spans="9:9">
      <c r="I460" s="235"/>
    </row>
    <row r="461" spans="9:9">
      <c r="I461" s="235"/>
    </row>
    <row r="462" spans="9:9">
      <c r="I462" s="235"/>
    </row>
    <row r="463" spans="9:9">
      <c r="I463" s="235"/>
    </row>
    <row r="464" spans="9:9">
      <c r="I464" s="235"/>
    </row>
    <row r="465" spans="9:9">
      <c r="I465" s="235"/>
    </row>
    <row r="466" spans="9:9">
      <c r="I466" s="235"/>
    </row>
    <row r="467" spans="9:9">
      <c r="I467" s="235"/>
    </row>
    <row r="468" spans="9:9">
      <c r="I468" s="235"/>
    </row>
    <row r="469" spans="9:9">
      <c r="I469" s="235"/>
    </row>
    <row r="470" spans="9:9">
      <c r="I470" s="235"/>
    </row>
    <row r="471" spans="9:9">
      <c r="I471" s="235"/>
    </row>
    <row r="472" spans="9:9">
      <c r="I472" s="235"/>
    </row>
    <row r="473" spans="9:9">
      <c r="I473" s="235"/>
    </row>
    <row r="474" spans="9:9">
      <c r="I474" s="235"/>
    </row>
    <row r="475" spans="9:9">
      <c r="I475" s="235"/>
    </row>
    <row r="476" spans="9:9">
      <c r="I476" s="235"/>
    </row>
    <row r="477" spans="9:9">
      <c r="I477" s="235"/>
    </row>
    <row r="478" spans="9:9">
      <c r="I478" s="235"/>
    </row>
    <row r="479" spans="9:9">
      <c r="I479" s="235"/>
    </row>
    <row r="480" spans="9:9">
      <c r="I480" s="235"/>
    </row>
    <row r="481" spans="9:9">
      <c r="I481" s="235"/>
    </row>
    <row r="482" spans="9:9">
      <c r="I482" s="235"/>
    </row>
    <row r="483" spans="9:9">
      <c r="I483" s="235"/>
    </row>
    <row r="484" spans="9:9">
      <c r="I484" s="235"/>
    </row>
    <row r="485" spans="9:9">
      <c r="I485" s="235"/>
    </row>
    <row r="486" spans="9:9">
      <c r="I486" s="235"/>
    </row>
    <row r="487" spans="9:9">
      <c r="I487" s="235"/>
    </row>
    <row r="488" spans="9:9">
      <c r="I488" s="235"/>
    </row>
    <row r="489" spans="9:9">
      <c r="I489" s="235"/>
    </row>
    <row r="490" spans="9:9">
      <c r="I490" s="235"/>
    </row>
    <row r="491" spans="9:9">
      <c r="I491" s="235"/>
    </row>
    <row r="492" spans="9:9">
      <c r="I492" s="235"/>
    </row>
    <row r="493" spans="9:9">
      <c r="I493" s="235"/>
    </row>
    <row r="494" spans="9:9">
      <c r="I494" s="235"/>
    </row>
    <row r="495" spans="9:9">
      <c r="I495" s="235"/>
    </row>
    <row r="496" spans="9:9">
      <c r="I496" s="235"/>
    </row>
    <row r="497" spans="9:9">
      <c r="I497" s="235"/>
    </row>
    <row r="498" spans="9:9">
      <c r="I498" s="235"/>
    </row>
    <row r="499" spans="9:9">
      <c r="I499" s="235"/>
    </row>
    <row r="500" spans="9:9">
      <c r="I500" s="235"/>
    </row>
    <row r="501" spans="9:9">
      <c r="I501" s="235"/>
    </row>
    <row r="502" spans="9:9">
      <c r="I502" s="235"/>
    </row>
    <row r="503" spans="9:9">
      <c r="I503" s="235"/>
    </row>
    <row r="504" spans="9:9">
      <c r="I504" s="235"/>
    </row>
    <row r="505" spans="9:9">
      <c r="I505" s="235"/>
    </row>
    <row r="506" spans="9:9">
      <c r="I506" s="235"/>
    </row>
    <row r="507" spans="9:9">
      <c r="I507" s="235"/>
    </row>
    <row r="508" spans="9:9">
      <c r="I508" s="235"/>
    </row>
    <row r="509" spans="9:9">
      <c r="I509" s="235"/>
    </row>
    <row r="510" spans="9:9">
      <c r="I510" s="235"/>
    </row>
    <row r="511" spans="9:9">
      <c r="I511" s="235"/>
    </row>
    <row r="512" spans="9:9">
      <c r="I512" s="235"/>
    </row>
    <row r="513" spans="9:9">
      <c r="I513" s="235"/>
    </row>
    <row r="514" spans="9:9">
      <c r="I514" s="235"/>
    </row>
    <row r="515" spans="9:9">
      <c r="I515" s="235"/>
    </row>
    <row r="516" spans="9:9">
      <c r="I516" s="235"/>
    </row>
    <row r="517" spans="9:9">
      <c r="I517" s="235"/>
    </row>
    <row r="518" spans="9:9">
      <c r="I518" s="235"/>
    </row>
    <row r="519" spans="9:9">
      <c r="I519" s="235"/>
    </row>
    <row r="520" spans="9:9">
      <c r="I520" s="235"/>
    </row>
    <row r="521" spans="9:9">
      <c r="I521" s="235"/>
    </row>
    <row r="522" spans="9:9">
      <c r="I522" s="235"/>
    </row>
    <row r="523" spans="9:9">
      <c r="I523" s="235"/>
    </row>
    <row r="524" spans="9:9">
      <c r="I524" s="235"/>
    </row>
    <row r="525" spans="9:9">
      <c r="I525" s="235"/>
    </row>
    <row r="526" spans="9:9">
      <c r="I526" s="235"/>
    </row>
    <row r="527" spans="9:9">
      <c r="I527" s="235"/>
    </row>
    <row r="528" spans="9:9">
      <c r="I528" s="235"/>
    </row>
    <row r="529" spans="9:9">
      <c r="I529" s="235"/>
    </row>
    <row r="530" spans="9:9">
      <c r="I530" s="235"/>
    </row>
    <row r="531" spans="9:9">
      <c r="I531" s="235"/>
    </row>
    <row r="532" spans="9:9">
      <c r="I532" s="235"/>
    </row>
    <row r="533" spans="9:9">
      <c r="I533" s="235"/>
    </row>
    <row r="534" spans="9:9">
      <c r="I534" s="235"/>
    </row>
    <row r="535" spans="9:9">
      <c r="I535" s="235"/>
    </row>
    <row r="536" spans="9:9">
      <c r="I536" s="235"/>
    </row>
    <row r="537" spans="9:9">
      <c r="I537" s="235"/>
    </row>
    <row r="538" spans="9:9">
      <c r="I538" s="235"/>
    </row>
    <row r="539" spans="9:9">
      <c r="I539" s="235"/>
    </row>
    <row r="540" spans="9:9">
      <c r="I540" s="235"/>
    </row>
    <row r="541" spans="9:9">
      <c r="I541" s="235"/>
    </row>
    <row r="542" spans="9:9">
      <c r="I542" s="235"/>
    </row>
    <row r="543" spans="9:9">
      <c r="I543" s="235"/>
    </row>
    <row r="544" spans="9:9">
      <c r="I544" s="235"/>
    </row>
    <row r="545" spans="9:9">
      <c r="I545" s="235"/>
    </row>
    <row r="546" spans="9:9">
      <c r="I546" s="235"/>
    </row>
    <row r="547" spans="9:9">
      <c r="I547" s="235"/>
    </row>
    <row r="548" spans="9:9">
      <c r="I548" s="235"/>
    </row>
    <row r="549" spans="9:9">
      <c r="I549" s="235"/>
    </row>
    <row r="550" spans="9:9">
      <c r="I550" s="235"/>
    </row>
    <row r="551" spans="9:9">
      <c r="I551" s="235"/>
    </row>
    <row r="552" spans="9:9">
      <c r="I552" s="235"/>
    </row>
    <row r="553" spans="9:9">
      <c r="I553" s="235"/>
    </row>
    <row r="554" spans="9:9">
      <c r="I554" s="235"/>
    </row>
    <row r="555" spans="9:9">
      <c r="I555" s="235"/>
    </row>
    <row r="556" spans="9:9">
      <c r="I556" s="235"/>
    </row>
    <row r="557" spans="9:9">
      <c r="I557" s="235"/>
    </row>
    <row r="558" spans="9:9">
      <c r="I558" s="235"/>
    </row>
    <row r="559" spans="9:9">
      <c r="I559" s="235"/>
    </row>
    <row r="560" spans="9:9">
      <c r="I560" s="235"/>
    </row>
    <row r="561" spans="9:9">
      <c r="I561" s="235"/>
    </row>
    <row r="562" spans="9:9">
      <c r="I562" s="235"/>
    </row>
    <row r="563" spans="9:9">
      <c r="I563" s="235"/>
    </row>
    <row r="564" spans="9:9">
      <c r="I564" s="235"/>
    </row>
    <row r="565" spans="9:9">
      <c r="I565" s="235"/>
    </row>
    <row r="566" spans="9:9">
      <c r="I566" s="235"/>
    </row>
    <row r="567" spans="9:9">
      <c r="I567" s="235"/>
    </row>
    <row r="568" spans="9:9">
      <c r="I568" s="235"/>
    </row>
    <row r="569" spans="9:9">
      <c r="I569" s="235"/>
    </row>
    <row r="570" spans="9:9">
      <c r="I570" s="235"/>
    </row>
    <row r="571" spans="9:9">
      <c r="I571" s="235"/>
    </row>
    <row r="572" spans="9:9">
      <c r="I572" s="235"/>
    </row>
    <row r="573" spans="9:9">
      <c r="I573" s="235"/>
    </row>
    <row r="574" spans="9:9">
      <c r="I574" s="235"/>
    </row>
    <row r="575" spans="9:9">
      <c r="I575" s="235"/>
    </row>
    <row r="576" spans="9:9">
      <c r="I576" s="235"/>
    </row>
    <row r="577" spans="9:9">
      <c r="I577" s="235"/>
    </row>
    <row r="578" spans="9:9">
      <c r="I578" s="235"/>
    </row>
    <row r="579" spans="9:9">
      <c r="I579" s="235"/>
    </row>
    <row r="580" spans="9:9">
      <c r="I580" s="235"/>
    </row>
    <row r="581" spans="9:9">
      <c r="I581" s="235"/>
    </row>
    <row r="582" spans="9:9">
      <c r="I582" s="235"/>
    </row>
    <row r="583" spans="9:9">
      <c r="I583" s="235"/>
    </row>
    <row r="584" spans="9:9">
      <c r="I584" s="235"/>
    </row>
    <row r="585" spans="9:9">
      <c r="I585" s="235"/>
    </row>
    <row r="586" spans="9:9">
      <c r="I586" s="235"/>
    </row>
    <row r="587" spans="9:9">
      <c r="I587" s="235"/>
    </row>
    <row r="588" spans="9:9">
      <c r="I588" s="235"/>
    </row>
    <row r="589" spans="9:9">
      <c r="I589" s="235"/>
    </row>
    <row r="590" spans="9:9">
      <c r="I590" s="235"/>
    </row>
    <row r="591" spans="9:9">
      <c r="I591" s="235"/>
    </row>
    <row r="592" spans="9:9">
      <c r="I592" s="235"/>
    </row>
    <row r="593" spans="9:9">
      <c r="I593" s="235"/>
    </row>
    <row r="594" spans="9:9">
      <c r="I594" s="235"/>
    </row>
    <row r="595" spans="9:9">
      <c r="I595" s="235"/>
    </row>
    <row r="596" spans="9:9">
      <c r="I596" s="235"/>
    </row>
    <row r="597" spans="9:9">
      <c r="I597" s="235"/>
    </row>
    <row r="598" spans="9:9">
      <c r="I598" s="235"/>
    </row>
    <row r="599" spans="9:9">
      <c r="I599" s="235"/>
    </row>
    <row r="600" spans="9:9">
      <c r="I600" s="235"/>
    </row>
    <row r="601" spans="9:9">
      <c r="I601" s="235"/>
    </row>
    <row r="602" spans="9:9">
      <c r="I602" s="235"/>
    </row>
    <row r="603" spans="9:9">
      <c r="I603" s="235"/>
    </row>
    <row r="604" spans="9:9">
      <c r="I604" s="235"/>
    </row>
    <row r="605" spans="9:9">
      <c r="I605" s="235"/>
    </row>
    <row r="606" spans="9:9">
      <c r="I606" s="235"/>
    </row>
    <row r="607" spans="9:9">
      <c r="I607" s="235"/>
    </row>
    <row r="608" spans="9:9">
      <c r="I608" s="235"/>
    </row>
    <row r="609" spans="9:9">
      <c r="I609" s="235"/>
    </row>
    <row r="610" spans="9:9">
      <c r="I610" s="235"/>
    </row>
    <row r="611" spans="9:9">
      <c r="I611" s="235"/>
    </row>
    <row r="612" spans="9:9">
      <c r="I612" s="235"/>
    </row>
    <row r="613" spans="9:9">
      <c r="I613" s="235"/>
    </row>
    <row r="614" spans="9:9">
      <c r="I614" s="235"/>
    </row>
    <row r="615" spans="9:9">
      <c r="I615" s="235"/>
    </row>
    <row r="616" spans="9:9">
      <c r="I616" s="235"/>
    </row>
    <row r="617" spans="9:9">
      <c r="I617" s="235"/>
    </row>
    <row r="618" spans="9:9">
      <c r="I618" s="235"/>
    </row>
    <row r="619" spans="9:9">
      <c r="I619" s="235"/>
    </row>
    <row r="620" spans="9:9">
      <c r="I620" s="235"/>
    </row>
    <row r="621" spans="9:9">
      <c r="I621" s="235"/>
    </row>
    <row r="622" spans="9:9">
      <c r="I622" s="235"/>
    </row>
    <row r="623" spans="9:9">
      <c r="I623" s="235"/>
    </row>
    <row r="624" spans="9:9">
      <c r="I624" s="235"/>
    </row>
    <row r="625" spans="9:9">
      <c r="I625" s="235"/>
    </row>
    <row r="626" spans="9:9">
      <c r="I626" s="235"/>
    </row>
    <row r="627" spans="9:9">
      <c r="I627" s="235"/>
    </row>
    <row r="628" spans="9:9">
      <c r="I628" s="235"/>
    </row>
    <row r="629" spans="9:9">
      <c r="I629" s="235"/>
    </row>
    <row r="630" spans="9:9">
      <c r="I630" s="235"/>
    </row>
    <row r="631" spans="9:9">
      <c r="I631" s="235"/>
    </row>
    <row r="632" spans="9:9">
      <c r="I632" s="235"/>
    </row>
    <row r="633" spans="9:9">
      <c r="I633" s="235"/>
    </row>
    <row r="634" spans="9:9">
      <c r="I634" s="235"/>
    </row>
    <row r="635" spans="9:9">
      <c r="I635" s="235"/>
    </row>
    <row r="636" spans="9:9">
      <c r="I636" s="235"/>
    </row>
    <row r="637" spans="9:9">
      <c r="I637" s="235"/>
    </row>
    <row r="638" spans="9:9">
      <c r="I638" s="235"/>
    </row>
    <row r="639" spans="9:9">
      <c r="I639" s="235"/>
    </row>
    <row r="640" spans="9:9">
      <c r="I640" s="235"/>
    </row>
    <row r="641" spans="9:9">
      <c r="I641" s="235"/>
    </row>
    <row r="642" spans="9:9">
      <c r="I642" s="235"/>
    </row>
    <row r="643" spans="9:9">
      <c r="I643" s="235"/>
    </row>
    <row r="644" spans="9:9">
      <c r="I644" s="235"/>
    </row>
    <row r="645" spans="9:9">
      <c r="I645" s="235"/>
    </row>
    <row r="646" spans="9:9">
      <c r="I646" s="235"/>
    </row>
    <row r="647" spans="9:9">
      <c r="I647" s="235"/>
    </row>
    <row r="648" spans="9:9">
      <c r="I648" s="235"/>
    </row>
    <row r="649" spans="9:9">
      <c r="I649" s="235"/>
    </row>
    <row r="650" spans="9:9">
      <c r="I650" s="235"/>
    </row>
    <row r="651" spans="9:9">
      <c r="I651" s="235"/>
    </row>
    <row r="652" spans="9:9">
      <c r="I652" s="235"/>
    </row>
    <row r="653" spans="9:9">
      <c r="I653" s="235"/>
    </row>
    <row r="654" spans="9:9">
      <c r="I654" s="235"/>
    </row>
    <row r="655" spans="9:9">
      <c r="I655" s="235"/>
    </row>
    <row r="656" spans="9:9">
      <c r="I656" s="235"/>
    </row>
    <row r="657" spans="9:9">
      <c r="I657" s="235"/>
    </row>
    <row r="658" spans="9:9">
      <c r="I658" s="235"/>
    </row>
    <row r="659" spans="9:9">
      <c r="I659" s="235"/>
    </row>
    <row r="660" spans="9:9">
      <c r="I660" s="235"/>
    </row>
    <row r="661" spans="9:9">
      <c r="I661" s="235"/>
    </row>
    <row r="662" spans="9:9">
      <c r="I662" s="235"/>
    </row>
    <row r="663" spans="9:9">
      <c r="I663" s="235"/>
    </row>
    <row r="664" spans="9:9">
      <c r="I664" s="235"/>
    </row>
    <row r="665" spans="9:9">
      <c r="I665" s="235"/>
    </row>
    <row r="666" spans="9:9">
      <c r="I666" s="235"/>
    </row>
    <row r="667" spans="9:9">
      <c r="I667" s="235"/>
    </row>
    <row r="668" spans="9:9">
      <c r="I668" s="235"/>
    </row>
    <row r="669" spans="9:9">
      <c r="I669" s="235"/>
    </row>
    <row r="670" spans="9:9">
      <c r="I670" s="235"/>
    </row>
    <row r="671" spans="9:9">
      <c r="I671" s="235"/>
    </row>
    <row r="672" spans="9:9">
      <c r="I672" s="235"/>
    </row>
    <row r="673" spans="9:9">
      <c r="I673" s="235"/>
    </row>
    <row r="674" spans="9:9">
      <c r="I674" s="235"/>
    </row>
    <row r="675" spans="9:9">
      <c r="I675" s="235"/>
    </row>
    <row r="676" spans="9:9">
      <c r="I676" s="235"/>
    </row>
    <row r="677" spans="9:9">
      <c r="I677" s="235"/>
    </row>
    <row r="678" spans="9:9">
      <c r="I678" s="235"/>
    </row>
    <row r="679" spans="9:9">
      <c r="I679" s="235"/>
    </row>
    <row r="680" spans="9:9">
      <c r="I680" s="235"/>
    </row>
    <row r="681" spans="9:9">
      <c r="I681" s="235"/>
    </row>
    <row r="682" spans="9:9">
      <c r="I682" s="235"/>
    </row>
    <row r="683" spans="9:9">
      <c r="I683" s="235"/>
    </row>
    <row r="684" spans="9:9">
      <c r="I684" s="235"/>
    </row>
    <row r="685" spans="9:9">
      <c r="I685" s="235"/>
    </row>
    <row r="686" spans="9:9">
      <c r="I686" s="235"/>
    </row>
    <row r="687" spans="9:9">
      <c r="I687" s="235"/>
    </row>
    <row r="688" spans="9:9">
      <c r="I688" s="235"/>
    </row>
    <row r="689" spans="9:9">
      <c r="I689" s="235"/>
    </row>
    <row r="690" spans="9:9">
      <c r="I690" s="235"/>
    </row>
    <row r="691" spans="9:9">
      <c r="I691" s="235"/>
    </row>
    <row r="692" spans="9:9">
      <c r="I692" s="235"/>
    </row>
    <row r="693" spans="9:9">
      <c r="I693" s="235"/>
    </row>
    <row r="694" spans="9:9">
      <c r="I694" s="235"/>
    </row>
    <row r="695" spans="9:9">
      <c r="I695" s="235"/>
    </row>
    <row r="696" spans="9:9">
      <c r="I696" s="235"/>
    </row>
    <row r="697" spans="9:9">
      <c r="I697" s="235"/>
    </row>
    <row r="698" spans="9:9">
      <c r="I698" s="235"/>
    </row>
    <row r="699" spans="9:9">
      <c r="I699" s="235"/>
    </row>
    <row r="700" spans="9:9">
      <c r="I700" s="235"/>
    </row>
    <row r="701" spans="9:9">
      <c r="I701" s="235"/>
    </row>
    <row r="702" spans="9:9">
      <c r="I702" s="235"/>
    </row>
    <row r="703" spans="9:9">
      <c r="I703" s="235"/>
    </row>
    <row r="704" spans="9:9">
      <c r="I704" s="235"/>
    </row>
    <row r="705" spans="9:9">
      <c r="I705" s="235"/>
    </row>
    <row r="706" spans="9:9">
      <c r="I706" s="235"/>
    </row>
    <row r="707" spans="9:9">
      <c r="I707" s="235"/>
    </row>
    <row r="708" spans="9:9">
      <c r="I708" s="235"/>
    </row>
    <row r="709" spans="9:9">
      <c r="I709" s="235"/>
    </row>
    <row r="710" spans="9:9">
      <c r="I710" s="235"/>
    </row>
    <row r="711" spans="9:9">
      <c r="I711" s="235"/>
    </row>
    <row r="712" spans="9:9">
      <c r="I712" s="235"/>
    </row>
    <row r="713" spans="9:9">
      <c r="I713" s="235"/>
    </row>
    <row r="714" spans="9:9">
      <c r="I714" s="235"/>
    </row>
    <row r="715" spans="9:9">
      <c r="I715" s="235"/>
    </row>
    <row r="716" spans="9:9">
      <c r="I716" s="235"/>
    </row>
    <row r="717" spans="9:9">
      <c r="I717" s="235"/>
    </row>
    <row r="718" spans="9:9">
      <c r="I718" s="235"/>
    </row>
    <row r="719" spans="9:9">
      <c r="I719" s="235"/>
    </row>
    <row r="720" spans="9:9">
      <c r="I720" s="235"/>
    </row>
    <row r="721" spans="9:9">
      <c r="I721" s="235"/>
    </row>
    <row r="722" spans="9:9">
      <c r="I722" s="235"/>
    </row>
    <row r="723" spans="9:9">
      <c r="I723" s="235"/>
    </row>
    <row r="724" spans="9:9">
      <c r="I724" s="235"/>
    </row>
    <row r="725" spans="9:9">
      <c r="I725" s="235"/>
    </row>
    <row r="726" spans="9:9">
      <c r="I726" s="235"/>
    </row>
    <row r="727" spans="9:9">
      <c r="I727" s="235"/>
    </row>
    <row r="728" spans="9:9">
      <c r="I728" s="235"/>
    </row>
    <row r="729" spans="9:9">
      <c r="I729" s="235"/>
    </row>
    <row r="730" spans="9:9">
      <c r="I730" s="235"/>
    </row>
    <row r="731" spans="9:9">
      <c r="I731" s="235"/>
    </row>
    <row r="732" spans="9:9">
      <c r="I732" s="235"/>
    </row>
    <row r="733" spans="9:9">
      <c r="I733" s="235"/>
    </row>
    <row r="734" spans="9:9">
      <c r="I734" s="235"/>
    </row>
    <row r="735" spans="9:9">
      <c r="I735" s="235"/>
    </row>
    <row r="736" spans="9:9">
      <c r="I736" s="235"/>
    </row>
    <row r="737" spans="9:9">
      <c r="I737" s="235"/>
    </row>
    <row r="738" spans="9:9">
      <c r="I738" s="235"/>
    </row>
    <row r="739" spans="9:9">
      <c r="I739" s="235"/>
    </row>
    <row r="740" spans="9:9">
      <c r="I740" s="235"/>
    </row>
    <row r="741" spans="9:9">
      <c r="I741" s="235"/>
    </row>
    <row r="742" spans="9:9">
      <c r="I742" s="235"/>
    </row>
    <row r="743" spans="9:9">
      <c r="I743" s="235"/>
    </row>
    <row r="744" spans="9:9">
      <c r="I744" s="235"/>
    </row>
    <row r="745" spans="9:9">
      <c r="I745" s="235"/>
    </row>
    <row r="746" spans="9:9">
      <c r="I746" s="235"/>
    </row>
    <row r="747" spans="9:9">
      <c r="I747" s="235"/>
    </row>
    <row r="748" spans="9:9">
      <c r="I748" s="235"/>
    </row>
    <row r="749" spans="9:9">
      <c r="I749" s="235"/>
    </row>
    <row r="750" spans="9:9">
      <c r="I750" s="235"/>
    </row>
    <row r="751" spans="9:9">
      <c r="I751" s="235"/>
    </row>
    <row r="752" spans="9:9">
      <c r="I752" s="235"/>
    </row>
    <row r="753" spans="9:9">
      <c r="I753" s="235"/>
    </row>
    <row r="754" spans="9:9">
      <c r="I754" s="235"/>
    </row>
    <row r="755" spans="9:9">
      <c r="I755" s="235"/>
    </row>
    <row r="756" spans="9:9">
      <c r="I756" s="235"/>
    </row>
    <row r="757" spans="9:9">
      <c r="I757" s="235"/>
    </row>
    <row r="758" spans="9:9">
      <c r="I758" s="235"/>
    </row>
    <row r="759" spans="9:9">
      <c r="I759" s="235"/>
    </row>
    <row r="760" spans="9:9">
      <c r="I760" s="235"/>
    </row>
    <row r="761" spans="9:9">
      <c r="I761" s="235"/>
    </row>
    <row r="762" spans="9:9">
      <c r="I762" s="235"/>
    </row>
    <row r="763" spans="9:9">
      <c r="I763" s="235"/>
    </row>
    <row r="764" spans="9:9">
      <c r="I764" s="235"/>
    </row>
    <row r="765" spans="9:9">
      <c r="I765" s="235"/>
    </row>
    <row r="766" spans="9:9">
      <c r="I766" s="235"/>
    </row>
    <row r="767" spans="9:9">
      <c r="I767" s="235"/>
    </row>
    <row r="768" spans="9:9">
      <c r="I768" s="235"/>
    </row>
    <row r="769" spans="9:9">
      <c r="I769" s="235"/>
    </row>
    <row r="770" spans="9:9">
      <c r="I770" s="235"/>
    </row>
    <row r="771" spans="9:9">
      <c r="I771" s="235"/>
    </row>
    <row r="772" spans="9:9">
      <c r="I772" s="235"/>
    </row>
    <row r="773" spans="9:9">
      <c r="I773" s="235"/>
    </row>
    <row r="774" spans="9:9">
      <c r="I774" s="235"/>
    </row>
    <row r="775" spans="9:9">
      <c r="I775" s="235"/>
    </row>
    <row r="776" spans="9:9">
      <c r="I776" s="235"/>
    </row>
    <row r="777" spans="9:9">
      <c r="I777" s="235"/>
    </row>
    <row r="778" spans="9:9">
      <c r="I778" s="235"/>
    </row>
    <row r="779" spans="9:9">
      <c r="I779" s="235"/>
    </row>
    <row r="780" spans="9:9">
      <c r="I780" s="235"/>
    </row>
    <row r="781" spans="9:9">
      <c r="I781" s="235"/>
    </row>
    <row r="782" spans="9:9">
      <c r="I782" s="235"/>
    </row>
    <row r="783" spans="9:9">
      <c r="I783" s="235"/>
    </row>
    <row r="784" spans="9:9">
      <c r="I784" s="235"/>
    </row>
    <row r="785" spans="9:9">
      <c r="I785" s="235"/>
    </row>
    <row r="786" spans="9:9">
      <c r="I786" s="235"/>
    </row>
    <row r="787" spans="9:9">
      <c r="I787" s="235"/>
    </row>
    <row r="788" spans="9:9">
      <c r="I788" s="235"/>
    </row>
    <row r="789" spans="9:9">
      <c r="I789" s="235"/>
    </row>
    <row r="790" spans="9:9">
      <c r="I790" s="235"/>
    </row>
    <row r="791" spans="9:9">
      <c r="I791" s="235"/>
    </row>
    <row r="792" spans="9:9">
      <c r="I792" s="235"/>
    </row>
    <row r="793" spans="9:9">
      <c r="I793" s="235"/>
    </row>
    <row r="794" spans="9:9">
      <c r="I794" s="235"/>
    </row>
    <row r="795" spans="9:9">
      <c r="I795" s="235"/>
    </row>
    <row r="796" spans="9:9">
      <c r="I796" s="235"/>
    </row>
    <row r="797" spans="9:9">
      <c r="I797" s="235"/>
    </row>
    <row r="798" spans="9:9">
      <c r="I798" s="235"/>
    </row>
    <row r="799" spans="9:9">
      <c r="I799" s="235"/>
    </row>
    <row r="800" spans="9:9">
      <c r="I800" s="235"/>
    </row>
    <row r="801" spans="9:9">
      <c r="I801" s="235"/>
    </row>
    <row r="802" spans="9:9">
      <c r="I802" s="235"/>
    </row>
    <row r="803" spans="9:9">
      <c r="I803" s="235"/>
    </row>
    <row r="804" spans="9:9">
      <c r="I804" s="235"/>
    </row>
    <row r="805" spans="9:9">
      <c r="I805" s="235"/>
    </row>
    <row r="806" spans="9:9">
      <c r="I806" s="235"/>
    </row>
    <row r="807" spans="9:9">
      <c r="I807" s="235"/>
    </row>
    <row r="808" spans="9:9">
      <c r="I808" s="235"/>
    </row>
    <row r="809" spans="9:9">
      <c r="I809" s="235"/>
    </row>
    <row r="810" spans="9:9">
      <c r="I810" s="235"/>
    </row>
    <row r="811" spans="9:9">
      <c r="I811" s="235"/>
    </row>
    <row r="812" spans="9:9">
      <c r="I812" s="235"/>
    </row>
    <row r="813" spans="9:9">
      <c r="I813" s="235"/>
    </row>
    <row r="814" spans="9:9">
      <c r="I814" s="235"/>
    </row>
    <row r="815" spans="9:9">
      <c r="I815" s="235"/>
    </row>
    <row r="816" spans="9:9">
      <c r="I816" s="235"/>
    </row>
    <row r="817" spans="9:9">
      <c r="I817" s="235"/>
    </row>
    <row r="818" spans="9:9">
      <c r="I818" s="235"/>
    </row>
    <row r="819" spans="9:9">
      <c r="I819" s="235"/>
    </row>
    <row r="820" spans="9:9">
      <c r="I820" s="235"/>
    </row>
    <row r="821" spans="9:9">
      <c r="I821" s="235"/>
    </row>
    <row r="822" spans="9:9">
      <c r="I822" s="235"/>
    </row>
    <row r="823" spans="9:9">
      <c r="I823" s="235"/>
    </row>
    <row r="824" spans="9:9">
      <c r="I824" s="235"/>
    </row>
    <row r="825" spans="9:9">
      <c r="I825" s="235"/>
    </row>
    <row r="826" spans="9:9">
      <c r="I826" s="235"/>
    </row>
    <row r="827" spans="9:9">
      <c r="I827" s="235"/>
    </row>
    <row r="828" spans="9:9">
      <c r="I828" s="235"/>
    </row>
    <row r="829" spans="9:9">
      <c r="I829" s="235"/>
    </row>
    <row r="830" spans="9:9">
      <c r="I830" s="235"/>
    </row>
    <row r="831" spans="9:9">
      <c r="I831" s="235"/>
    </row>
    <row r="832" spans="9:9">
      <c r="I832" s="235"/>
    </row>
    <row r="833" spans="9:9">
      <c r="I833" s="235"/>
    </row>
    <row r="834" spans="9:9">
      <c r="I834" s="235"/>
    </row>
    <row r="835" spans="9:9">
      <c r="I835" s="235"/>
    </row>
    <row r="836" spans="9:9">
      <c r="I836" s="235"/>
    </row>
    <row r="837" spans="9:9">
      <c r="I837" s="235"/>
    </row>
    <row r="838" spans="9:9">
      <c r="I838" s="235"/>
    </row>
    <row r="839" spans="9:9">
      <c r="I839" s="235"/>
    </row>
    <row r="840" spans="9:9">
      <c r="I840" s="235"/>
    </row>
    <row r="841" spans="9:9">
      <c r="I841" s="235"/>
    </row>
    <row r="842" spans="9:9">
      <c r="I842" s="235"/>
    </row>
    <row r="843" spans="9:9">
      <c r="I843" s="235"/>
    </row>
    <row r="844" spans="9:9">
      <c r="I844" s="235"/>
    </row>
    <row r="845" spans="9:9">
      <c r="I845" s="235"/>
    </row>
    <row r="846" spans="9:9">
      <c r="I846" s="235"/>
    </row>
    <row r="847" spans="9:9">
      <c r="I847" s="235"/>
    </row>
    <row r="848" spans="9:9">
      <c r="I848" s="235"/>
    </row>
    <row r="849" spans="9:9">
      <c r="I849" s="235"/>
    </row>
    <row r="850" spans="9:9">
      <c r="I850" s="235"/>
    </row>
    <row r="851" spans="9:9">
      <c r="I851" s="235"/>
    </row>
    <row r="852" spans="9:9">
      <c r="I852" s="235"/>
    </row>
    <row r="853" spans="9:9">
      <c r="I853" s="235"/>
    </row>
    <row r="854" spans="9:9">
      <c r="I854" s="235"/>
    </row>
    <row r="855" spans="9:9">
      <c r="I855" s="235"/>
    </row>
    <row r="856" spans="9:9">
      <c r="I856" s="235"/>
    </row>
    <row r="857" spans="9:9">
      <c r="I857" s="235"/>
    </row>
    <row r="858" spans="9:9">
      <c r="I858" s="235"/>
    </row>
    <row r="859" spans="9:9">
      <c r="I859" s="235"/>
    </row>
    <row r="860" spans="9:9">
      <c r="I860" s="235"/>
    </row>
    <row r="861" spans="9:9">
      <c r="I861" s="235"/>
    </row>
    <row r="862" spans="9:9">
      <c r="I862" s="235"/>
    </row>
    <row r="863" spans="9:9">
      <c r="I863" s="235"/>
    </row>
    <row r="864" spans="9:9">
      <c r="I864" s="235"/>
    </row>
    <row r="865" spans="9:9">
      <c r="I865" s="235"/>
    </row>
    <row r="866" spans="9:9">
      <c r="I866" s="235"/>
    </row>
    <row r="867" spans="9:9">
      <c r="I867" s="235"/>
    </row>
    <row r="868" spans="9:9">
      <c r="I868" s="235"/>
    </row>
    <row r="869" spans="9:9">
      <c r="I869" s="235"/>
    </row>
    <row r="870" spans="9:9">
      <c r="I870" s="235"/>
    </row>
    <row r="871" spans="9:9">
      <c r="I871" s="235"/>
    </row>
    <row r="872" spans="9:9">
      <c r="I872" s="235"/>
    </row>
    <row r="873" spans="9:9">
      <c r="I873" s="235"/>
    </row>
    <row r="874" spans="9:9">
      <c r="I874" s="235"/>
    </row>
    <row r="875" spans="9:9">
      <c r="I875" s="235"/>
    </row>
    <row r="876" spans="9:9">
      <c r="I876" s="235"/>
    </row>
    <row r="877" spans="9:9">
      <c r="I877" s="235"/>
    </row>
    <row r="878" spans="9:9">
      <c r="I878" s="235"/>
    </row>
    <row r="879" spans="9:9">
      <c r="I879" s="235"/>
    </row>
    <row r="880" spans="9:9">
      <c r="I880" s="235"/>
    </row>
    <row r="881" spans="9:9">
      <c r="I881" s="235"/>
    </row>
    <row r="882" spans="9:9">
      <c r="I882" s="235"/>
    </row>
    <row r="883" spans="9:9">
      <c r="I883" s="235"/>
    </row>
    <row r="884" spans="9:9">
      <c r="I884" s="235"/>
    </row>
    <row r="885" spans="9:9">
      <c r="I885" s="235"/>
    </row>
    <row r="886" spans="9:9">
      <c r="I886" s="235"/>
    </row>
    <row r="887" spans="9:9">
      <c r="I887" s="235"/>
    </row>
    <row r="888" spans="9:9">
      <c r="I888" s="235"/>
    </row>
    <row r="889" spans="9:9">
      <c r="I889" s="235"/>
    </row>
    <row r="890" spans="9:9">
      <c r="I890" s="235"/>
    </row>
    <row r="891" spans="9:9">
      <c r="I891" s="235"/>
    </row>
    <row r="892" spans="9:9">
      <c r="I892" s="235"/>
    </row>
    <row r="893" spans="9:9">
      <c r="I893" s="235"/>
    </row>
    <row r="894" spans="9:9">
      <c r="I894" s="235"/>
    </row>
    <row r="895" spans="9:9">
      <c r="I895" s="235"/>
    </row>
    <row r="896" spans="9:9">
      <c r="I896" s="235"/>
    </row>
    <row r="897" spans="9:9">
      <c r="I897" s="235"/>
    </row>
    <row r="898" spans="9:9">
      <c r="I898" s="235"/>
    </row>
    <row r="899" spans="9:9">
      <c r="I899" s="235"/>
    </row>
    <row r="900" spans="9:9">
      <c r="I900" s="235"/>
    </row>
    <row r="901" spans="9:9">
      <c r="I901" s="235"/>
    </row>
    <row r="902" spans="9:9">
      <c r="I902" s="235"/>
    </row>
    <row r="903" spans="9:9">
      <c r="I903" s="235"/>
    </row>
    <row r="904" spans="9:9">
      <c r="I904" s="235"/>
    </row>
    <row r="905" spans="9:9">
      <c r="I905" s="235"/>
    </row>
    <row r="906" spans="9:9">
      <c r="I906" s="235"/>
    </row>
  </sheetData>
  <dataValidations count="2">
    <dataValidation type="list" allowBlank="1" showErrorMessage="1" sqref="Q3:R12 Q15:R17 F2:G20 Q20:R20 Q23:R23 Q26:R26 Q29:R29 Q32:R32 Q35:R35 Q38:R38 Q41:R41 F22:G45 F47:G48 Q52:R62 Q65:R66 Q70:R70 Q74:R74 Q77:R77 Q81:R81 Q84:R84 F51:G101 Q104:R112 Q115:R120 Q123:R123 Q127:R127 Q130:R132 Q137:R137 Q140:R140 Q143:R143 Q146:R148 F103:G152 Q156:R161 Q165:R165 Q168:R171 Q175:R175 Q178:R178 Q181:R182 Q185:R185 Q188:R190 Q193:R194 Q197:R197 F155:G207" xr:uid="{00000000-0002-0000-1500-000000000000}">
      <formula1>"Yes,No,NA"</formula1>
    </dataValidation>
    <dataValidation type="list" allowBlank="1" showErrorMessage="1" sqref="S3:S12 S15:S17 H2:H20 S20 S23 S26 S29 S32 S35 S38 S41 H22:H45 H47:H48 S52:S62 S65:S66 S70 S74 S77 S81 S84 H51:H101 S104:S112 S115:S120 S123 S127 S130:S132 S137 S140 S143 S146:S148 H103:H152 S156:S161 S165 S168:S171 S175 S178 S181:S182 S185 S188:S190 S193:S194 S197 H155:H207" xr:uid="{00000000-0002-0000-1500-000001000000}">
      <formula1>"Venmo,Zelle,Paypal,Apple pay,Cash,Not in the Directory"</formula1>
    </dataValidation>
  </dataValidations>
  <pageMargins left="0.7" right="0.7" top="0.75" bottom="0.75" header="0.3" footer="0.3"/>
  <tableParts count="179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  <tablePart r:id="rId131"/>
    <tablePart r:id="rId132"/>
    <tablePart r:id="rId133"/>
    <tablePart r:id="rId134"/>
    <tablePart r:id="rId135"/>
    <tablePart r:id="rId136"/>
    <tablePart r:id="rId137"/>
    <tablePart r:id="rId138"/>
    <tablePart r:id="rId139"/>
    <tablePart r:id="rId140"/>
    <tablePart r:id="rId141"/>
    <tablePart r:id="rId142"/>
    <tablePart r:id="rId143"/>
    <tablePart r:id="rId144"/>
    <tablePart r:id="rId145"/>
    <tablePart r:id="rId146"/>
    <tablePart r:id="rId147"/>
    <tablePart r:id="rId148"/>
    <tablePart r:id="rId149"/>
    <tablePart r:id="rId150"/>
    <tablePart r:id="rId151"/>
    <tablePart r:id="rId152"/>
    <tablePart r:id="rId153"/>
    <tablePart r:id="rId154"/>
    <tablePart r:id="rId155"/>
    <tablePart r:id="rId156"/>
    <tablePart r:id="rId157"/>
    <tablePart r:id="rId158"/>
    <tablePart r:id="rId159"/>
    <tablePart r:id="rId160"/>
    <tablePart r:id="rId161"/>
    <tablePart r:id="rId162"/>
    <tablePart r:id="rId163"/>
    <tablePart r:id="rId164"/>
    <tablePart r:id="rId165"/>
    <tablePart r:id="rId166"/>
    <tablePart r:id="rId167"/>
    <tablePart r:id="rId168"/>
    <tablePart r:id="rId169"/>
    <tablePart r:id="rId170"/>
    <tablePart r:id="rId171"/>
    <tablePart r:id="rId172"/>
    <tablePart r:id="rId173"/>
    <tablePart r:id="rId174"/>
    <tablePart r:id="rId175"/>
    <tablePart r:id="rId176"/>
    <tablePart r:id="rId177"/>
    <tablePart r:id="rId178"/>
    <tablePart r:id="rId179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6BF1-A2E3-43F7-8B36-DCE709E0DE9F}">
  <dimension ref="A1:H28"/>
  <sheetViews>
    <sheetView tabSelected="1" workbookViewId="0">
      <selection activeCell="H28" sqref="H28"/>
    </sheetView>
  </sheetViews>
  <sheetFormatPr defaultRowHeight="13.2"/>
  <cols>
    <col min="2" max="2" width="19" customWidth="1"/>
  </cols>
  <sheetData>
    <row r="1" spans="1:8">
      <c r="A1" s="40" t="s">
        <v>633</v>
      </c>
      <c r="B1" s="40" t="s">
        <v>657</v>
      </c>
      <c r="C1" s="40" t="s">
        <v>434</v>
      </c>
      <c r="D1" s="40" t="s">
        <v>633</v>
      </c>
      <c r="E1" s="141">
        <v>0</v>
      </c>
      <c r="F1" s="40" t="s">
        <v>376</v>
      </c>
      <c r="G1" s="40" t="s">
        <v>376</v>
      </c>
      <c r="H1" s="40" t="s">
        <v>1</v>
      </c>
    </row>
    <row r="2" spans="1:8">
      <c r="A2" s="40" t="s">
        <v>633</v>
      </c>
      <c r="B2" s="3" t="s">
        <v>431</v>
      </c>
      <c r="C2" s="3" t="s">
        <v>718</v>
      </c>
      <c r="D2" s="3" t="s">
        <v>633</v>
      </c>
      <c r="E2" s="141">
        <v>0</v>
      </c>
      <c r="F2" s="40" t="s">
        <v>376</v>
      </c>
      <c r="G2" s="40" t="s">
        <v>376</v>
      </c>
      <c r="H2" s="40" t="s">
        <v>0</v>
      </c>
    </row>
    <row r="3" spans="1:8">
      <c r="A3" s="40" t="s">
        <v>633</v>
      </c>
      <c r="B3" s="40" t="s">
        <v>13</v>
      </c>
      <c r="C3" s="40" t="s">
        <v>307</v>
      </c>
      <c r="D3" s="40" t="s">
        <v>633</v>
      </c>
      <c r="E3" s="141">
        <v>0</v>
      </c>
      <c r="F3" s="40" t="s">
        <v>376</v>
      </c>
      <c r="G3" s="40" t="s">
        <v>376</v>
      </c>
      <c r="H3" s="40" t="s">
        <v>0</v>
      </c>
    </row>
    <row r="4" spans="1:8">
      <c r="A4" s="40"/>
      <c r="B4" s="40"/>
      <c r="C4" s="40"/>
      <c r="D4" s="40"/>
      <c r="E4" s="141"/>
      <c r="F4" s="40"/>
      <c r="G4" s="40"/>
      <c r="H4" s="40"/>
    </row>
    <row r="5" spans="1:8">
      <c r="A5" s="40" t="s">
        <v>633</v>
      </c>
      <c r="B5" s="40" t="s">
        <v>659</v>
      </c>
      <c r="C5" s="40" t="s">
        <v>510</v>
      </c>
      <c r="D5" s="40" t="s">
        <v>633</v>
      </c>
      <c r="E5" s="141">
        <v>0</v>
      </c>
      <c r="F5" s="40" t="s">
        <v>376</v>
      </c>
      <c r="G5" s="40" t="s">
        <v>376</v>
      </c>
      <c r="H5" s="40" t="s">
        <v>0</v>
      </c>
    </row>
    <row r="6" spans="1:8">
      <c r="A6" s="40" t="s">
        <v>633</v>
      </c>
      <c r="B6" s="3" t="s">
        <v>525</v>
      </c>
      <c r="C6" s="3" t="s">
        <v>526</v>
      </c>
      <c r="D6" s="3" t="s">
        <v>633</v>
      </c>
      <c r="E6" s="141">
        <v>0</v>
      </c>
      <c r="F6" s="40" t="s">
        <v>376</v>
      </c>
      <c r="G6" s="40" t="s">
        <v>376</v>
      </c>
      <c r="H6" s="40" t="s">
        <v>0</v>
      </c>
    </row>
    <row r="7" spans="1:8">
      <c r="A7" s="40" t="s">
        <v>633</v>
      </c>
      <c r="B7" s="40" t="s">
        <v>201</v>
      </c>
      <c r="C7" s="40" t="s">
        <v>584</v>
      </c>
      <c r="D7" s="40" t="s">
        <v>633</v>
      </c>
      <c r="E7" s="141">
        <v>0</v>
      </c>
      <c r="F7" s="40" t="s">
        <v>376</v>
      </c>
      <c r="G7" s="40" t="s">
        <v>376</v>
      </c>
      <c r="H7" s="40" t="s">
        <v>0</v>
      </c>
    </row>
    <row r="8" spans="1:8">
      <c r="A8" s="40" t="s">
        <v>633</v>
      </c>
      <c r="B8" s="3" t="s">
        <v>484</v>
      </c>
      <c r="C8" s="3" t="s">
        <v>485</v>
      </c>
      <c r="D8" s="40" t="s">
        <v>633</v>
      </c>
      <c r="E8" s="141">
        <v>0</v>
      </c>
      <c r="F8" s="40" t="s">
        <v>376</v>
      </c>
      <c r="G8" s="40" t="s">
        <v>376</v>
      </c>
      <c r="H8" s="40" t="s">
        <v>0</v>
      </c>
    </row>
    <row r="9" spans="1:8">
      <c r="A9" s="40" t="s">
        <v>633</v>
      </c>
      <c r="B9" s="40" t="s">
        <v>756</v>
      </c>
      <c r="C9" s="40" t="s">
        <v>329</v>
      </c>
      <c r="D9" s="40" t="s">
        <v>633</v>
      </c>
      <c r="E9" s="141">
        <v>0</v>
      </c>
      <c r="F9" s="40" t="s">
        <v>376</v>
      </c>
      <c r="G9" s="40" t="s">
        <v>376</v>
      </c>
      <c r="H9" s="40" t="s">
        <v>0</v>
      </c>
    </row>
    <row r="10" spans="1:8">
      <c r="A10" s="40" t="s">
        <v>633</v>
      </c>
      <c r="B10" s="40" t="s">
        <v>621</v>
      </c>
      <c r="C10" s="40" t="s">
        <v>622</v>
      </c>
      <c r="D10" s="40" t="s">
        <v>633</v>
      </c>
      <c r="E10" s="141">
        <v>0</v>
      </c>
      <c r="F10" s="40" t="s">
        <v>376</v>
      </c>
      <c r="G10" s="40" t="s">
        <v>376</v>
      </c>
      <c r="H10" s="40" t="s">
        <v>0</v>
      </c>
    </row>
    <row r="11" spans="1:8">
      <c r="A11" s="40" t="s">
        <v>633</v>
      </c>
      <c r="B11" s="3" t="s">
        <v>316</v>
      </c>
      <c r="C11" s="3" t="s">
        <v>311</v>
      </c>
      <c r="D11" s="40" t="s">
        <v>633</v>
      </c>
      <c r="E11" s="141">
        <v>0</v>
      </c>
      <c r="F11" s="40" t="s">
        <v>376</v>
      </c>
      <c r="G11" s="40" t="s">
        <v>376</v>
      </c>
      <c r="H11" s="40" t="s">
        <v>0</v>
      </c>
    </row>
    <row r="12" spans="1:8">
      <c r="A12" s="40" t="s">
        <v>633</v>
      </c>
      <c r="B12" s="40" t="s">
        <v>498</v>
      </c>
      <c r="C12" s="40" t="s">
        <v>227</v>
      </c>
      <c r="D12" s="40" t="s">
        <v>633</v>
      </c>
      <c r="E12" s="141">
        <v>0</v>
      </c>
      <c r="F12" s="40" t="s">
        <v>376</v>
      </c>
      <c r="G12" s="40" t="s">
        <v>376</v>
      </c>
      <c r="H12" s="40" t="s">
        <v>0</v>
      </c>
    </row>
    <row r="13" spans="1:8">
      <c r="A13" s="40" t="s">
        <v>633</v>
      </c>
      <c r="B13" s="3" t="s">
        <v>491</v>
      </c>
      <c r="C13" s="3" t="s">
        <v>302</v>
      </c>
      <c r="D13" s="40" t="s">
        <v>633</v>
      </c>
      <c r="E13" s="141">
        <v>0</v>
      </c>
      <c r="F13" s="40" t="s">
        <v>376</v>
      </c>
      <c r="G13" s="40" t="s">
        <v>376</v>
      </c>
      <c r="H13" s="40" t="s">
        <v>0</v>
      </c>
    </row>
    <row r="14" spans="1:8">
      <c r="A14" s="40" t="s">
        <v>633</v>
      </c>
      <c r="B14" s="3" t="s">
        <v>479</v>
      </c>
      <c r="C14" s="3" t="s">
        <v>494</v>
      </c>
      <c r="D14" s="3" t="s">
        <v>633</v>
      </c>
      <c r="E14" s="141">
        <v>0</v>
      </c>
      <c r="F14" s="40" t="s">
        <v>376</v>
      </c>
      <c r="G14" s="40" t="s">
        <v>376</v>
      </c>
      <c r="H14" s="40" t="s">
        <v>1</v>
      </c>
    </row>
    <row r="15" spans="1:8">
      <c r="A15" s="40" t="s">
        <v>633</v>
      </c>
      <c r="B15" s="3" t="s">
        <v>22</v>
      </c>
      <c r="C15" s="3" t="s">
        <v>616</v>
      </c>
      <c r="D15" s="40" t="s">
        <v>633</v>
      </c>
      <c r="E15" s="141">
        <v>0</v>
      </c>
      <c r="F15" s="40" t="s">
        <v>376</v>
      </c>
      <c r="G15" s="40" t="s">
        <v>376</v>
      </c>
      <c r="H15" s="40" t="s">
        <v>0</v>
      </c>
    </row>
    <row r="16" spans="1:8">
      <c r="A16" s="40" t="s">
        <v>633</v>
      </c>
      <c r="B16" s="3" t="s">
        <v>301</v>
      </c>
      <c r="C16" s="3" t="s">
        <v>302</v>
      </c>
      <c r="D16" s="40" t="s">
        <v>633</v>
      </c>
      <c r="E16" s="141">
        <v>0</v>
      </c>
      <c r="F16" s="40" t="s">
        <v>376</v>
      </c>
      <c r="G16" s="40" t="s">
        <v>376</v>
      </c>
      <c r="H16" s="40" t="s">
        <v>0</v>
      </c>
    </row>
    <row r="17" spans="1:8">
      <c r="A17" s="40" t="s">
        <v>633</v>
      </c>
      <c r="B17" s="3" t="s">
        <v>694</v>
      </c>
      <c r="C17" s="3" t="s">
        <v>446</v>
      </c>
      <c r="D17" s="3" t="s">
        <v>633</v>
      </c>
      <c r="E17" s="141">
        <v>40</v>
      </c>
      <c r="F17" s="40" t="s">
        <v>376</v>
      </c>
      <c r="G17" s="40" t="s">
        <v>376</v>
      </c>
      <c r="H17" s="40" t="s">
        <v>0</v>
      </c>
    </row>
    <row r="18" spans="1:8">
      <c r="A18" s="40" t="s">
        <v>633</v>
      </c>
      <c r="B18" s="40" t="s">
        <v>491</v>
      </c>
      <c r="C18" s="40" t="s">
        <v>522</v>
      </c>
      <c r="D18" s="40" t="s">
        <v>633</v>
      </c>
      <c r="E18" s="141">
        <v>40</v>
      </c>
      <c r="F18" s="40" t="s">
        <v>376</v>
      </c>
      <c r="G18" s="40" t="s">
        <v>376</v>
      </c>
      <c r="H18" s="40" t="s">
        <v>0</v>
      </c>
    </row>
    <row r="19" spans="1:8">
      <c r="A19" s="40" t="s">
        <v>633</v>
      </c>
      <c r="B19" s="40" t="s">
        <v>658</v>
      </c>
      <c r="C19" s="40" t="s">
        <v>361</v>
      </c>
      <c r="D19" s="40" t="s">
        <v>633</v>
      </c>
      <c r="E19" s="141">
        <v>60</v>
      </c>
      <c r="F19" s="40" t="s">
        <v>376</v>
      </c>
      <c r="G19" s="40" t="s">
        <v>376</v>
      </c>
      <c r="H19" s="40" t="s">
        <v>0</v>
      </c>
    </row>
    <row r="20" spans="1:8">
      <c r="A20" s="40" t="s">
        <v>633</v>
      </c>
      <c r="B20" s="3" t="s">
        <v>368</v>
      </c>
      <c r="C20" s="3" t="s">
        <v>760</v>
      </c>
      <c r="D20" s="40" t="s">
        <v>633</v>
      </c>
      <c r="E20" s="141">
        <v>60</v>
      </c>
      <c r="F20" s="40" t="s">
        <v>376</v>
      </c>
      <c r="G20" s="40" t="s">
        <v>376</v>
      </c>
      <c r="H20" s="40" t="s">
        <v>1</v>
      </c>
    </row>
    <row r="21" spans="1:8">
      <c r="A21" s="40"/>
      <c r="B21" s="3" t="s">
        <v>114</v>
      </c>
      <c r="C21" s="3" t="s">
        <v>474</v>
      </c>
      <c r="D21" s="40" t="s">
        <v>633</v>
      </c>
      <c r="E21" s="141">
        <v>60</v>
      </c>
      <c r="F21" s="40" t="s">
        <v>376</v>
      </c>
      <c r="G21" s="40" t="s">
        <v>376</v>
      </c>
      <c r="H21" s="40" t="s">
        <v>0</v>
      </c>
    </row>
    <row r="22" spans="1:8">
      <c r="A22" s="40" t="s">
        <v>633</v>
      </c>
      <c r="B22" s="40" t="s">
        <v>697</v>
      </c>
      <c r="C22" s="40" t="s">
        <v>329</v>
      </c>
      <c r="D22" s="40" t="s">
        <v>633</v>
      </c>
      <c r="E22" s="141">
        <v>60</v>
      </c>
      <c r="F22" s="40" t="s">
        <v>376</v>
      </c>
      <c r="G22" s="40" t="s">
        <v>376</v>
      </c>
      <c r="H22" s="40" t="s">
        <v>0</v>
      </c>
    </row>
    <row r="23" spans="1:8">
      <c r="A23" s="40" t="s">
        <v>633</v>
      </c>
      <c r="B23" s="3" t="s">
        <v>397</v>
      </c>
      <c r="C23" s="3" t="s">
        <v>567</v>
      </c>
      <c r="D23" s="3" t="s">
        <v>633</v>
      </c>
      <c r="E23" s="141">
        <v>80</v>
      </c>
      <c r="F23" s="40" t="s">
        <v>376</v>
      </c>
      <c r="G23" s="40" t="s">
        <v>376</v>
      </c>
      <c r="H23" s="40" t="s">
        <v>0</v>
      </c>
    </row>
    <row r="24" spans="1:8">
      <c r="A24" s="40" t="s">
        <v>633</v>
      </c>
      <c r="B24" s="40" t="s">
        <v>227</v>
      </c>
      <c r="C24" s="40" t="s">
        <v>404</v>
      </c>
      <c r="D24" s="40" t="s">
        <v>633</v>
      </c>
      <c r="E24" s="141">
        <v>80</v>
      </c>
      <c r="F24" s="40" t="s">
        <v>376</v>
      </c>
      <c r="G24" s="40" t="s">
        <v>376</v>
      </c>
      <c r="H24" s="40" t="s">
        <v>0</v>
      </c>
    </row>
    <row r="25" spans="1:8">
      <c r="A25" s="40" t="s">
        <v>633</v>
      </c>
      <c r="B25" s="3" t="s">
        <v>543</v>
      </c>
      <c r="C25" s="3" t="s">
        <v>544</v>
      </c>
      <c r="D25" s="40" t="s">
        <v>633</v>
      </c>
      <c r="E25" s="141">
        <v>90</v>
      </c>
      <c r="F25" s="40" t="s">
        <v>376</v>
      </c>
      <c r="G25" s="40" t="s">
        <v>376</v>
      </c>
      <c r="H25" s="40" t="s">
        <v>0</v>
      </c>
    </row>
    <row r="26" spans="1:8">
      <c r="A26" s="40" t="s">
        <v>633</v>
      </c>
      <c r="B26" s="3" t="s">
        <v>329</v>
      </c>
      <c r="C26" s="3" t="s">
        <v>271</v>
      </c>
      <c r="D26" s="3" t="s">
        <v>633</v>
      </c>
      <c r="E26" s="141">
        <v>120</v>
      </c>
      <c r="F26" s="40" t="s">
        <v>376</v>
      </c>
      <c r="G26" s="40" t="s">
        <v>376</v>
      </c>
      <c r="H26" s="40" t="s">
        <v>1</v>
      </c>
    </row>
    <row r="27" spans="1:8">
      <c r="A27" s="40" t="s">
        <v>633</v>
      </c>
      <c r="B27" s="3" t="s">
        <v>681</v>
      </c>
      <c r="C27" s="3" t="s">
        <v>682</v>
      </c>
      <c r="D27" s="3" t="s">
        <v>633</v>
      </c>
      <c r="E27" s="141">
        <v>120</v>
      </c>
      <c r="F27" s="40" t="s">
        <v>376</v>
      </c>
      <c r="G27" s="40" t="s">
        <v>376</v>
      </c>
      <c r="H27" s="40" t="s">
        <v>1</v>
      </c>
    </row>
    <row r="28" spans="1:8">
      <c r="A28" s="40" t="s">
        <v>633</v>
      </c>
      <c r="B28" s="3" t="s">
        <v>735</v>
      </c>
      <c r="C28" s="3" t="s">
        <v>746</v>
      </c>
      <c r="D28" s="40" t="s">
        <v>633</v>
      </c>
      <c r="E28" s="141">
        <v>120</v>
      </c>
      <c r="F28" s="40" t="s">
        <v>376</v>
      </c>
      <c r="G28" s="40" t="s">
        <v>376</v>
      </c>
      <c r="H28" s="40" t="s">
        <v>0</v>
      </c>
    </row>
  </sheetData>
  <dataValidations count="2">
    <dataValidation type="list" allowBlank="1" showErrorMessage="1" sqref="H1:H28" xr:uid="{F63129CF-EFA9-4BF7-8987-74B286E43D3A}">
      <formula1>"Venmo,Zelle,Paypal,Apple pay,Cash,Not in the Directory"</formula1>
    </dataValidation>
    <dataValidation type="list" allowBlank="1" showErrorMessage="1" sqref="F1:G28" xr:uid="{E22F9708-6E5F-4245-95D9-A7B07BD47B13}">
      <formula1>"Yes,No,NA"</formula1>
    </dataValidation>
  </dataValidation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AO1001"/>
  <sheetViews>
    <sheetView topLeftCell="A54" workbookViewId="0">
      <selection activeCell="A35" sqref="A35:H62"/>
    </sheetView>
  </sheetViews>
  <sheetFormatPr defaultColWidth="12.6640625" defaultRowHeight="15.75" customHeight="1"/>
  <cols>
    <col min="1" max="1" width="6" customWidth="1"/>
    <col min="2" max="2" width="14.44140625" customWidth="1"/>
    <col min="3" max="3" width="11.88671875" customWidth="1"/>
    <col min="4" max="4" width="10" customWidth="1"/>
    <col min="5" max="5" width="8.6640625" customWidth="1"/>
    <col min="6" max="6" width="12.44140625" customWidth="1"/>
    <col min="7" max="7" width="10.21875" customWidth="1"/>
    <col min="8" max="8" width="10.77734375" customWidth="1"/>
    <col min="9" max="9" width="2.21875" customWidth="1"/>
    <col min="10" max="10" width="6.88671875" customWidth="1"/>
    <col min="11" max="11" width="10.6640625" customWidth="1"/>
    <col min="12" max="12" width="8" customWidth="1"/>
    <col min="13" max="13" width="6.33203125" customWidth="1"/>
    <col min="14" max="14" width="8.21875" customWidth="1"/>
    <col min="15" max="15" width="6.6640625" customWidth="1"/>
    <col min="16" max="16" width="7.77734375" customWidth="1"/>
    <col min="17" max="17" width="11.44140625" customWidth="1"/>
    <col min="18" max="18" width="9.109375" customWidth="1"/>
    <col min="19" max="19" width="12.6640625" customWidth="1"/>
  </cols>
  <sheetData>
    <row r="1" spans="1:41">
      <c r="A1" s="110"/>
      <c r="B1" s="37"/>
      <c r="C1" s="37"/>
      <c r="D1" s="37"/>
      <c r="E1" s="137"/>
      <c r="F1" s="45"/>
      <c r="G1" s="37"/>
      <c r="H1" s="37"/>
      <c r="I1" s="183"/>
      <c r="J1" s="37"/>
      <c r="K1" s="37"/>
      <c r="L1" s="37"/>
      <c r="M1" s="137"/>
      <c r="N1" s="137"/>
      <c r="O1" s="1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</row>
    <row r="2" spans="1:41">
      <c r="A2" s="31" t="s">
        <v>288</v>
      </c>
      <c r="B2" s="31" t="s">
        <v>289</v>
      </c>
      <c r="C2" s="31" t="s">
        <v>559</v>
      </c>
      <c r="D2" s="31" t="s">
        <v>291</v>
      </c>
      <c r="E2" s="150" t="s">
        <v>292</v>
      </c>
      <c r="F2" s="31" t="s">
        <v>560</v>
      </c>
      <c r="G2" s="31" t="s">
        <v>561</v>
      </c>
      <c r="H2" s="31" t="s">
        <v>562</v>
      </c>
      <c r="I2" s="235"/>
      <c r="J2" s="31" t="s">
        <v>288</v>
      </c>
      <c r="K2" s="31" t="s">
        <v>289</v>
      </c>
      <c r="L2" s="31" t="s">
        <v>559</v>
      </c>
      <c r="M2" s="31" t="s">
        <v>291</v>
      </c>
      <c r="N2" s="150" t="s">
        <v>292</v>
      </c>
      <c r="O2" s="150" t="s">
        <v>233</v>
      </c>
      <c r="P2" s="150" t="s">
        <v>563</v>
      </c>
      <c r="Q2" s="31" t="s">
        <v>560</v>
      </c>
      <c r="R2" s="31" t="s">
        <v>561</v>
      </c>
      <c r="S2" s="31" t="s">
        <v>562</v>
      </c>
    </row>
    <row r="3" spans="1:41">
      <c r="A3" s="46">
        <v>45810</v>
      </c>
      <c r="B3" s="251" t="s">
        <v>20</v>
      </c>
      <c r="C3" s="251" t="s">
        <v>307</v>
      </c>
      <c r="D3" s="40">
        <v>30</v>
      </c>
      <c r="E3" s="140">
        <v>60</v>
      </c>
      <c r="F3" s="40" t="s">
        <v>376</v>
      </c>
      <c r="G3" s="40" t="s">
        <v>376</v>
      </c>
      <c r="H3" s="40" t="s">
        <v>0</v>
      </c>
      <c r="I3" s="183"/>
      <c r="J3" s="31" t="s">
        <v>743</v>
      </c>
      <c r="T3" s="40"/>
      <c r="U3" s="40"/>
    </row>
    <row r="4" spans="1:41">
      <c r="A4" s="46">
        <v>45810</v>
      </c>
      <c r="B4" s="218" t="s">
        <v>328</v>
      </c>
      <c r="C4" s="218" t="s">
        <v>329</v>
      </c>
      <c r="D4" s="40">
        <v>60</v>
      </c>
      <c r="E4" s="140">
        <v>90</v>
      </c>
      <c r="F4" s="40" t="s">
        <v>376</v>
      </c>
      <c r="G4" s="40" t="s">
        <v>376</v>
      </c>
      <c r="H4" s="40" t="s">
        <v>0</v>
      </c>
      <c r="I4" s="235"/>
      <c r="J4" s="106" t="s">
        <v>199</v>
      </c>
      <c r="K4" s="218" t="s">
        <v>227</v>
      </c>
      <c r="L4" s="218" t="s">
        <v>404</v>
      </c>
      <c r="M4" s="40" t="s">
        <v>304</v>
      </c>
      <c r="N4" s="138">
        <v>100</v>
      </c>
      <c r="O4" s="138">
        <v>20</v>
      </c>
      <c r="P4" s="138">
        <v>80</v>
      </c>
      <c r="Q4" s="40" t="s">
        <v>376</v>
      </c>
      <c r="R4" s="40" t="s">
        <v>376</v>
      </c>
      <c r="S4" s="40" t="s">
        <v>0</v>
      </c>
      <c r="T4" s="40"/>
      <c r="U4" s="40"/>
    </row>
    <row r="5" spans="1:41">
      <c r="A5" s="46">
        <v>45810</v>
      </c>
      <c r="B5" s="130" t="s">
        <v>331</v>
      </c>
      <c r="C5" s="130" t="s">
        <v>775</v>
      </c>
      <c r="D5" s="40">
        <v>60</v>
      </c>
      <c r="E5" s="140">
        <v>90</v>
      </c>
      <c r="F5" s="40" t="s">
        <v>303</v>
      </c>
      <c r="G5" s="40" t="s">
        <v>303</v>
      </c>
      <c r="H5" s="40" t="s">
        <v>0</v>
      </c>
      <c r="I5" s="235"/>
      <c r="J5" s="106" t="s">
        <v>199</v>
      </c>
      <c r="K5" s="130" t="s">
        <v>537</v>
      </c>
      <c r="L5" s="130" t="s">
        <v>538</v>
      </c>
      <c r="M5" s="40" t="s">
        <v>304</v>
      </c>
      <c r="N5" s="138">
        <v>100</v>
      </c>
      <c r="O5" s="138">
        <v>20</v>
      </c>
      <c r="P5" s="138">
        <v>80</v>
      </c>
      <c r="Q5" s="40" t="s">
        <v>376</v>
      </c>
      <c r="R5" s="40" t="s">
        <v>376</v>
      </c>
      <c r="S5" s="40" t="s">
        <v>0</v>
      </c>
      <c r="T5" s="40"/>
      <c r="U5" s="40"/>
    </row>
    <row r="6" spans="1:41">
      <c r="A6" s="5"/>
      <c r="B6" s="5"/>
      <c r="C6" s="5"/>
      <c r="D6" s="5"/>
      <c r="E6" s="5"/>
      <c r="F6" s="5"/>
      <c r="G6" s="5"/>
      <c r="H6" s="5"/>
      <c r="I6" s="235"/>
      <c r="J6" s="106" t="s">
        <v>199</v>
      </c>
      <c r="K6" s="130" t="s">
        <v>442</v>
      </c>
      <c r="L6" s="130" t="s">
        <v>601</v>
      </c>
      <c r="M6" s="40" t="s">
        <v>304</v>
      </c>
      <c r="N6" s="138">
        <v>100</v>
      </c>
      <c r="O6" s="138">
        <v>20</v>
      </c>
      <c r="P6" s="138">
        <v>80</v>
      </c>
      <c r="Q6" s="40" t="s">
        <v>376</v>
      </c>
      <c r="R6" s="40" t="s">
        <v>376</v>
      </c>
      <c r="S6" s="40" t="s">
        <v>0</v>
      </c>
      <c r="T6" s="40"/>
      <c r="U6" s="40"/>
    </row>
    <row r="7" spans="1:41">
      <c r="A7" s="46">
        <v>45811</v>
      </c>
      <c r="B7" s="7" t="s">
        <v>401</v>
      </c>
      <c r="C7" s="7" t="s">
        <v>544</v>
      </c>
      <c r="D7" s="40">
        <v>45</v>
      </c>
      <c r="E7" s="140">
        <v>80</v>
      </c>
      <c r="F7" s="40" t="s">
        <v>303</v>
      </c>
      <c r="G7" s="40" t="s">
        <v>303</v>
      </c>
      <c r="H7" s="40" t="s">
        <v>0</v>
      </c>
      <c r="I7" s="235"/>
      <c r="J7" s="40" t="s">
        <v>199</v>
      </c>
      <c r="K7" s="7" t="s">
        <v>479</v>
      </c>
      <c r="L7" s="7" t="s">
        <v>494</v>
      </c>
      <c r="M7" s="40" t="s">
        <v>304</v>
      </c>
      <c r="N7" s="138">
        <v>100</v>
      </c>
      <c r="O7" s="138">
        <v>20</v>
      </c>
      <c r="P7" s="138">
        <v>80</v>
      </c>
      <c r="Q7" s="40" t="s">
        <v>376</v>
      </c>
      <c r="R7" s="40" t="s">
        <v>376</v>
      </c>
      <c r="S7" s="40" t="s">
        <v>1</v>
      </c>
      <c r="T7" s="40"/>
      <c r="U7" s="40"/>
    </row>
    <row r="8" spans="1:41">
      <c r="A8" s="46">
        <v>45811</v>
      </c>
      <c r="B8" s="130" t="s">
        <v>362</v>
      </c>
      <c r="C8" s="130" t="s">
        <v>400</v>
      </c>
      <c r="D8" s="40">
        <v>60</v>
      </c>
      <c r="E8" s="140">
        <v>90</v>
      </c>
      <c r="F8" s="40" t="s">
        <v>303</v>
      </c>
      <c r="G8" s="40" t="s">
        <v>376</v>
      </c>
      <c r="H8" s="40" t="s">
        <v>1</v>
      </c>
      <c r="I8" s="235"/>
      <c r="J8" s="40" t="s">
        <v>199</v>
      </c>
      <c r="K8" s="7" t="s">
        <v>431</v>
      </c>
      <c r="L8" s="7" t="s">
        <v>718</v>
      </c>
      <c r="M8" s="40" t="s">
        <v>304</v>
      </c>
      <c r="N8" s="138">
        <v>100</v>
      </c>
      <c r="O8" s="138">
        <v>20</v>
      </c>
      <c r="P8" s="138">
        <v>80</v>
      </c>
      <c r="Q8" s="40" t="s">
        <v>376</v>
      </c>
      <c r="R8" s="40" t="s">
        <v>376</v>
      </c>
      <c r="S8" s="40" t="s">
        <v>0</v>
      </c>
      <c r="T8" s="40"/>
      <c r="U8" s="40"/>
    </row>
    <row r="9" spans="1:41">
      <c r="A9" s="46">
        <v>45811</v>
      </c>
      <c r="B9" s="236" t="s">
        <v>313</v>
      </c>
      <c r="C9" s="7" t="s">
        <v>314</v>
      </c>
      <c r="D9" s="40">
        <v>45</v>
      </c>
      <c r="E9" s="140">
        <v>80</v>
      </c>
      <c r="F9" s="40" t="s">
        <v>303</v>
      </c>
      <c r="G9" s="40" t="s">
        <v>376</v>
      </c>
      <c r="H9" s="40" t="s">
        <v>0</v>
      </c>
      <c r="I9" s="235"/>
      <c r="J9" s="40" t="s">
        <v>199</v>
      </c>
      <c r="K9" s="251" t="s">
        <v>725</v>
      </c>
      <c r="L9" s="251" t="s">
        <v>726</v>
      </c>
      <c r="M9" s="40" t="s">
        <v>304</v>
      </c>
      <c r="N9" s="138">
        <v>100</v>
      </c>
      <c r="O9" s="138">
        <v>20</v>
      </c>
      <c r="P9" s="138">
        <v>80</v>
      </c>
      <c r="Q9" s="40" t="s">
        <v>376</v>
      </c>
      <c r="R9" s="40" t="s">
        <v>376</v>
      </c>
      <c r="S9" s="40" t="s">
        <v>1</v>
      </c>
    </row>
    <row r="10" spans="1:41">
      <c r="A10" s="46">
        <v>45811</v>
      </c>
      <c r="B10" s="252" t="s">
        <v>368</v>
      </c>
      <c r="C10" s="251" t="s">
        <v>327</v>
      </c>
      <c r="D10" s="40">
        <v>45</v>
      </c>
      <c r="E10" s="140">
        <v>80</v>
      </c>
      <c r="F10" s="40" t="s">
        <v>376</v>
      </c>
      <c r="G10" s="40" t="s">
        <v>376</v>
      </c>
      <c r="H10" s="40" t="s">
        <v>0</v>
      </c>
      <c r="I10" s="235"/>
      <c r="J10" s="5"/>
      <c r="K10" s="5"/>
      <c r="L10" s="5"/>
      <c r="M10" s="5"/>
      <c r="N10" s="5"/>
      <c r="O10" s="5"/>
      <c r="P10" s="142">
        <f>SUM(P4:P9)</f>
        <v>480</v>
      </c>
      <c r="Q10" s="5"/>
      <c r="R10" s="5"/>
      <c r="S10" s="5"/>
      <c r="T10" s="40"/>
    </row>
    <row r="11" spans="1:41">
      <c r="A11" s="5"/>
      <c r="B11" s="5"/>
      <c r="C11" s="5"/>
      <c r="D11" s="5"/>
      <c r="E11" s="5"/>
      <c r="F11" s="5"/>
      <c r="G11" s="5"/>
      <c r="H11" s="5"/>
      <c r="I11" s="235"/>
      <c r="J11" s="32" t="s">
        <v>744</v>
      </c>
    </row>
    <row r="12" spans="1:41">
      <c r="A12" s="46">
        <v>45812</v>
      </c>
      <c r="B12" s="7" t="s">
        <v>394</v>
      </c>
      <c r="C12" s="130" t="s">
        <v>335</v>
      </c>
      <c r="D12" s="40">
        <v>60</v>
      </c>
      <c r="E12" s="140">
        <v>90</v>
      </c>
      <c r="F12" s="40" t="s">
        <v>303</v>
      </c>
      <c r="G12" s="40" t="s">
        <v>303</v>
      </c>
      <c r="H12" s="40" t="s">
        <v>0</v>
      </c>
      <c r="I12" s="235"/>
      <c r="J12" s="46">
        <v>45812</v>
      </c>
      <c r="K12" s="113" t="s">
        <v>227</v>
      </c>
      <c r="L12" s="113" t="s">
        <v>404</v>
      </c>
      <c r="M12" s="218">
        <v>1</v>
      </c>
      <c r="N12" s="138">
        <f>110*M12</f>
        <v>110</v>
      </c>
      <c r="O12" s="138">
        <f>0.2*N12</f>
        <v>22</v>
      </c>
      <c r="P12" s="138">
        <f>N12-O12</f>
        <v>88</v>
      </c>
      <c r="Q12" s="40" t="s">
        <v>376</v>
      </c>
      <c r="R12" s="40" t="s">
        <v>376</v>
      </c>
      <c r="S12" s="40" t="s">
        <v>0</v>
      </c>
      <c r="T12" s="40" t="s">
        <v>750</v>
      </c>
    </row>
    <row r="13" spans="1:41">
      <c r="A13" s="46">
        <v>45812</v>
      </c>
      <c r="B13" s="236" t="s">
        <v>315</v>
      </c>
      <c r="C13" s="7" t="s">
        <v>314</v>
      </c>
      <c r="D13" s="40">
        <v>60</v>
      </c>
      <c r="E13" s="140">
        <v>90</v>
      </c>
      <c r="F13" s="40" t="s">
        <v>303</v>
      </c>
      <c r="G13" s="40" t="s">
        <v>303</v>
      </c>
      <c r="H13" s="40" t="s">
        <v>0</v>
      </c>
      <c r="I13" s="235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 spans="1:41">
      <c r="A14" s="46">
        <v>45812</v>
      </c>
      <c r="B14" s="130" t="s">
        <v>382</v>
      </c>
      <c r="C14" s="130" t="s">
        <v>544</v>
      </c>
      <c r="D14" s="40">
        <v>60</v>
      </c>
      <c r="E14" s="140">
        <v>90</v>
      </c>
      <c r="F14" s="40" t="s">
        <v>303</v>
      </c>
      <c r="G14" s="40" t="s">
        <v>303</v>
      </c>
      <c r="H14" s="40" t="s">
        <v>0</v>
      </c>
      <c r="I14" s="235"/>
      <c r="J14" s="32" t="s">
        <v>685</v>
      </c>
      <c r="T14" s="40"/>
    </row>
    <row r="15" spans="1:41">
      <c r="A15" s="46">
        <v>45812</v>
      </c>
      <c r="B15" s="236" t="s">
        <v>412</v>
      </c>
      <c r="C15" s="7" t="s">
        <v>413</v>
      </c>
      <c r="D15" s="40">
        <v>60</v>
      </c>
      <c r="E15" s="140">
        <v>90</v>
      </c>
      <c r="F15" s="40" t="s">
        <v>303</v>
      </c>
      <c r="G15" s="40" t="s">
        <v>303</v>
      </c>
      <c r="H15" s="40" t="s">
        <v>1</v>
      </c>
      <c r="I15" s="235"/>
      <c r="J15" s="46">
        <v>45810</v>
      </c>
      <c r="K15" s="7" t="s">
        <v>776</v>
      </c>
      <c r="L15" s="7" t="s">
        <v>777</v>
      </c>
      <c r="M15" s="40">
        <v>0.5</v>
      </c>
      <c r="N15" s="138">
        <v>60</v>
      </c>
      <c r="O15" s="138">
        <f t="shared" ref="O15:O18" si="0">0.2*N15</f>
        <v>12</v>
      </c>
      <c r="P15" s="138">
        <f t="shared" ref="P15:P18" si="1">N15-O15</f>
        <v>48</v>
      </c>
      <c r="Q15" s="40" t="s">
        <v>303</v>
      </c>
      <c r="R15" s="40" t="s">
        <v>303</v>
      </c>
      <c r="S15" s="40" t="s">
        <v>0</v>
      </c>
      <c r="T15" s="3" t="s">
        <v>750</v>
      </c>
    </row>
    <row r="16" spans="1:41">
      <c r="A16" s="46">
        <v>45812</v>
      </c>
      <c r="B16" s="236" t="s">
        <v>164</v>
      </c>
      <c r="C16" s="7" t="s">
        <v>493</v>
      </c>
      <c r="D16" s="40">
        <v>60</v>
      </c>
      <c r="E16" s="140">
        <v>90</v>
      </c>
      <c r="F16" s="40" t="s">
        <v>303</v>
      </c>
      <c r="G16" s="40" t="s">
        <v>376</v>
      </c>
      <c r="H16" s="40" t="s">
        <v>0</v>
      </c>
      <c r="I16" s="235"/>
      <c r="J16" s="46">
        <v>45811</v>
      </c>
      <c r="K16" s="113" t="s">
        <v>603</v>
      </c>
      <c r="L16" s="113" t="s">
        <v>683</v>
      </c>
      <c r="M16" s="40">
        <v>1</v>
      </c>
      <c r="N16" s="138">
        <f t="shared" ref="N16:N17" si="2">80*M16</f>
        <v>80</v>
      </c>
      <c r="O16" s="138">
        <f t="shared" si="0"/>
        <v>16</v>
      </c>
      <c r="P16" s="138">
        <f t="shared" si="1"/>
        <v>64</v>
      </c>
      <c r="Q16" s="40" t="s">
        <v>376</v>
      </c>
      <c r="R16" s="40" t="s">
        <v>376</v>
      </c>
      <c r="S16" s="40" t="s">
        <v>0</v>
      </c>
      <c r="T16" s="3" t="s">
        <v>742</v>
      </c>
    </row>
    <row r="17" spans="1:22">
      <c r="A17" s="46">
        <v>45812</v>
      </c>
      <c r="B17" s="236" t="s">
        <v>313</v>
      </c>
      <c r="C17" s="7" t="s">
        <v>314</v>
      </c>
      <c r="D17" s="40">
        <v>20</v>
      </c>
      <c r="E17" s="140">
        <v>40</v>
      </c>
      <c r="F17" s="40" t="s">
        <v>303</v>
      </c>
      <c r="G17" s="40" t="s">
        <v>303</v>
      </c>
      <c r="H17" s="40" t="s">
        <v>0</v>
      </c>
      <c r="I17" s="235"/>
      <c r="J17" s="46">
        <v>45812</v>
      </c>
      <c r="K17" s="113" t="s">
        <v>227</v>
      </c>
      <c r="L17" s="113" t="s">
        <v>404</v>
      </c>
      <c r="M17" s="40">
        <v>3</v>
      </c>
      <c r="N17" s="138">
        <f t="shared" si="2"/>
        <v>240</v>
      </c>
      <c r="O17" s="138">
        <f t="shared" si="0"/>
        <v>48</v>
      </c>
      <c r="P17" s="138">
        <f t="shared" si="1"/>
        <v>192</v>
      </c>
      <c r="Q17" s="40" t="s">
        <v>376</v>
      </c>
      <c r="R17" s="40" t="s">
        <v>376</v>
      </c>
      <c r="S17" s="40" t="s">
        <v>0</v>
      </c>
      <c r="T17" s="3" t="s">
        <v>778</v>
      </c>
    </row>
    <row r="18" spans="1:22">
      <c r="A18" s="5"/>
      <c r="B18" s="5"/>
      <c r="C18" s="5"/>
      <c r="D18" s="5"/>
      <c r="E18" s="5"/>
      <c r="F18" s="5"/>
      <c r="G18" s="5"/>
      <c r="H18" s="5"/>
      <c r="I18" s="235"/>
      <c r="J18" s="46">
        <v>45814</v>
      </c>
      <c r="K18" s="3" t="s">
        <v>609</v>
      </c>
      <c r="L18" s="3" t="s">
        <v>200</v>
      </c>
      <c r="M18" s="40">
        <v>1</v>
      </c>
      <c r="N18" s="138">
        <v>60</v>
      </c>
      <c r="O18" s="138">
        <f t="shared" si="0"/>
        <v>12</v>
      </c>
      <c r="P18" s="138">
        <f t="shared" si="1"/>
        <v>48</v>
      </c>
      <c r="Q18" s="40" t="s">
        <v>376</v>
      </c>
      <c r="R18" s="40" t="s">
        <v>376</v>
      </c>
      <c r="S18" s="40" t="s">
        <v>0</v>
      </c>
      <c r="T18" s="3" t="s">
        <v>742</v>
      </c>
    </row>
    <row r="19" spans="1:22">
      <c r="A19" s="46">
        <v>45813</v>
      </c>
      <c r="B19" s="113" t="s">
        <v>144</v>
      </c>
      <c r="C19" s="113" t="s">
        <v>665</v>
      </c>
      <c r="D19" s="40">
        <v>60</v>
      </c>
      <c r="E19" s="140">
        <v>90</v>
      </c>
      <c r="F19" s="40" t="s">
        <v>376</v>
      </c>
      <c r="G19" s="40" t="s">
        <v>376</v>
      </c>
      <c r="H19" s="40" t="s">
        <v>0</v>
      </c>
      <c r="I19" s="235"/>
      <c r="J19" s="46">
        <v>45815</v>
      </c>
      <c r="K19" s="3" t="s">
        <v>779</v>
      </c>
      <c r="L19" s="3" t="s">
        <v>780</v>
      </c>
      <c r="M19" s="40">
        <v>1.5</v>
      </c>
      <c r="P19" s="138">
        <v>45</v>
      </c>
      <c r="Q19" s="40"/>
      <c r="R19" s="40"/>
      <c r="S19" s="40"/>
    </row>
    <row r="20" spans="1:22">
      <c r="A20" s="46">
        <v>45813</v>
      </c>
      <c r="B20" s="13" t="s">
        <v>372</v>
      </c>
      <c r="C20" s="13" t="s">
        <v>373</v>
      </c>
      <c r="D20" s="40">
        <v>60</v>
      </c>
      <c r="E20" s="140">
        <v>90</v>
      </c>
      <c r="F20" s="40" t="s">
        <v>376</v>
      </c>
      <c r="G20" s="40" t="s">
        <v>376</v>
      </c>
      <c r="H20" s="40" t="s">
        <v>0</v>
      </c>
      <c r="I20" s="235"/>
      <c r="J20" s="46">
        <v>45815</v>
      </c>
      <c r="K20" s="3" t="s">
        <v>781</v>
      </c>
      <c r="L20" s="3" t="s">
        <v>780</v>
      </c>
      <c r="M20" s="40">
        <v>1.5</v>
      </c>
      <c r="P20" s="138">
        <v>45</v>
      </c>
    </row>
    <row r="21" spans="1:22">
      <c r="A21" s="46">
        <v>45813</v>
      </c>
      <c r="B21" s="13" t="s">
        <v>782</v>
      </c>
      <c r="C21" s="13" t="s">
        <v>430</v>
      </c>
      <c r="D21" s="40">
        <v>60</v>
      </c>
      <c r="E21" s="140">
        <v>90</v>
      </c>
      <c r="F21" s="40" t="s">
        <v>376</v>
      </c>
      <c r="G21" s="40" t="s">
        <v>376</v>
      </c>
      <c r="H21" s="40" t="s">
        <v>0</v>
      </c>
      <c r="I21" s="235"/>
      <c r="J21" s="46">
        <v>45812</v>
      </c>
      <c r="K21" s="113" t="s">
        <v>201</v>
      </c>
      <c r="L21" s="40" t="s">
        <v>584</v>
      </c>
      <c r="M21" s="40">
        <v>0.5</v>
      </c>
      <c r="N21" s="140">
        <v>60</v>
      </c>
      <c r="O21" s="138">
        <f>0.2*N21</f>
        <v>12</v>
      </c>
      <c r="P21" s="138">
        <f>N21-O21</f>
        <v>48</v>
      </c>
      <c r="Q21" s="40" t="s">
        <v>303</v>
      </c>
      <c r="R21" s="40" t="s">
        <v>303</v>
      </c>
      <c r="S21" s="40" t="s">
        <v>0</v>
      </c>
    </row>
    <row r="22" spans="1:22">
      <c r="A22" s="5"/>
      <c r="B22" s="5"/>
      <c r="C22" s="5"/>
      <c r="D22" s="5"/>
      <c r="E22" s="5"/>
      <c r="F22" s="5"/>
      <c r="G22" s="5"/>
      <c r="H22" s="5"/>
      <c r="I22" s="235"/>
      <c r="J22" s="5"/>
      <c r="K22" s="5"/>
      <c r="L22" s="5"/>
      <c r="M22" s="5"/>
      <c r="N22" s="5"/>
      <c r="O22" s="50"/>
      <c r="P22" s="142">
        <f>SUM(P15:P21)</f>
        <v>490</v>
      </c>
      <c r="Q22" s="5"/>
      <c r="R22" s="50"/>
      <c r="S22" s="50"/>
      <c r="T22" s="40"/>
    </row>
    <row r="23" spans="1:22">
      <c r="A23" s="46">
        <v>45814</v>
      </c>
      <c r="B23" s="3" t="s">
        <v>374</v>
      </c>
      <c r="C23" s="3" t="s">
        <v>309</v>
      </c>
      <c r="D23" s="40">
        <v>60</v>
      </c>
      <c r="E23" s="140">
        <v>90</v>
      </c>
      <c r="F23" s="40" t="s">
        <v>376</v>
      </c>
      <c r="G23" s="40" t="s">
        <v>376</v>
      </c>
      <c r="H23" s="40" t="s">
        <v>0</v>
      </c>
      <c r="I23" s="235"/>
      <c r="J23" s="32" t="s">
        <v>751</v>
      </c>
    </row>
    <row r="24" spans="1:22">
      <c r="I24" s="235"/>
      <c r="J24" s="46">
        <v>45812</v>
      </c>
      <c r="K24" s="13" t="s">
        <v>324</v>
      </c>
      <c r="L24" s="13" t="s">
        <v>333</v>
      </c>
      <c r="M24" s="40">
        <v>1</v>
      </c>
      <c r="N24" s="138">
        <f>80*M24</f>
        <v>80</v>
      </c>
      <c r="O24" s="138">
        <f>0.2*N24</f>
        <v>16</v>
      </c>
      <c r="P24" s="138">
        <f>N24-O24</f>
        <v>64</v>
      </c>
      <c r="Q24" s="40" t="s">
        <v>376</v>
      </c>
      <c r="R24" s="40" t="s">
        <v>376</v>
      </c>
      <c r="S24" s="40" t="s">
        <v>1</v>
      </c>
      <c r="T24" s="40" t="s">
        <v>742</v>
      </c>
    </row>
    <row r="25" spans="1:22">
      <c r="I25" s="235"/>
      <c r="J25" s="5"/>
      <c r="K25" s="5"/>
      <c r="L25" s="5"/>
      <c r="M25" s="5"/>
      <c r="N25" s="5"/>
      <c r="O25" s="5"/>
      <c r="P25" s="5"/>
      <c r="Q25" s="5"/>
      <c r="R25" s="5"/>
      <c r="S25" s="5"/>
      <c r="T25" s="40"/>
    </row>
    <row r="26" spans="1:22">
      <c r="I26" s="235"/>
      <c r="J26" s="32" t="s">
        <v>379</v>
      </c>
    </row>
    <row r="27" spans="1:22">
      <c r="I27" s="235"/>
      <c r="J27" s="46">
        <v>45810</v>
      </c>
      <c r="K27" s="13" t="s">
        <v>520</v>
      </c>
      <c r="L27" s="13" t="s">
        <v>521</v>
      </c>
      <c r="M27" s="3">
        <v>2</v>
      </c>
      <c r="N27" s="138">
        <f>110*M27</f>
        <v>220</v>
      </c>
      <c r="O27" s="139">
        <f>N27*0.2</f>
        <v>44</v>
      </c>
      <c r="P27" s="139">
        <f>N27-O27</f>
        <v>176</v>
      </c>
      <c r="Q27" s="40" t="s">
        <v>376</v>
      </c>
      <c r="R27" s="40" t="s">
        <v>376</v>
      </c>
      <c r="S27" s="40" t="s">
        <v>0</v>
      </c>
      <c r="T27" s="40" t="s">
        <v>750</v>
      </c>
      <c r="U27" s="13" t="s">
        <v>783</v>
      </c>
      <c r="V27" s="7" t="s">
        <v>784</v>
      </c>
    </row>
    <row r="28" spans="1:22">
      <c r="I28" s="235"/>
      <c r="J28" s="5"/>
      <c r="K28" s="5"/>
      <c r="L28" s="5"/>
      <c r="M28" s="5"/>
      <c r="N28" s="5"/>
      <c r="O28" s="5"/>
      <c r="P28" s="5"/>
      <c r="Q28" s="5"/>
      <c r="R28" s="5"/>
      <c r="S28" s="5"/>
      <c r="T28" s="40"/>
    </row>
    <row r="29" spans="1:22">
      <c r="I29" s="235"/>
      <c r="J29" s="31" t="s">
        <v>765</v>
      </c>
    </row>
    <row r="30" spans="1:22">
      <c r="A30" s="46"/>
      <c r="B30" s="11"/>
      <c r="F30" s="3"/>
      <c r="G30" s="3"/>
      <c r="H30" s="3"/>
      <c r="I30" s="235"/>
      <c r="J30" s="46">
        <v>45812</v>
      </c>
      <c r="K30" s="113" t="s">
        <v>754</v>
      </c>
      <c r="L30" s="113" t="s">
        <v>404</v>
      </c>
      <c r="M30" s="40">
        <v>2</v>
      </c>
      <c r="N30" s="138">
        <f t="shared" ref="N30:N31" si="3">80*M30</f>
        <v>160</v>
      </c>
      <c r="O30" s="138">
        <f t="shared" ref="O30:O31" si="4">N30*0.2</f>
        <v>32</v>
      </c>
      <c r="P30" s="138">
        <f t="shared" ref="P30:P31" si="5">N30-O30</f>
        <v>128</v>
      </c>
      <c r="Q30" s="40" t="s">
        <v>376</v>
      </c>
      <c r="R30" s="40" t="s">
        <v>376</v>
      </c>
      <c r="S30" s="40" t="s">
        <v>0</v>
      </c>
      <c r="T30" s="40" t="s">
        <v>778</v>
      </c>
    </row>
    <row r="31" spans="1:22">
      <c r="A31" s="46"/>
      <c r="F31" s="3"/>
      <c r="G31" s="3"/>
      <c r="H31" s="3"/>
      <c r="I31" s="235"/>
      <c r="J31" s="46">
        <v>45813</v>
      </c>
      <c r="K31" s="13" t="s">
        <v>725</v>
      </c>
      <c r="L31" s="13" t="s">
        <v>726</v>
      </c>
      <c r="M31" s="40">
        <v>1</v>
      </c>
      <c r="N31" s="138">
        <f t="shared" si="3"/>
        <v>80</v>
      </c>
      <c r="O31" s="138">
        <f t="shared" si="4"/>
        <v>16</v>
      </c>
      <c r="P31" s="138">
        <f t="shared" si="5"/>
        <v>64</v>
      </c>
      <c r="Q31" s="40" t="s">
        <v>376</v>
      </c>
      <c r="R31" s="40" t="s">
        <v>376</v>
      </c>
      <c r="S31" s="40" t="s">
        <v>1</v>
      </c>
      <c r="T31" s="40" t="s">
        <v>783</v>
      </c>
    </row>
    <row r="32" spans="1:22">
      <c r="A32" s="46"/>
      <c r="D32" s="40"/>
      <c r="F32" s="3"/>
      <c r="G32" s="3"/>
      <c r="H32" s="3"/>
      <c r="I32" s="235"/>
      <c r="J32" s="140"/>
      <c r="P32" s="138"/>
      <c r="Q32" s="40"/>
      <c r="R32" s="40"/>
      <c r="S32" s="40"/>
      <c r="T32" s="3"/>
    </row>
    <row r="33" spans="1:20">
      <c r="I33" s="235"/>
      <c r="J33" s="5"/>
      <c r="K33" s="5"/>
      <c r="L33" s="50"/>
      <c r="M33" s="5"/>
      <c r="N33" s="142"/>
      <c r="O33" s="143"/>
      <c r="P33" s="143"/>
      <c r="Q33" s="5"/>
      <c r="R33" s="5"/>
      <c r="S33" s="5"/>
    </row>
    <row r="34" spans="1:20">
      <c r="A34" s="5"/>
      <c r="B34" s="5"/>
      <c r="C34" s="5"/>
      <c r="D34" s="5"/>
      <c r="E34" s="5"/>
      <c r="F34" s="5"/>
      <c r="G34" s="5"/>
      <c r="H34" s="5"/>
      <c r="I34" s="235"/>
      <c r="J34" s="31" t="s">
        <v>636</v>
      </c>
    </row>
    <row r="35" spans="1:20">
      <c r="A35" s="40" t="s">
        <v>633</v>
      </c>
      <c r="B35" s="40" t="s">
        <v>657</v>
      </c>
      <c r="C35" s="40" t="s">
        <v>434</v>
      </c>
      <c r="D35" s="40" t="s">
        <v>633</v>
      </c>
      <c r="E35" s="141">
        <v>0</v>
      </c>
      <c r="F35" s="40" t="s">
        <v>376</v>
      </c>
      <c r="G35" s="40" t="s">
        <v>376</v>
      </c>
      <c r="H35" s="40" t="s">
        <v>1</v>
      </c>
      <c r="I35" s="235"/>
      <c r="J35" s="46">
        <v>45812</v>
      </c>
      <c r="K35" s="118" t="s">
        <v>412</v>
      </c>
      <c r="L35" s="13" t="s">
        <v>413</v>
      </c>
      <c r="M35" s="40">
        <v>1</v>
      </c>
      <c r="N35" s="138">
        <f>40*M35</f>
        <v>40</v>
      </c>
      <c r="O35" s="138">
        <f>N35*0.2</f>
        <v>8</v>
      </c>
      <c r="P35" s="138">
        <f>N35-O35</f>
        <v>32</v>
      </c>
      <c r="Q35" s="40" t="s">
        <v>303</v>
      </c>
      <c r="R35" s="40" t="s">
        <v>303</v>
      </c>
      <c r="S35" s="40" t="s">
        <v>1</v>
      </c>
    </row>
    <row r="36" spans="1:20">
      <c r="A36" s="40" t="s">
        <v>633</v>
      </c>
      <c r="B36" s="3" t="s">
        <v>431</v>
      </c>
      <c r="C36" s="3" t="s">
        <v>718</v>
      </c>
      <c r="D36" s="3" t="s">
        <v>633</v>
      </c>
      <c r="E36" s="141">
        <v>0</v>
      </c>
      <c r="F36" s="40" t="s">
        <v>376</v>
      </c>
      <c r="G36" s="40" t="s">
        <v>376</v>
      </c>
      <c r="H36" s="40" t="s">
        <v>0</v>
      </c>
      <c r="I36" s="235"/>
      <c r="J36" s="5"/>
      <c r="K36" s="5"/>
      <c r="L36" s="5"/>
      <c r="M36" s="5"/>
      <c r="N36" s="5"/>
      <c r="O36" s="5"/>
      <c r="P36" s="5"/>
      <c r="Q36" s="5"/>
      <c r="R36" s="5"/>
      <c r="S36" s="5"/>
    </row>
    <row r="37" spans="1:20">
      <c r="A37" s="40" t="s">
        <v>633</v>
      </c>
      <c r="B37" s="40" t="s">
        <v>13</v>
      </c>
      <c r="C37" s="40" t="s">
        <v>307</v>
      </c>
      <c r="D37" s="40" t="s">
        <v>633</v>
      </c>
      <c r="E37" s="141">
        <v>0</v>
      </c>
      <c r="F37" s="40" t="s">
        <v>376</v>
      </c>
      <c r="G37" s="40" t="s">
        <v>376</v>
      </c>
      <c r="H37" s="40" t="s">
        <v>0</v>
      </c>
      <c r="I37" s="235"/>
      <c r="J37" s="32" t="s">
        <v>660</v>
      </c>
      <c r="M37" s="40"/>
      <c r="N37" s="40"/>
      <c r="O37" s="40"/>
      <c r="P37" s="40"/>
    </row>
    <row r="38" spans="1:20">
      <c r="A38" s="40"/>
      <c r="B38" s="40"/>
      <c r="C38" s="40"/>
      <c r="D38" s="40"/>
      <c r="E38" s="141"/>
      <c r="F38" s="40"/>
      <c r="G38" s="40"/>
      <c r="H38" s="40"/>
      <c r="I38" s="235"/>
      <c r="J38" s="46">
        <v>45811</v>
      </c>
      <c r="K38" s="13" t="s">
        <v>397</v>
      </c>
      <c r="L38" s="13" t="s">
        <v>567</v>
      </c>
      <c r="M38" s="218">
        <v>2</v>
      </c>
      <c r="N38" s="138">
        <v>120</v>
      </c>
      <c r="O38" s="138">
        <f t="shared" ref="O38:O39" si="6">0.2*N38</f>
        <v>24</v>
      </c>
      <c r="P38" s="138">
        <f t="shared" ref="P38:P39" si="7">N38-O38</f>
        <v>96</v>
      </c>
      <c r="Q38" s="40" t="s">
        <v>376</v>
      </c>
      <c r="R38" s="40" t="s">
        <v>376</v>
      </c>
      <c r="S38" s="40" t="s">
        <v>0</v>
      </c>
      <c r="T38" s="40" t="s">
        <v>778</v>
      </c>
    </row>
    <row r="39" spans="1:20">
      <c r="A39" s="40" t="s">
        <v>633</v>
      </c>
      <c r="B39" s="40" t="s">
        <v>659</v>
      </c>
      <c r="C39" s="40" t="s">
        <v>510</v>
      </c>
      <c r="D39" s="40" t="s">
        <v>633</v>
      </c>
      <c r="E39" s="141">
        <v>0</v>
      </c>
      <c r="F39" s="40" t="s">
        <v>376</v>
      </c>
      <c r="G39" s="40" t="s">
        <v>376</v>
      </c>
      <c r="H39" s="40" t="s">
        <v>0</v>
      </c>
      <c r="I39" s="235"/>
      <c r="J39" s="46">
        <v>45810</v>
      </c>
      <c r="K39" s="118" t="s">
        <v>90</v>
      </c>
      <c r="L39" s="13" t="s">
        <v>325</v>
      </c>
      <c r="M39" s="40">
        <v>4</v>
      </c>
      <c r="N39" s="138">
        <f>40*M39</f>
        <v>160</v>
      </c>
      <c r="O39" s="138">
        <f t="shared" si="6"/>
        <v>32</v>
      </c>
      <c r="P39" s="138">
        <f t="shared" si="7"/>
        <v>128</v>
      </c>
      <c r="Q39" s="40" t="s">
        <v>376</v>
      </c>
      <c r="R39" s="40" t="s">
        <v>376</v>
      </c>
      <c r="S39" s="40" t="s">
        <v>8</v>
      </c>
      <c r="T39" s="40" t="s">
        <v>785</v>
      </c>
    </row>
    <row r="40" spans="1:20">
      <c r="A40" s="40" t="s">
        <v>633</v>
      </c>
      <c r="B40" s="3" t="s">
        <v>525</v>
      </c>
      <c r="C40" s="3" t="s">
        <v>526</v>
      </c>
      <c r="D40" s="3" t="s">
        <v>633</v>
      </c>
      <c r="E40" s="141">
        <v>0</v>
      </c>
      <c r="F40" s="40" t="s">
        <v>376</v>
      </c>
      <c r="G40" s="40" t="s">
        <v>376</v>
      </c>
      <c r="H40" s="40" t="s">
        <v>0</v>
      </c>
      <c r="I40" s="235"/>
      <c r="J40" s="46"/>
      <c r="K40" s="11"/>
      <c r="L40" s="3"/>
      <c r="M40" s="40"/>
      <c r="N40" s="138"/>
      <c r="O40" s="138"/>
      <c r="P40" s="138"/>
      <c r="Q40" s="40"/>
      <c r="R40" s="40"/>
      <c r="S40" s="40"/>
      <c r="T40" s="40"/>
    </row>
    <row r="41" spans="1:20">
      <c r="A41" s="40" t="s">
        <v>633</v>
      </c>
      <c r="B41" s="40" t="s">
        <v>201</v>
      </c>
      <c r="C41" s="40" t="s">
        <v>584</v>
      </c>
      <c r="D41" s="40" t="s">
        <v>633</v>
      </c>
      <c r="E41" s="141">
        <v>0</v>
      </c>
      <c r="F41" s="40" t="s">
        <v>376</v>
      </c>
      <c r="G41" s="40" t="s">
        <v>376</v>
      </c>
      <c r="H41" s="40" t="s">
        <v>0</v>
      </c>
      <c r="I41" s="235"/>
      <c r="J41" s="5"/>
      <c r="K41" s="5"/>
      <c r="L41" s="5"/>
      <c r="M41" s="5"/>
      <c r="N41" s="5"/>
      <c r="O41" s="50"/>
      <c r="P41" s="50"/>
      <c r="Q41" s="5"/>
      <c r="R41" s="5"/>
      <c r="S41" s="5"/>
    </row>
    <row r="42" spans="1:20">
      <c r="A42" s="40" t="s">
        <v>633</v>
      </c>
      <c r="B42" s="3" t="s">
        <v>484</v>
      </c>
      <c r="C42" s="3" t="s">
        <v>485</v>
      </c>
      <c r="D42" s="40" t="s">
        <v>633</v>
      </c>
      <c r="E42" s="141">
        <v>0</v>
      </c>
      <c r="F42" s="40" t="s">
        <v>376</v>
      </c>
      <c r="G42" s="40" t="s">
        <v>376</v>
      </c>
      <c r="H42" s="40" t="s">
        <v>0</v>
      </c>
      <c r="I42" s="235"/>
      <c r="J42" s="31" t="s">
        <v>371</v>
      </c>
      <c r="M42" s="202"/>
      <c r="N42" s="138"/>
      <c r="O42" s="138"/>
      <c r="P42" s="138"/>
      <c r="Q42" s="40"/>
      <c r="R42" s="40"/>
      <c r="S42" s="40"/>
    </row>
    <row r="43" spans="1:20">
      <c r="A43" s="40" t="s">
        <v>633</v>
      </c>
      <c r="B43" s="40" t="s">
        <v>756</v>
      </c>
      <c r="C43" s="40" t="s">
        <v>329</v>
      </c>
      <c r="D43" s="40" t="s">
        <v>633</v>
      </c>
      <c r="E43" s="141">
        <v>0</v>
      </c>
      <c r="F43" s="40" t="s">
        <v>376</v>
      </c>
      <c r="G43" s="40" t="s">
        <v>376</v>
      </c>
      <c r="H43" s="40" t="s">
        <v>0</v>
      </c>
      <c r="I43" s="235"/>
      <c r="J43" s="46">
        <v>45812</v>
      </c>
      <c r="K43" s="113" t="s">
        <v>227</v>
      </c>
      <c r="L43" s="113" t="s">
        <v>404</v>
      </c>
      <c r="M43" s="40">
        <v>3</v>
      </c>
      <c r="N43" s="138">
        <f>M43*70</f>
        <v>210</v>
      </c>
      <c r="O43" s="138">
        <f>0.2*N43</f>
        <v>42</v>
      </c>
      <c r="P43" s="138">
        <f>N43-O43</f>
        <v>168</v>
      </c>
      <c r="Q43" s="40" t="s">
        <v>376</v>
      </c>
      <c r="R43" s="40" t="s">
        <v>376</v>
      </c>
      <c r="S43" s="40" t="s">
        <v>0</v>
      </c>
      <c r="T43" s="40" t="s">
        <v>783</v>
      </c>
    </row>
    <row r="44" spans="1:20">
      <c r="A44" s="40" t="s">
        <v>633</v>
      </c>
      <c r="B44" s="40" t="s">
        <v>621</v>
      </c>
      <c r="C44" s="40" t="s">
        <v>622</v>
      </c>
      <c r="D44" s="40" t="s">
        <v>633</v>
      </c>
      <c r="E44" s="141">
        <v>0</v>
      </c>
      <c r="F44" s="40" t="s">
        <v>376</v>
      </c>
      <c r="G44" s="40" t="s">
        <v>376</v>
      </c>
      <c r="H44" s="40" t="s">
        <v>0</v>
      </c>
      <c r="I44" s="235"/>
    </row>
    <row r="45" spans="1:20">
      <c r="A45" s="40" t="s">
        <v>633</v>
      </c>
      <c r="B45" s="3" t="s">
        <v>316</v>
      </c>
      <c r="C45" s="3" t="s">
        <v>311</v>
      </c>
      <c r="D45" s="40" t="s">
        <v>633</v>
      </c>
      <c r="E45" s="141">
        <v>0</v>
      </c>
      <c r="F45" s="40" t="s">
        <v>376</v>
      </c>
      <c r="G45" s="40" t="s">
        <v>376</v>
      </c>
      <c r="H45" s="40" t="s">
        <v>0</v>
      </c>
      <c r="I45" s="235"/>
    </row>
    <row r="46" spans="1:20">
      <c r="A46" s="40" t="s">
        <v>633</v>
      </c>
      <c r="B46" s="40" t="s">
        <v>498</v>
      </c>
      <c r="C46" s="40" t="s">
        <v>227</v>
      </c>
      <c r="D46" s="40" t="s">
        <v>633</v>
      </c>
      <c r="E46" s="141">
        <v>0</v>
      </c>
      <c r="F46" s="40" t="s">
        <v>376</v>
      </c>
      <c r="G46" s="40" t="s">
        <v>376</v>
      </c>
      <c r="H46" s="40" t="s">
        <v>0</v>
      </c>
      <c r="I46" s="235"/>
    </row>
    <row r="47" spans="1:20">
      <c r="A47" s="40" t="s">
        <v>633</v>
      </c>
      <c r="B47" s="3" t="s">
        <v>491</v>
      </c>
      <c r="C47" s="3" t="s">
        <v>302</v>
      </c>
      <c r="D47" s="40" t="s">
        <v>633</v>
      </c>
      <c r="E47" s="141">
        <v>0</v>
      </c>
      <c r="F47" s="40" t="s">
        <v>376</v>
      </c>
      <c r="G47" s="40" t="s">
        <v>376</v>
      </c>
      <c r="H47" s="40" t="s">
        <v>0</v>
      </c>
      <c r="I47" s="235"/>
      <c r="K47" s="279"/>
    </row>
    <row r="48" spans="1:20">
      <c r="A48" s="40" t="s">
        <v>633</v>
      </c>
      <c r="B48" s="3" t="s">
        <v>479</v>
      </c>
      <c r="C48" s="3" t="s">
        <v>494</v>
      </c>
      <c r="D48" s="3" t="s">
        <v>633</v>
      </c>
      <c r="E48" s="141">
        <v>0</v>
      </c>
      <c r="F48" s="40" t="s">
        <v>376</v>
      </c>
      <c r="G48" s="40" t="s">
        <v>376</v>
      </c>
      <c r="H48" s="40" t="s">
        <v>1</v>
      </c>
      <c r="I48" s="235"/>
      <c r="K48" s="229"/>
    </row>
    <row r="49" spans="1:12">
      <c r="A49" s="40" t="s">
        <v>633</v>
      </c>
      <c r="B49" s="3" t="s">
        <v>22</v>
      </c>
      <c r="C49" s="3" t="s">
        <v>616</v>
      </c>
      <c r="D49" s="40" t="s">
        <v>633</v>
      </c>
      <c r="E49" s="141">
        <v>0</v>
      </c>
      <c r="F49" s="40" t="s">
        <v>376</v>
      </c>
      <c r="G49" s="40" t="s">
        <v>376</v>
      </c>
      <c r="H49" s="40" t="s">
        <v>0</v>
      </c>
      <c r="I49" s="235"/>
      <c r="K49" s="231"/>
      <c r="L49" s="279"/>
    </row>
    <row r="50" spans="1:12">
      <c r="A50" s="40" t="s">
        <v>633</v>
      </c>
      <c r="B50" s="3" t="s">
        <v>301</v>
      </c>
      <c r="C50" s="3" t="s">
        <v>302</v>
      </c>
      <c r="D50" s="40" t="s">
        <v>633</v>
      </c>
      <c r="E50" s="141">
        <v>0</v>
      </c>
      <c r="F50" s="40" t="s">
        <v>376</v>
      </c>
      <c r="G50" s="40" t="s">
        <v>376</v>
      </c>
      <c r="H50" s="40" t="s">
        <v>0</v>
      </c>
      <c r="I50" s="235"/>
      <c r="K50" s="229"/>
      <c r="L50" s="279"/>
    </row>
    <row r="51" spans="1:12">
      <c r="A51" s="40" t="s">
        <v>633</v>
      </c>
      <c r="B51" s="3" t="s">
        <v>694</v>
      </c>
      <c r="C51" s="3" t="s">
        <v>446</v>
      </c>
      <c r="D51" s="3" t="s">
        <v>633</v>
      </c>
      <c r="E51" s="141">
        <v>40</v>
      </c>
      <c r="F51" s="40" t="s">
        <v>376</v>
      </c>
      <c r="G51" s="40" t="s">
        <v>376</v>
      </c>
      <c r="H51" s="40" t="s">
        <v>0</v>
      </c>
      <c r="I51" s="235"/>
      <c r="K51" s="231"/>
      <c r="L51" s="279"/>
    </row>
    <row r="52" spans="1:12">
      <c r="A52" s="40" t="s">
        <v>633</v>
      </c>
      <c r="B52" s="40" t="s">
        <v>491</v>
      </c>
      <c r="C52" s="40" t="s">
        <v>522</v>
      </c>
      <c r="D52" s="40" t="s">
        <v>633</v>
      </c>
      <c r="E52" s="141">
        <v>40</v>
      </c>
      <c r="F52" s="40" t="s">
        <v>376</v>
      </c>
      <c r="G52" s="40" t="s">
        <v>376</v>
      </c>
      <c r="H52" s="40" t="s">
        <v>0</v>
      </c>
      <c r="I52" s="235"/>
      <c r="K52" s="229"/>
      <c r="L52" s="229"/>
    </row>
    <row r="53" spans="1:12">
      <c r="A53" s="40" t="s">
        <v>633</v>
      </c>
      <c r="B53" s="40" t="s">
        <v>658</v>
      </c>
      <c r="C53" s="40" t="s">
        <v>361</v>
      </c>
      <c r="D53" s="40" t="s">
        <v>633</v>
      </c>
      <c r="E53" s="141">
        <v>60</v>
      </c>
      <c r="F53" s="40" t="s">
        <v>376</v>
      </c>
      <c r="G53" s="40" t="s">
        <v>376</v>
      </c>
      <c r="H53" s="40" t="s">
        <v>0</v>
      </c>
      <c r="I53" s="235"/>
      <c r="K53" s="231"/>
      <c r="L53" s="231"/>
    </row>
    <row r="54" spans="1:12">
      <c r="A54" s="40" t="s">
        <v>633</v>
      </c>
      <c r="B54" s="3" t="s">
        <v>368</v>
      </c>
      <c r="C54" s="3" t="s">
        <v>760</v>
      </c>
      <c r="D54" s="40" t="s">
        <v>633</v>
      </c>
      <c r="E54" s="141">
        <v>60</v>
      </c>
      <c r="F54" s="40" t="s">
        <v>376</v>
      </c>
      <c r="G54" s="40" t="s">
        <v>376</v>
      </c>
      <c r="H54" s="40" t="s">
        <v>1</v>
      </c>
      <c r="I54" s="235"/>
      <c r="K54" s="229"/>
      <c r="L54" s="231"/>
    </row>
    <row r="55" spans="1:12">
      <c r="A55" s="40"/>
      <c r="B55" s="3" t="s">
        <v>114</v>
      </c>
      <c r="C55" s="3" t="s">
        <v>474</v>
      </c>
      <c r="D55" s="40" t="s">
        <v>633</v>
      </c>
      <c r="E55" s="141">
        <v>60</v>
      </c>
      <c r="F55" s="40" t="s">
        <v>376</v>
      </c>
      <c r="G55" s="40" t="s">
        <v>376</v>
      </c>
      <c r="H55" s="40" t="s">
        <v>0</v>
      </c>
      <c r="I55" s="235"/>
      <c r="K55" s="231"/>
      <c r="L55" s="229"/>
    </row>
    <row r="56" spans="1:12">
      <c r="A56" s="40" t="s">
        <v>633</v>
      </c>
      <c r="B56" s="40" t="s">
        <v>697</v>
      </c>
      <c r="C56" s="40" t="s">
        <v>329</v>
      </c>
      <c r="D56" s="40" t="s">
        <v>633</v>
      </c>
      <c r="E56" s="141">
        <v>60</v>
      </c>
      <c r="F56" s="40" t="s">
        <v>376</v>
      </c>
      <c r="G56" s="40" t="s">
        <v>376</v>
      </c>
      <c r="H56" s="40" t="s">
        <v>0</v>
      </c>
      <c r="I56" s="235"/>
      <c r="K56" s="229"/>
      <c r="L56" s="231"/>
    </row>
    <row r="57" spans="1:12">
      <c r="A57" s="40" t="s">
        <v>633</v>
      </c>
      <c r="B57" s="3" t="s">
        <v>397</v>
      </c>
      <c r="C57" s="3" t="s">
        <v>567</v>
      </c>
      <c r="D57" s="3" t="s">
        <v>633</v>
      </c>
      <c r="E57" s="141">
        <v>80</v>
      </c>
      <c r="F57" s="40" t="s">
        <v>376</v>
      </c>
      <c r="G57" s="40" t="s">
        <v>376</v>
      </c>
      <c r="H57" s="40" t="s">
        <v>0</v>
      </c>
      <c r="I57" s="235"/>
      <c r="K57" s="231"/>
      <c r="L57" s="231"/>
    </row>
    <row r="58" spans="1:12">
      <c r="A58" s="40" t="s">
        <v>633</v>
      </c>
      <c r="B58" s="40" t="s">
        <v>227</v>
      </c>
      <c r="C58" s="40" t="s">
        <v>404</v>
      </c>
      <c r="D58" s="40" t="s">
        <v>633</v>
      </c>
      <c r="E58" s="141">
        <v>80</v>
      </c>
      <c r="F58" s="40" t="s">
        <v>376</v>
      </c>
      <c r="G58" s="40" t="s">
        <v>376</v>
      </c>
      <c r="H58" s="40" t="s">
        <v>0</v>
      </c>
      <c r="I58" s="235"/>
      <c r="K58" s="231"/>
      <c r="L58" s="229"/>
    </row>
    <row r="59" spans="1:12">
      <c r="A59" s="40" t="s">
        <v>633</v>
      </c>
      <c r="B59" s="3" t="s">
        <v>543</v>
      </c>
      <c r="C59" s="3" t="s">
        <v>544</v>
      </c>
      <c r="D59" s="40" t="s">
        <v>633</v>
      </c>
      <c r="E59" s="141">
        <v>90</v>
      </c>
      <c r="F59" s="40" t="s">
        <v>376</v>
      </c>
      <c r="G59" s="40" t="s">
        <v>376</v>
      </c>
      <c r="H59" s="40" t="s">
        <v>0</v>
      </c>
      <c r="I59" s="235"/>
      <c r="K59" s="229"/>
      <c r="L59" s="231"/>
    </row>
    <row r="60" spans="1:12">
      <c r="A60" s="40" t="s">
        <v>633</v>
      </c>
      <c r="B60" s="3" t="s">
        <v>329</v>
      </c>
      <c r="C60" s="3" t="s">
        <v>271</v>
      </c>
      <c r="D60" s="3" t="s">
        <v>633</v>
      </c>
      <c r="E60" s="141">
        <v>120</v>
      </c>
      <c r="F60" s="40" t="s">
        <v>376</v>
      </c>
      <c r="G60" s="40" t="s">
        <v>376</v>
      </c>
      <c r="H60" s="40" t="s">
        <v>1</v>
      </c>
      <c r="I60" s="235"/>
      <c r="K60" s="231"/>
    </row>
    <row r="61" spans="1:12">
      <c r="A61" s="40" t="s">
        <v>633</v>
      </c>
      <c r="B61" s="3" t="s">
        <v>681</v>
      </c>
      <c r="C61" s="3" t="s">
        <v>682</v>
      </c>
      <c r="D61" s="3" t="s">
        <v>633</v>
      </c>
      <c r="E61" s="141">
        <v>120</v>
      </c>
      <c r="F61" s="40" t="s">
        <v>376</v>
      </c>
      <c r="G61" s="40" t="s">
        <v>376</v>
      </c>
      <c r="H61" s="40" t="s">
        <v>1</v>
      </c>
      <c r="I61" s="235"/>
      <c r="K61" s="231"/>
    </row>
    <row r="62" spans="1:12">
      <c r="A62" s="40" t="s">
        <v>633</v>
      </c>
      <c r="B62" s="3" t="s">
        <v>735</v>
      </c>
      <c r="C62" s="3" t="s">
        <v>746</v>
      </c>
      <c r="D62" s="40" t="s">
        <v>633</v>
      </c>
      <c r="E62" s="141">
        <v>120</v>
      </c>
      <c r="F62" s="40" t="s">
        <v>376</v>
      </c>
      <c r="G62" s="40" t="s">
        <v>376</v>
      </c>
      <c r="H62" s="40" t="s">
        <v>0</v>
      </c>
      <c r="I62" s="235"/>
      <c r="K62" s="231"/>
    </row>
    <row r="63" spans="1:12">
      <c r="A63" s="5"/>
      <c r="B63" s="5"/>
      <c r="C63" s="5"/>
      <c r="D63" s="5"/>
      <c r="E63" s="5"/>
      <c r="F63" s="5"/>
      <c r="G63" s="5"/>
      <c r="H63" s="5"/>
      <c r="I63" s="235"/>
      <c r="K63" s="229"/>
    </row>
    <row r="64" spans="1:12">
      <c r="A64" s="46">
        <v>45816</v>
      </c>
      <c r="B64" s="40" t="s">
        <v>227</v>
      </c>
      <c r="C64" s="40" t="s">
        <v>404</v>
      </c>
      <c r="D64" s="40">
        <v>60</v>
      </c>
      <c r="E64" s="140">
        <v>90</v>
      </c>
      <c r="F64" s="40" t="s">
        <v>376</v>
      </c>
      <c r="G64" s="40" t="s">
        <v>376</v>
      </c>
      <c r="H64" s="40" t="s">
        <v>0</v>
      </c>
      <c r="I64" s="235"/>
      <c r="K64" s="231"/>
    </row>
    <row r="65" spans="1:13">
      <c r="A65" s="46">
        <v>45816</v>
      </c>
      <c r="B65" s="3" t="s">
        <v>331</v>
      </c>
      <c r="C65" s="3" t="s">
        <v>762</v>
      </c>
      <c r="D65" s="40">
        <v>45</v>
      </c>
      <c r="E65" s="140">
        <v>60</v>
      </c>
      <c r="F65" s="40" t="s">
        <v>376</v>
      </c>
      <c r="G65" s="40" t="s">
        <v>376</v>
      </c>
      <c r="H65" s="40" t="s">
        <v>0</v>
      </c>
      <c r="I65" s="235"/>
      <c r="K65" s="229"/>
    </row>
    <row r="66" spans="1:13">
      <c r="A66" s="46">
        <v>45816</v>
      </c>
      <c r="B66" s="3" t="s">
        <v>20</v>
      </c>
      <c r="C66" s="3" t="s">
        <v>307</v>
      </c>
      <c r="D66" s="40">
        <v>60</v>
      </c>
      <c r="E66" s="140">
        <v>90</v>
      </c>
      <c r="F66" s="40" t="s">
        <v>376</v>
      </c>
      <c r="G66" s="40" t="s">
        <v>376</v>
      </c>
      <c r="H66" s="40" t="s">
        <v>0</v>
      </c>
      <c r="I66" s="235"/>
      <c r="K66" s="231"/>
    </row>
    <row r="67" spans="1:13">
      <c r="A67" s="46">
        <v>45816</v>
      </c>
      <c r="B67" s="11" t="s">
        <v>316</v>
      </c>
      <c r="C67" s="3" t="s">
        <v>311</v>
      </c>
      <c r="D67" s="40">
        <v>60</v>
      </c>
      <c r="E67" s="140">
        <v>90</v>
      </c>
      <c r="F67" s="40" t="s">
        <v>376</v>
      </c>
      <c r="G67" s="40" t="s">
        <v>376</v>
      </c>
      <c r="H67" s="40" t="s">
        <v>0</v>
      </c>
      <c r="I67" s="235"/>
      <c r="K67" s="231"/>
    </row>
    <row r="68" spans="1:13">
      <c r="A68" s="46">
        <v>45816</v>
      </c>
      <c r="B68" s="11" t="s">
        <v>117</v>
      </c>
      <c r="C68" s="3" t="s">
        <v>652</v>
      </c>
      <c r="D68" s="40">
        <v>60</v>
      </c>
      <c r="E68" s="140">
        <v>67.5</v>
      </c>
      <c r="F68" s="40" t="s">
        <v>376</v>
      </c>
      <c r="G68" s="40" t="s">
        <v>376</v>
      </c>
      <c r="H68" s="40" t="s">
        <v>0</v>
      </c>
      <c r="I68" s="235"/>
    </row>
    <row r="69" spans="1:13">
      <c r="A69" s="46">
        <v>45816</v>
      </c>
      <c r="B69" s="40" t="s">
        <v>697</v>
      </c>
      <c r="C69" s="40" t="s">
        <v>329</v>
      </c>
      <c r="D69" s="40">
        <v>60</v>
      </c>
      <c r="E69" s="140">
        <v>90</v>
      </c>
      <c r="F69" s="40" t="s">
        <v>376</v>
      </c>
      <c r="G69" s="40" t="s">
        <v>376</v>
      </c>
      <c r="H69" s="40" t="s">
        <v>0</v>
      </c>
      <c r="I69" s="235"/>
      <c r="K69" s="13" t="s">
        <v>786</v>
      </c>
      <c r="L69" s="13"/>
      <c r="M69" s="13"/>
    </row>
    <row r="70" spans="1:13">
      <c r="A70" s="46">
        <v>45816</v>
      </c>
      <c r="B70" s="11" t="s">
        <v>731</v>
      </c>
      <c r="C70" s="3" t="s">
        <v>323</v>
      </c>
      <c r="D70" s="40">
        <v>120</v>
      </c>
      <c r="E70" s="140">
        <v>180</v>
      </c>
      <c r="F70" s="40" t="s">
        <v>376</v>
      </c>
      <c r="G70" s="40" t="s">
        <v>376</v>
      </c>
      <c r="H70" s="40" t="s">
        <v>0</v>
      </c>
      <c r="I70" s="235"/>
      <c r="K70" s="13" t="s">
        <v>787</v>
      </c>
      <c r="L70" s="13"/>
      <c r="M70" s="13"/>
    </row>
    <row r="71" spans="1:13">
      <c r="I71" s="235"/>
      <c r="K71" s="13" t="s">
        <v>788</v>
      </c>
      <c r="L71" s="13"/>
      <c r="M71" s="13"/>
    </row>
    <row r="72" spans="1:13">
      <c r="A72" s="5"/>
      <c r="B72" s="5"/>
      <c r="C72" s="5"/>
      <c r="D72" s="5"/>
      <c r="E72" s="5"/>
      <c r="F72" s="5"/>
      <c r="G72" s="5"/>
      <c r="H72" s="5"/>
      <c r="I72" s="235"/>
      <c r="K72" s="13" t="s">
        <v>789</v>
      </c>
      <c r="L72" s="13"/>
      <c r="M72" s="13"/>
    </row>
    <row r="73" spans="1:13">
      <c r="I73" s="235"/>
    </row>
    <row r="74" spans="1:13">
      <c r="I74" s="235"/>
    </row>
    <row r="75" spans="1:13">
      <c r="I75" s="235"/>
    </row>
    <row r="76" spans="1:13">
      <c r="I76" s="235"/>
    </row>
    <row r="77" spans="1:13">
      <c r="I77" s="235"/>
    </row>
    <row r="78" spans="1:13">
      <c r="I78" s="235"/>
    </row>
    <row r="79" spans="1:13">
      <c r="I79" s="235"/>
    </row>
    <row r="80" spans="1:13">
      <c r="I80" s="235"/>
    </row>
    <row r="81" spans="9:9">
      <c r="I81" s="235"/>
    </row>
    <row r="82" spans="9:9">
      <c r="I82" s="235"/>
    </row>
    <row r="83" spans="9:9">
      <c r="I83" s="235"/>
    </row>
    <row r="84" spans="9:9">
      <c r="I84" s="235"/>
    </row>
    <row r="85" spans="9:9">
      <c r="I85" s="235"/>
    </row>
    <row r="86" spans="9:9">
      <c r="I86" s="235"/>
    </row>
    <row r="87" spans="9:9">
      <c r="I87" s="235"/>
    </row>
    <row r="88" spans="9:9">
      <c r="I88" s="235"/>
    </row>
    <row r="89" spans="9:9">
      <c r="I89" s="235"/>
    </row>
    <row r="90" spans="9:9">
      <c r="I90" s="235"/>
    </row>
    <row r="91" spans="9:9">
      <c r="I91" s="235"/>
    </row>
    <row r="92" spans="9:9">
      <c r="I92" s="235"/>
    </row>
    <row r="93" spans="9:9">
      <c r="I93" s="235"/>
    </row>
    <row r="94" spans="9:9">
      <c r="I94" s="235"/>
    </row>
    <row r="95" spans="9:9">
      <c r="I95" s="235"/>
    </row>
    <row r="96" spans="9:9">
      <c r="I96" s="235"/>
    </row>
    <row r="97" spans="9:9">
      <c r="I97" s="235"/>
    </row>
    <row r="98" spans="9:9">
      <c r="I98" s="235"/>
    </row>
    <row r="99" spans="9:9">
      <c r="I99" s="235"/>
    </row>
    <row r="100" spans="9:9">
      <c r="I100" s="235"/>
    </row>
    <row r="101" spans="9:9">
      <c r="I101" s="235"/>
    </row>
    <row r="102" spans="9:9">
      <c r="I102" s="235"/>
    </row>
    <row r="103" spans="9:9">
      <c r="I103" s="235"/>
    </row>
    <row r="104" spans="9:9">
      <c r="I104" s="235"/>
    </row>
    <row r="105" spans="9:9">
      <c r="I105" s="235"/>
    </row>
    <row r="106" spans="9:9">
      <c r="I106" s="235"/>
    </row>
    <row r="107" spans="9:9">
      <c r="I107" s="235"/>
    </row>
    <row r="108" spans="9:9">
      <c r="I108" s="235"/>
    </row>
    <row r="109" spans="9:9">
      <c r="I109" s="235"/>
    </row>
    <row r="110" spans="9:9">
      <c r="I110" s="235"/>
    </row>
    <row r="111" spans="9:9">
      <c r="I111" s="235"/>
    </row>
    <row r="112" spans="9:9">
      <c r="I112" s="235"/>
    </row>
    <row r="113" spans="9:9">
      <c r="I113" s="235"/>
    </row>
    <row r="114" spans="9:9">
      <c r="I114" s="235"/>
    </row>
    <row r="115" spans="9:9">
      <c r="I115" s="235"/>
    </row>
    <row r="116" spans="9:9">
      <c r="I116" s="235"/>
    </row>
    <row r="117" spans="9:9">
      <c r="I117" s="235"/>
    </row>
    <row r="118" spans="9:9">
      <c r="I118" s="235"/>
    </row>
    <row r="119" spans="9:9">
      <c r="I119" s="235"/>
    </row>
    <row r="120" spans="9:9">
      <c r="I120" s="235"/>
    </row>
    <row r="121" spans="9:9">
      <c r="I121" s="235"/>
    </row>
    <row r="122" spans="9:9">
      <c r="I122" s="235"/>
    </row>
    <row r="123" spans="9:9">
      <c r="I123" s="235"/>
    </row>
    <row r="124" spans="9:9">
      <c r="I124" s="235"/>
    </row>
    <row r="125" spans="9:9">
      <c r="I125" s="235"/>
    </row>
    <row r="126" spans="9:9">
      <c r="I126" s="235"/>
    </row>
    <row r="127" spans="9:9">
      <c r="I127" s="235"/>
    </row>
    <row r="128" spans="9:9">
      <c r="I128" s="235"/>
    </row>
    <row r="129" spans="9:9">
      <c r="I129" s="235"/>
    </row>
    <row r="130" spans="9:9">
      <c r="I130" s="235"/>
    </row>
    <row r="131" spans="9:9">
      <c r="I131" s="235"/>
    </row>
    <row r="132" spans="9:9">
      <c r="I132" s="235"/>
    </row>
    <row r="133" spans="9:9">
      <c r="I133" s="235"/>
    </row>
    <row r="134" spans="9:9">
      <c r="I134" s="235"/>
    </row>
    <row r="135" spans="9:9">
      <c r="I135" s="235"/>
    </row>
    <row r="136" spans="9:9">
      <c r="I136" s="235"/>
    </row>
    <row r="137" spans="9:9">
      <c r="I137" s="235"/>
    </row>
    <row r="138" spans="9:9">
      <c r="I138" s="235"/>
    </row>
    <row r="139" spans="9:9">
      <c r="I139" s="235"/>
    </row>
    <row r="140" spans="9:9">
      <c r="I140" s="235"/>
    </row>
    <row r="141" spans="9:9">
      <c r="I141" s="235"/>
    </row>
    <row r="142" spans="9:9">
      <c r="I142" s="235"/>
    </row>
    <row r="143" spans="9:9">
      <c r="I143" s="235"/>
    </row>
    <row r="144" spans="9:9">
      <c r="I144" s="235"/>
    </row>
    <row r="145" spans="9:9">
      <c r="I145" s="235"/>
    </row>
    <row r="146" spans="9:9">
      <c r="I146" s="235"/>
    </row>
    <row r="147" spans="9:9">
      <c r="I147" s="235"/>
    </row>
    <row r="148" spans="9:9">
      <c r="I148" s="235"/>
    </row>
    <row r="149" spans="9:9">
      <c r="I149" s="235"/>
    </row>
    <row r="150" spans="9:9">
      <c r="I150" s="235"/>
    </row>
    <row r="151" spans="9:9">
      <c r="I151" s="235"/>
    </row>
    <row r="152" spans="9:9">
      <c r="I152" s="235"/>
    </row>
    <row r="153" spans="9:9">
      <c r="I153" s="235"/>
    </row>
    <row r="154" spans="9:9">
      <c r="I154" s="235"/>
    </row>
    <row r="155" spans="9:9">
      <c r="I155" s="235"/>
    </row>
    <row r="156" spans="9:9">
      <c r="I156" s="235"/>
    </row>
    <row r="157" spans="9:9">
      <c r="I157" s="235"/>
    </row>
    <row r="158" spans="9:9">
      <c r="I158" s="235"/>
    </row>
    <row r="159" spans="9:9">
      <c r="I159" s="235"/>
    </row>
    <row r="160" spans="9:9">
      <c r="I160" s="235"/>
    </row>
    <row r="161" spans="9:9">
      <c r="I161" s="235"/>
    </row>
    <row r="162" spans="9:9">
      <c r="I162" s="235"/>
    </row>
    <row r="163" spans="9:9">
      <c r="I163" s="235"/>
    </row>
    <row r="164" spans="9:9">
      <c r="I164" s="235"/>
    </row>
    <row r="165" spans="9:9">
      <c r="I165" s="235"/>
    </row>
    <row r="166" spans="9:9">
      <c r="I166" s="235"/>
    </row>
    <row r="167" spans="9:9">
      <c r="I167" s="235"/>
    </row>
    <row r="168" spans="9:9">
      <c r="I168" s="235"/>
    </row>
    <row r="169" spans="9:9">
      <c r="I169" s="235"/>
    </row>
    <row r="170" spans="9:9">
      <c r="I170" s="235"/>
    </row>
    <row r="171" spans="9:9">
      <c r="I171" s="235"/>
    </row>
    <row r="172" spans="9:9">
      <c r="I172" s="235"/>
    </row>
    <row r="173" spans="9:9">
      <c r="I173" s="235"/>
    </row>
    <row r="174" spans="9:9">
      <c r="I174" s="235"/>
    </row>
    <row r="175" spans="9:9">
      <c r="I175" s="235"/>
    </row>
    <row r="176" spans="9:9">
      <c r="I176" s="235"/>
    </row>
    <row r="177" spans="9:9">
      <c r="I177" s="235"/>
    </row>
    <row r="178" spans="9:9">
      <c r="I178" s="235"/>
    </row>
    <row r="179" spans="9:9">
      <c r="I179" s="235"/>
    </row>
    <row r="180" spans="9:9">
      <c r="I180" s="235"/>
    </row>
    <row r="181" spans="9:9">
      <c r="I181" s="235"/>
    </row>
    <row r="182" spans="9:9">
      <c r="I182" s="235"/>
    </row>
    <row r="183" spans="9:9">
      <c r="I183" s="235"/>
    </row>
    <row r="184" spans="9:9">
      <c r="I184" s="235"/>
    </row>
    <row r="185" spans="9:9">
      <c r="I185" s="235"/>
    </row>
    <row r="186" spans="9:9">
      <c r="I186" s="235"/>
    </row>
    <row r="187" spans="9:9">
      <c r="I187" s="235"/>
    </row>
    <row r="188" spans="9:9">
      <c r="I188" s="235"/>
    </row>
    <row r="189" spans="9:9">
      <c r="I189" s="235"/>
    </row>
    <row r="190" spans="9:9">
      <c r="I190" s="235"/>
    </row>
    <row r="191" spans="9:9">
      <c r="I191" s="235"/>
    </row>
    <row r="192" spans="9:9">
      <c r="I192" s="235"/>
    </row>
    <row r="193" spans="9:9">
      <c r="I193" s="235"/>
    </row>
    <row r="194" spans="9:9">
      <c r="I194" s="235"/>
    </row>
    <row r="195" spans="9:9">
      <c r="I195" s="235"/>
    </row>
    <row r="196" spans="9:9">
      <c r="I196" s="235"/>
    </row>
    <row r="197" spans="9:9">
      <c r="I197" s="235"/>
    </row>
    <row r="198" spans="9:9">
      <c r="I198" s="235"/>
    </row>
    <row r="199" spans="9:9">
      <c r="I199" s="235"/>
    </row>
    <row r="200" spans="9:9">
      <c r="I200" s="235"/>
    </row>
    <row r="201" spans="9:9">
      <c r="I201" s="235"/>
    </row>
    <row r="202" spans="9:9">
      <c r="I202" s="235"/>
    </row>
    <row r="203" spans="9:9">
      <c r="I203" s="235"/>
    </row>
    <row r="204" spans="9:9">
      <c r="I204" s="235"/>
    </row>
    <row r="205" spans="9:9">
      <c r="I205" s="235"/>
    </row>
    <row r="206" spans="9:9">
      <c r="I206" s="235"/>
    </row>
    <row r="207" spans="9:9">
      <c r="I207" s="235"/>
    </row>
    <row r="208" spans="9:9">
      <c r="I208" s="235"/>
    </row>
    <row r="209" spans="9:9">
      <c r="I209" s="235"/>
    </row>
    <row r="210" spans="9:9">
      <c r="I210" s="235"/>
    </row>
    <row r="211" spans="9:9">
      <c r="I211" s="235"/>
    </row>
    <row r="212" spans="9:9">
      <c r="I212" s="235"/>
    </row>
    <row r="213" spans="9:9">
      <c r="I213" s="235"/>
    </row>
    <row r="214" spans="9:9">
      <c r="I214" s="235"/>
    </row>
    <row r="215" spans="9:9">
      <c r="I215" s="235"/>
    </row>
    <row r="216" spans="9:9">
      <c r="I216" s="235"/>
    </row>
    <row r="217" spans="9:9">
      <c r="I217" s="235"/>
    </row>
    <row r="218" spans="9:9">
      <c r="I218" s="235"/>
    </row>
    <row r="219" spans="9:9">
      <c r="I219" s="235"/>
    </row>
    <row r="220" spans="9:9">
      <c r="I220" s="235"/>
    </row>
    <row r="221" spans="9:9">
      <c r="I221" s="235"/>
    </row>
    <row r="222" spans="9:9">
      <c r="I222" s="235"/>
    </row>
    <row r="223" spans="9:9">
      <c r="I223" s="235"/>
    </row>
    <row r="224" spans="9:9">
      <c r="I224" s="235"/>
    </row>
    <row r="225" spans="9:9">
      <c r="I225" s="235"/>
    </row>
    <row r="226" spans="9:9">
      <c r="I226" s="235"/>
    </row>
    <row r="227" spans="9:9">
      <c r="I227" s="235"/>
    </row>
    <row r="228" spans="9:9">
      <c r="I228" s="235"/>
    </row>
    <row r="229" spans="9:9">
      <c r="I229" s="235"/>
    </row>
    <row r="230" spans="9:9">
      <c r="I230" s="235"/>
    </row>
    <row r="231" spans="9:9">
      <c r="I231" s="235"/>
    </row>
    <row r="232" spans="9:9">
      <c r="I232" s="235"/>
    </row>
    <row r="233" spans="9:9">
      <c r="I233" s="235"/>
    </row>
    <row r="234" spans="9:9">
      <c r="I234" s="235"/>
    </row>
    <row r="235" spans="9:9">
      <c r="I235" s="235"/>
    </row>
    <row r="236" spans="9:9">
      <c r="I236" s="235"/>
    </row>
    <row r="237" spans="9:9">
      <c r="I237" s="235"/>
    </row>
    <row r="238" spans="9:9">
      <c r="I238" s="235"/>
    </row>
    <row r="239" spans="9:9">
      <c r="I239" s="235"/>
    </row>
    <row r="240" spans="9:9">
      <c r="I240" s="235"/>
    </row>
    <row r="241" spans="9:9">
      <c r="I241" s="235"/>
    </row>
    <row r="242" spans="9:9">
      <c r="I242" s="235"/>
    </row>
    <row r="243" spans="9:9">
      <c r="I243" s="235"/>
    </row>
    <row r="244" spans="9:9">
      <c r="I244" s="235"/>
    </row>
    <row r="245" spans="9:9">
      <c r="I245" s="235"/>
    </row>
    <row r="246" spans="9:9">
      <c r="I246" s="235"/>
    </row>
    <row r="247" spans="9:9">
      <c r="I247" s="235"/>
    </row>
    <row r="248" spans="9:9">
      <c r="I248" s="235"/>
    </row>
    <row r="249" spans="9:9">
      <c r="I249" s="235"/>
    </row>
    <row r="250" spans="9:9">
      <c r="I250" s="235"/>
    </row>
    <row r="251" spans="9:9">
      <c r="I251" s="235"/>
    </row>
    <row r="252" spans="9:9">
      <c r="I252" s="235"/>
    </row>
    <row r="253" spans="9:9">
      <c r="I253" s="235"/>
    </row>
    <row r="254" spans="9:9">
      <c r="I254" s="235"/>
    </row>
    <row r="255" spans="9:9">
      <c r="I255" s="235"/>
    </row>
    <row r="256" spans="9:9">
      <c r="I256" s="235"/>
    </row>
    <row r="257" spans="9:9">
      <c r="I257" s="235"/>
    </row>
    <row r="258" spans="9:9">
      <c r="I258" s="235"/>
    </row>
    <row r="259" spans="9:9">
      <c r="I259" s="235"/>
    </row>
    <row r="260" spans="9:9">
      <c r="I260" s="235"/>
    </row>
    <row r="261" spans="9:9">
      <c r="I261" s="235"/>
    </row>
    <row r="262" spans="9:9">
      <c r="I262" s="235"/>
    </row>
    <row r="263" spans="9:9">
      <c r="I263" s="235"/>
    </row>
    <row r="264" spans="9:9">
      <c r="I264" s="235"/>
    </row>
    <row r="265" spans="9:9">
      <c r="I265" s="235"/>
    </row>
    <row r="266" spans="9:9">
      <c r="I266" s="235"/>
    </row>
    <row r="267" spans="9:9">
      <c r="I267" s="235"/>
    </row>
    <row r="268" spans="9:9">
      <c r="I268" s="235"/>
    </row>
    <row r="269" spans="9:9">
      <c r="I269" s="235"/>
    </row>
    <row r="270" spans="9:9">
      <c r="I270" s="235"/>
    </row>
    <row r="271" spans="9:9">
      <c r="I271" s="235"/>
    </row>
    <row r="272" spans="9:9">
      <c r="I272" s="235"/>
    </row>
    <row r="273" spans="9:9">
      <c r="I273" s="235"/>
    </row>
    <row r="274" spans="9:9">
      <c r="I274" s="235"/>
    </row>
    <row r="275" spans="9:9">
      <c r="I275" s="235"/>
    </row>
    <row r="276" spans="9:9">
      <c r="I276" s="235"/>
    </row>
    <row r="277" spans="9:9">
      <c r="I277" s="235"/>
    </row>
    <row r="278" spans="9:9">
      <c r="I278" s="235"/>
    </row>
    <row r="279" spans="9:9">
      <c r="I279" s="235"/>
    </row>
    <row r="280" spans="9:9">
      <c r="I280" s="235"/>
    </row>
    <row r="281" spans="9:9">
      <c r="I281" s="235"/>
    </row>
    <row r="282" spans="9:9">
      <c r="I282" s="235"/>
    </row>
    <row r="283" spans="9:9">
      <c r="I283" s="235"/>
    </row>
    <row r="284" spans="9:9">
      <c r="I284" s="235"/>
    </row>
    <row r="285" spans="9:9">
      <c r="I285" s="235"/>
    </row>
    <row r="286" spans="9:9">
      <c r="I286" s="235"/>
    </row>
    <row r="287" spans="9:9">
      <c r="I287" s="235"/>
    </row>
    <row r="288" spans="9:9">
      <c r="I288" s="235"/>
    </row>
    <row r="289" spans="9:9">
      <c r="I289" s="235"/>
    </row>
    <row r="290" spans="9:9">
      <c r="I290" s="235"/>
    </row>
    <row r="291" spans="9:9">
      <c r="I291" s="235"/>
    </row>
    <row r="292" spans="9:9">
      <c r="I292" s="235"/>
    </row>
    <row r="293" spans="9:9">
      <c r="I293" s="235"/>
    </row>
    <row r="294" spans="9:9">
      <c r="I294" s="235"/>
    </row>
    <row r="295" spans="9:9">
      <c r="I295" s="235"/>
    </row>
    <row r="296" spans="9:9">
      <c r="I296" s="235"/>
    </row>
    <row r="297" spans="9:9">
      <c r="I297" s="235"/>
    </row>
    <row r="298" spans="9:9">
      <c r="I298" s="235"/>
    </row>
    <row r="299" spans="9:9">
      <c r="I299" s="235"/>
    </row>
    <row r="300" spans="9:9">
      <c r="I300" s="235"/>
    </row>
    <row r="301" spans="9:9">
      <c r="I301" s="235"/>
    </row>
    <row r="302" spans="9:9">
      <c r="I302" s="235"/>
    </row>
    <row r="303" spans="9:9">
      <c r="I303" s="235"/>
    </row>
    <row r="304" spans="9:9">
      <c r="I304" s="235"/>
    </row>
    <row r="305" spans="9:9">
      <c r="I305" s="235"/>
    </row>
    <row r="306" spans="9:9">
      <c r="I306" s="235"/>
    </row>
    <row r="307" spans="9:9">
      <c r="I307" s="235"/>
    </row>
    <row r="308" spans="9:9">
      <c r="I308" s="235"/>
    </row>
    <row r="309" spans="9:9">
      <c r="I309" s="235"/>
    </row>
    <row r="310" spans="9:9">
      <c r="I310" s="235"/>
    </row>
    <row r="311" spans="9:9">
      <c r="I311" s="235"/>
    </row>
    <row r="312" spans="9:9">
      <c r="I312" s="235"/>
    </row>
    <row r="313" spans="9:9">
      <c r="I313" s="235"/>
    </row>
    <row r="314" spans="9:9">
      <c r="I314" s="235"/>
    </row>
    <row r="315" spans="9:9">
      <c r="I315" s="235"/>
    </row>
    <row r="316" spans="9:9">
      <c r="I316" s="235"/>
    </row>
    <row r="317" spans="9:9">
      <c r="I317" s="235"/>
    </row>
    <row r="318" spans="9:9">
      <c r="I318" s="235"/>
    </row>
    <row r="319" spans="9:9">
      <c r="I319" s="235"/>
    </row>
    <row r="320" spans="9:9">
      <c r="I320" s="235"/>
    </row>
    <row r="321" spans="9:9">
      <c r="I321" s="235"/>
    </row>
    <row r="322" spans="9:9">
      <c r="I322" s="235"/>
    </row>
    <row r="323" spans="9:9">
      <c r="I323" s="235"/>
    </row>
    <row r="324" spans="9:9">
      <c r="I324" s="235"/>
    </row>
    <row r="325" spans="9:9">
      <c r="I325" s="235"/>
    </row>
    <row r="326" spans="9:9">
      <c r="I326" s="235"/>
    </row>
    <row r="327" spans="9:9">
      <c r="I327" s="235"/>
    </row>
    <row r="328" spans="9:9">
      <c r="I328" s="235"/>
    </row>
    <row r="329" spans="9:9">
      <c r="I329" s="235"/>
    </row>
    <row r="330" spans="9:9">
      <c r="I330" s="235"/>
    </row>
    <row r="331" spans="9:9">
      <c r="I331" s="235"/>
    </row>
    <row r="332" spans="9:9">
      <c r="I332" s="235"/>
    </row>
    <row r="333" spans="9:9">
      <c r="I333" s="235"/>
    </row>
    <row r="334" spans="9:9">
      <c r="I334" s="235"/>
    </row>
    <row r="335" spans="9:9">
      <c r="I335" s="235"/>
    </row>
    <row r="336" spans="9:9">
      <c r="I336" s="235"/>
    </row>
    <row r="337" spans="9:9">
      <c r="I337" s="235"/>
    </row>
    <row r="338" spans="9:9">
      <c r="I338" s="235"/>
    </row>
    <row r="339" spans="9:9">
      <c r="I339" s="235"/>
    </row>
    <row r="340" spans="9:9">
      <c r="I340" s="235"/>
    </row>
    <row r="341" spans="9:9">
      <c r="I341" s="235"/>
    </row>
    <row r="342" spans="9:9">
      <c r="I342" s="235"/>
    </row>
    <row r="343" spans="9:9">
      <c r="I343" s="235"/>
    </row>
    <row r="344" spans="9:9">
      <c r="I344" s="235"/>
    </row>
    <row r="345" spans="9:9">
      <c r="I345" s="235"/>
    </row>
    <row r="346" spans="9:9">
      <c r="I346" s="235"/>
    </row>
    <row r="347" spans="9:9">
      <c r="I347" s="235"/>
    </row>
    <row r="348" spans="9:9">
      <c r="I348" s="235"/>
    </row>
    <row r="349" spans="9:9">
      <c r="I349" s="235"/>
    </row>
    <row r="350" spans="9:9">
      <c r="I350" s="235"/>
    </row>
    <row r="351" spans="9:9">
      <c r="I351" s="235"/>
    </row>
    <row r="352" spans="9:9">
      <c r="I352" s="235"/>
    </row>
    <row r="353" spans="9:9">
      <c r="I353" s="235"/>
    </row>
    <row r="354" spans="9:9">
      <c r="I354" s="235"/>
    </row>
    <row r="355" spans="9:9">
      <c r="I355" s="235"/>
    </row>
    <row r="356" spans="9:9">
      <c r="I356" s="235"/>
    </row>
    <row r="357" spans="9:9">
      <c r="I357" s="235"/>
    </row>
    <row r="358" spans="9:9">
      <c r="I358" s="235"/>
    </row>
    <row r="359" spans="9:9">
      <c r="I359" s="235"/>
    </row>
    <row r="360" spans="9:9">
      <c r="I360" s="235"/>
    </row>
    <row r="361" spans="9:9">
      <c r="I361" s="235"/>
    </row>
    <row r="362" spans="9:9">
      <c r="I362" s="235"/>
    </row>
    <row r="363" spans="9:9">
      <c r="I363" s="235"/>
    </row>
    <row r="364" spans="9:9">
      <c r="I364" s="235"/>
    </row>
    <row r="365" spans="9:9">
      <c r="I365" s="235"/>
    </row>
    <row r="366" spans="9:9">
      <c r="I366" s="235"/>
    </row>
    <row r="367" spans="9:9">
      <c r="I367" s="235"/>
    </row>
    <row r="368" spans="9:9">
      <c r="I368" s="235"/>
    </row>
    <row r="369" spans="9:9">
      <c r="I369" s="235"/>
    </row>
    <row r="370" spans="9:9">
      <c r="I370" s="235"/>
    </row>
    <row r="371" spans="9:9">
      <c r="I371" s="235"/>
    </row>
    <row r="372" spans="9:9">
      <c r="I372" s="235"/>
    </row>
    <row r="373" spans="9:9">
      <c r="I373" s="235"/>
    </row>
    <row r="374" spans="9:9">
      <c r="I374" s="235"/>
    </row>
    <row r="375" spans="9:9">
      <c r="I375" s="235"/>
    </row>
    <row r="376" spans="9:9">
      <c r="I376" s="235"/>
    </row>
    <row r="377" spans="9:9">
      <c r="I377" s="235"/>
    </row>
    <row r="378" spans="9:9">
      <c r="I378" s="235"/>
    </row>
    <row r="379" spans="9:9">
      <c r="I379" s="235"/>
    </row>
    <row r="380" spans="9:9">
      <c r="I380" s="235"/>
    </row>
    <row r="381" spans="9:9">
      <c r="I381" s="235"/>
    </row>
    <row r="382" spans="9:9">
      <c r="I382" s="235"/>
    </row>
    <row r="383" spans="9:9">
      <c r="I383" s="235"/>
    </row>
    <row r="384" spans="9:9">
      <c r="I384" s="235"/>
    </row>
    <row r="385" spans="9:9">
      <c r="I385" s="235"/>
    </row>
    <row r="386" spans="9:9">
      <c r="I386" s="235"/>
    </row>
    <row r="387" spans="9:9">
      <c r="I387" s="235"/>
    </row>
    <row r="388" spans="9:9">
      <c r="I388" s="235"/>
    </row>
    <row r="389" spans="9:9">
      <c r="I389" s="235"/>
    </row>
    <row r="390" spans="9:9">
      <c r="I390" s="235"/>
    </row>
    <row r="391" spans="9:9">
      <c r="I391" s="235"/>
    </row>
    <row r="392" spans="9:9">
      <c r="I392" s="235"/>
    </row>
    <row r="393" spans="9:9">
      <c r="I393" s="235"/>
    </row>
    <row r="394" spans="9:9">
      <c r="I394" s="235"/>
    </row>
    <row r="395" spans="9:9">
      <c r="I395" s="235"/>
    </row>
    <row r="396" spans="9:9">
      <c r="I396" s="235"/>
    </row>
    <row r="397" spans="9:9">
      <c r="I397" s="235"/>
    </row>
    <row r="398" spans="9:9">
      <c r="I398" s="235"/>
    </row>
    <row r="399" spans="9:9">
      <c r="I399" s="235"/>
    </row>
    <row r="400" spans="9:9">
      <c r="I400" s="235"/>
    </row>
    <row r="401" spans="9:9">
      <c r="I401" s="235"/>
    </row>
    <row r="402" spans="9:9">
      <c r="I402" s="235"/>
    </row>
    <row r="403" spans="9:9">
      <c r="I403" s="235"/>
    </row>
    <row r="404" spans="9:9">
      <c r="I404" s="235"/>
    </row>
    <row r="405" spans="9:9">
      <c r="I405" s="235"/>
    </row>
    <row r="406" spans="9:9">
      <c r="I406" s="235"/>
    </row>
    <row r="407" spans="9:9">
      <c r="I407" s="235"/>
    </row>
    <row r="408" spans="9:9">
      <c r="I408" s="235"/>
    </row>
    <row r="409" spans="9:9">
      <c r="I409" s="235"/>
    </row>
    <row r="410" spans="9:9">
      <c r="I410" s="235"/>
    </row>
    <row r="411" spans="9:9">
      <c r="I411" s="235"/>
    </row>
    <row r="412" spans="9:9">
      <c r="I412" s="235"/>
    </row>
    <row r="413" spans="9:9">
      <c r="I413" s="235"/>
    </row>
    <row r="414" spans="9:9">
      <c r="I414" s="235"/>
    </row>
    <row r="415" spans="9:9">
      <c r="I415" s="235"/>
    </row>
    <row r="416" spans="9:9">
      <c r="I416" s="235"/>
    </row>
    <row r="417" spans="9:9">
      <c r="I417" s="235"/>
    </row>
    <row r="418" spans="9:9">
      <c r="I418" s="235"/>
    </row>
    <row r="419" spans="9:9">
      <c r="I419" s="235"/>
    </row>
    <row r="420" spans="9:9">
      <c r="I420" s="235"/>
    </row>
    <row r="421" spans="9:9">
      <c r="I421" s="235"/>
    </row>
    <row r="422" spans="9:9">
      <c r="I422" s="235"/>
    </row>
    <row r="423" spans="9:9">
      <c r="I423" s="235"/>
    </row>
    <row r="424" spans="9:9">
      <c r="I424" s="235"/>
    </row>
    <row r="425" spans="9:9">
      <c r="I425" s="235"/>
    </row>
    <row r="426" spans="9:9">
      <c r="I426" s="235"/>
    </row>
    <row r="427" spans="9:9">
      <c r="I427" s="235"/>
    </row>
    <row r="428" spans="9:9">
      <c r="I428" s="235"/>
    </row>
    <row r="429" spans="9:9">
      <c r="I429" s="235"/>
    </row>
    <row r="430" spans="9:9">
      <c r="I430" s="235"/>
    </row>
    <row r="431" spans="9:9">
      <c r="I431" s="235"/>
    </row>
    <row r="432" spans="9:9">
      <c r="I432" s="235"/>
    </row>
    <row r="433" spans="9:9">
      <c r="I433" s="235"/>
    </row>
    <row r="434" spans="9:9">
      <c r="I434" s="235"/>
    </row>
    <row r="435" spans="9:9">
      <c r="I435" s="235"/>
    </row>
    <row r="436" spans="9:9">
      <c r="I436" s="235"/>
    </row>
    <row r="437" spans="9:9">
      <c r="I437" s="235"/>
    </row>
    <row r="438" spans="9:9">
      <c r="I438" s="235"/>
    </row>
    <row r="439" spans="9:9">
      <c r="I439" s="235"/>
    </row>
    <row r="440" spans="9:9">
      <c r="I440" s="235"/>
    </row>
    <row r="441" spans="9:9">
      <c r="I441" s="235"/>
    </row>
    <row r="442" spans="9:9">
      <c r="I442" s="235"/>
    </row>
    <row r="443" spans="9:9">
      <c r="I443" s="235"/>
    </row>
    <row r="444" spans="9:9">
      <c r="I444" s="235"/>
    </row>
    <row r="445" spans="9:9">
      <c r="I445" s="235"/>
    </row>
    <row r="446" spans="9:9">
      <c r="I446" s="235"/>
    </row>
    <row r="447" spans="9:9">
      <c r="I447" s="235"/>
    </row>
    <row r="448" spans="9:9">
      <c r="I448" s="235"/>
    </row>
    <row r="449" spans="9:9">
      <c r="I449" s="235"/>
    </row>
    <row r="450" spans="9:9">
      <c r="I450" s="235"/>
    </row>
    <row r="451" spans="9:9">
      <c r="I451" s="235"/>
    </row>
    <row r="452" spans="9:9">
      <c r="I452" s="235"/>
    </row>
    <row r="453" spans="9:9">
      <c r="I453" s="235"/>
    </row>
    <row r="454" spans="9:9">
      <c r="I454" s="235"/>
    </row>
    <row r="455" spans="9:9">
      <c r="I455" s="235"/>
    </row>
    <row r="456" spans="9:9">
      <c r="I456" s="235"/>
    </row>
    <row r="457" spans="9:9">
      <c r="I457" s="235"/>
    </row>
    <row r="458" spans="9:9">
      <c r="I458" s="235"/>
    </row>
    <row r="459" spans="9:9">
      <c r="I459" s="235"/>
    </row>
    <row r="460" spans="9:9">
      <c r="I460" s="235"/>
    </row>
    <row r="461" spans="9:9">
      <c r="I461" s="235"/>
    </row>
    <row r="462" spans="9:9">
      <c r="I462" s="235"/>
    </row>
    <row r="463" spans="9:9">
      <c r="I463" s="235"/>
    </row>
    <row r="464" spans="9:9">
      <c r="I464" s="235"/>
    </row>
    <row r="465" spans="9:9">
      <c r="I465" s="235"/>
    </row>
    <row r="466" spans="9:9">
      <c r="I466" s="235"/>
    </row>
    <row r="467" spans="9:9">
      <c r="I467" s="235"/>
    </row>
    <row r="468" spans="9:9">
      <c r="I468" s="235"/>
    </row>
    <row r="469" spans="9:9">
      <c r="I469" s="235"/>
    </row>
    <row r="470" spans="9:9">
      <c r="I470" s="235"/>
    </row>
    <row r="471" spans="9:9">
      <c r="I471" s="235"/>
    </row>
    <row r="472" spans="9:9">
      <c r="I472" s="235"/>
    </row>
    <row r="473" spans="9:9">
      <c r="I473" s="235"/>
    </row>
    <row r="474" spans="9:9">
      <c r="I474" s="235"/>
    </row>
    <row r="475" spans="9:9">
      <c r="I475" s="235"/>
    </row>
    <row r="476" spans="9:9">
      <c r="I476" s="235"/>
    </row>
    <row r="477" spans="9:9">
      <c r="I477" s="235"/>
    </row>
    <row r="478" spans="9:9">
      <c r="I478" s="235"/>
    </row>
    <row r="479" spans="9:9">
      <c r="I479" s="235"/>
    </row>
    <row r="480" spans="9:9">
      <c r="I480" s="235"/>
    </row>
    <row r="481" spans="9:9">
      <c r="I481" s="235"/>
    </row>
    <row r="482" spans="9:9">
      <c r="I482" s="235"/>
    </row>
    <row r="483" spans="9:9">
      <c r="I483" s="235"/>
    </row>
    <row r="484" spans="9:9">
      <c r="I484" s="235"/>
    </row>
    <row r="485" spans="9:9">
      <c r="I485" s="235"/>
    </row>
    <row r="486" spans="9:9">
      <c r="I486" s="235"/>
    </row>
    <row r="487" spans="9:9">
      <c r="I487" s="235"/>
    </row>
    <row r="488" spans="9:9">
      <c r="I488" s="235"/>
    </row>
    <row r="489" spans="9:9">
      <c r="I489" s="235"/>
    </row>
    <row r="490" spans="9:9">
      <c r="I490" s="235"/>
    </row>
    <row r="491" spans="9:9">
      <c r="I491" s="235"/>
    </row>
    <row r="492" spans="9:9">
      <c r="I492" s="235"/>
    </row>
    <row r="493" spans="9:9">
      <c r="I493" s="235"/>
    </row>
    <row r="494" spans="9:9">
      <c r="I494" s="235"/>
    </row>
    <row r="495" spans="9:9">
      <c r="I495" s="235"/>
    </row>
    <row r="496" spans="9:9">
      <c r="I496" s="235"/>
    </row>
    <row r="497" spans="9:9">
      <c r="I497" s="235"/>
    </row>
    <row r="498" spans="9:9">
      <c r="I498" s="235"/>
    </row>
    <row r="499" spans="9:9">
      <c r="I499" s="235"/>
    </row>
    <row r="500" spans="9:9">
      <c r="I500" s="235"/>
    </row>
    <row r="501" spans="9:9">
      <c r="I501" s="235"/>
    </row>
    <row r="502" spans="9:9">
      <c r="I502" s="235"/>
    </row>
    <row r="503" spans="9:9">
      <c r="I503" s="235"/>
    </row>
    <row r="504" spans="9:9">
      <c r="I504" s="235"/>
    </row>
    <row r="505" spans="9:9">
      <c r="I505" s="235"/>
    </row>
    <row r="506" spans="9:9">
      <c r="I506" s="235"/>
    </row>
    <row r="507" spans="9:9">
      <c r="I507" s="235"/>
    </row>
    <row r="508" spans="9:9">
      <c r="I508" s="235"/>
    </row>
    <row r="509" spans="9:9">
      <c r="I509" s="235"/>
    </row>
    <row r="510" spans="9:9">
      <c r="I510" s="235"/>
    </row>
    <row r="511" spans="9:9">
      <c r="I511" s="235"/>
    </row>
    <row r="512" spans="9:9">
      <c r="I512" s="235"/>
    </row>
    <row r="513" spans="9:9">
      <c r="I513" s="235"/>
    </row>
    <row r="514" spans="9:9">
      <c r="I514" s="235"/>
    </row>
    <row r="515" spans="9:9">
      <c r="I515" s="235"/>
    </row>
    <row r="516" spans="9:9">
      <c r="I516" s="235"/>
    </row>
    <row r="517" spans="9:9">
      <c r="I517" s="235"/>
    </row>
    <row r="518" spans="9:9">
      <c r="I518" s="235"/>
    </row>
    <row r="519" spans="9:9">
      <c r="I519" s="235"/>
    </row>
    <row r="520" spans="9:9">
      <c r="I520" s="235"/>
    </row>
    <row r="521" spans="9:9">
      <c r="I521" s="235"/>
    </row>
    <row r="522" spans="9:9">
      <c r="I522" s="235"/>
    </row>
    <row r="523" spans="9:9">
      <c r="I523" s="235"/>
    </row>
    <row r="524" spans="9:9">
      <c r="I524" s="235"/>
    </row>
    <row r="525" spans="9:9">
      <c r="I525" s="235"/>
    </row>
    <row r="526" spans="9:9">
      <c r="I526" s="235"/>
    </row>
    <row r="527" spans="9:9">
      <c r="I527" s="235"/>
    </row>
    <row r="528" spans="9:9">
      <c r="I528" s="235"/>
    </row>
    <row r="529" spans="9:9">
      <c r="I529" s="235"/>
    </row>
    <row r="530" spans="9:9">
      <c r="I530" s="235"/>
    </row>
    <row r="531" spans="9:9">
      <c r="I531" s="235"/>
    </row>
    <row r="532" spans="9:9">
      <c r="I532" s="235"/>
    </row>
    <row r="533" spans="9:9">
      <c r="I533" s="235"/>
    </row>
    <row r="534" spans="9:9">
      <c r="I534" s="235"/>
    </row>
    <row r="535" spans="9:9">
      <c r="I535" s="235"/>
    </row>
    <row r="536" spans="9:9">
      <c r="I536" s="235"/>
    </row>
    <row r="537" spans="9:9">
      <c r="I537" s="235"/>
    </row>
    <row r="538" spans="9:9">
      <c r="I538" s="235"/>
    </row>
    <row r="539" spans="9:9">
      <c r="I539" s="235"/>
    </row>
    <row r="540" spans="9:9">
      <c r="I540" s="235"/>
    </row>
    <row r="541" spans="9:9">
      <c r="I541" s="235"/>
    </row>
    <row r="542" spans="9:9">
      <c r="I542" s="235"/>
    </row>
    <row r="543" spans="9:9">
      <c r="I543" s="235"/>
    </row>
    <row r="544" spans="9:9">
      <c r="I544" s="235"/>
    </row>
    <row r="545" spans="9:9">
      <c r="I545" s="235"/>
    </row>
    <row r="546" spans="9:9">
      <c r="I546" s="235"/>
    </row>
    <row r="547" spans="9:9">
      <c r="I547" s="235"/>
    </row>
    <row r="548" spans="9:9">
      <c r="I548" s="235"/>
    </row>
    <row r="549" spans="9:9">
      <c r="I549" s="235"/>
    </row>
    <row r="550" spans="9:9">
      <c r="I550" s="235"/>
    </row>
    <row r="551" spans="9:9">
      <c r="I551" s="235"/>
    </row>
    <row r="552" spans="9:9">
      <c r="I552" s="235"/>
    </row>
    <row r="553" spans="9:9">
      <c r="I553" s="235"/>
    </row>
    <row r="554" spans="9:9">
      <c r="I554" s="235"/>
    </row>
    <row r="555" spans="9:9">
      <c r="I555" s="235"/>
    </row>
    <row r="556" spans="9:9">
      <c r="I556" s="235"/>
    </row>
    <row r="557" spans="9:9">
      <c r="I557" s="235"/>
    </row>
    <row r="558" spans="9:9">
      <c r="I558" s="235"/>
    </row>
    <row r="559" spans="9:9">
      <c r="I559" s="235"/>
    </row>
    <row r="560" spans="9:9">
      <c r="I560" s="235"/>
    </row>
    <row r="561" spans="9:9">
      <c r="I561" s="235"/>
    </row>
    <row r="562" spans="9:9">
      <c r="I562" s="235"/>
    </row>
    <row r="563" spans="9:9">
      <c r="I563" s="235"/>
    </row>
    <row r="564" spans="9:9">
      <c r="I564" s="235"/>
    </row>
    <row r="565" spans="9:9">
      <c r="I565" s="235"/>
    </row>
    <row r="566" spans="9:9">
      <c r="I566" s="235"/>
    </row>
    <row r="567" spans="9:9">
      <c r="I567" s="235"/>
    </row>
    <row r="568" spans="9:9">
      <c r="I568" s="235"/>
    </row>
    <row r="569" spans="9:9">
      <c r="I569" s="235"/>
    </row>
    <row r="570" spans="9:9">
      <c r="I570" s="235"/>
    </row>
    <row r="571" spans="9:9">
      <c r="I571" s="235"/>
    </row>
    <row r="572" spans="9:9">
      <c r="I572" s="235"/>
    </row>
    <row r="573" spans="9:9">
      <c r="I573" s="235"/>
    </row>
    <row r="574" spans="9:9">
      <c r="I574" s="235"/>
    </row>
    <row r="575" spans="9:9">
      <c r="I575" s="235"/>
    </row>
    <row r="576" spans="9:9">
      <c r="I576" s="235"/>
    </row>
    <row r="577" spans="9:9">
      <c r="I577" s="235"/>
    </row>
    <row r="578" spans="9:9">
      <c r="I578" s="235"/>
    </row>
    <row r="579" spans="9:9">
      <c r="I579" s="235"/>
    </row>
    <row r="580" spans="9:9">
      <c r="I580" s="235"/>
    </row>
    <row r="581" spans="9:9">
      <c r="I581" s="235"/>
    </row>
    <row r="582" spans="9:9">
      <c r="I582" s="235"/>
    </row>
    <row r="583" spans="9:9">
      <c r="I583" s="235"/>
    </row>
    <row r="584" spans="9:9">
      <c r="I584" s="235"/>
    </row>
    <row r="585" spans="9:9">
      <c r="I585" s="235"/>
    </row>
    <row r="586" spans="9:9">
      <c r="I586" s="235"/>
    </row>
    <row r="587" spans="9:9">
      <c r="I587" s="235"/>
    </row>
    <row r="588" spans="9:9">
      <c r="I588" s="235"/>
    </row>
    <row r="589" spans="9:9">
      <c r="I589" s="235"/>
    </row>
    <row r="590" spans="9:9">
      <c r="I590" s="235"/>
    </row>
    <row r="591" spans="9:9">
      <c r="I591" s="235"/>
    </row>
    <row r="592" spans="9:9">
      <c r="I592" s="235"/>
    </row>
    <row r="593" spans="9:9">
      <c r="I593" s="235"/>
    </row>
    <row r="594" spans="9:9">
      <c r="I594" s="235"/>
    </row>
    <row r="595" spans="9:9">
      <c r="I595" s="235"/>
    </row>
    <row r="596" spans="9:9">
      <c r="I596" s="235"/>
    </row>
    <row r="597" spans="9:9">
      <c r="I597" s="235"/>
    </row>
    <row r="598" spans="9:9">
      <c r="I598" s="235"/>
    </row>
    <row r="599" spans="9:9">
      <c r="I599" s="235"/>
    </row>
    <row r="600" spans="9:9">
      <c r="I600" s="235"/>
    </row>
    <row r="601" spans="9:9">
      <c r="I601" s="235"/>
    </row>
    <row r="602" spans="9:9">
      <c r="I602" s="235"/>
    </row>
    <row r="603" spans="9:9">
      <c r="I603" s="235"/>
    </row>
    <row r="604" spans="9:9">
      <c r="I604" s="235"/>
    </row>
    <row r="605" spans="9:9">
      <c r="I605" s="235"/>
    </row>
    <row r="606" spans="9:9">
      <c r="I606" s="235"/>
    </row>
    <row r="607" spans="9:9">
      <c r="I607" s="235"/>
    </row>
    <row r="608" spans="9:9">
      <c r="I608" s="235"/>
    </row>
    <row r="609" spans="9:9">
      <c r="I609" s="235"/>
    </row>
    <row r="610" spans="9:9">
      <c r="I610" s="235"/>
    </row>
    <row r="611" spans="9:9">
      <c r="I611" s="235"/>
    </row>
    <row r="612" spans="9:9">
      <c r="I612" s="235"/>
    </row>
    <row r="613" spans="9:9">
      <c r="I613" s="235"/>
    </row>
    <row r="614" spans="9:9">
      <c r="I614" s="235"/>
    </row>
    <row r="615" spans="9:9">
      <c r="I615" s="235"/>
    </row>
    <row r="616" spans="9:9">
      <c r="I616" s="235"/>
    </row>
    <row r="617" spans="9:9">
      <c r="I617" s="235"/>
    </row>
    <row r="618" spans="9:9">
      <c r="I618" s="235"/>
    </row>
    <row r="619" spans="9:9">
      <c r="I619" s="235"/>
    </row>
    <row r="620" spans="9:9">
      <c r="I620" s="235"/>
    </row>
    <row r="621" spans="9:9">
      <c r="I621" s="235"/>
    </row>
    <row r="622" spans="9:9">
      <c r="I622" s="235"/>
    </row>
    <row r="623" spans="9:9">
      <c r="I623" s="235"/>
    </row>
    <row r="624" spans="9:9">
      <c r="I624" s="235"/>
    </row>
    <row r="625" spans="9:9">
      <c r="I625" s="235"/>
    </row>
    <row r="626" spans="9:9">
      <c r="I626" s="235"/>
    </row>
    <row r="627" spans="9:9">
      <c r="I627" s="235"/>
    </row>
    <row r="628" spans="9:9">
      <c r="I628" s="235"/>
    </row>
    <row r="629" spans="9:9">
      <c r="I629" s="235"/>
    </row>
    <row r="630" spans="9:9">
      <c r="I630" s="235"/>
    </row>
    <row r="631" spans="9:9">
      <c r="I631" s="235"/>
    </row>
    <row r="632" spans="9:9">
      <c r="I632" s="235"/>
    </row>
    <row r="633" spans="9:9">
      <c r="I633" s="235"/>
    </row>
    <row r="634" spans="9:9">
      <c r="I634" s="235"/>
    </row>
    <row r="635" spans="9:9">
      <c r="I635" s="235"/>
    </row>
    <row r="636" spans="9:9">
      <c r="I636" s="235"/>
    </row>
    <row r="637" spans="9:9">
      <c r="I637" s="235"/>
    </row>
    <row r="638" spans="9:9">
      <c r="I638" s="235"/>
    </row>
    <row r="639" spans="9:9">
      <c r="I639" s="235"/>
    </row>
    <row r="640" spans="9:9">
      <c r="I640" s="235"/>
    </row>
    <row r="641" spans="9:9">
      <c r="I641" s="235"/>
    </row>
    <row r="642" spans="9:9">
      <c r="I642" s="235"/>
    </row>
    <row r="643" spans="9:9">
      <c r="I643" s="235"/>
    </row>
    <row r="644" spans="9:9">
      <c r="I644" s="235"/>
    </row>
    <row r="645" spans="9:9">
      <c r="I645" s="235"/>
    </row>
    <row r="646" spans="9:9">
      <c r="I646" s="235"/>
    </row>
    <row r="647" spans="9:9">
      <c r="I647" s="235"/>
    </row>
    <row r="648" spans="9:9">
      <c r="I648" s="235"/>
    </row>
    <row r="649" spans="9:9">
      <c r="I649" s="235"/>
    </row>
    <row r="650" spans="9:9">
      <c r="I650" s="235"/>
    </row>
    <row r="651" spans="9:9">
      <c r="I651" s="235"/>
    </row>
    <row r="652" spans="9:9">
      <c r="I652" s="235"/>
    </row>
    <row r="653" spans="9:9">
      <c r="I653" s="235"/>
    </row>
    <row r="654" spans="9:9">
      <c r="I654" s="235"/>
    </row>
    <row r="655" spans="9:9">
      <c r="I655" s="235"/>
    </row>
    <row r="656" spans="9:9">
      <c r="I656" s="235"/>
    </row>
    <row r="657" spans="9:9">
      <c r="I657" s="235"/>
    </row>
    <row r="658" spans="9:9">
      <c r="I658" s="235"/>
    </row>
    <row r="659" spans="9:9">
      <c r="I659" s="235"/>
    </row>
    <row r="660" spans="9:9">
      <c r="I660" s="235"/>
    </row>
    <row r="661" spans="9:9">
      <c r="I661" s="235"/>
    </row>
    <row r="662" spans="9:9">
      <c r="I662" s="235"/>
    </row>
    <row r="663" spans="9:9">
      <c r="I663" s="235"/>
    </row>
    <row r="664" spans="9:9">
      <c r="I664" s="235"/>
    </row>
    <row r="665" spans="9:9">
      <c r="I665" s="235"/>
    </row>
    <row r="666" spans="9:9">
      <c r="I666" s="235"/>
    </row>
    <row r="667" spans="9:9">
      <c r="I667" s="235"/>
    </row>
    <row r="668" spans="9:9">
      <c r="I668" s="235"/>
    </row>
    <row r="669" spans="9:9">
      <c r="I669" s="235"/>
    </row>
    <row r="670" spans="9:9">
      <c r="I670" s="235"/>
    </row>
    <row r="671" spans="9:9">
      <c r="I671" s="235"/>
    </row>
    <row r="672" spans="9:9">
      <c r="I672" s="235"/>
    </row>
    <row r="673" spans="9:9">
      <c r="I673" s="235"/>
    </row>
    <row r="674" spans="9:9">
      <c r="I674" s="235"/>
    </row>
    <row r="675" spans="9:9">
      <c r="I675" s="235"/>
    </row>
    <row r="676" spans="9:9">
      <c r="I676" s="235"/>
    </row>
    <row r="677" spans="9:9">
      <c r="I677" s="235"/>
    </row>
    <row r="678" spans="9:9">
      <c r="I678" s="235"/>
    </row>
    <row r="679" spans="9:9">
      <c r="I679" s="235"/>
    </row>
    <row r="680" spans="9:9">
      <c r="I680" s="235"/>
    </row>
    <row r="681" spans="9:9">
      <c r="I681" s="235"/>
    </row>
    <row r="682" spans="9:9">
      <c r="I682" s="235"/>
    </row>
    <row r="683" spans="9:9">
      <c r="I683" s="235"/>
    </row>
    <row r="684" spans="9:9">
      <c r="I684" s="235"/>
    </row>
    <row r="685" spans="9:9">
      <c r="I685" s="235"/>
    </row>
    <row r="686" spans="9:9">
      <c r="I686" s="235"/>
    </row>
    <row r="687" spans="9:9">
      <c r="I687" s="235"/>
    </row>
    <row r="688" spans="9:9">
      <c r="I688" s="235"/>
    </row>
    <row r="689" spans="9:9">
      <c r="I689" s="235"/>
    </row>
    <row r="690" spans="9:9">
      <c r="I690" s="235"/>
    </row>
    <row r="691" spans="9:9">
      <c r="I691" s="235"/>
    </row>
    <row r="692" spans="9:9">
      <c r="I692" s="235"/>
    </row>
    <row r="693" spans="9:9">
      <c r="I693" s="235"/>
    </row>
    <row r="694" spans="9:9">
      <c r="I694" s="235"/>
    </row>
    <row r="695" spans="9:9">
      <c r="I695" s="235"/>
    </row>
    <row r="696" spans="9:9">
      <c r="I696" s="235"/>
    </row>
    <row r="697" spans="9:9">
      <c r="I697" s="235"/>
    </row>
    <row r="698" spans="9:9">
      <c r="I698" s="235"/>
    </row>
    <row r="699" spans="9:9">
      <c r="I699" s="235"/>
    </row>
    <row r="700" spans="9:9">
      <c r="I700" s="235"/>
    </row>
    <row r="701" spans="9:9">
      <c r="I701" s="235"/>
    </row>
    <row r="702" spans="9:9">
      <c r="I702" s="235"/>
    </row>
    <row r="703" spans="9:9">
      <c r="I703" s="235"/>
    </row>
    <row r="704" spans="9:9">
      <c r="I704" s="235"/>
    </row>
    <row r="705" spans="9:9">
      <c r="I705" s="235"/>
    </row>
    <row r="706" spans="9:9">
      <c r="I706" s="235"/>
    </row>
    <row r="707" spans="9:9">
      <c r="I707" s="235"/>
    </row>
    <row r="708" spans="9:9">
      <c r="I708" s="235"/>
    </row>
    <row r="709" spans="9:9">
      <c r="I709" s="235"/>
    </row>
    <row r="710" spans="9:9">
      <c r="I710" s="235"/>
    </row>
    <row r="711" spans="9:9">
      <c r="I711" s="235"/>
    </row>
    <row r="712" spans="9:9">
      <c r="I712" s="235"/>
    </row>
    <row r="713" spans="9:9">
      <c r="I713" s="235"/>
    </row>
    <row r="714" spans="9:9">
      <c r="I714" s="235"/>
    </row>
    <row r="715" spans="9:9">
      <c r="I715" s="235"/>
    </row>
    <row r="716" spans="9:9">
      <c r="I716" s="235"/>
    </row>
    <row r="717" spans="9:9">
      <c r="I717" s="235"/>
    </row>
    <row r="718" spans="9:9">
      <c r="I718" s="235"/>
    </row>
    <row r="719" spans="9:9">
      <c r="I719" s="235"/>
    </row>
    <row r="720" spans="9:9">
      <c r="I720" s="235"/>
    </row>
    <row r="721" spans="9:9">
      <c r="I721" s="235"/>
    </row>
    <row r="722" spans="9:9">
      <c r="I722" s="235"/>
    </row>
    <row r="723" spans="9:9">
      <c r="I723" s="235"/>
    </row>
    <row r="724" spans="9:9">
      <c r="I724" s="235"/>
    </row>
    <row r="725" spans="9:9">
      <c r="I725" s="235"/>
    </row>
    <row r="726" spans="9:9">
      <c r="I726" s="235"/>
    </row>
    <row r="727" spans="9:9">
      <c r="I727" s="235"/>
    </row>
    <row r="728" spans="9:9">
      <c r="I728" s="235"/>
    </row>
    <row r="729" spans="9:9">
      <c r="I729" s="235"/>
    </row>
    <row r="730" spans="9:9">
      <c r="I730" s="235"/>
    </row>
    <row r="731" spans="9:9">
      <c r="I731" s="235"/>
    </row>
    <row r="732" spans="9:9">
      <c r="I732" s="235"/>
    </row>
    <row r="733" spans="9:9">
      <c r="I733" s="235"/>
    </row>
    <row r="734" spans="9:9">
      <c r="I734" s="235"/>
    </row>
    <row r="735" spans="9:9">
      <c r="I735" s="235"/>
    </row>
    <row r="736" spans="9:9">
      <c r="I736" s="235"/>
    </row>
    <row r="737" spans="9:9">
      <c r="I737" s="235"/>
    </row>
    <row r="738" spans="9:9">
      <c r="I738" s="235"/>
    </row>
    <row r="739" spans="9:9">
      <c r="I739" s="235"/>
    </row>
    <row r="740" spans="9:9">
      <c r="I740" s="235"/>
    </row>
    <row r="741" spans="9:9">
      <c r="I741" s="235"/>
    </row>
    <row r="742" spans="9:9">
      <c r="I742" s="235"/>
    </row>
    <row r="743" spans="9:9">
      <c r="I743" s="235"/>
    </row>
    <row r="744" spans="9:9">
      <c r="I744" s="235"/>
    </row>
    <row r="745" spans="9:9">
      <c r="I745" s="235"/>
    </row>
    <row r="746" spans="9:9">
      <c r="I746" s="235"/>
    </row>
    <row r="747" spans="9:9">
      <c r="I747" s="235"/>
    </row>
    <row r="748" spans="9:9">
      <c r="I748" s="235"/>
    </row>
    <row r="749" spans="9:9">
      <c r="I749" s="235"/>
    </row>
    <row r="750" spans="9:9">
      <c r="I750" s="235"/>
    </row>
    <row r="751" spans="9:9">
      <c r="I751" s="235"/>
    </row>
    <row r="752" spans="9:9">
      <c r="I752" s="235"/>
    </row>
    <row r="753" spans="9:9">
      <c r="I753" s="235"/>
    </row>
    <row r="754" spans="9:9">
      <c r="I754" s="235"/>
    </row>
    <row r="755" spans="9:9">
      <c r="I755" s="235"/>
    </row>
    <row r="756" spans="9:9">
      <c r="I756" s="235"/>
    </row>
    <row r="757" spans="9:9">
      <c r="I757" s="235"/>
    </row>
    <row r="758" spans="9:9">
      <c r="I758" s="235"/>
    </row>
    <row r="759" spans="9:9">
      <c r="I759" s="235"/>
    </row>
    <row r="760" spans="9:9">
      <c r="I760" s="235"/>
    </row>
    <row r="761" spans="9:9">
      <c r="I761" s="235"/>
    </row>
    <row r="762" spans="9:9">
      <c r="I762" s="235"/>
    </row>
    <row r="763" spans="9:9">
      <c r="I763" s="235"/>
    </row>
    <row r="764" spans="9:9">
      <c r="I764" s="235"/>
    </row>
    <row r="765" spans="9:9">
      <c r="I765" s="235"/>
    </row>
    <row r="766" spans="9:9">
      <c r="I766" s="235"/>
    </row>
    <row r="767" spans="9:9">
      <c r="I767" s="235"/>
    </row>
    <row r="768" spans="9:9">
      <c r="I768" s="235"/>
    </row>
    <row r="769" spans="9:9">
      <c r="I769" s="235"/>
    </row>
    <row r="770" spans="9:9">
      <c r="I770" s="235"/>
    </row>
    <row r="771" spans="9:9">
      <c r="I771" s="235"/>
    </row>
    <row r="772" spans="9:9">
      <c r="I772" s="235"/>
    </row>
    <row r="773" spans="9:9">
      <c r="I773" s="235"/>
    </row>
    <row r="774" spans="9:9">
      <c r="I774" s="235"/>
    </row>
    <row r="775" spans="9:9">
      <c r="I775" s="235"/>
    </row>
    <row r="776" spans="9:9">
      <c r="I776" s="235"/>
    </row>
    <row r="777" spans="9:9">
      <c r="I777" s="235"/>
    </row>
    <row r="778" spans="9:9">
      <c r="I778" s="235"/>
    </row>
    <row r="779" spans="9:9">
      <c r="I779" s="235"/>
    </row>
    <row r="780" spans="9:9">
      <c r="I780" s="235"/>
    </row>
    <row r="781" spans="9:9">
      <c r="I781" s="235"/>
    </row>
    <row r="782" spans="9:9">
      <c r="I782" s="235"/>
    </row>
    <row r="783" spans="9:9">
      <c r="I783" s="235"/>
    </row>
    <row r="784" spans="9:9">
      <c r="I784" s="235"/>
    </row>
    <row r="785" spans="9:9">
      <c r="I785" s="235"/>
    </row>
    <row r="786" spans="9:9">
      <c r="I786" s="235"/>
    </row>
    <row r="787" spans="9:9">
      <c r="I787" s="235"/>
    </row>
    <row r="788" spans="9:9">
      <c r="I788" s="235"/>
    </row>
    <row r="789" spans="9:9">
      <c r="I789" s="235"/>
    </row>
    <row r="790" spans="9:9">
      <c r="I790" s="235"/>
    </row>
    <row r="791" spans="9:9">
      <c r="I791" s="235"/>
    </row>
    <row r="792" spans="9:9">
      <c r="I792" s="235"/>
    </row>
    <row r="793" spans="9:9">
      <c r="I793" s="235"/>
    </row>
    <row r="794" spans="9:9">
      <c r="I794" s="235"/>
    </row>
    <row r="795" spans="9:9">
      <c r="I795" s="235"/>
    </row>
    <row r="796" spans="9:9">
      <c r="I796" s="235"/>
    </row>
    <row r="797" spans="9:9">
      <c r="I797" s="235"/>
    </row>
    <row r="798" spans="9:9">
      <c r="I798" s="235"/>
    </row>
    <row r="799" spans="9:9">
      <c r="I799" s="235"/>
    </row>
    <row r="800" spans="9:9">
      <c r="I800" s="235"/>
    </row>
    <row r="801" spans="9:9">
      <c r="I801" s="235"/>
    </row>
    <row r="802" spans="9:9">
      <c r="I802" s="235"/>
    </row>
    <row r="803" spans="9:9">
      <c r="I803" s="235"/>
    </row>
    <row r="804" spans="9:9">
      <c r="I804" s="235"/>
    </row>
    <row r="805" spans="9:9">
      <c r="I805" s="235"/>
    </row>
    <row r="806" spans="9:9">
      <c r="I806" s="235"/>
    </row>
    <row r="807" spans="9:9">
      <c r="I807" s="235"/>
    </row>
    <row r="808" spans="9:9">
      <c r="I808" s="235"/>
    </row>
    <row r="809" spans="9:9">
      <c r="I809" s="235"/>
    </row>
    <row r="810" spans="9:9">
      <c r="I810" s="235"/>
    </row>
    <row r="811" spans="9:9">
      <c r="I811" s="235"/>
    </row>
    <row r="812" spans="9:9">
      <c r="I812" s="235"/>
    </row>
    <row r="813" spans="9:9">
      <c r="I813" s="235"/>
    </row>
    <row r="814" spans="9:9">
      <c r="I814" s="235"/>
    </row>
    <row r="815" spans="9:9">
      <c r="I815" s="235"/>
    </row>
    <row r="816" spans="9:9">
      <c r="I816" s="235"/>
    </row>
    <row r="817" spans="9:9">
      <c r="I817" s="235"/>
    </row>
    <row r="818" spans="9:9">
      <c r="I818" s="235"/>
    </row>
    <row r="819" spans="9:9">
      <c r="I819" s="235"/>
    </row>
    <row r="820" spans="9:9">
      <c r="I820" s="235"/>
    </row>
    <row r="821" spans="9:9">
      <c r="I821" s="235"/>
    </row>
    <row r="822" spans="9:9">
      <c r="I822" s="235"/>
    </row>
    <row r="823" spans="9:9">
      <c r="I823" s="235"/>
    </row>
    <row r="824" spans="9:9">
      <c r="I824" s="235"/>
    </row>
    <row r="825" spans="9:9">
      <c r="I825" s="235"/>
    </row>
    <row r="826" spans="9:9">
      <c r="I826" s="235"/>
    </row>
    <row r="827" spans="9:9">
      <c r="I827" s="235"/>
    </row>
    <row r="828" spans="9:9">
      <c r="I828" s="235"/>
    </row>
    <row r="829" spans="9:9">
      <c r="I829" s="235"/>
    </row>
    <row r="830" spans="9:9">
      <c r="I830" s="235"/>
    </row>
    <row r="831" spans="9:9">
      <c r="I831" s="235"/>
    </row>
    <row r="832" spans="9:9">
      <c r="I832" s="235"/>
    </row>
    <row r="833" spans="9:9">
      <c r="I833" s="235"/>
    </row>
    <row r="834" spans="9:9">
      <c r="I834" s="235"/>
    </row>
    <row r="835" spans="9:9">
      <c r="I835" s="235"/>
    </row>
    <row r="836" spans="9:9">
      <c r="I836" s="235"/>
    </row>
    <row r="837" spans="9:9">
      <c r="I837" s="235"/>
    </row>
    <row r="838" spans="9:9">
      <c r="I838" s="235"/>
    </row>
    <row r="839" spans="9:9">
      <c r="I839" s="235"/>
    </row>
    <row r="840" spans="9:9">
      <c r="I840" s="235"/>
    </row>
    <row r="841" spans="9:9">
      <c r="I841" s="235"/>
    </row>
    <row r="842" spans="9:9">
      <c r="I842" s="235"/>
    </row>
    <row r="843" spans="9:9">
      <c r="I843" s="235"/>
    </row>
    <row r="844" spans="9:9">
      <c r="I844" s="235"/>
    </row>
    <row r="845" spans="9:9">
      <c r="I845" s="235"/>
    </row>
    <row r="846" spans="9:9">
      <c r="I846" s="235"/>
    </row>
    <row r="847" spans="9:9">
      <c r="I847" s="235"/>
    </row>
    <row r="848" spans="9:9">
      <c r="I848" s="235"/>
    </row>
    <row r="849" spans="9:9">
      <c r="I849" s="235"/>
    </row>
    <row r="850" spans="9:9">
      <c r="I850" s="235"/>
    </row>
    <row r="851" spans="9:9">
      <c r="I851" s="235"/>
    </row>
    <row r="852" spans="9:9">
      <c r="I852" s="235"/>
    </row>
    <row r="853" spans="9:9">
      <c r="I853" s="235"/>
    </row>
    <row r="854" spans="9:9">
      <c r="I854" s="235"/>
    </row>
    <row r="855" spans="9:9">
      <c r="I855" s="235"/>
    </row>
    <row r="856" spans="9:9">
      <c r="I856" s="235"/>
    </row>
    <row r="857" spans="9:9">
      <c r="I857" s="235"/>
    </row>
    <row r="858" spans="9:9">
      <c r="I858" s="235"/>
    </row>
    <row r="859" spans="9:9">
      <c r="I859" s="235"/>
    </row>
    <row r="860" spans="9:9">
      <c r="I860" s="235"/>
    </row>
    <row r="861" spans="9:9">
      <c r="I861" s="235"/>
    </row>
    <row r="862" spans="9:9">
      <c r="I862" s="235"/>
    </row>
    <row r="863" spans="9:9">
      <c r="I863" s="235"/>
    </row>
    <row r="864" spans="9:9">
      <c r="I864" s="235"/>
    </row>
    <row r="865" spans="9:9">
      <c r="I865" s="235"/>
    </row>
    <row r="866" spans="9:9">
      <c r="I866" s="235"/>
    </row>
    <row r="867" spans="9:9">
      <c r="I867" s="235"/>
    </row>
    <row r="868" spans="9:9">
      <c r="I868" s="235"/>
    </row>
    <row r="869" spans="9:9">
      <c r="I869" s="235"/>
    </row>
    <row r="870" spans="9:9">
      <c r="I870" s="235"/>
    </row>
    <row r="871" spans="9:9">
      <c r="I871" s="235"/>
    </row>
    <row r="872" spans="9:9">
      <c r="I872" s="235"/>
    </row>
    <row r="873" spans="9:9">
      <c r="I873" s="235"/>
    </row>
    <row r="874" spans="9:9">
      <c r="I874" s="235"/>
    </row>
    <row r="875" spans="9:9">
      <c r="I875" s="235"/>
    </row>
    <row r="876" spans="9:9">
      <c r="I876" s="235"/>
    </row>
    <row r="877" spans="9:9">
      <c r="I877" s="235"/>
    </row>
    <row r="878" spans="9:9">
      <c r="I878" s="235"/>
    </row>
    <row r="879" spans="9:9">
      <c r="I879" s="235"/>
    </row>
    <row r="880" spans="9:9">
      <c r="I880" s="235"/>
    </row>
    <row r="881" spans="9:9">
      <c r="I881" s="235"/>
    </row>
    <row r="882" spans="9:9">
      <c r="I882" s="235"/>
    </row>
    <row r="883" spans="9:9">
      <c r="I883" s="235"/>
    </row>
    <row r="884" spans="9:9">
      <c r="I884" s="235"/>
    </row>
    <row r="885" spans="9:9">
      <c r="I885" s="235"/>
    </row>
    <row r="886" spans="9:9">
      <c r="I886" s="235"/>
    </row>
    <row r="887" spans="9:9">
      <c r="I887" s="235"/>
    </row>
    <row r="888" spans="9:9">
      <c r="I888" s="235"/>
    </row>
    <row r="889" spans="9:9">
      <c r="I889" s="235"/>
    </row>
    <row r="890" spans="9:9">
      <c r="I890" s="235"/>
    </row>
    <row r="891" spans="9:9">
      <c r="I891" s="235"/>
    </row>
    <row r="892" spans="9:9">
      <c r="I892" s="235"/>
    </row>
    <row r="893" spans="9:9">
      <c r="I893" s="235"/>
    </row>
    <row r="894" spans="9:9">
      <c r="I894" s="235"/>
    </row>
    <row r="895" spans="9:9">
      <c r="I895" s="235"/>
    </row>
    <row r="896" spans="9:9">
      <c r="I896" s="235"/>
    </row>
    <row r="897" spans="9:9">
      <c r="I897" s="235"/>
    </row>
    <row r="898" spans="9:9">
      <c r="I898" s="235"/>
    </row>
    <row r="899" spans="9:9">
      <c r="I899" s="235"/>
    </row>
    <row r="900" spans="9:9">
      <c r="I900" s="235"/>
    </row>
    <row r="901" spans="9:9">
      <c r="I901" s="235"/>
    </row>
    <row r="902" spans="9:9">
      <c r="I902" s="235"/>
    </row>
    <row r="903" spans="9:9">
      <c r="I903" s="235"/>
    </row>
    <row r="904" spans="9:9">
      <c r="I904" s="235"/>
    </row>
    <row r="905" spans="9:9">
      <c r="I905" s="235"/>
    </row>
    <row r="906" spans="9:9">
      <c r="I906" s="235"/>
    </row>
    <row r="907" spans="9:9">
      <c r="I907" s="235"/>
    </row>
    <row r="908" spans="9:9">
      <c r="I908" s="235"/>
    </row>
    <row r="909" spans="9:9">
      <c r="I909" s="235"/>
    </row>
    <row r="910" spans="9:9">
      <c r="I910" s="235"/>
    </row>
    <row r="911" spans="9:9">
      <c r="I911" s="235"/>
    </row>
    <row r="912" spans="9:9">
      <c r="I912" s="235"/>
    </row>
    <row r="913" spans="9:9">
      <c r="I913" s="235"/>
    </row>
    <row r="914" spans="9:9">
      <c r="I914" s="235"/>
    </row>
    <row r="915" spans="9:9">
      <c r="I915" s="235"/>
    </row>
    <row r="916" spans="9:9">
      <c r="I916" s="235"/>
    </row>
    <row r="917" spans="9:9">
      <c r="I917" s="235"/>
    </row>
    <row r="918" spans="9:9">
      <c r="I918" s="235"/>
    </row>
    <row r="919" spans="9:9">
      <c r="I919" s="235"/>
    </row>
    <row r="920" spans="9:9">
      <c r="I920" s="235"/>
    </row>
    <row r="921" spans="9:9">
      <c r="I921" s="235"/>
    </row>
    <row r="922" spans="9:9">
      <c r="I922" s="235"/>
    </row>
    <row r="923" spans="9:9">
      <c r="I923" s="235"/>
    </row>
    <row r="924" spans="9:9">
      <c r="I924" s="235"/>
    </row>
    <row r="925" spans="9:9">
      <c r="I925" s="235"/>
    </row>
    <row r="926" spans="9:9">
      <c r="I926" s="235"/>
    </row>
    <row r="927" spans="9:9">
      <c r="I927" s="235"/>
    </row>
    <row r="928" spans="9:9">
      <c r="I928" s="235"/>
    </row>
    <row r="929" spans="9:9">
      <c r="I929" s="235"/>
    </row>
    <row r="930" spans="9:9">
      <c r="I930" s="235"/>
    </row>
    <row r="931" spans="9:9">
      <c r="I931" s="235"/>
    </row>
    <row r="932" spans="9:9">
      <c r="I932" s="235"/>
    </row>
    <row r="933" spans="9:9">
      <c r="I933" s="235"/>
    </row>
    <row r="934" spans="9:9">
      <c r="I934" s="235"/>
    </row>
    <row r="935" spans="9:9">
      <c r="I935" s="235"/>
    </row>
    <row r="936" spans="9:9">
      <c r="I936" s="235"/>
    </row>
    <row r="937" spans="9:9">
      <c r="I937" s="235"/>
    </row>
    <row r="938" spans="9:9">
      <c r="I938" s="235"/>
    </row>
    <row r="939" spans="9:9">
      <c r="I939" s="235"/>
    </row>
    <row r="940" spans="9:9">
      <c r="I940" s="235"/>
    </row>
    <row r="941" spans="9:9">
      <c r="I941" s="235"/>
    </row>
    <row r="942" spans="9:9">
      <c r="I942" s="235"/>
    </row>
    <row r="943" spans="9:9">
      <c r="I943" s="235"/>
    </row>
    <row r="944" spans="9:9">
      <c r="I944" s="235"/>
    </row>
    <row r="945" spans="9:9">
      <c r="I945" s="235"/>
    </row>
    <row r="946" spans="9:9">
      <c r="I946" s="235"/>
    </row>
    <row r="947" spans="9:9">
      <c r="I947" s="235"/>
    </row>
    <row r="948" spans="9:9">
      <c r="I948" s="235"/>
    </row>
    <row r="949" spans="9:9">
      <c r="I949" s="235"/>
    </row>
    <row r="950" spans="9:9">
      <c r="I950" s="235"/>
    </row>
    <row r="951" spans="9:9">
      <c r="I951" s="235"/>
    </row>
    <row r="952" spans="9:9">
      <c r="I952" s="235"/>
    </row>
    <row r="953" spans="9:9">
      <c r="I953" s="235"/>
    </row>
    <row r="954" spans="9:9">
      <c r="I954" s="235"/>
    </row>
    <row r="955" spans="9:9">
      <c r="I955" s="235"/>
    </row>
    <row r="956" spans="9:9">
      <c r="I956" s="235"/>
    </row>
    <row r="957" spans="9:9">
      <c r="I957" s="235"/>
    </row>
    <row r="958" spans="9:9">
      <c r="I958" s="235"/>
    </row>
    <row r="959" spans="9:9">
      <c r="I959" s="235"/>
    </row>
    <row r="960" spans="9:9">
      <c r="I960" s="235"/>
    </row>
    <row r="961" spans="9:9">
      <c r="I961" s="235"/>
    </row>
    <row r="962" spans="9:9">
      <c r="I962" s="235"/>
    </row>
    <row r="963" spans="9:9">
      <c r="I963" s="235"/>
    </row>
    <row r="964" spans="9:9">
      <c r="I964" s="235"/>
    </row>
    <row r="965" spans="9:9">
      <c r="I965" s="235"/>
    </row>
    <row r="966" spans="9:9">
      <c r="I966" s="235"/>
    </row>
    <row r="967" spans="9:9">
      <c r="I967" s="235"/>
    </row>
    <row r="968" spans="9:9">
      <c r="I968" s="235"/>
    </row>
    <row r="969" spans="9:9">
      <c r="I969" s="235"/>
    </row>
    <row r="970" spans="9:9">
      <c r="I970" s="235"/>
    </row>
    <row r="971" spans="9:9">
      <c r="I971" s="235"/>
    </row>
    <row r="972" spans="9:9">
      <c r="I972" s="235"/>
    </row>
    <row r="973" spans="9:9">
      <c r="I973" s="235"/>
    </row>
    <row r="974" spans="9:9">
      <c r="I974" s="235"/>
    </row>
    <row r="975" spans="9:9">
      <c r="I975" s="235"/>
    </row>
    <row r="976" spans="9:9">
      <c r="I976" s="235"/>
    </row>
    <row r="977" spans="9:9">
      <c r="I977" s="235"/>
    </row>
    <row r="978" spans="9:9">
      <c r="I978" s="235"/>
    </row>
    <row r="979" spans="9:9">
      <c r="I979" s="235"/>
    </row>
    <row r="980" spans="9:9">
      <c r="I980" s="235"/>
    </row>
    <row r="981" spans="9:9">
      <c r="I981" s="235"/>
    </row>
    <row r="982" spans="9:9">
      <c r="I982" s="235"/>
    </row>
    <row r="983" spans="9:9">
      <c r="I983" s="235"/>
    </row>
    <row r="984" spans="9:9">
      <c r="I984" s="235"/>
    </row>
    <row r="985" spans="9:9">
      <c r="I985" s="235"/>
    </row>
    <row r="986" spans="9:9">
      <c r="I986" s="235"/>
    </row>
    <row r="987" spans="9:9">
      <c r="I987" s="235"/>
    </row>
    <row r="988" spans="9:9">
      <c r="I988" s="235"/>
    </row>
    <row r="989" spans="9:9">
      <c r="I989" s="235"/>
    </row>
    <row r="990" spans="9:9">
      <c r="I990" s="235"/>
    </row>
    <row r="991" spans="9:9">
      <c r="I991" s="235"/>
    </row>
    <row r="992" spans="9:9">
      <c r="I992" s="235"/>
    </row>
    <row r="993" spans="9:9">
      <c r="I993" s="235"/>
    </row>
    <row r="994" spans="9:9">
      <c r="I994" s="235"/>
    </row>
    <row r="995" spans="9:9">
      <c r="I995" s="235"/>
    </row>
    <row r="996" spans="9:9">
      <c r="I996" s="235"/>
    </row>
    <row r="997" spans="9:9">
      <c r="I997" s="235"/>
    </row>
    <row r="998" spans="9:9">
      <c r="I998" s="235"/>
    </row>
    <row r="999" spans="9:9">
      <c r="I999" s="235"/>
    </row>
    <row r="1000" spans="9:9">
      <c r="I1000" s="235"/>
    </row>
    <row r="1001" spans="9:9">
      <c r="I1001" s="235"/>
    </row>
  </sheetData>
  <dataValidations count="2">
    <dataValidation type="list" allowBlank="1" showErrorMessage="1" sqref="F3:G5 Q4:R9 F7:G10 Q12:R12 F12:G17 Q15:R18 F19:G21 Q21:R21 F23:G23 Q24:R24 Q27:R27 Q30:R31 Q35:R35 Q38:R39 Q43:R43 F35:G62 F64:G70" xr:uid="{00000000-0002-0000-1600-000000000000}">
      <formula1>"Yes,No,NA"</formula1>
    </dataValidation>
    <dataValidation type="list" allowBlank="1" showErrorMessage="1" sqref="H3:H5 S4:S9 H7:H10 S12 H12:H17 S15:S18 H19:H21 S21 H23 S24 S27 S30:S31 S35 S38:S39 S43 H35:H62 H64:H70" xr:uid="{00000000-0002-0000-1600-000001000000}">
      <formula1>"Venmo,Zelle,Paypal,Apple pay,Cash,Not in the Directory"</formula1>
    </dataValidation>
  </dataValidations>
  <pageMargins left="0.7" right="0.7" top="0.75" bottom="0.75" header="0.3" footer="0.3"/>
  <tableParts count="51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M50"/>
  <sheetViews>
    <sheetView workbookViewId="0"/>
  </sheetViews>
  <sheetFormatPr defaultColWidth="12.6640625" defaultRowHeight="15.75" customHeight="1"/>
  <cols>
    <col min="1" max="1" width="19.88671875" customWidth="1"/>
    <col min="2" max="2" width="22.21875" customWidth="1"/>
    <col min="6" max="6" width="22" customWidth="1"/>
    <col min="7" max="7" width="26.77734375" customWidth="1"/>
    <col min="9" max="10" width="16.88671875" customWidth="1"/>
  </cols>
  <sheetData>
    <row r="1" spans="1:13" ht="13.2">
      <c r="A1" s="32" t="s">
        <v>790</v>
      </c>
      <c r="B1" s="154" t="s">
        <v>233</v>
      </c>
      <c r="C1" s="32"/>
      <c r="D1" s="32"/>
      <c r="E1" s="32"/>
      <c r="F1" s="32"/>
      <c r="H1" s="50"/>
      <c r="I1" s="50" t="s">
        <v>0</v>
      </c>
      <c r="J1" s="50" t="s">
        <v>1</v>
      </c>
      <c r="K1" s="50" t="s">
        <v>505</v>
      </c>
      <c r="L1" s="143" t="s">
        <v>2</v>
      </c>
      <c r="M1" s="50" t="s">
        <v>194</v>
      </c>
    </row>
    <row r="2" spans="1:13" ht="13.2">
      <c r="A2" s="3" t="s">
        <v>791</v>
      </c>
      <c r="B2" s="239">
        <v>60</v>
      </c>
      <c r="D2" s="3"/>
      <c r="H2" s="37"/>
      <c r="I2" s="37"/>
      <c r="J2" s="37"/>
      <c r="K2" s="37"/>
      <c r="L2" s="137"/>
      <c r="M2" s="37"/>
    </row>
    <row r="3" spans="1:13" ht="13.2">
      <c r="A3" s="3" t="s">
        <v>792</v>
      </c>
      <c r="B3" s="239">
        <v>80</v>
      </c>
      <c r="D3" s="3"/>
      <c r="F3" s="239"/>
      <c r="G3" s="239"/>
      <c r="H3" s="50" t="s">
        <v>219</v>
      </c>
      <c r="I3" s="50"/>
      <c r="J3" s="50"/>
      <c r="K3" s="50"/>
      <c r="L3" s="143"/>
      <c r="M3" s="50"/>
    </row>
    <row r="4" spans="1:13" ht="13.2">
      <c r="A4" s="3" t="s">
        <v>793</v>
      </c>
      <c r="B4" s="239">
        <v>90</v>
      </c>
      <c r="D4" s="3"/>
      <c r="F4" s="239"/>
      <c r="G4" s="239"/>
      <c r="H4" s="50" t="s">
        <v>220</v>
      </c>
      <c r="I4" s="50"/>
      <c r="J4" s="50"/>
      <c r="K4" s="50"/>
      <c r="L4" s="50"/>
      <c r="M4" s="50"/>
    </row>
    <row r="5" spans="1:13" ht="13.2">
      <c r="A5" s="3" t="s">
        <v>794</v>
      </c>
      <c r="B5" s="239">
        <v>150</v>
      </c>
      <c r="D5" s="3"/>
      <c r="F5" s="239"/>
      <c r="G5" s="239"/>
      <c r="H5" s="50" t="s">
        <v>221</v>
      </c>
      <c r="I5" s="50"/>
      <c r="J5" s="50"/>
      <c r="K5" s="50"/>
      <c r="L5" s="143"/>
      <c r="M5" s="50"/>
    </row>
    <row r="6" spans="1:13" ht="13.2">
      <c r="A6" s="3" t="s">
        <v>795</v>
      </c>
      <c r="B6" s="239">
        <v>180</v>
      </c>
      <c r="F6" s="239"/>
      <c r="G6" s="239"/>
      <c r="H6" s="50" t="s">
        <v>222</v>
      </c>
      <c r="I6" s="50"/>
      <c r="J6" s="50"/>
      <c r="K6" s="50"/>
      <c r="L6" s="143"/>
      <c r="M6" s="50"/>
    </row>
    <row r="7" spans="1:13" ht="13.2">
      <c r="A7" s="3" t="s">
        <v>796</v>
      </c>
      <c r="B7" s="239">
        <v>40</v>
      </c>
      <c r="H7" s="50" t="s">
        <v>251</v>
      </c>
      <c r="I7" s="50"/>
      <c r="J7" s="5"/>
      <c r="K7" s="50"/>
      <c r="L7" s="143"/>
      <c r="M7" s="50"/>
    </row>
    <row r="8" spans="1:13" ht="17.399999999999999">
      <c r="A8" s="3" t="s">
        <v>797</v>
      </c>
      <c r="B8" s="239">
        <v>60</v>
      </c>
      <c r="H8" s="280"/>
    </row>
    <row r="9" spans="1:13" ht="17.399999999999999">
      <c r="H9" s="280"/>
      <c r="I9" s="40"/>
      <c r="J9" s="40"/>
    </row>
    <row r="11" spans="1:13" ht="13.2">
      <c r="A11" s="49"/>
      <c r="B11" s="49"/>
      <c r="C11" s="49" t="s">
        <v>798</v>
      </c>
      <c r="D11" s="49"/>
      <c r="E11" s="49"/>
      <c r="F11" s="49"/>
    </row>
    <row r="12" spans="1:13" ht="13.2">
      <c r="A12" s="5" t="s">
        <v>289</v>
      </c>
      <c r="B12" s="5" t="s">
        <v>291</v>
      </c>
      <c r="C12" s="51" t="s">
        <v>292</v>
      </c>
      <c r="D12" s="5" t="s">
        <v>293</v>
      </c>
      <c r="E12" s="5" t="s">
        <v>294</v>
      </c>
      <c r="F12" s="5" t="s">
        <v>295</v>
      </c>
    </row>
    <row r="13" spans="1:13" ht="13.2">
      <c r="A13" s="281"/>
      <c r="B13" s="282" t="s">
        <v>791</v>
      </c>
      <c r="C13" s="283">
        <v>60</v>
      </c>
      <c r="D13" s="283">
        <v>60</v>
      </c>
      <c r="E13" s="283">
        <v>0</v>
      </c>
      <c r="F13" s="3" t="s">
        <v>233</v>
      </c>
    </row>
    <row r="14" spans="1:13" ht="13.2">
      <c r="A14" s="281"/>
      <c r="B14" s="282" t="s">
        <v>792</v>
      </c>
      <c r="C14" s="283">
        <v>80</v>
      </c>
      <c r="D14" s="283">
        <v>80</v>
      </c>
      <c r="E14" s="283">
        <v>0</v>
      </c>
      <c r="F14" s="3" t="s">
        <v>233</v>
      </c>
    </row>
    <row r="15" spans="1:13" ht="13.2">
      <c r="A15" s="281"/>
      <c r="B15" s="282" t="s">
        <v>793</v>
      </c>
      <c r="C15" s="283">
        <v>90</v>
      </c>
      <c r="D15" s="283">
        <v>90</v>
      </c>
      <c r="E15" s="283">
        <v>0</v>
      </c>
      <c r="F15" s="3" t="s">
        <v>233</v>
      </c>
    </row>
    <row r="16" spans="1:13" ht="13.2">
      <c r="A16" s="282" t="s">
        <v>546</v>
      </c>
      <c r="B16" s="282" t="s">
        <v>796</v>
      </c>
      <c r="C16" s="283">
        <v>40</v>
      </c>
      <c r="D16" s="283">
        <v>40</v>
      </c>
      <c r="E16" s="283">
        <v>0</v>
      </c>
      <c r="F16" s="3" t="s">
        <v>233</v>
      </c>
    </row>
    <row r="17" spans="1:10" ht="13.2">
      <c r="A17" s="282" t="s">
        <v>546</v>
      </c>
      <c r="B17" s="282" t="s">
        <v>797</v>
      </c>
      <c r="C17" s="283">
        <v>60</v>
      </c>
      <c r="D17" s="283">
        <v>60</v>
      </c>
      <c r="E17" s="283">
        <v>0</v>
      </c>
      <c r="F17" s="3" t="s">
        <v>233</v>
      </c>
      <c r="H17" s="239"/>
      <c r="I17" s="239"/>
    </row>
    <row r="18" spans="1:10" ht="13.2">
      <c r="A18" s="284"/>
      <c r="B18" s="285" t="s">
        <v>791</v>
      </c>
      <c r="C18" s="286">
        <v>75</v>
      </c>
      <c r="D18" s="286">
        <v>20</v>
      </c>
      <c r="E18" s="286">
        <v>55</v>
      </c>
      <c r="F18" s="3" t="s">
        <v>379</v>
      </c>
      <c r="G18" s="287" t="s">
        <v>744</v>
      </c>
      <c r="H18" s="239" t="s">
        <v>702</v>
      </c>
      <c r="J18" s="3"/>
    </row>
    <row r="19" spans="1:10" ht="13.2">
      <c r="A19" s="284"/>
      <c r="B19" s="285" t="s">
        <v>793</v>
      </c>
      <c r="C19" s="286">
        <v>110</v>
      </c>
      <c r="D19" s="286">
        <v>20</v>
      </c>
      <c r="E19" s="286">
        <v>90</v>
      </c>
      <c r="F19" s="3" t="s">
        <v>379</v>
      </c>
      <c r="G19" s="287" t="s">
        <v>744</v>
      </c>
      <c r="H19" s="239" t="s">
        <v>702</v>
      </c>
      <c r="J19" s="3"/>
    </row>
    <row r="20" spans="1:10" ht="13.2">
      <c r="A20" s="284"/>
      <c r="B20" s="285" t="s">
        <v>799</v>
      </c>
      <c r="C20" s="286">
        <v>130</v>
      </c>
      <c r="D20" s="286">
        <v>20</v>
      </c>
      <c r="E20" s="286">
        <v>110</v>
      </c>
      <c r="F20" s="3" t="s">
        <v>379</v>
      </c>
      <c r="G20" s="287" t="s">
        <v>744</v>
      </c>
      <c r="H20" s="239" t="s">
        <v>702</v>
      </c>
    </row>
    <row r="21" spans="1:10" ht="13.2">
      <c r="A21" s="284"/>
      <c r="B21" s="285" t="s">
        <v>794</v>
      </c>
      <c r="C21" s="286">
        <v>150</v>
      </c>
      <c r="D21" s="286">
        <v>20</v>
      </c>
      <c r="E21" s="286">
        <v>130</v>
      </c>
      <c r="F21" s="3" t="s">
        <v>379</v>
      </c>
      <c r="G21" s="287" t="s">
        <v>744</v>
      </c>
      <c r="H21" s="239" t="s">
        <v>702</v>
      </c>
      <c r="I21" s="239"/>
    </row>
    <row r="22" spans="1:10" ht="13.2">
      <c r="A22" s="284"/>
      <c r="B22" s="285" t="s">
        <v>795</v>
      </c>
      <c r="C22" s="286">
        <v>190</v>
      </c>
      <c r="D22" s="286">
        <v>20</v>
      </c>
      <c r="E22" s="286">
        <v>170</v>
      </c>
      <c r="F22" s="3" t="s">
        <v>379</v>
      </c>
      <c r="G22" s="287" t="s">
        <v>744</v>
      </c>
      <c r="H22" s="239" t="s">
        <v>702</v>
      </c>
    </row>
    <row r="23" spans="1:10" ht="13.2">
      <c r="A23" s="288"/>
      <c r="B23" s="289" t="s">
        <v>800</v>
      </c>
      <c r="C23" s="290">
        <v>50</v>
      </c>
      <c r="D23" s="290">
        <v>15</v>
      </c>
      <c r="E23" s="290">
        <v>35</v>
      </c>
      <c r="F23" s="3" t="s">
        <v>371</v>
      </c>
      <c r="G23" s="3" t="s">
        <v>565</v>
      </c>
      <c r="I23" s="3" t="s">
        <v>660</v>
      </c>
    </row>
    <row r="24" spans="1:10" ht="13.2">
      <c r="A24" s="288"/>
      <c r="B24" s="289" t="s">
        <v>801</v>
      </c>
      <c r="C24" s="290">
        <v>80</v>
      </c>
      <c r="D24" s="290">
        <v>16</v>
      </c>
      <c r="E24" s="290">
        <v>64</v>
      </c>
      <c r="F24" s="3" t="s">
        <v>371</v>
      </c>
      <c r="G24" s="3" t="s">
        <v>565</v>
      </c>
      <c r="I24" s="3" t="s">
        <v>660</v>
      </c>
    </row>
    <row r="25" spans="1:10" ht="13.2">
      <c r="A25" s="288"/>
      <c r="B25" s="289" t="s">
        <v>802</v>
      </c>
      <c r="C25" s="290">
        <v>70</v>
      </c>
      <c r="D25" s="290">
        <v>14</v>
      </c>
      <c r="E25" s="290">
        <v>56</v>
      </c>
      <c r="F25" s="3" t="s">
        <v>371</v>
      </c>
      <c r="G25" s="3" t="s">
        <v>565</v>
      </c>
      <c r="I25" s="3" t="s">
        <v>660</v>
      </c>
    </row>
    <row r="26" spans="1:10" ht="13.2">
      <c r="A26" s="288"/>
      <c r="B26" s="289" t="s">
        <v>803</v>
      </c>
      <c r="C26" s="290">
        <v>110</v>
      </c>
      <c r="D26" s="290">
        <v>30</v>
      </c>
      <c r="E26" s="290">
        <v>80</v>
      </c>
      <c r="F26" s="3" t="s">
        <v>371</v>
      </c>
      <c r="G26" s="3" t="s">
        <v>565</v>
      </c>
      <c r="I26" s="3" t="s">
        <v>660</v>
      </c>
    </row>
    <row r="27" spans="1:10" ht="13.2">
      <c r="A27" s="288"/>
      <c r="B27" s="289" t="s">
        <v>804</v>
      </c>
      <c r="C27" s="290">
        <v>150</v>
      </c>
      <c r="D27" s="290">
        <v>45</v>
      </c>
      <c r="E27" s="290">
        <v>105</v>
      </c>
      <c r="F27" s="3" t="s">
        <v>371</v>
      </c>
      <c r="G27" s="3" t="s">
        <v>565</v>
      </c>
      <c r="I27" s="3" t="s">
        <v>660</v>
      </c>
    </row>
    <row r="28" spans="1:10" ht="13.2">
      <c r="A28" s="288"/>
      <c r="B28" s="289" t="s">
        <v>805</v>
      </c>
      <c r="C28" s="290">
        <v>40</v>
      </c>
      <c r="D28" s="290">
        <v>8</v>
      </c>
      <c r="E28" s="290">
        <v>30</v>
      </c>
      <c r="F28" s="3" t="s">
        <v>371</v>
      </c>
      <c r="G28" s="3" t="s">
        <v>565</v>
      </c>
      <c r="H28" s="3" t="s">
        <v>636</v>
      </c>
      <c r="I28" s="3" t="s">
        <v>660</v>
      </c>
    </row>
    <row r="29" spans="1:10" ht="13.2">
      <c r="A29" s="288"/>
      <c r="B29" s="289" t="s">
        <v>806</v>
      </c>
      <c r="C29" s="290">
        <v>60</v>
      </c>
      <c r="D29" s="290">
        <v>12</v>
      </c>
      <c r="E29" s="290">
        <v>48</v>
      </c>
      <c r="F29" s="3" t="s">
        <v>371</v>
      </c>
      <c r="G29" s="3" t="s">
        <v>565</v>
      </c>
      <c r="H29" s="3" t="s">
        <v>636</v>
      </c>
      <c r="I29" s="3" t="s">
        <v>660</v>
      </c>
    </row>
    <row r="30" spans="1:10" ht="13.2">
      <c r="A30" s="288"/>
      <c r="B30" s="289" t="s">
        <v>807</v>
      </c>
      <c r="C30" s="290">
        <v>70</v>
      </c>
      <c r="D30" s="290">
        <f>0.2*70</f>
        <v>14</v>
      </c>
      <c r="E30" s="290">
        <f>C30-D30</f>
        <v>56</v>
      </c>
      <c r="F30" s="3" t="s">
        <v>371</v>
      </c>
      <c r="G30" s="3" t="s">
        <v>565</v>
      </c>
      <c r="H30" s="3" t="s">
        <v>636</v>
      </c>
      <c r="I30" s="3" t="s">
        <v>660</v>
      </c>
    </row>
    <row r="31" spans="1:10" ht="13.2">
      <c r="A31" s="288"/>
      <c r="B31" s="289" t="s">
        <v>808</v>
      </c>
      <c r="C31" s="290">
        <v>100</v>
      </c>
      <c r="D31" s="290">
        <v>30</v>
      </c>
      <c r="E31" s="290">
        <v>70</v>
      </c>
      <c r="F31" s="3" t="s">
        <v>371</v>
      </c>
      <c r="G31" s="3" t="s">
        <v>565</v>
      </c>
      <c r="H31" s="3" t="s">
        <v>636</v>
      </c>
      <c r="I31" s="3" t="s">
        <v>660</v>
      </c>
    </row>
    <row r="32" spans="1:10" ht="13.2">
      <c r="A32" s="288"/>
      <c r="B32" s="289" t="s">
        <v>809</v>
      </c>
      <c r="C32" s="290">
        <v>140</v>
      </c>
      <c r="D32" s="290">
        <v>40</v>
      </c>
      <c r="E32" s="290">
        <v>100</v>
      </c>
      <c r="F32" s="3" t="s">
        <v>371</v>
      </c>
      <c r="G32" s="3" t="s">
        <v>565</v>
      </c>
      <c r="H32" s="3" t="s">
        <v>636</v>
      </c>
      <c r="I32" s="3" t="s">
        <v>660</v>
      </c>
    </row>
    <row r="33" spans="1:6" ht="13.2">
      <c r="A33" s="291" t="s">
        <v>810</v>
      </c>
      <c r="B33" s="291" t="s">
        <v>811</v>
      </c>
      <c r="C33" s="292">
        <v>375</v>
      </c>
      <c r="D33" s="292">
        <v>75</v>
      </c>
      <c r="E33" s="292">
        <v>300</v>
      </c>
      <c r="F33" s="3" t="s">
        <v>336</v>
      </c>
    </row>
    <row r="34" spans="1:6" ht="13.2">
      <c r="A34" s="291" t="s">
        <v>810</v>
      </c>
      <c r="B34" s="291" t="s">
        <v>812</v>
      </c>
      <c r="C34" s="292">
        <v>250</v>
      </c>
      <c r="D34" s="292">
        <v>50</v>
      </c>
      <c r="E34" s="292">
        <v>200</v>
      </c>
      <c r="F34" s="3" t="s">
        <v>336</v>
      </c>
    </row>
    <row r="35" spans="1:6" ht="13.2">
      <c r="A35" s="291"/>
      <c r="B35" s="291" t="s">
        <v>813</v>
      </c>
      <c r="C35" s="292">
        <v>7000</v>
      </c>
      <c r="D35" s="292">
        <v>1400</v>
      </c>
      <c r="E35" s="292">
        <v>5600</v>
      </c>
      <c r="F35" s="3" t="s">
        <v>336</v>
      </c>
    </row>
    <row r="36" spans="1:6" ht="13.2">
      <c r="A36" s="291"/>
      <c r="B36" s="291" t="s">
        <v>814</v>
      </c>
      <c r="C36" s="292">
        <v>3000</v>
      </c>
      <c r="D36" s="292">
        <v>600</v>
      </c>
      <c r="E36" s="292">
        <v>2400</v>
      </c>
      <c r="F36" s="3" t="s">
        <v>336</v>
      </c>
    </row>
    <row r="37" spans="1:6" ht="13.2">
      <c r="A37" s="291" t="s">
        <v>793</v>
      </c>
      <c r="B37" s="291" t="s">
        <v>815</v>
      </c>
      <c r="C37" s="292">
        <v>250</v>
      </c>
      <c r="D37" s="292">
        <v>50</v>
      </c>
      <c r="E37" s="292">
        <v>200</v>
      </c>
      <c r="F37" s="3" t="s">
        <v>336</v>
      </c>
    </row>
    <row r="38" spans="1:6" ht="13.2">
      <c r="A38" s="3" t="s">
        <v>685</v>
      </c>
      <c r="B38" s="3" t="s">
        <v>816</v>
      </c>
      <c r="D38" s="3">
        <v>60</v>
      </c>
    </row>
    <row r="50" ht="16.5" customHeight="1"/>
  </sheetData>
  <dataValidations count="1">
    <dataValidation type="list" allowBlank="1" showErrorMessage="1" sqref="F13:F22 F23:G27 I23:I27 F28:I32 F33:F37" xr:uid="{00000000-0002-0000-1700-000000000000}">
      <formula1>"Malini,Ricardo,Peter,Elisia,Siddharth,Serena,Shagun"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H26"/>
  <sheetViews>
    <sheetView workbookViewId="0"/>
  </sheetViews>
  <sheetFormatPr defaultColWidth="12.6640625" defaultRowHeight="15.75" customHeight="1"/>
  <sheetData>
    <row r="1" spans="1:8">
      <c r="A1" s="282" t="s">
        <v>791</v>
      </c>
      <c r="B1" s="283">
        <v>60</v>
      </c>
      <c r="C1" s="283">
        <v>60</v>
      </c>
      <c r="D1" s="283">
        <v>0</v>
      </c>
      <c r="E1" s="3" t="s">
        <v>233</v>
      </c>
    </row>
    <row r="2" spans="1:8">
      <c r="A2" s="282" t="s">
        <v>792</v>
      </c>
      <c r="B2" s="283">
        <v>80</v>
      </c>
      <c r="C2" s="283">
        <v>80</v>
      </c>
      <c r="D2" s="283">
        <v>0</v>
      </c>
      <c r="E2" s="3" t="s">
        <v>233</v>
      </c>
    </row>
    <row r="3" spans="1:8">
      <c r="A3" s="282" t="s">
        <v>793</v>
      </c>
      <c r="B3" s="283">
        <v>90</v>
      </c>
      <c r="C3" s="283">
        <v>90</v>
      </c>
      <c r="D3" s="283">
        <v>0</v>
      </c>
      <c r="E3" s="3" t="s">
        <v>233</v>
      </c>
    </row>
    <row r="4" spans="1:8">
      <c r="A4" s="282" t="s">
        <v>796</v>
      </c>
      <c r="B4" s="283">
        <v>40</v>
      </c>
      <c r="C4" s="283">
        <v>40</v>
      </c>
      <c r="D4" s="283">
        <v>0</v>
      </c>
      <c r="E4" s="3" t="s">
        <v>233</v>
      </c>
    </row>
    <row r="5" spans="1:8">
      <c r="A5" s="282" t="s">
        <v>797</v>
      </c>
      <c r="B5" s="283">
        <v>60</v>
      </c>
      <c r="C5" s="283">
        <v>60</v>
      </c>
      <c r="D5" s="283">
        <v>0</v>
      </c>
      <c r="E5" s="3" t="s">
        <v>233</v>
      </c>
      <c r="G5" s="239"/>
      <c r="H5" s="239"/>
    </row>
    <row r="6" spans="1:8">
      <c r="A6" s="285" t="s">
        <v>791</v>
      </c>
      <c r="B6" s="286">
        <v>75</v>
      </c>
      <c r="C6" s="286">
        <v>20</v>
      </c>
      <c r="D6" s="286">
        <v>55</v>
      </c>
      <c r="E6" s="3" t="s">
        <v>379</v>
      </c>
      <c r="F6" s="287" t="s">
        <v>744</v>
      </c>
      <c r="G6" s="239" t="s">
        <v>702</v>
      </c>
    </row>
    <row r="7" spans="1:8">
      <c r="A7" s="285" t="s">
        <v>793</v>
      </c>
      <c r="B7" s="286">
        <v>110</v>
      </c>
      <c r="C7" s="286">
        <v>20</v>
      </c>
      <c r="D7" s="286">
        <v>90</v>
      </c>
      <c r="E7" s="3" t="s">
        <v>379</v>
      </c>
      <c r="F7" s="287" t="s">
        <v>744</v>
      </c>
      <c r="G7" s="239" t="s">
        <v>702</v>
      </c>
    </row>
    <row r="8" spans="1:8">
      <c r="A8" s="285" t="s">
        <v>799</v>
      </c>
      <c r="B8" s="286">
        <v>130</v>
      </c>
      <c r="C8" s="286">
        <v>20</v>
      </c>
      <c r="D8" s="286">
        <v>110</v>
      </c>
      <c r="E8" s="3" t="s">
        <v>379</v>
      </c>
      <c r="F8" s="287" t="s">
        <v>744</v>
      </c>
      <c r="G8" s="239" t="s">
        <v>702</v>
      </c>
    </row>
    <row r="9" spans="1:8">
      <c r="A9" s="285" t="s">
        <v>794</v>
      </c>
      <c r="B9" s="286">
        <v>150</v>
      </c>
      <c r="C9" s="286">
        <v>20</v>
      </c>
      <c r="D9" s="286">
        <v>130</v>
      </c>
      <c r="E9" s="3" t="s">
        <v>379</v>
      </c>
      <c r="F9" s="287" t="s">
        <v>744</v>
      </c>
      <c r="G9" s="239" t="s">
        <v>702</v>
      </c>
      <c r="H9" s="239"/>
    </row>
    <row r="10" spans="1:8">
      <c r="A10" s="285" t="s">
        <v>795</v>
      </c>
      <c r="B10" s="286">
        <v>190</v>
      </c>
      <c r="C10" s="286">
        <v>20</v>
      </c>
      <c r="D10" s="286">
        <v>170</v>
      </c>
      <c r="E10" s="3" t="s">
        <v>379</v>
      </c>
      <c r="F10" s="287" t="s">
        <v>744</v>
      </c>
      <c r="G10" s="239" t="s">
        <v>702</v>
      </c>
    </row>
    <row r="11" spans="1:8">
      <c r="A11" s="289" t="s">
        <v>800</v>
      </c>
      <c r="B11" s="290">
        <v>50</v>
      </c>
      <c r="C11" s="290">
        <v>15</v>
      </c>
      <c r="D11" s="290">
        <v>35</v>
      </c>
      <c r="E11" s="3" t="s">
        <v>371</v>
      </c>
      <c r="F11" s="3" t="s">
        <v>565</v>
      </c>
      <c r="H11" s="3" t="s">
        <v>660</v>
      </c>
    </row>
    <row r="12" spans="1:8">
      <c r="A12" s="289" t="s">
        <v>801</v>
      </c>
      <c r="B12" s="290">
        <v>80</v>
      </c>
      <c r="C12" s="290">
        <v>16</v>
      </c>
      <c r="D12" s="290">
        <v>64</v>
      </c>
      <c r="E12" s="3" t="s">
        <v>371</v>
      </c>
      <c r="F12" s="3" t="s">
        <v>565</v>
      </c>
      <c r="H12" s="3" t="s">
        <v>660</v>
      </c>
    </row>
    <row r="13" spans="1:8">
      <c r="A13" s="289" t="s">
        <v>802</v>
      </c>
      <c r="B13" s="290">
        <v>70</v>
      </c>
      <c r="C13" s="290">
        <v>14</v>
      </c>
      <c r="D13" s="290">
        <v>56</v>
      </c>
      <c r="E13" s="3" t="s">
        <v>371</v>
      </c>
      <c r="F13" s="3" t="s">
        <v>565</v>
      </c>
      <c r="H13" s="3" t="s">
        <v>660</v>
      </c>
    </row>
    <row r="14" spans="1:8">
      <c r="A14" s="289" t="s">
        <v>803</v>
      </c>
      <c r="B14" s="290">
        <v>110</v>
      </c>
      <c r="C14" s="290">
        <v>30</v>
      </c>
      <c r="D14" s="290">
        <v>80</v>
      </c>
      <c r="E14" s="3" t="s">
        <v>371</v>
      </c>
      <c r="F14" s="3" t="s">
        <v>565</v>
      </c>
      <c r="H14" s="3" t="s">
        <v>660</v>
      </c>
    </row>
    <row r="15" spans="1:8">
      <c r="A15" s="289" t="s">
        <v>804</v>
      </c>
      <c r="B15" s="290">
        <v>150</v>
      </c>
      <c r="C15" s="290">
        <v>45</v>
      </c>
      <c r="D15" s="290">
        <v>105</v>
      </c>
      <c r="E15" s="3" t="s">
        <v>371</v>
      </c>
      <c r="F15" s="3" t="s">
        <v>565</v>
      </c>
      <c r="H15" s="3" t="s">
        <v>660</v>
      </c>
    </row>
    <row r="16" spans="1:8">
      <c r="A16" s="289" t="s">
        <v>805</v>
      </c>
      <c r="B16" s="290">
        <v>40</v>
      </c>
      <c r="C16" s="290">
        <v>8</v>
      </c>
      <c r="D16" s="290">
        <v>30</v>
      </c>
      <c r="E16" s="3" t="s">
        <v>371</v>
      </c>
      <c r="F16" s="3" t="s">
        <v>565</v>
      </c>
      <c r="G16" s="3" t="s">
        <v>636</v>
      </c>
      <c r="H16" s="3" t="s">
        <v>660</v>
      </c>
    </row>
    <row r="17" spans="1:8">
      <c r="A17" s="289" t="s">
        <v>806</v>
      </c>
      <c r="B17" s="290">
        <v>60</v>
      </c>
      <c r="C17" s="290">
        <v>12</v>
      </c>
      <c r="D17" s="290">
        <v>48</v>
      </c>
      <c r="E17" s="3" t="s">
        <v>371</v>
      </c>
      <c r="F17" s="3" t="s">
        <v>565</v>
      </c>
      <c r="G17" s="3" t="s">
        <v>636</v>
      </c>
      <c r="H17" s="3" t="s">
        <v>660</v>
      </c>
    </row>
    <row r="18" spans="1:8">
      <c r="A18" s="289" t="s">
        <v>807</v>
      </c>
      <c r="B18" s="290">
        <v>70</v>
      </c>
      <c r="C18" s="290">
        <f>0.2*70</f>
        <v>14</v>
      </c>
      <c r="D18" s="290">
        <f>B18-C18</f>
        <v>56</v>
      </c>
      <c r="E18" s="3" t="s">
        <v>371</v>
      </c>
      <c r="F18" s="3" t="s">
        <v>565</v>
      </c>
      <c r="G18" s="3" t="s">
        <v>636</v>
      </c>
      <c r="H18" s="3" t="s">
        <v>660</v>
      </c>
    </row>
    <row r="19" spans="1:8">
      <c r="A19" s="289" t="s">
        <v>808</v>
      </c>
      <c r="B19" s="290">
        <v>100</v>
      </c>
      <c r="C19" s="290">
        <v>30</v>
      </c>
      <c r="D19" s="290">
        <v>70</v>
      </c>
      <c r="E19" s="3" t="s">
        <v>371</v>
      </c>
      <c r="F19" s="3" t="s">
        <v>565</v>
      </c>
      <c r="G19" s="3" t="s">
        <v>636</v>
      </c>
      <c r="H19" s="3" t="s">
        <v>660</v>
      </c>
    </row>
    <row r="20" spans="1:8">
      <c r="A20" s="289" t="s">
        <v>809</v>
      </c>
      <c r="B20" s="290">
        <v>140</v>
      </c>
      <c r="C20" s="290">
        <v>40</v>
      </c>
      <c r="D20" s="290">
        <v>100</v>
      </c>
      <c r="E20" s="3" t="s">
        <v>371</v>
      </c>
      <c r="F20" s="3" t="s">
        <v>565</v>
      </c>
      <c r="G20" s="3" t="s">
        <v>636</v>
      </c>
      <c r="H20" s="3" t="s">
        <v>660</v>
      </c>
    </row>
    <row r="21" spans="1:8">
      <c r="A21" s="291" t="s">
        <v>811</v>
      </c>
      <c r="B21" s="292">
        <v>375</v>
      </c>
      <c r="C21" s="292">
        <v>75</v>
      </c>
      <c r="D21" s="292">
        <v>300</v>
      </c>
      <c r="E21" s="3" t="s">
        <v>336</v>
      </c>
    </row>
    <row r="22" spans="1:8">
      <c r="A22" s="291" t="s">
        <v>812</v>
      </c>
      <c r="B22" s="292">
        <v>250</v>
      </c>
      <c r="C22" s="292">
        <v>50</v>
      </c>
      <c r="D22" s="292">
        <v>200</v>
      </c>
      <c r="E22" s="3" t="s">
        <v>336</v>
      </c>
    </row>
    <row r="23" spans="1:8">
      <c r="A23" s="291" t="s">
        <v>813</v>
      </c>
      <c r="B23" s="292">
        <v>7000</v>
      </c>
      <c r="C23" s="292">
        <v>1400</v>
      </c>
      <c r="D23" s="292">
        <v>5600</v>
      </c>
      <c r="E23" s="3" t="s">
        <v>336</v>
      </c>
    </row>
    <row r="24" spans="1:8">
      <c r="A24" s="291" t="s">
        <v>814</v>
      </c>
      <c r="B24" s="292">
        <v>3000</v>
      </c>
      <c r="C24" s="292">
        <v>600</v>
      </c>
      <c r="D24" s="292">
        <v>2400</v>
      </c>
      <c r="E24" s="3" t="s">
        <v>336</v>
      </c>
    </row>
    <row r="25" spans="1:8">
      <c r="A25" s="291" t="s">
        <v>815</v>
      </c>
      <c r="B25" s="292">
        <v>250</v>
      </c>
      <c r="C25" s="292">
        <v>50</v>
      </c>
      <c r="D25" s="292">
        <v>200</v>
      </c>
      <c r="E25" s="3" t="s">
        <v>336</v>
      </c>
    </row>
    <row r="26" spans="1:8">
      <c r="A26" s="3" t="s">
        <v>816</v>
      </c>
      <c r="C26" s="3">
        <v>60</v>
      </c>
    </row>
  </sheetData>
  <dataValidations count="1">
    <dataValidation type="list" allowBlank="1" showErrorMessage="1" sqref="E1:E10 E11:F15 H11:H15 E16:H20 E21:E25" xr:uid="{00000000-0002-0000-1800-000000000000}">
      <formula1>"Malini,Ricardo,Peter,Elisia,Siddharth,Serena,Shagun"</formula1>
    </dataValidation>
  </dataValidation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AB1014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24.88671875" customWidth="1"/>
    <col min="2" max="2" width="6.21875" hidden="1" customWidth="1"/>
    <col min="3" max="3" width="18.44140625" customWidth="1"/>
    <col min="4" max="4" width="14.88671875" customWidth="1"/>
    <col min="5" max="6" width="23.6640625" customWidth="1"/>
    <col min="7" max="7" width="11.109375" customWidth="1"/>
    <col min="8" max="8" width="7.77734375" customWidth="1"/>
    <col min="9" max="9" width="29.21875" customWidth="1"/>
    <col min="10" max="10" width="12" customWidth="1"/>
    <col min="11" max="11" width="19.109375" customWidth="1"/>
  </cols>
  <sheetData>
    <row r="1" spans="1:15" ht="13.2">
      <c r="A1" s="3"/>
      <c r="B1" s="3" t="s">
        <v>817</v>
      </c>
      <c r="C1" s="31" t="s">
        <v>818</v>
      </c>
      <c r="D1" s="32" t="s">
        <v>819</v>
      </c>
      <c r="E1" s="32" t="s">
        <v>820</v>
      </c>
      <c r="F1" s="32" t="s">
        <v>559</v>
      </c>
      <c r="G1" s="32" t="s">
        <v>821</v>
      </c>
      <c r="H1" s="32" t="s">
        <v>822</v>
      </c>
      <c r="I1" s="293" t="s">
        <v>823</v>
      </c>
      <c r="J1" s="294" t="s">
        <v>824</v>
      </c>
      <c r="K1" s="3" t="s">
        <v>825</v>
      </c>
    </row>
    <row r="2" spans="1:15" ht="13.2">
      <c r="A2" s="295" t="s">
        <v>826</v>
      </c>
      <c r="B2" s="3"/>
      <c r="C2" s="40"/>
      <c r="I2" s="296"/>
      <c r="J2" s="297"/>
      <c r="M2" s="11"/>
      <c r="N2" s="11"/>
    </row>
    <row r="3" spans="1:15" ht="13.2">
      <c r="A3" s="3" t="s">
        <v>364</v>
      </c>
      <c r="B3" s="3"/>
      <c r="C3" s="40" t="s">
        <v>827</v>
      </c>
      <c r="D3" s="3" t="s">
        <v>828</v>
      </c>
      <c r="E3" s="3"/>
      <c r="F3" s="3" t="s">
        <v>365</v>
      </c>
      <c r="G3" s="3" t="s">
        <v>1</v>
      </c>
      <c r="H3" s="3">
        <v>5</v>
      </c>
      <c r="I3" s="298" t="s">
        <v>829</v>
      </c>
      <c r="J3" s="297" t="s">
        <v>830</v>
      </c>
      <c r="K3" s="3"/>
      <c r="M3" s="3" t="s">
        <v>831</v>
      </c>
      <c r="O3" s="3" t="s">
        <v>832</v>
      </c>
    </row>
    <row r="4" spans="1:15" ht="13.2">
      <c r="A4" s="11" t="s">
        <v>326</v>
      </c>
      <c r="B4" s="3"/>
      <c r="C4" s="41" t="s">
        <v>781</v>
      </c>
      <c r="D4" s="11" t="s">
        <v>833</v>
      </c>
      <c r="E4" s="3" t="s">
        <v>834</v>
      </c>
      <c r="F4" s="3" t="s">
        <v>327</v>
      </c>
      <c r="G4" s="3" t="s">
        <v>1</v>
      </c>
      <c r="H4" s="299">
        <v>9</v>
      </c>
      <c r="I4" s="300" t="s">
        <v>835</v>
      </c>
      <c r="J4" s="91" t="s">
        <v>836</v>
      </c>
      <c r="M4" s="11"/>
    </row>
    <row r="5" spans="1:15" ht="13.2">
      <c r="A5" s="3" t="s">
        <v>403</v>
      </c>
      <c r="B5" s="3"/>
      <c r="C5" s="40" t="s">
        <v>779</v>
      </c>
      <c r="D5" s="3" t="s">
        <v>837</v>
      </c>
      <c r="E5" s="3" t="s">
        <v>838</v>
      </c>
      <c r="F5" s="3" t="s">
        <v>527</v>
      </c>
      <c r="G5" s="3" t="s">
        <v>0</v>
      </c>
      <c r="H5" s="3">
        <v>9</v>
      </c>
      <c r="I5" s="298" t="s">
        <v>839</v>
      </c>
      <c r="J5" s="297" t="s">
        <v>840</v>
      </c>
      <c r="K5" s="11"/>
      <c r="M5" s="299"/>
      <c r="N5" s="11"/>
    </row>
    <row r="6" spans="1:15" ht="15.6">
      <c r="A6" s="3" t="s">
        <v>114</v>
      </c>
      <c r="C6" s="40" t="s">
        <v>841</v>
      </c>
      <c r="F6" s="3" t="s">
        <v>474</v>
      </c>
      <c r="G6" s="3"/>
      <c r="H6" s="3"/>
      <c r="I6" s="293"/>
      <c r="J6" s="297"/>
      <c r="M6" s="301" t="s">
        <v>842</v>
      </c>
    </row>
    <row r="7" spans="1:15" ht="15.6">
      <c r="A7" s="3" t="s">
        <v>479</v>
      </c>
      <c r="B7" s="3"/>
      <c r="C7" s="40" t="s">
        <v>843</v>
      </c>
      <c r="D7" s="3" t="s">
        <v>844</v>
      </c>
      <c r="F7" s="3" t="s">
        <v>494</v>
      </c>
      <c r="G7" s="3" t="s">
        <v>0</v>
      </c>
      <c r="H7" s="3">
        <v>8</v>
      </c>
      <c r="I7" s="298" t="s">
        <v>845</v>
      </c>
      <c r="J7" s="297" t="s">
        <v>846</v>
      </c>
      <c r="K7" s="11"/>
      <c r="M7" s="301" t="s">
        <v>847</v>
      </c>
    </row>
    <row r="8" spans="1:15" ht="13.2">
      <c r="A8" s="3" t="s">
        <v>848</v>
      </c>
      <c r="B8" s="3"/>
      <c r="C8" s="40" t="s">
        <v>849</v>
      </c>
      <c r="D8" s="3" t="s">
        <v>850</v>
      </c>
      <c r="E8" s="3" t="s">
        <v>851</v>
      </c>
      <c r="F8" s="3" t="s">
        <v>652</v>
      </c>
      <c r="G8" s="3" t="s">
        <v>0</v>
      </c>
      <c r="H8" s="302">
        <v>4</v>
      </c>
      <c r="I8" s="293"/>
      <c r="J8" s="297"/>
      <c r="O8" s="3" t="s">
        <v>852</v>
      </c>
    </row>
    <row r="9" spans="1:15" ht="13.2">
      <c r="A9" s="3" t="s">
        <v>853</v>
      </c>
      <c r="B9" s="3"/>
      <c r="C9" s="40" t="s">
        <v>849</v>
      </c>
      <c r="D9" s="3" t="s">
        <v>854</v>
      </c>
      <c r="E9" s="3" t="s">
        <v>855</v>
      </c>
      <c r="F9" s="3" t="s">
        <v>654</v>
      </c>
      <c r="G9" s="3" t="s">
        <v>0</v>
      </c>
      <c r="H9" s="302">
        <v>4</v>
      </c>
      <c r="I9" s="293"/>
      <c r="J9" s="297"/>
      <c r="M9" s="11"/>
    </row>
    <row r="10" spans="1:15" ht="18" customHeight="1">
      <c r="A10" s="3" t="s">
        <v>471</v>
      </c>
      <c r="B10" s="3"/>
      <c r="C10" s="40" t="s">
        <v>841</v>
      </c>
      <c r="D10" s="11" t="s">
        <v>856</v>
      </c>
      <c r="E10" s="3" t="s">
        <v>857</v>
      </c>
      <c r="F10" s="3" t="s">
        <v>32</v>
      </c>
      <c r="G10" s="3" t="s">
        <v>0</v>
      </c>
      <c r="H10" s="3">
        <v>7</v>
      </c>
      <c r="I10" s="298" t="s">
        <v>858</v>
      </c>
      <c r="J10" s="297" t="s">
        <v>859</v>
      </c>
    </row>
    <row r="11" spans="1:15" ht="15.6">
      <c r="A11" s="11" t="s">
        <v>757</v>
      </c>
      <c r="B11" s="3"/>
      <c r="C11" s="41" t="s">
        <v>860</v>
      </c>
      <c r="D11" s="11" t="s">
        <v>861</v>
      </c>
      <c r="E11" s="3" t="s">
        <v>862</v>
      </c>
      <c r="F11" s="3" t="s">
        <v>758</v>
      </c>
      <c r="G11" s="3" t="s">
        <v>0</v>
      </c>
      <c r="H11" s="299">
        <v>7</v>
      </c>
      <c r="I11" s="300" t="s">
        <v>863</v>
      </c>
      <c r="J11" s="91" t="s">
        <v>864</v>
      </c>
      <c r="L11" s="11"/>
      <c r="M11" s="301" t="s">
        <v>865</v>
      </c>
    </row>
    <row r="12" spans="1:15" ht="15.6">
      <c r="A12" s="3" t="s">
        <v>509</v>
      </c>
      <c r="B12" s="3"/>
      <c r="C12" s="40" t="s">
        <v>860</v>
      </c>
      <c r="D12" s="11" t="s">
        <v>856</v>
      </c>
      <c r="E12" s="3" t="s">
        <v>866</v>
      </c>
      <c r="F12" s="3" t="s">
        <v>510</v>
      </c>
      <c r="G12" s="3" t="s">
        <v>0</v>
      </c>
      <c r="H12" s="3">
        <v>7</v>
      </c>
      <c r="I12" s="298" t="s">
        <v>867</v>
      </c>
      <c r="J12" s="297"/>
      <c r="M12" s="301" t="s">
        <v>868</v>
      </c>
      <c r="N12" s="11"/>
    </row>
    <row r="13" spans="1:15" ht="13.2">
      <c r="A13" s="3" t="s">
        <v>869</v>
      </c>
      <c r="B13" s="3"/>
      <c r="C13" s="41" t="s">
        <v>870</v>
      </c>
      <c r="D13" s="3" t="s">
        <v>871</v>
      </c>
      <c r="E13" s="3" t="s">
        <v>872</v>
      </c>
      <c r="F13" s="3" t="s">
        <v>473</v>
      </c>
      <c r="G13" s="3" t="s">
        <v>0</v>
      </c>
      <c r="H13" s="3">
        <v>7</v>
      </c>
      <c r="I13" s="298" t="s">
        <v>873</v>
      </c>
      <c r="J13" s="297" t="s">
        <v>874</v>
      </c>
      <c r="M13" s="11"/>
      <c r="N13" s="11"/>
    </row>
    <row r="14" spans="1:15" ht="13.2">
      <c r="A14" s="11" t="s">
        <v>313</v>
      </c>
      <c r="B14" s="3"/>
      <c r="C14" s="41" t="s">
        <v>860</v>
      </c>
      <c r="D14" s="11" t="s">
        <v>856</v>
      </c>
      <c r="E14" s="3"/>
      <c r="F14" s="3" t="s">
        <v>314</v>
      </c>
      <c r="G14" s="3" t="s">
        <v>0</v>
      </c>
      <c r="H14" s="299">
        <v>8</v>
      </c>
      <c r="I14" s="300" t="s">
        <v>875</v>
      </c>
      <c r="J14" s="91" t="s">
        <v>876</v>
      </c>
      <c r="M14" s="11"/>
      <c r="N14" s="11"/>
    </row>
    <row r="15" spans="1:15" ht="13.2">
      <c r="A15" s="3" t="s">
        <v>338</v>
      </c>
      <c r="B15" s="3"/>
      <c r="C15" s="40" t="s">
        <v>860</v>
      </c>
      <c r="D15" s="3" t="s">
        <v>877</v>
      </c>
      <c r="E15" s="3"/>
      <c r="F15" s="3" t="s">
        <v>339</v>
      </c>
      <c r="G15" s="3" t="s">
        <v>2</v>
      </c>
      <c r="H15" s="3">
        <v>9</v>
      </c>
      <c r="I15" s="303" t="s">
        <v>878</v>
      </c>
      <c r="J15" s="297"/>
      <c r="K15" s="11"/>
    </row>
    <row r="16" spans="1:15" ht="13.2">
      <c r="A16" s="3" t="s">
        <v>164</v>
      </c>
      <c r="B16" s="3"/>
      <c r="C16" s="40" t="s">
        <v>860</v>
      </c>
      <c r="D16" s="3" t="s">
        <v>879</v>
      </c>
      <c r="E16" s="3"/>
      <c r="F16" s="3" t="s">
        <v>670</v>
      </c>
      <c r="G16" s="3" t="s">
        <v>0</v>
      </c>
      <c r="H16" s="302">
        <v>9</v>
      </c>
      <c r="I16" s="298" t="s">
        <v>880</v>
      </c>
      <c r="J16" s="297" t="s">
        <v>881</v>
      </c>
    </row>
    <row r="17" spans="1:14" ht="13.2">
      <c r="A17" s="3" t="s">
        <v>397</v>
      </c>
      <c r="B17" s="3"/>
      <c r="C17" s="40" t="s">
        <v>860</v>
      </c>
      <c r="D17" s="3" t="s">
        <v>877</v>
      </c>
      <c r="E17" s="3" t="s">
        <v>882</v>
      </c>
      <c r="F17" s="3" t="s">
        <v>398</v>
      </c>
      <c r="G17" s="3" t="s">
        <v>0</v>
      </c>
      <c r="H17" s="3">
        <v>9</v>
      </c>
      <c r="I17" s="298" t="s">
        <v>883</v>
      </c>
      <c r="J17" s="297" t="s">
        <v>884</v>
      </c>
    </row>
    <row r="18" spans="1:14" ht="13.2">
      <c r="A18" s="3" t="s">
        <v>614</v>
      </c>
      <c r="B18" s="3"/>
      <c r="C18" s="41" t="s">
        <v>781</v>
      </c>
      <c r="D18" s="3" t="s">
        <v>877</v>
      </c>
      <c r="E18" s="3" t="s">
        <v>834</v>
      </c>
      <c r="F18" s="3" t="s">
        <v>302</v>
      </c>
      <c r="G18" s="3" t="s">
        <v>0</v>
      </c>
      <c r="H18" s="3">
        <v>9</v>
      </c>
      <c r="I18" s="298" t="s">
        <v>885</v>
      </c>
      <c r="J18" s="91" t="s">
        <v>886</v>
      </c>
    </row>
    <row r="19" spans="1:14" ht="13.2">
      <c r="A19" s="3" t="s">
        <v>625</v>
      </c>
      <c r="B19" s="3"/>
      <c r="C19" s="41" t="s">
        <v>781</v>
      </c>
      <c r="D19" s="3" t="s">
        <v>877</v>
      </c>
      <c r="E19" s="3" t="s">
        <v>887</v>
      </c>
      <c r="F19" s="3" t="s">
        <v>396</v>
      </c>
      <c r="G19" s="3" t="s">
        <v>0</v>
      </c>
      <c r="H19" s="3">
        <v>9</v>
      </c>
      <c r="I19" s="298" t="s">
        <v>888</v>
      </c>
      <c r="J19" s="91" t="s">
        <v>889</v>
      </c>
    </row>
    <row r="20" spans="1:14" ht="13.2">
      <c r="A20" s="11" t="s">
        <v>524</v>
      </c>
      <c r="B20" s="3"/>
      <c r="C20" s="41" t="s">
        <v>890</v>
      </c>
      <c r="D20" s="11" t="s">
        <v>833</v>
      </c>
      <c r="E20" s="3" t="s">
        <v>891</v>
      </c>
      <c r="F20" s="3" t="s">
        <v>373</v>
      </c>
      <c r="G20" s="3" t="s">
        <v>0</v>
      </c>
      <c r="H20" s="299">
        <v>9</v>
      </c>
      <c r="I20" s="300" t="s">
        <v>892</v>
      </c>
      <c r="J20" s="91" t="s">
        <v>893</v>
      </c>
      <c r="L20" s="11"/>
    </row>
    <row r="21" spans="1:14" ht="13.8">
      <c r="A21" s="3" t="s">
        <v>26</v>
      </c>
      <c r="B21" s="3"/>
      <c r="C21" s="40" t="s">
        <v>894</v>
      </c>
      <c r="D21" s="3" t="s">
        <v>877</v>
      </c>
      <c r="E21" s="3" t="s">
        <v>895</v>
      </c>
      <c r="F21" s="3" t="s">
        <v>473</v>
      </c>
      <c r="G21" s="3" t="s">
        <v>0</v>
      </c>
      <c r="H21" s="3">
        <v>10</v>
      </c>
      <c r="I21" s="298" t="s">
        <v>873</v>
      </c>
      <c r="J21" s="297" t="s">
        <v>874</v>
      </c>
      <c r="L21" s="304"/>
      <c r="M21" s="11"/>
      <c r="N21" s="11"/>
    </row>
    <row r="22" spans="1:14" ht="13.2">
      <c r="A22" s="3" t="s">
        <v>498</v>
      </c>
      <c r="B22" s="3"/>
      <c r="C22" s="40" t="s">
        <v>781</v>
      </c>
      <c r="D22" s="3" t="s">
        <v>896</v>
      </c>
      <c r="E22" s="3" t="s">
        <v>897</v>
      </c>
      <c r="F22" s="3" t="s">
        <v>227</v>
      </c>
      <c r="G22" s="3" t="s">
        <v>0</v>
      </c>
      <c r="H22" s="3">
        <v>10</v>
      </c>
      <c r="I22" s="305" t="s">
        <v>898</v>
      </c>
      <c r="J22" s="297"/>
      <c r="L22" s="306"/>
      <c r="M22" s="11"/>
    </row>
    <row r="23" spans="1:14" ht="13.2">
      <c r="A23" s="11" t="s">
        <v>315</v>
      </c>
      <c r="B23" s="3"/>
      <c r="C23" s="41" t="s">
        <v>781</v>
      </c>
      <c r="D23" s="11" t="s">
        <v>837</v>
      </c>
      <c r="E23" s="3"/>
      <c r="F23" s="3" t="s">
        <v>314</v>
      </c>
      <c r="G23" s="3" t="s">
        <v>0</v>
      </c>
      <c r="H23" s="299">
        <v>10</v>
      </c>
      <c r="I23" s="300" t="s">
        <v>875</v>
      </c>
      <c r="J23" s="91" t="s">
        <v>876</v>
      </c>
      <c r="M23" s="11"/>
    </row>
    <row r="24" spans="1:14" ht="13.2">
      <c r="A24" s="3" t="s">
        <v>484</v>
      </c>
      <c r="B24" s="3"/>
      <c r="C24" s="41" t="s">
        <v>781</v>
      </c>
      <c r="D24" s="3" t="s">
        <v>877</v>
      </c>
      <c r="E24" s="3" t="s">
        <v>899</v>
      </c>
      <c r="F24" s="3" t="s">
        <v>485</v>
      </c>
      <c r="G24" s="3" t="s">
        <v>0</v>
      </c>
      <c r="H24" s="302">
        <v>11</v>
      </c>
      <c r="I24" s="298" t="s">
        <v>900</v>
      </c>
      <c r="J24" s="297" t="s">
        <v>901</v>
      </c>
      <c r="K24" s="11"/>
      <c r="L24" s="11"/>
      <c r="N24" s="11"/>
    </row>
    <row r="25" spans="1:14" ht="13.2">
      <c r="A25" s="3" t="s">
        <v>360</v>
      </c>
      <c r="B25" s="3"/>
      <c r="C25" s="40" t="s">
        <v>902</v>
      </c>
      <c r="D25" s="3" t="s">
        <v>877</v>
      </c>
      <c r="E25" s="3" t="s">
        <v>903</v>
      </c>
      <c r="F25" s="3" t="s">
        <v>361</v>
      </c>
      <c r="G25" s="3" t="s">
        <v>0</v>
      </c>
      <c r="H25" s="3">
        <v>11</v>
      </c>
      <c r="I25" s="298" t="s">
        <v>904</v>
      </c>
      <c r="J25" s="297" t="s">
        <v>905</v>
      </c>
      <c r="L25" s="11"/>
    </row>
    <row r="26" spans="1:14" ht="13.2">
      <c r="A26" s="3" t="s">
        <v>22</v>
      </c>
      <c r="B26" s="3"/>
      <c r="C26" s="40" t="s">
        <v>906</v>
      </c>
      <c r="D26" s="3" t="s">
        <v>907</v>
      </c>
      <c r="E26" s="3"/>
      <c r="F26" s="3" t="s">
        <v>332</v>
      </c>
      <c r="G26" s="3" t="s">
        <v>0</v>
      </c>
      <c r="H26" s="302" t="s">
        <v>908</v>
      </c>
      <c r="I26" s="298" t="s">
        <v>909</v>
      </c>
      <c r="J26" s="297" t="s">
        <v>910</v>
      </c>
      <c r="M26" s="299"/>
    </row>
    <row r="27" spans="1:14" ht="13.2">
      <c r="A27" s="3" t="s">
        <v>511</v>
      </c>
      <c r="B27" s="3"/>
      <c r="C27" s="41" t="s">
        <v>843</v>
      </c>
      <c r="D27" s="3" t="s">
        <v>911</v>
      </c>
      <c r="E27" s="3" t="s">
        <v>912</v>
      </c>
      <c r="F27" s="3" t="s">
        <v>512</v>
      </c>
      <c r="G27" s="3" t="s">
        <v>0</v>
      </c>
      <c r="H27" s="3">
        <v>8</v>
      </c>
      <c r="I27" s="307"/>
      <c r="J27" s="308"/>
      <c r="K27" s="3"/>
    </row>
    <row r="28" spans="1:14" ht="13.2">
      <c r="A28" s="11" t="s">
        <v>391</v>
      </c>
      <c r="B28" s="3"/>
      <c r="C28" s="41" t="s">
        <v>781</v>
      </c>
      <c r="D28" s="3" t="s">
        <v>911</v>
      </c>
      <c r="E28" s="3" t="s">
        <v>913</v>
      </c>
      <c r="F28" s="3" t="s">
        <v>512</v>
      </c>
      <c r="G28" s="3" t="s">
        <v>0</v>
      </c>
      <c r="H28" s="299">
        <v>10</v>
      </c>
      <c r="I28" s="307"/>
      <c r="J28" s="91"/>
    </row>
    <row r="29" spans="1:14" ht="13.2">
      <c r="A29" s="3" t="s">
        <v>431</v>
      </c>
      <c r="C29" s="40" t="s">
        <v>781</v>
      </c>
      <c r="D29" s="3" t="s">
        <v>896</v>
      </c>
      <c r="E29" s="3" t="s">
        <v>897</v>
      </c>
      <c r="F29" s="3" t="s">
        <v>718</v>
      </c>
      <c r="G29" s="3" t="s">
        <v>0</v>
      </c>
      <c r="H29" s="3">
        <v>10</v>
      </c>
      <c r="I29" s="293" t="s">
        <v>914</v>
      </c>
      <c r="J29" s="297"/>
      <c r="M29" s="11"/>
      <c r="N29" s="11"/>
    </row>
    <row r="30" spans="1:14" ht="13.2">
      <c r="A30" s="3" t="s">
        <v>694</v>
      </c>
      <c r="B30" s="3"/>
      <c r="C30" s="40" t="s">
        <v>781</v>
      </c>
      <c r="D30" s="3" t="s">
        <v>896</v>
      </c>
      <c r="E30" s="3" t="s">
        <v>897</v>
      </c>
      <c r="F30" s="3" t="s">
        <v>446</v>
      </c>
      <c r="G30" s="3" t="s">
        <v>0</v>
      </c>
      <c r="H30" s="3">
        <v>10</v>
      </c>
      <c r="I30" s="309" t="s">
        <v>915</v>
      </c>
      <c r="J30" s="297"/>
    </row>
    <row r="31" spans="1:14" ht="13.2">
      <c r="A31" s="3" t="s">
        <v>491</v>
      </c>
      <c r="B31" s="3"/>
      <c r="C31" s="40" t="s">
        <v>781</v>
      </c>
      <c r="D31" s="3" t="s">
        <v>877</v>
      </c>
      <c r="E31" s="3" t="s">
        <v>895</v>
      </c>
      <c r="F31" s="3" t="s">
        <v>528</v>
      </c>
      <c r="G31" s="3" t="s">
        <v>0</v>
      </c>
      <c r="H31" s="3">
        <v>9</v>
      </c>
      <c r="I31" s="310" t="s">
        <v>916</v>
      </c>
      <c r="J31" s="297"/>
      <c r="M31" s="299"/>
    </row>
    <row r="32" spans="1:14" ht="13.2">
      <c r="A32" s="3" t="s">
        <v>621</v>
      </c>
      <c r="B32" s="3"/>
      <c r="C32" s="40" t="s">
        <v>781</v>
      </c>
      <c r="D32" s="3" t="s">
        <v>877</v>
      </c>
      <c r="E32" s="3" t="s">
        <v>917</v>
      </c>
      <c r="F32" s="3" t="s">
        <v>622</v>
      </c>
      <c r="G32" s="3" t="s">
        <v>0</v>
      </c>
      <c r="H32" s="3">
        <v>10</v>
      </c>
      <c r="I32" s="293" t="s">
        <v>918</v>
      </c>
      <c r="J32" s="297"/>
      <c r="L32" s="11"/>
      <c r="M32" s="299"/>
    </row>
    <row r="33" spans="1:14" ht="13.2">
      <c r="A33" s="3" t="s">
        <v>919</v>
      </c>
      <c r="B33" s="3"/>
      <c r="C33" s="40" t="s">
        <v>779</v>
      </c>
      <c r="D33" s="3" t="s">
        <v>877</v>
      </c>
      <c r="E33" s="3"/>
      <c r="F33" s="3" t="s">
        <v>430</v>
      </c>
      <c r="G33" s="3" t="s">
        <v>0</v>
      </c>
      <c r="H33" s="302">
        <v>10</v>
      </c>
      <c r="I33" s="298" t="s">
        <v>920</v>
      </c>
      <c r="J33" s="297" t="s">
        <v>921</v>
      </c>
      <c r="N33" s="11"/>
    </row>
    <row r="34" spans="1:14" ht="13.2">
      <c r="A34" s="3" t="s">
        <v>922</v>
      </c>
      <c r="C34" s="40"/>
      <c r="E34" s="3"/>
      <c r="F34" s="3" t="s">
        <v>682</v>
      </c>
      <c r="G34" s="3"/>
      <c r="H34" s="3"/>
      <c r="I34" s="293" t="s">
        <v>923</v>
      </c>
      <c r="J34" s="297"/>
    </row>
    <row r="35" spans="1:14" ht="13.2">
      <c r="A35" s="3" t="s">
        <v>325</v>
      </c>
      <c r="C35" s="41" t="s">
        <v>870</v>
      </c>
      <c r="D35" s="3" t="s">
        <v>871</v>
      </c>
      <c r="E35" s="3" t="s">
        <v>924</v>
      </c>
      <c r="F35" s="3" t="s">
        <v>737</v>
      </c>
      <c r="G35" s="3" t="s">
        <v>2</v>
      </c>
      <c r="H35" s="3">
        <v>6</v>
      </c>
      <c r="I35" s="293" t="s">
        <v>925</v>
      </c>
      <c r="J35" s="297" t="s">
        <v>926</v>
      </c>
      <c r="K35" s="3" t="s">
        <v>927</v>
      </c>
    </row>
    <row r="36" spans="1:14" ht="13.2">
      <c r="A36" s="3" t="s">
        <v>735</v>
      </c>
      <c r="C36" s="40"/>
      <c r="E36" s="3"/>
      <c r="F36" s="3" t="s">
        <v>682</v>
      </c>
      <c r="G36" s="3"/>
      <c r="H36" s="3"/>
      <c r="I36" s="293"/>
      <c r="J36" s="297" t="s">
        <v>928</v>
      </c>
    </row>
    <row r="37" spans="1:14" ht="13.2">
      <c r="A37" s="11" t="s">
        <v>929</v>
      </c>
      <c r="B37" s="11"/>
      <c r="C37" s="40" t="s">
        <v>930</v>
      </c>
      <c r="E37" s="3"/>
      <c r="F37" s="3" t="s">
        <v>323</v>
      </c>
      <c r="G37" s="3" t="s">
        <v>0</v>
      </c>
      <c r="H37" s="299">
        <v>2</v>
      </c>
      <c r="I37" s="300" t="s">
        <v>931</v>
      </c>
      <c r="J37" s="91" t="s">
        <v>932</v>
      </c>
      <c r="K37" s="11"/>
    </row>
    <row r="38" spans="1:14" ht="15.6">
      <c r="A38" s="41" t="s">
        <v>13</v>
      </c>
      <c r="B38" s="3" t="s">
        <v>303</v>
      </c>
      <c r="C38" s="41" t="s">
        <v>849</v>
      </c>
      <c r="D38" s="11" t="s">
        <v>933</v>
      </c>
      <c r="E38" s="11"/>
      <c r="F38" s="11" t="s">
        <v>307</v>
      </c>
      <c r="G38" s="3" t="s">
        <v>0</v>
      </c>
      <c r="H38" s="299">
        <v>4</v>
      </c>
      <c r="I38" s="311" t="s">
        <v>934</v>
      </c>
      <c r="J38" s="91" t="s">
        <v>935</v>
      </c>
      <c r="K38" s="11"/>
      <c r="M38" s="301" t="s">
        <v>936</v>
      </c>
    </row>
    <row r="39" spans="1:14" ht="13.8">
      <c r="A39" s="3" t="s">
        <v>324</v>
      </c>
      <c r="B39" s="3"/>
      <c r="C39" s="41" t="s">
        <v>849</v>
      </c>
      <c r="D39" s="3" t="s">
        <v>937</v>
      </c>
      <c r="E39" s="3"/>
      <c r="F39" s="3" t="s">
        <v>333</v>
      </c>
      <c r="G39" s="3" t="s">
        <v>1</v>
      </c>
      <c r="H39" s="3">
        <v>4</v>
      </c>
      <c r="I39" s="298" t="s">
        <v>938</v>
      </c>
      <c r="J39" s="312" t="s">
        <v>939</v>
      </c>
      <c r="K39" s="11" t="s">
        <v>940</v>
      </c>
      <c r="M39" s="11"/>
    </row>
    <row r="40" spans="1:14" ht="13.2">
      <c r="A40" s="3" t="s">
        <v>362</v>
      </c>
      <c r="B40" s="3"/>
      <c r="C40" s="40" t="s">
        <v>827</v>
      </c>
      <c r="E40" s="3" t="s">
        <v>941</v>
      </c>
      <c r="F40" s="3" t="s">
        <v>400</v>
      </c>
      <c r="G40" s="3" t="s">
        <v>1</v>
      </c>
      <c r="H40" s="3">
        <v>5</v>
      </c>
      <c r="I40" s="298" t="s">
        <v>942</v>
      </c>
      <c r="J40" s="297" t="s">
        <v>943</v>
      </c>
    </row>
    <row r="41" spans="1:14" ht="13.2">
      <c r="A41" s="3" t="s">
        <v>382</v>
      </c>
      <c r="B41" s="3"/>
      <c r="C41" s="40" t="s">
        <v>827</v>
      </c>
      <c r="D41" s="3" t="s">
        <v>944</v>
      </c>
      <c r="E41" s="3" t="s">
        <v>945</v>
      </c>
      <c r="F41" s="3" t="s">
        <v>435</v>
      </c>
      <c r="G41" s="3" t="s">
        <v>0</v>
      </c>
      <c r="H41" s="302">
        <v>5</v>
      </c>
      <c r="I41" s="298" t="s">
        <v>946</v>
      </c>
      <c r="J41" s="297"/>
      <c r="K41" s="11"/>
      <c r="N41" s="11"/>
    </row>
    <row r="42" spans="1:14" ht="13.2">
      <c r="A42" s="11" t="s">
        <v>731</v>
      </c>
      <c r="B42" s="11"/>
      <c r="C42" s="40" t="s">
        <v>841</v>
      </c>
      <c r="E42" s="3"/>
      <c r="F42" s="3" t="s">
        <v>323</v>
      </c>
      <c r="G42" s="3" t="s">
        <v>0</v>
      </c>
      <c r="H42" s="299">
        <v>5</v>
      </c>
      <c r="I42" s="300" t="s">
        <v>931</v>
      </c>
      <c r="J42" s="91" t="s">
        <v>932</v>
      </c>
      <c r="K42" s="11"/>
      <c r="M42" s="11"/>
    </row>
    <row r="43" spans="1:14" ht="13.2">
      <c r="A43" s="3" t="s">
        <v>697</v>
      </c>
      <c r="B43" s="3"/>
      <c r="C43" s="40" t="s">
        <v>827</v>
      </c>
      <c r="D43" s="3" t="s">
        <v>933</v>
      </c>
      <c r="E43" s="3"/>
      <c r="F43" s="3" t="s">
        <v>329</v>
      </c>
      <c r="G43" s="3" t="s">
        <v>0</v>
      </c>
      <c r="H43" s="302">
        <v>5</v>
      </c>
      <c r="I43" s="298" t="s">
        <v>947</v>
      </c>
      <c r="J43" s="297" t="s">
        <v>948</v>
      </c>
      <c r="K43" s="11"/>
    </row>
    <row r="44" spans="1:14" ht="13.2">
      <c r="A44" s="3" t="s">
        <v>328</v>
      </c>
      <c r="B44" s="3"/>
      <c r="C44" s="41" t="s">
        <v>870</v>
      </c>
      <c r="D44" s="11" t="s">
        <v>861</v>
      </c>
      <c r="E44" s="3"/>
      <c r="F44" s="3" t="s">
        <v>329</v>
      </c>
      <c r="G44" s="3" t="s">
        <v>0</v>
      </c>
      <c r="H44" s="3">
        <v>7</v>
      </c>
      <c r="I44" s="298" t="s">
        <v>947</v>
      </c>
      <c r="J44" s="297" t="s">
        <v>948</v>
      </c>
    </row>
    <row r="45" spans="1:14" ht="13.8">
      <c r="A45" s="3" t="s">
        <v>638</v>
      </c>
      <c r="B45" s="3"/>
      <c r="C45" s="41" t="s">
        <v>870</v>
      </c>
      <c r="D45" s="3" t="s">
        <v>949</v>
      </c>
      <c r="E45" s="3" t="s">
        <v>950</v>
      </c>
      <c r="F45" s="3" t="s">
        <v>309</v>
      </c>
      <c r="G45" s="3" t="s">
        <v>0</v>
      </c>
      <c r="H45" s="3">
        <v>7</v>
      </c>
      <c r="I45" s="298" t="s">
        <v>951</v>
      </c>
      <c r="J45" s="308" t="s">
        <v>952</v>
      </c>
      <c r="K45" s="3" t="s">
        <v>953</v>
      </c>
      <c r="L45" s="304"/>
    </row>
    <row r="46" spans="1:14" ht="13.2">
      <c r="A46" s="3" t="s">
        <v>144</v>
      </c>
      <c r="B46" s="11"/>
      <c r="C46" s="41" t="s">
        <v>870</v>
      </c>
      <c r="D46" s="3" t="s">
        <v>949</v>
      </c>
      <c r="E46" s="3" t="s">
        <v>950</v>
      </c>
      <c r="F46" s="3" t="s">
        <v>620</v>
      </c>
      <c r="G46" s="3" t="s">
        <v>0</v>
      </c>
      <c r="H46" s="3">
        <v>7</v>
      </c>
      <c r="I46" s="311" t="s">
        <v>954</v>
      </c>
      <c r="J46" s="308" t="s">
        <v>955</v>
      </c>
      <c r="K46" s="11"/>
    </row>
    <row r="47" spans="1:14" ht="13.2">
      <c r="A47" s="3" t="s">
        <v>385</v>
      </c>
      <c r="B47" s="3"/>
      <c r="C47" s="41" t="s">
        <v>870</v>
      </c>
      <c r="D47" s="3" t="s">
        <v>956</v>
      </c>
      <c r="E47" s="3" t="s">
        <v>957</v>
      </c>
      <c r="F47" s="3" t="s">
        <v>958</v>
      </c>
      <c r="G47" s="3" t="s">
        <v>0</v>
      </c>
      <c r="H47" s="302">
        <v>7</v>
      </c>
      <c r="I47" s="313" t="s">
        <v>959</v>
      </c>
      <c r="J47" s="297"/>
      <c r="N47" s="11"/>
    </row>
    <row r="48" spans="1:14" ht="13.2">
      <c r="A48" s="41" t="s">
        <v>329</v>
      </c>
      <c r="B48" s="11"/>
      <c r="C48" s="41" t="s">
        <v>779</v>
      </c>
      <c r="D48" s="11" t="s">
        <v>861</v>
      </c>
      <c r="E48" s="3" t="s">
        <v>960</v>
      </c>
      <c r="F48" s="3" t="s">
        <v>271</v>
      </c>
      <c r="G48" s="3" t="s">
        <v>1</v>
      </c>
      <c r="H48" s="299">
        <v>8</v>
      </c>
      <c r="I48" s="314" t="s">
        <v>961</v>
      </c>
      <c r="J48" s="91" t="s">
        <v>962</v>
      </c>
      <c r="K48" s="11"/>
    </row>
    <row r="49" spans="1:15" ht="13.2">
      <c r="A49" s="3" t="s">
        <v>394</v>
      </c>
      <c r="B49" s="3"/>
      <c r="C49" s="40" t="s">
        <v>779</v>
      </c>
      <c r="D49" s="3" t="s">
        <v>963</v>
      </c>
      <c r="E49" s="3" t="s">
        <v>964</v>
      </c>
      <c r="F49" s="3" t="s">
        <v>335</v>
      </c>
      <c r="G49" s="3" t="s">
        <v>0</v>
      </c>
      <c r="H49" s="3">
        <v>9</v>
      </c>
      <c r="I49" s="298" t="s">
        <v>965</v>
      </c>
      <c r="J49" s="297" t="s">
        <v>966</v>
      </c>
      <c r="L49" s="11"/>
      <c r="M49" s="299"/>
    </row>
    <row r="50" spans="1:15" ht="13.2">
      <c r="A50" s="3" t="s">
        <v>347</v>
      </c>
      <c r="B50" s="11"/>
      <c r="C50" s="41" t="s">
        <v>779</v>
      </c>
      <c r="D50" s="11" t="s">
        <v>877</v>
      </c>
      <c r="E50" s="11" t="s">
        <v>967</v>
      </c>
      <c r="F50" s="11" t="s">
        <v>348</v>
      </c>
      <c r="G50" s="3" t="s">
        <v>0</v>
      </c>
      <c r="H50" s="299">
        <v>9</v>
      </c>
      <c r="I50" s="311" t="s">
        <v>968</v>
      </c>
      <c r="J50" s="91" t="s">
        <v>969</v>
      </c>
      <c r="K50" s="11" t="s">
        <v>940</v>
      </c>
      <c r="L50" s="11"/>
    </row>
    <row r="51" spans="1:15" ht="13.2">
      <c r="A51" s="3" t="s">
        <v>374</v>
      </c>
      <c r="B51" s="3"/>
      <c r="C51" s="40" t="s">
        <v>860</v>
      </c>
      <c r="D51" s="3" t="s">
        <v>949</v>
      </c>
      <c r="E51" s="3" t="s">
        <v>970</v>
      </c>
      <c r="F51" s="3" t="s">
        <v>309</v>
      </c>
      <c r="G51" s="3" t="s">
        <v>0</v>
      </c>
      <c r="H51" s="3">
        <v>8</v>
      </c>
      <c r="I51" s="298" t="s">
        <v>951</v>
      </c>
      <c r="J51" s="308" t="s">
        <v>952</v>
      </c>
      <c r="K51" s="3" t="s">
        <v>953</v>
      </c>
      <c r="M51" s="11"/>
    </row>
    <row r="52" spans="1:15" ht="13.2">
      <c r="A52" s="3" t="s">
        <v>20</v>
      </c>
      <c r="B52" s="11"/>
      <c r="C52" s="41" t="s">
        <v>779</v>
      </c>
      <c r="D52" s="11" t="s">
        <v>861</v>
      </c>
      <c r="E52" s="3" t="s">
        <v>960</v>
      </c>
      <c r="F52" s="11" t="s">
        <v>307</v>
      </c>
      <c r="G52" s="3" t="s">
        <v>0</v>
      </c>
      <c r="H52" s="299">
        <v>8</v>
      </c>
      <c r="I52" s="311" t="s">
        <v>934</v>
      </c>
      <c r="J52" s="91" t="s">
        <v>935</v>
      </c>
      <c r="K52" s="11"/>
    </row>
    <row r="53" spans="1:15" ht="13.2">
      <c r="A53" s="11" t="s">
        <v>412</v>
      </c>
      <c r="B53" s="3"/>
      <c r="C53" s="41" t="s">
        <v>779</v>
      </c>
      <c r="D53" s="11" t="s">
        <v>856</v>
      </c>
      <c r="E53" s="3" t="s">
        <v>971</v>
      </c>
      <c r="F53" s="3" t="s">
        <v>413</v>
      </c>
      <c r="G53" s="3" t="s">
        <v>1</v>
      </c>
      <c r="H53" s="299">
        <v>8</v>
      </c>
      <c r="I53" s="300" t="s">
        <v>972</v>
      </c>
      <c r="J53" s="91" t="s">
        <v>973</v>
      </c>
      <c r="M53" s="3"/>
      <c r="O53" s="3" t="s">
        <v>117</v>
      </c>
    </row>
    <row r="54" spans="1:15" ht="13.2">
      <c r="A54" s="3" t="s">
        <v>310</v>
      </c>
      <c r="B54" s="3"/>
      <c r="C54" s="41" t="s">
        <v>779</v>
      </c>
      <c r="D54" s="3" t="s">
        <v>974</v>
      </c>
      <c r="E54" s="3" t="s">
        <v>975</v>
      </c>
      <c r="F54" s="3" t="s">
        <v>311</v>
      </c>
      <c r="G54" s="3" t="s">
        <v>0</v>
      </c>
      <c r="H54" s="3">
        <v>8</v>
      </c>
      <c r="I54" s="298" t="s">
        <v>976</v>
      </c>
      <c r="J54" s="297" t="s">
        <v>977</v>
      </c>
    </row>
    <row r="55" spans="1:15" ht="13.2">
      <c r="A55" s="3" t="s">
        <v>978</v>
      </c>
      <c r="B55" s="3"/>
      <c r="C55" s="40" t="s">
        <v>779</v>
      </c>
      <c r="D55" s="3" t="s">
        <v>979</v>
      </c>
      <c r="E55" s="3"/>
      <c r="F55" s="3" t="s">
        <v>980</v>
      </c>
      <c r="G55" s="3" t="s">
        <v>0</v>
      </c>
      <c r="H55" s="302">
        <v>10</v>
      </c>
      <c r="I55" s="293"/>
      <c r="J55" s="297"/>
      <c r="K55" s="11"/>
    </row>
    <row r="56" spans="1:15" ht="13.2">
      <c r="A56" s="3" t="s">
        <v>401</v>
      </c>
      <c r="B56" s="3"/>
      <c r="C56" s="40" t="s">
        <v>779</v>
      </c>
      <c r="D56" s="3" t="s">
        <v>944</v>
      </c>
      <c r="E56" s="3" t="s">
        <v>981</v>
      </c>
      <c r="F56" s="3" t="s">
        <v>435</v>
      </c>
      <c r="G56" s="3" t="s">
        <v>0</v>
      </c>
      <c r="H56" s="302">
        <v>8</v>
      </c>
      <c r="I56" s="298" t="s">
        <v>946</v>
      </c>
      <c r="J56" s="297"/>
      <c r="K56" s="11"/>
    </row>
    <row r="57" spans="1:15" ht="13.2">
      <c r="A57" s="3" t="s">
        <v>982</v>
      </c>
      <c r="B57" s="3"/>
      <c r="C57" s="40" t="s">
        <v>779</v>
      </c>
      <c r="D57" s="3" t="s">
        <v>983</v>
      </c>
      <c r="E57" s="3"/>
      <c r="F57" s="3" t="s">
        <v>770</v>
      </c>
      <c r="G57" s="3" t="s">
        <v>0</v>
      </c>
      <c r="H57" s="3">
        <v>11</v>
      </c>
      <c r="I57" s="293"/>
      <c r="J57" s="297"/>
      <c r="L57" s="11"/>
      <c r="M57" s="299"/>
    </row>
    <row r="58" spans="1:15" ht="13.2">
      <c r="A58" s="3" t="s">
        <v>678</v>
      </c>
      <c r="B58" s="3"/>
      <c r="C58" s="40" t="s">
        <v>779</v>
      </c>
      <c r="D58" s="3" t="s">
        <v>984</v>
      </c>
      <c r="E58" s="3"/>
      <c r="F58" s="3" t="s">
        <v>985</v>
      </c>
      <c r="G58" s="3" t="s">
        <v>0</v>
      </c>
      <c r="H58" s="3"/>
      <c r="I58" s="293"/>
      <c r="J58" s="297"/>
      <c r="L58" s="11"/>
      <c r="M58" s="299"/>
    </row>
    <row r="59" spans="1:15" ht="13.2">
      <c r="A59" s="3" t="s">
        <v>525</v>
      </c>
      <c r="C59" s="40" t="s">
        <v>860</v>
      </c>
      <c r="F59" s="3" t="s">
        <v>526</v>
      </c>
      <c r="G59" s="3" t="s">
        <v>0</v>
      </c>
      <c r="H59" s="3">
        <v>7</v>
      </c>
      <c r="I59" s="293" t="s">
        <v>986</v>
      </c>
      <c r="J59" s="3">
        <v>4254355405</v>
      </c>
    </row>
    <row r="60" spans="1:15" ht="13.2">
      <c r="A60" s="315" t="s">
        <v>987</v>
      </c>
      <c r="C60" s="40"/>
      <c r="I60" s="293"/>
    </row>
    <row r="61" spans="1:15" ht="13.2">
      <c r="A61" s="3" t="s">
        <v>268</v>
      </c>
      <c r="G61" s="3" t="s">
        <v>0</v>
      </c>
      <c r="H61" s="3"/>
      <c r="I61" s="293"/>
      <c r="J61" s="297"/>
    </row>
    <row r="62" spans="1:15" ht="13.2">
      <c r="A62" s="3" t="s">
        <v>520</v>
      </c>
      <c r="F62" s="3" t="s">
        <v>521</v>
      </c>
      <c r="G62" s="3" t="s">
        <v>0</v>
      </c>
      <c r="H62" s="3"/>
      <c r="I62" s="293"/>
      <c r="J62" s="297"/>
    </row>
    <row r="63" spans="1:15" ht="13.2">
      <c r="A63" s="3" t="s">
        <v>703</v>
      </c>
      <c r="C63" s="3" t="s">
        <v>988</v>
      </c>
      <c r="D63" s="3" t="s">
        <v>989</v>
      </c>
      <c r="F63" s="3" t="s">
        <v>704</v>
      </c>
      <c r="G63" s="3" t="s">
        <v>0</v>
      </c>
      <c r="H63" s="3">
        <v>11</v>
      </c>
      <c r="I63" s="3" t="s">
        <v>990</v>
      </c>
      <c r="J63" s="297"/>
    </row>
    <row r="64" spans="1:15" ht="13.2">
      <c r="A64" s="3" t="s">
        <v>488</v>
      </c>
      <c r="G64" s="3" t="s">
        <v>1</v>
      </c>
      <c r="J64" s="297"/>
    </row>
    <row r="65" spans="1:13" ht="13.2">
      <c r="A65" s="3" t="s">
        <v>686</v>
      </c>
      <c r="G65" s="3" t="s">
        <v>0</v>
      </c>
      <c r="J65" s="297"/>
    </row>
    <row r="66" spans="1:13" ht="13.2">
      <c r="A66" s="3" t="s">
        <v>720</v>
      </c>
      <c r="F66" s="3" t="s">
        <v>777</v>
      </c>
      <c r="G66" s="3" t="s">
        <v>0</v>
      </c>
      <c r="J66" s="297"/>
    </row>
    <row r="67" spans="1:13" ht="13.2">
      <c r="A67" s="315" t="s">
        <v>991</v>
      </c>
      <c r="C67" s="40"/>
      <c r="D67" s="40"/>
      <c r="J67" s="297"/>
    </row>
    <row r="68" spans="1:13" ht="13.2">
      <c r="A68" s="3" t="s">
        <v>992</v>
      </c>
      <c r="B68" s="3"/>
      <c r="C68" s="3" t="s">
        <v>1</v>
      </c>
      <c r="E68" s="3"/>
      <c r="H68" s="3"/>
      <c r="I68" s="293"/>
      <c r="J68" s="297"/>
      <c r="M68" s="299"/>
    </row>
    <row r="69" spans="1:13" ht="13.2">
      <c r="A69" s="5" t="s">
        <v>993</v>
      </c>
      <c r="C69" s="3" t="s">
        <v>0</v>
      </c>
      <c r="D69" s="5" t="s">
        <v>994</v>
      </c>
      <c r="E69" s="3"/>
      <c r="F69" s="11"/>
      <c r="G69" s="11"/>
      <c r="H69" s="11"/>
      <c r="I69" s="11"/>
      <c r="J69" s="297"/>
    </row>
    <row r="70" spans="1:13" ht="13.2">
      <c r="A70" s="315" t="s">
        <v>995</v>
      </c>
      <c r="C70" s="40"/>
      <c r="D70" s="40"/>
      <c r="E70" s="3"/>
      <c r="F70" s="11"/>
      <c r="G70" s="11"/>
      <c r="H70" s="11"/>
      <c r="I70" s="11"/>
      <c r="J70" s="297"/>
    </row>
    <row r="71" spans="1:13" ht="13.2">
      <c r="A71" s="3" t="s">
        <v>754</v>
      </c>
      <c r="C71" s="3" t="s">
        <v>0</v>
      </c>
      <c r="D71" s="40"/>
      <c r="E71" s="3"/>
      <c r="F71" s="11"/>
      <c r="G71" s="11"/>
      <c r="H71" s="11"/>
      <c r="I71" s="11"/>
      <c r="J71" s="297"/>
    </row>
    <row r="72" spans="1:13" ht="13.2">
      <c r="A72" s="3" t="s">
        <v>603</v>
      </c>
      <c r="B72" s="3"/>
      <c r="C72" s="3" t="s">
        <v>0</v>
      </c>
      <c r="D72" s="40"/>
      <c r="E72" s="3"/>
      <c r="F72" s="11"/>
      <c r="G72" s="11"/>
      <c r="H72" s="11"/>
      <c r="I72" s="11"/>
      <c r="J72" s="297"/>
    </row>
    <row r="73" spans="1:13" ht="13.2">
      <c r="A73" s="315" t="s">
        <v>996</v>
      </c>
      <c r="C73" s="40"/>
      <c r="D73" s="40"/>
      <c r="E73" s="3"/>
      <c r="F73" s="11"/>
      <c r="G73" s="11"/>
      <c r="H73" s="11"/>
      <c r="I73" s="11"/>
      <c r="J73" s="297"/>
    </row>
    <row r="74" spans="1:13" ht="13.2">
      <c r="A74" s="3" t="s">
        <v>609</v>
      </c>
      <c r="C74" s="3" t="s">
        <v>0</v>
      </c>
      <c r="D74" s="11"/>
      <c r="E74" s="3"/>
      <c r="H74" s="3">
        <v>11</v>
      </c>
      <c r="I74" s="298" t="s">
        <v>997</v>
      </c>
      <c r="J74" s="297" t="s">
        <v>998</v>
      </c>
      <c r="L74" s="11"/>
    </row>
    <row r="75" spans="1:13" ht="13.2">
      <c r="E75" s="3"/>
      <c r="F75" s="11"/>
      <c r="G75" s="11"/>
      <c r="H75" s="11"/>
      <c r="I75" s="11"/>
      <c r="J75" s="297"/>
    </row>
    <row r="76" spans="1:13" ht="13.2">
      <c r="C76" s="40"/>
      <c r="I76" s="293"/>
      <c r="J76" s="297"/>
    </row>
    <row r="77" spans="1:13" ht="13.2">
      <c r="C77" s="40"/>
      <c r="I77" s="293"/>
      <c r="J77" s="297"/>
    </row>
    <row r="78" spans="1:13" ht="13.2">
      <c r="C78" s="40"/>
      <c r="F78" s="3" t="s">
        <v>999</v>
      </c>
      <c r="G78" s="3"/>
      <c r="I78" s="293"/>
      <c r="J78" s="297"/>
    </row>
    <row r="79" spans="1:13" ht="13.2">
      <c r="A79" s="272" t="s">
        <v>1000</v>
      </c>
      <c r="C79" s="40"/>
      <c r="I79" s="293" t="s">
        <v>1001</v>
      </c>
      <c r="J79" s="297"/>
    </row>
    <row r="80" spans="1:13" ht="13.8">
      <c r="A80" s="84" t="s">
        <v>690</v>
      </c>
      <c r="B80" s="11"/>
      <c r="C80" s="40"/>
      <c r="F80" s="3" t="s">
        <v>691</v>
      </c>
      <c r="G80" s="3"/>
      <c r="I80" s="298" t="s">
        <v>1002</v>
      </c>
      <c r="J80" s="297" t="s">
        <v>1003</v>
      </c>
      <c r="K80" s="3"/>
    </row>
    <row r="81" spans="1:13" ht="13.2">
      <c r="A81" s="3" t="s">
        <v>445</v>
      </c>
      <c r="C81" s="40"/>
      <c r="E81" s="3"/>
      <c r="F81" s="3" t="s">
        <v>446</v>
      </c>
      <c r="G81" s="3" t="s">
        <v>0</v>
      </c>
      <c r="H81" s="3"/>
      <c r="I81" s="293"/>
      <c r="J81" s="297"/>
    </row>
    <row r="82" spans="1:13" ht="13.2">
      <c r="A82" s="3" t="s">
        <v>641</v>
      </c>
      <c r="C82" s="40"/>
      <c r="F82" s="3" t="s">
        <v>538</v>
      </c>
      <c r="G82" s="3" t="s">
        <v>1</v>
      </c>
      <c r="I82" s="293"/>
      <c r="J82" s="297"/>
      <c r="K82" s="3"/>
    </row>
    <row r="83" spans="1:13" ht="13.2">
      <c r="A83" s="3" t="s">
        <v>225</v>
      </c>
      <c r="C83" s="40"/>
      <c r="F83" s="3" t="s">
        <v>599</v>
      </c>
      <c r="G83" s="3" t="s">
        <v>0</v>
      </c>
      <c r="I83" s="293"/>
      <c r="J83" s="297"/>
      <c r="K83" s="3"/>
    </row>
    <row r="84" spans="1:13" ht="13.2">
      <c r="A84" s="3" t="s">
        <v>226</v>
      </c>
      <c r="C84" s="40"/>
      <c r="F84" s="3" t="s">
        <v>516</v>
      </c>
      <c r="G84" s="3" t="s">
        <v>1</v>
      </c>
      <c r="I84" s="293"/>
      <c r="J84" s="297"/>
      <c r="K84" s="3"/>
    </row>
    <row r="85" spans="1:13" ht="13.2">
      <c r="A85" s="272" t="s">
        <v>1004</v>
      </c>
      <c r="C85" s="40"/>
      <c r="I85" s="293"/>
      <c r="J85" s="297"/>
      <c r="K85" s="3"/>
    </row>
    <row r="86" spans="1:13" ht="13.2">
      <c r="A86" s="40" t="s">
        <v>1005</v>
      </c>
      <c r="B86" t="s">
        <v>339</v>
      </c>
      <c r="C86" s="40"/>
      <c r="F86" t="s">
        <v>339</v>
      </c>
      <c r="I86" s="293"/>
      <c r="J86" s="297"/>
      <c r="K86" s="3"/>
    </row>
    <row r="87" spans="1:13" ht="13.2">
      <c r="A87" s="11" t="s">
        <v>1006</v>
      </c>
      <c r="C87" s="41" t="s">
        <v>860</v>
      </c>
      <c r="D87" s="11" t="s">
        <v>837</v>
      </c>
      <c r="E87" s="3"/>
      <c r="F87" s="3" t="s">
        <v>437</v>
      </c>
      <c r="G87" s="3" t="s">
        <v>0</v>
      </c>
      <c r="I87" s="293"/>
      <c r="J87" s="297"/>
      <c r="K87" s="3"/>
    </row>
    <row r="88" spans="1:13" ht="13.2">
      <c r="A88" s="7" t="s">
        <v>692</v>
      </c>
      <c r="B88" s="7" t="s">
        <v>693</v>
      </c>
      <c r="C88" s="40"/>
      <c r="F88" s="3" t="s">
        <v>709</v>
      </c>
      <c r="G88" s="3" t="s">
        <v>0</v>
      </c>
      <c r="I88" s="293"/>
      <c r="J88" s="297"/>
      <c r="K88" s="3"/>
    </row>
    <row r="89" spans="1:13" ht="13.8">
      <c r="A89" s="316"/>
      <c r="C89" s="40"/>
      <c r="I89" s="293"/>
      <c r="J89" s="297"/>
      <c r="K89" s="3"/>
    </row>
    <row r="90" spans="1:13" ht="13.2">
      <c r="C90" s="40"/>
      <c r="I90" s="293"/>
      <c r="J90" s="297"/>
      <c r="K90" s="3"/>
    </row>
    <row r="91" spans="1:13" ht="13.2">
      <c r="A91" s="272" t="s">
        <v>1007</v>
      </c>
      <c r="C91" s="40"/>
      <c r="I91" s="293"/>
      <c r="J91" s="297"/>
      <c r="K91" s="3"/>
    </row>
    <row r="92" spans="1:13" ht="13.2">
      <c r="A92" s="3" t="s">
        <v>1008</v>
      </c>
      <c r="B92" s="3" t="s">
        <v>303</v>
      </c>
      <c r="C92" s="41" t="s">
        <v>1009</v>
      </c>
      <c r="D92" s="3" t="s">
        <v>1010</v>
      </c>
      <c r="E92" s="3"/>
      <c r="F92" s="3" t="s">
        <v>417</v>
      </c>
      <c r="G92" s="3" t="s">
        <v>0</v>
      </c>
      <c r="H92" s="3">
        <v>6</v>
      </c>
      <c r="I92" s="298" t="s">
        <v>1011</v>
      </c>
      <c r="J92" s="297" t="s">
        <v>881</v>
      </c>
    </row>
    <row r="93" spans="1:13" ht="13.2">
      <c r="A93" s="3" t="s">
        <v>1012</v>
      </c>
      <c r="B93" s="3"/>
      <c r="C93" s="41" t="s">
        <v>1009</v>
      </c>
      <c r="D93" s="3" t="s">
        <v>1013</v>
      </c>
      <c r="E93" s="3"/>
      <c r="F93" s="3" t="s">
        <v>624</v>
      </c>
      <c r="G93" s="3" t="s">
        <v>0</v>
      </c>
      <c r="H93" s="3">
        <v>6</v>
      </c>
      <c r="I93" s="293" t="s">
        <v>1014</v>
      </c>
      <c r="J93" s="40">
        <v>3128052321</v>
      </c>
    </row>
    <row r="94" spans="1:13" ht="13.2">
      <c r="A94" s="41" t="s">
        <v>384</v>
      </c>
      <c r="B94" s="3"/>
      <c r="C94" s="41" t="s">
        <v>1015</v>
      </c>
      <c r="D94" s="11" t="s">
        <v>1016</v>
      </c>
      <c r="E94" s="11" t="s">
        <v>1017</v>
      </c>
      <c r="F94" s="11" t="s">
        <v>318</v>
      </c>
      <c r="G94" s="3" t="s">
        <v>0</v>
      </c>
      <c r="H94" s="299">
        <v>2</v>
      </c>
      <c r="I94" s="311" t="s">
        <v>1018</v>
      </c>
      <c r="J94" s="91"/>
      <c r="K94" s="11" t="s">
        <v>940</v>
      </c>
      <c r="M94" s="299"/>
    </row>
    <row r="95" spans="1:13" ht="13.2">
      <c r="A95" s="11" t="s">
        <v>90</v>
      </c>
      <c r="B95" s="3"/>
      <c r="C95" s="40" t="s">
        <v>860</v>
      </c>
      <c r="D95" s="11" t="s">
        <v>861</v>
      </c>
      <c r="E95" s="3"/>
      <c r="F95" s="3" t="s">
        <v>325</v>
      </c>
      <c r="G95" s="3" t="s">
        <v>2</v>
      </c>
      <c r="H95" s="299">
        <v>8</v>
      </c>
      <c r="I95" s="311" t="s">
        <v>1019</v>
      </c>
      <c r="J95" s="40">
        <v>4254289006</v>
      </c>
      <c r="L95" s="11"/>
    </row>
    <row r="96" spans="1:13" ht="13.2">
      <c r="A96" s="3" t="s">
        <v>342</v>
      </c>
      <c r="B96" s="3"/>
      <c r="C96" s="3" t="s">
        <v>1009</v>
      </c>
      <c r="D96" s="11" t="s">
        <v>856</v>
      </c>
      <c r="E96" s="3" t="s">
        <v>1020</v>
      </c>
      <c r="F96" s="3" t="s">
        <v>343</v>
      </c>
      <c r="G96" s="3" t="s">
        <v>0</v>
      </c>
      <c r="H96" s="299">
        <v>6</v>
      </c>
      <c r="I96" s="300" t="s">
        <v>1021</v>
      </c>
      <c r="J96" s="91" t="s">
        <v>1022</v>
      </c>
    </row>
    <row r="97" spans="1:14" ht="13.2">
      <c r="A97" s="11" t="s">
        <v>1023</v>
      </c>
      <c r="B97" s="3"/>
      <c r="C97" s="40" t="s">
        <v>860</v>
      </c>
      <c r="D97" s="11" t="s">
        <v>1024</v>
      </c>
      <c r="E97" s="3"/>
      <c r="F97" s="3" t="s">
        <v>540</v>
      </c>
      <c r="G97" s="3" t="s">
        <v>0</v>
      </c>
      <c r="H97" s="299">
        <v>13</v>
      </c>
      <c r="I97" s="300" t="s">
        <v>1025</v>
      </c>
      <c r="J97" s="91"/>
      <c r="L97" s="11"/>
    </row>
    <row r="98" spans="1:14" ht="13.2">
      <c r="A98" s="3" t="s">
        <v>1026</v>
      </c>
      <c r="B98" s="3"/>
      <c r="C98" s="41" t="s">
        <v>781</v>
      </c>
      <c r="D98" s="3" t="s">
        <v>837</v>
      </c>
      <c r="E98" s="3"/>
      <c r="F98" s="3" t="s">
        <v>1027</v>
      </c>
      <c r="G98" s="3" t="s">
        <v>0</v>
      </c>
      <c r="H98" s="302">
        <v>11</v>
      </c>
      <c r="I98" s="298" t="s">
        <v>1028</v>
      </c>
      <c r="J98" s="297" t="s">
        <v>1029</v>
      </c>
    </row>
    <row r="99" spans="1:14" ht="13.2">
      <c r="A99" s="11" t="s">
        <v>1030</v>
      </c>
      <c r="B99" s="3"/>
      <c r="C99" s="41" t="s">
        <v>1009</v>
      </c>
      <c r="D99" s="11" t="s">
        <v>856</v>
      </c>
      <c r="E99" s="3" t="s">
        <v>1031</v>
      </c>
      <c r="F99" s="3" t="s">
        <v>399</v>
      </c>
      <c r="G99" s="3" t="s">
        <v>1</v>
      </c>
      <c r="H99" s="299">
        <v>6</v>
      </c>
      <c r="I99" s="293" t="s">
        <v>1032</v>
      </c>
      <c r="J99" s="91" t="s">
        <v>1033</v>
      </c>
    </row>
    <row r="100" spans="1:14" ht="13.2">
      <c r="A100" s="3" t="s">
        <v>9</v>
      </c>
      <c r="B100" s="3"/>
      <c r="C100" s="40" t="s">
        <v>894</v>
      </c>
      <c r="D100" s="40" t="s">
        <v>896</v>
      </c>
      <c r="E100" s="3" t="s">
        <v>1034</v>
      </c>
      <c r="F100" s="3" t="s">
        <v>1035</v>
      </c>
      <c r="G100" s="3" t="s">
        <v>3</v>
      </c>
      <c r="H100" s="3">
        <v>9</v>
      </c>
      <c r="I100" s="298" t="s">
        <v>1036</v>
      </c>
      <c r="J100" s="297" t="s">
        <v>1037</v>
      </c>
      <c r="L100" s="11"/>
      <c r="M100" s="11"/>
      <c r="N100" s="11"/>
    </row>
    <row r="101" spans="1:14" ht="13.2">
      <c r="A101" s="3" t="s">
        <v>1038</v>
      </c>
      <c r="B101" s="3"/>
      <c r="C101" s="40" t="s">
        <v>779</v>
      </c>
      <c r="D101" s="11" t="s">
        <v>856</v>
      </c>
      <c r="E101" s="3"/>
      <c r="F101" s="3" t="s">
        <v>1039</v>
      </c>
      <c r="G101" s="3" t="s">
        <v>0</v>
      </c>
      <c r="H101" s="3">
        <v>8</v>
      </c>
      <c r="I101" s="298" t="s">
        <v>1040</v>
      </c>
      <c r="J101" s="297" t="s">
        <v>1041</v>
      </c>
      <c r="M101" s="11"/>
      <c r="N101" s="11"/>
    </row>
    <row r="102" spans="1:14" ht="13.2">
      <c r="A102" s="11" t="s">
        <v>1006</v>
      </c>
      <c r="B102" s="3"/>
      <c r="C102" s="41" t="s">
        <v>860</v>
      </c>
      <c r="D102" s="11" t="s">
        <v>837</v>
      </c>
      <c r="E102" s="3" t="s">
        <v>1042</v>
      </c>
      <c r="F102" s="3" t="s">
        <v>437</v>
      </c>
      <c r="G102" s="3" t="s">
        <v>0</v>
      </c>
      <c r="H102" s="299">
        <v>9</v>
      </c>
      <c r="I102" s="300" t="s">
        <v>1043</v>
      </c>
      <c r="J102" s="91" t="s">
        <v>1044</v>
      </c>
      <c r="L102" s="11"/>
      <c r="M102" s="299"/>
    </row>
    <row r="103" spans="1:14" ht="13.2">
      <c r="A103" s="3" t="s">
        <v>431</v>
      </c>
      <c r="B103" s="3"/>
      <c r="C103" s="40" t="s">
        <v>860</v>
      </c>
      <c r="D103" s="3" t="s">
        <v>1045</v>
      </c>
      <c r="E103" s="3" t="s">
        <v>1046</v>
      </c>
      <c r="F103" s="3" t="s">
        <v>432</v>
      </c>
      <c r="G103" s="3" t="s">
        <v>1</v>
      </c>
      <c r="H103" s="302">
        <v>7</v>
      </c>
      <c r="I103" s="293"/>
      <c r="J103" s="297"/>
    </row>
    <row r="104" spans="1:14" ht="13.2">
      <c r="A104" s="11" t="s">
        <v>1047</v>
      </c>
      <c r="B104" s="3"/>
      <c r="C104" s="41" t="s">
        <v>870</v>
      </c>
      <c r="D104" s="11" t="s">
        <v>949</v>
      </c>
      <c r="E104" s="3"/>
      <c r="F104" s="3" t="s">
        <v>1048</v>
      </c>
      <c r="G104" s="276" t="s">
        <v>1049</v>
      </c>
      <c r="H104" s="299">
        <v>6</v>
      </c>
      <c r="I104" s="311" t="s">
        <v>1050</v>
      </c>
      <c r="J104" s="91" t="s">
        <v>1051</v>
      </c>
      <c r="M104" s="299"/>
    </row>
    <row r="105" spans="1:14" ht="13.2">
      <c r="A105" s="11" t="s">
        <v>1052</v>
      </c>
      <c r="B105" s="3"/>
      <c r="C105" s="40" t="s">
        <v>860</v>
      </c>
      <c r="D105" s="11" t="s">
        <v>1053</v>
      </c>
      <c r="E105" s="3"/>
      <c r="F105" s="3" t="s">
        <v>540</v>
      </c>
      <c r="G105" s="3" t="s">
        <v>0</v>
      </c>
      <c r="H105" s="299">
        <v>9</v>
      </c>
      <c r="I105" s="300" t="s">
        <v>1025</v>
      </c>
      <c r="J105" s="91" t="s">
        <v>1054</v>
      </c>
      <c r="L105" s="11"/>
      <c r="M105" s="299"/>
    </row>
    <row r="106" spans="1:14" ht="13.2">
      <c r="A106" s="3" t="s">
        <v>60</v>
      </c>
      <c r="B106" s="3"/>
      <c r="C106" s="40" t="s">
        <v>827</v>
      </c>
      <c r="D106" s="3" t="s">
        <v>828</v>
      </c>
      <c r="E106" s="3"/>
      <c r="F106" s="3" t="s">
        <v>1055</v>
      </c>
      <c r="G106" s="3" t="s">
        <v>0</v>
      </c>
      <c r="H106" s="3">
        <v>5</v>
      </c>
      <c r="I106" s="298" t="s">
        <v>1056</v>
      </c>
      <c r="J106" s="40">
        <v>6178171020</v>
      </c>
      <c r="K106" s="3"/>
      <c r="M106" s="299"/>
    </row>
    <row r="107" spans="1:14" ht="13.2">
      <c r="A107" s="3" t="s">
        <v>93</v>
      </c>
      <c r="B107" s="3"/>
      <c r="C107" s="41" t="s">
        <v>781</v>
      </c>
      <c r="D107" s="11" t="s">
        <v>833</v>
      </c>
      <c r="E107" s="3"/>
      <c r="F107" s="3" t="s">
        <v>325</v>
      </c>
      <c r="G107" s="3" t="s">
        <v>2</v>
      </c>
      <c r="H107" s="3">
        <v>9</v>
      </c>
      <c r="I107" s="298" t="s">
        <v>1019</v>
      </c>
      <c r="J107" s="40">
        <v>4254289006</v>
      </c>
      <c r="L107" s="11"/>
    </row>
    <row r="108" spans="1:14" ht="13.2">
      <c r="A108" s="3" t="s">
        <v>210</v>
      </c>
      <c r="B108" s="3"/>
      <c r="C108" s="41" t="s">
        <v>781</v>
      </c>
      <c r="D108" s="3" t="s">
        <v>1057</v>
      </c>
      <c r="E108" s="3"/>
      <c r="F108" s="3" t="s">
        <v>1058</v>
      </c>
      <c r="G108" s="3" t="s">
        <v>0</v>
      </c>
      <c r="H108" s="3">
        <v>11</v>
      </c>
      <c r="I108" s="298" t="s">
        <v>1059</v>
      </c>
      <c r="J108" s="317" t="s">
        <v>1060</v>
      </c>
    </row>
    <row r="109" spans="1:14" ht="13.2">
      <c r="A109" s="3" t="s">
        <v>1061</v>
      </c>
      <c r="B109" s="3"/>
      <c r="C109" s="40" t="s">
        <v>781</v>
      </c>
      <c r="D109" s="3" t="s">
        <v>837</v>
      </c>
      <c r="E109" s="3" t="s">
        <v>1062</v>
      </c>
      <c r="F109" s="3" t="s">
        <v>554</v>
      </c>
      <c r="G109" s="276"/>
      <c r="H109" s="3"/>
      <c r="I109" s="305" t="s">
        <v>1063</v>
      </c>
      <c r="J109" s="297"/>
    </row>
    <row r="110" spans="1:14" ht="13.2">
      <c r="A110" s="3" t="s">
        <v>1064</v>
      </c>
      <c r="B110" s="3"/>
      <c r="C110" s="40" t="s">
        <v>902</v>
      </c>
      <c r="D110" s="3" t="s">
        <v>877</v>
      </c>
      <c r="E110" s="3" t="s">
        <v>903</v>
      </c>
      <c r="F110" s="3" t="s">
        <v>344</v>
      </c>
      <c r="G110" s="3" t="s">
        <v>0</v>
      </c>
      <c r="H110" s="302">
        <v>10</v>
      </c>
      <c r="I110" s="298" t="s">
        <v>1065</v>
      </c>
      <c r="J110" s="297" t="s">
        <v>1066</v>
      </c>
      <c r="M110" s="299"/>
    </row>
    <row r="111" spans="1:14" ht="13.2">
      <c r="A111" s="3" t="s">
        <v>18</v>
      </c>
      <c r="C111" s="40" t="s">
        <v>1067</v>
      </c>
      <c r="E111" s="3"/>
      <c r="F111" s="3" t="s">
        <v>1068</v>
      </c>
      <c r="G111" s="3" t="s">
        <v>0</v>
      </c>
      <c r="I111" s="318"/>
      <c r="J111" s="297"/>
    </row>
    <row r="112" spans="1:14" ht="13.2">
      <c r="A112" s="3" t="s">
        <v>1038</v>
      </c>
      <c r="B112" s="3"/>
      <c r="C112" s="40" t="s">
        <v>1069</v>
      </c>
      <c r="D112" s="3" t="s">
        <v>1070</v>
      </c>
      <c r="E112" s="3"/>
      <c r="F112" s="3" t="s">
        <v>1055</v>
      </c>
      <c r="G112" s="276" t="s">
        <v>1049</v>
      </c>
      <c r="H112" s="3">
        <v>5</v>
      </c>
      <c r="I112" s="298" t="s">
        <v>1056</v>
      </c>
      <c r="J112" s="40">
        <v>6178171020</v>
      </c>
      <c r="M112" s="299"/>
    </row>
    <row r="113" spans="1:28" ht="13.2">
      <c r="A113" s="3" t="s">
        <v>1071</v>
      </c>
      <c r="C113" s="40" t="s">
        <v>988</v>
      </c>
      <c r="D113" s="40"/>
      <c r="E113" s="3"/>
      <c r="F113" s="3" t="s">
        <v>877</v>
      </c>
      <c r="G113" s="3" t="s">
        <v>1072</v>
      </c>
      <c r="H113" s="3"/>
      <c r="I113" s="293" t="s">
        <v>1073</v>
      </c>
      <c r="J113" s="297"/>
    </row>
    <row r="114" spans="1:28" ht="13.2">
      <c r="A114" s="3" t="s">
        <v>1074</v>
      </c>
      <c r="C114" s="40" t="s">
        <v>1075</v>
      </c>
      <c r="E114" s="3"/>
      <c r="F114" s="3" t="s">
        <v>1076</v>
      </c>
      <c r="G114" s="3" t="s">
        <v>0</v>
      </c>
      <c r="I114" s="319" t="s">
        <v>968</v>
      </c>
      <c r="J114" s="297"/>
    </row>
    <row r="115" spans="1:28" ht="13.2">
      <c r="A115" s="11" t="s">
        <v>1077</v>
      </c>
      <c r="C115" s="41" t="s">
        <v>1078</v>
      </c>
      <c r="D115" s="11"/>
      <c r="E115" s="11"/>
      <c r="F115" s="11" t="s">
        <v>1079</v>
      </c>
      <c r="G115" s="3" t="s">
        <v>2</v>
      </c>
      <c r="I115" s="318"/>
      <c r="J115" s="297"/>
    </row>
    <row r="116" spans="1:28" ht="13.2">
      <c r="A116" s="3" t="s">
        <v>320</v>
      </c>
      <c r="B116" s="3"/>
      <c r="C116" s="40" t="s">
        <v>779</v>
      </c>
      <c r="D116" s="3" t="s">
        <v>1080</v>
      </c>
      <c r="E116" s="3"/>
      <c r="F116" s="3" t="s">
        <v>1081</v>
      </c>
      <c r="G116" s="3" t="s">
        <v>0</v>
      </c>
      <c r="H116" s="3">
        <v>8</v>
      </c>
      <c r="I116" s="298" t="s">
        <v>1082</v>
      </c>
      <c r="J116" s="297"/>
      <c r="M116" s="11"/>
      <c r="N116" s="11"/>
    </row>
    <row r="117" spans="1:28" ht="18" customHeight="1">
      <c r="A117" s="11" t="s">
        <v>1083</v>
      </c>
      <c r="B117" s="11"/>
      <c r="C117" s="11" t="s">
        <v>849</v>
      </c>
      <c r="D117" s="11" t="s">
        <v>1084</v>
      </c>
      <c r="E117" s="11"/>
      <c r="F117" s="11" t="s">
        <v>1085</v>
      </c>
      <c r="G117" s="11" t="s">
        <v>0</v>
      </c>
      <c r="H117" s="299">
        <v>4</v>
      </c>
      <c r="I117" s="320" t="s">
        <v>1086</v>
      </c>
      <c r="J117" s="321" t="s">
        <v>1087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</row>
    <row r="118" spans="1:28" ht="13.2">
      <c r="A118" s="3" t="s">
        <v>502</v>
      </c>
      <c r="B118" s="3"/>
      <c r="C118" s="40" t="s">
        <v>779</v>
      </c>
      <c r="D118" s="11" t="s">
        <v>856</v>
      </c>
      <c r="E118" s="3" t="s">
        <v>1088</v>
      </c>
      <c r="F118" s="3" t="s">
        <v>503</v>
      </c>
      <c r="G118" s="3" t="s">
        <v>1</v>
      </c>
      <c r="H118" s="302"/>
      <c r="I118" s="322" t="s">
        <v>1089</v>
      </c>
      <c r="J118" s="297"/>
    </row>
    <row r="119" spans="1:28" ht="13.2">
      <c r="A119" s="3" t="s">
        <v>431</v>
      </c>
      <c r="B119" s="3"/>
      <c r="C119" s="40" t="s">
        <v>827</v>
      </c>
      <c r="D119" s="3"/>
      <c r="E119" s="3"/>
      <c r="F119" s="3" t="s">
        <v>677</v>
      </c>
      <c r="G119" s="3" t="s">
        <v>0</v>
      </c>
      <c r="H119" s="302">
        <v>5</v>
      </c>
      <c r="I119" s="293"/>
      <c r="J119" s="297"/>
      <c r="K119" s="11"/>
      <c r="M119" s="3" t="s">
        <v>376</v>
      </c>
      <c r="O119" s="3" t="s">
        <v>1090</v>
      </c>
    </row>
    <row r="120" spans="1:28" ht="13.2">
      <c r="A120" s="3" t="s">
        <v>1091</v>
      </c>
      <c r="B120" s="3"/>
      <c r="C120" s="41" t="s">
        <v>779</v>
      </c>
      <c r="D120" s="3" t="s">
        <v>871</v>
      </c>
      <c r="E120" s="3" t="s">
        <v>960</v>
      </c>
      <c r="F120" s="3" t="s">
        <v>507</v>
      </c>
      <c r="G120" s="3" t="s">
        <v>0</v>
      </c>
      <c r="H120" s="302">
        <v>8</v>
      </c>
      <c r="I120" s="298" t="s">
        <v>1092</v>
      </c>
      <c r="J120" s="297"/>
      <c r="L120" s="11"/>
      <c r="O120" s="3" t="s">
        <v>1093</v>
      </c>
    </row>
    <row r="121" spans="1:28" ht="13.2">
      <c r="A121" s="41" t="s">
        <v>305</v>
      </c>
      <c r="B121" s="11"/>
      <c r="C121" s="41" t="s">
        <v>779</v>
      </c>
      <c r="D121" s="11" t="s">
        <v>861</v>
      </c>
      <c r="E121" s="3" t="s">
        <v>960</v>
      </c>
      <c r="F121" s="3" t="s">
        <v>306</v>
      </c>
      <c r="G121" s="3" t="s">
        <v>0</v>
      </c>
      <c r="H121" s="299">
        <v>8</v>
      </c>
      <c r="I121" s="311" t="s">
        <v>1094</v>
      </c>
      <c r="J121" s="91" t="s">
        <v>1095</v>
      </c>
      <c r="K121" s="11"/>
      <c r="M121" s="299"/>
      <c r="O121" s="3" t="s">
        <v>660</v>
      </c>
    </row>
    <row r="122" spans="1:28" ht="13.2">
      <c r="A122" s="3" t="s">
        <v>443</v>
      </c>
      <c r="B122" s="3"/>
      <c r="C122" s="40" t="s">
        <v>1096</v>
      </c>
      <c r="D122" s="3" t="s">
        <v>879</v>
      </c>
      <c r="E122" s="3" t="s">
        <v>1097</v>
      </c>
      <c r="F122" s="3" t="s">
        <v>612</v>
      </c>
      <c r="G122" s="3" t="s">
        <v>0</v>
      </c>
      <c r="H122" s="3">
        <v>8</v>
      </c>
      <c r="I122" s="298" t="s">
        <v>1098</v>
      </c>
      <c r="J122" s="297"/>
      <c r="K122" s="11"/>
      <c r="M122" s="299"/>
    </row>
    <row r="123" spans="1:28" ht="13.2">
      <c r="A123" s="3" t="s">
        <v>587</v>
      </c>
      <c r="B123" s="3"/>
      <c r="C123" s="40" t="s">
        <v>781</v>
      </c>
      <c r="D123" s="3" t="s">
        <v>896</v>
      </c>
      <c r="E123" s="3" t="s">
        <v>1034</v>
      </c>
      <c r="F123" s="3" t="s">
        <v>588</v>
      </c>
      <c r="G123" s="3" t="s">
        <v>0</v>
      </c>
      <c r="H123" s="3">
        <v>11</v>
      </c>
      <c r="I123" s="323"/>
      <c r="J123" s="297"/>
      <c r="L123" s="11"/>
      <c r="N123" s="11"/>
    </row>
    <row r="124" spans="1:28" ht="13.2">
      <c r="A124" s="41" t="s">
        <v>695</v>
      </c>
      <c r="B124" s="11"/>
      <c r="C124" s="41" t="s">
        <v>779</v>
      </c>
      <c r="D124" s="11" t="s">
        <v>896</v>
      </c>
      <c r="E124" s="3"/>
      <c r="F124" s="3" t="s">
        <v>696</v>
      </c>
      <c r="G124" s="3" t="s">
        <v>1</v>
      </c>
      <c r="H124" s="299">
        <v>10</v>
      </c>
      <c r="I124" s="3"/>
      <c r="J124" s="91"/>
      <c r="K124" s="11"/>
      <c r="M124" s="11"/>
      <c r="N124" s="11"/>
    </row>
    <row r="125" spans="1:28" ht="13.2">
      <c r="A125" s="299"/>
      <c r="C125" s="91"/>
      <c r="D125" s="299"/>
      <c r="I125" s="324"/>
      <c r="J125" s="297"/>
    </row>
    <row r="126" spans="1:28" ht="13.2">
      <c r="A126" s="302"/>
      <c r="C126" s="40"/>
      <c r="I126" s="293"/>
      <c r="J126" s="297"/>
    </row>
    <row r="127" spans="1:28" ht="13.2">
      <c r="A127" s="302"/>
      <c r="C127" s="40"/>
      <c r="I127" s="293"/>
      <c r="J127" s="297"/>
    </row>
    <row r="128" spans="1:28" ht="13.2">
      <c r="A128" s="302"/>
      <c r="C128" s="40"/>
      <c r="D128" s="46"/>
      <c r="I128" s="293"/>
      <c r="J128" s="297"/>
    </row>
    <row r="129" spans="1:12" ht="13.2">
      <c r="A129" s="302"/>
      <c r="C129" s="40"/>
      <c r="D129" s="46"/>
      <c r="I129" s="293"/>
      <c r="J129" s="297"/>
    </row>
    <row r="130" spans="1:12" ht="13.2">
      <c r="A130" s="302"/>
      <c r="C130" s="40"/>
      <c r="I130" s="293"/>
      <c r="J130" s="297"/>
    </row>
    <row r="131" spans="1:12" ht="13.2">
      <c r="C131" s="40"/>
      <c r="I131" s="293"/>
      <c r="J131" s="297"/>
    </row>
    <row r="132" spans="1:12" ht="13.2">
      <c r="C132" s="40"/>
      <c r="I132" s="293"/>
      <c r="J132" s="297"/>
    </row>
    <row r="134" spans="1:12" ht="13.2">
      <c r="A134" s="5" t="s">
        <v>1099</v>
      </c>
      <c r="C134" s="40"/>
      <c r="I134" s="293"/>
      <c r="J134" s="297"/>
    </row>
    <row r="135" spans="1:12" ht="13.2">
      <c r="A135" s="3" t="s">
        <v>125</v>
      </c>
      <c r="C135" s="40" t="s">
        <v>988</v>
      </c>
      <c r="E135" s="3"/>
      <c r="F135" s="3" t="s">
        <v>877</v>
      </c>
      <c r="G135" s="3" t="s">
        <v>550</v>
      </c>
      <c r="H135" s="3"/>
      <c r="I135" s="293" t="s">
        <v>0</v>
      </c>
      <c r="J135" s="297"/>
    </row>
    <row r="136" spans="1:12" ht="13.2">
      <c r="A136" s="3" t="s">
        <v>615</v>
      </c>
      <c r="C136" s="40" t="s">
        <v>988</v>
      </c>
      <c r="D136" s="40"/>
      <c r="E136" s="3"/>
      <c r="F136" s="3" t="s">
        <v>1100</v>
      </c>
      <c r="G136" s="3" t="s">
        <v>93</v>
      </c>
      <c r="H136" s="3"/>
      <c r="I136" s="293" t="s">
        <v>0</v>
      </c>
      <c r="J136" s="297"/>
      <c r="L136" s="3" t="s">
        <v>119</v>
      </c>
    </row>
    <row r="137" spans="1:12" ht="13.2">
      <c r="A137" s="3" t="s">
        <v>1101</v>
      </c>
      <c r="C137" s="40" t="s">
        <v>988</v>
      </c>
      <c r="E137" s="3"/>
      <c r="F137" s="3" t="s">
        <v>877</v>
      </c>
      <c r="G137" s="3" t="s">
        <v>550</v>
      </c>
      <c r="H137" s="3"/>
      <c r="I137" s="293" t="s">
        <v>0</v>
      </c>
      <c r="J137" s="297"/>
    </row>
    <row r="138" spans="1:12" ht="13.2">
      <c r="A138" s="3" t="s">
        <v>1102</v>
      </c>
      <c r="C138" s="40" t="s">
        <v>988</v>
      </c>
      <c r="D138" s="40"/>
      <c r="E138" s="3"/>
      <c r="F138" s="3" t="s">
        <v>877</v>
      </c>
      <c r="G138" s="3" t="s">
        <v>1103</v>
      </c>
      <c r="H138" s="3"/>
      <c r="I138" s="293" t="s">
        <v>0</v>
      </c>
      <c r="J138" s="297"/>
    </row>
    <row r="139" spans="1:12" ht="13.2">
      <c r="A139" s="3" t="s">
        <v>1104</v>
      </c>
      <c r="C139" s="40" t="s">
        <v>988</v>
      </c>
      <c r="D139" s="40"/>
      <c r="E139" s="3"/>
      <c r="F139" s="3" t="s">
        <v>877</v>
      </c>
      <c r="G139" s="3" t="s">
        <v>474</v>
      </c>
      <c r="H139" s="3"/>
      <c r="I139" s="293" t="s">
        <v>0</v>
      </c>
      <c r="J139" s="297"/>
      <c r="K139" s="3" t="s">
        <v>1105</v>
      </c>
    </row>
    <row r="140" spans="1:12" ht="13.2">
      <c r="A140" s="3" t="s">
        <v>1106</v>
      </c>
      <c r="C140" s="40" t="s">
        <v>988</v>
      </c>
      <c r="E140" s="3"/>
      <c r="F140" s="3" t="s">
        <v>979</v>
      </c>
      <c r="G140" s="3" t="s">
        <v>1039</v>
      </c>
      <c r="H140" s="3"/>
      <c r="I140" s="293" t="s">
        <v>0</v>
      </c>
      <c r="J140" s="297"/>
    </row>
    <row r="141" spans="1:12" ht="13.2">
      <c r="A141" s="3" t="s">
        <v>1107</v>
      </c>
      <c r="C141" s="40" t="s">
        <v>988</v>
      </c>
      <c r="E141" s="3"/>
      <c r="F141" s="3" t="s">
        <v>1100</v>
      </c>
      <c r="G141" s="3" t="s">
        <v>1108</v>
      </c>
      <c r="I141" s="293" t="s">
        <v>1073</v>
      </c>
      <c r="J141" s="297"/>
    </row>
    <row r="142" spans="1:12" ht="13.2">
      <c r="A142" s="3" t="s">
        <v>39</v>
      </c>
      <c r="C142" s="40" t="s">
        <v>988</v>
      </c>
      <c r="D142" s="40"/>
      <c r="E142" s="3"/>
      <c r="F142" s="3" t="s">
        <v>877</v>
      </c>
      <c r="G142" s="3" t="s">
        <v>1109</v>
      </c>
      <c r="H142" s="3"/>
      <c r="I142" s="293" t="s">
        <v>0</v>
      </c>
      <c r="J142" s="297"/>
    </row>
    <row r="143" spans="1:12" ht="13.2">
      <c r="A143" s="3" t="s">
        <v>131</v>
      </c>
      <c r="C143" s="40" t="s">
        <v>988</v>
      </c>
      <c r="D143" s="40"/>
      <c r="E143" s="3"/>
      <c r="F143" s="3" t="s">
        <v>1100</v>
      </c>
      <c r="G143" s="3" t="s">
        <v>417</v>
      </c>
      <c r="H143" s="3"/>
      <c r="I143" s="293" t="s">
        <v>1073</v>
      </c>
      <c r="J143" s="297"/>
    </row>
    <row r="144" spans="1:12" ht="13.2">
      <c r="A144" s="3" t="s">
        <v>1110</v>
      </c>
      <c r="C144" s="40" t="s">
        <v>988</v>
      </c>
      <c r="D144" s="40"/>
      <c r="E144" s="3"/>
      <c r="F144" s="3" t="s">
        <v>877</v>
      </c>
      <c r="G144" s="3" t="s">
        <v>1111</v>
      </c>
      <c r="H144" s="40"/>
      <c r="I144" s="293"/>
      <c r="J144" s="297"/>
      <c r="K144" s="3" t="s">
        <v>1112</v>
      </c>
    </row>
    <row r="145" spans="1:13" ht="13.2">
      <c r="A145" s="3" t="s">
        <v>1113</v>
      </c>
      <c r="C145" s="40" t="s">
        <v>988</v>
      </c>
      <c r="E145" s="3"/>
      <c r="F145" s="3" t="s">
        <v>1114</v>
      </c>
      <c r="G145" s="3" t="s">
        <v>146</v>
      </c>
      <c r="I145" s="293" t="s">
        <v>0</v>
      </c>
      <c r="J145" s="297"/>
    </row>
    <row r="146" spans="1:13" ht="13.2">
      <c r="A146" s="3" t="s">
        <v>1115</v>
      </c>
      <c r="C146" s="40" t="s">
        <v>988</v>
      </c>
      <c r="E146" s="3"/>
      <c r="F146" s="3" t="s">
        <v>877</v>
      </c>
      <c r="G146" s="3" t="s">
        <v>1116</v>
      </c>
      <c r="I146" s="293" t="s">
        <v>0</v>
      </c>
      <c r="J146" s="297"/>
    </row>
    <row r="147" spans="1:13" ht="13.2">
      <c r="A147" s="3" t="s">
        <v>1117</v>
      </c>
      <c r="C147" s="40" t="s">
        <v>988</v>
      </c>
      <c r="D147" s="40"/>
      <c r="E147" s="3"/>
      <c r="F147" s="3" t="s">
        <v>877</v>
      </c>
      <c r="G147" s="3" t="s">
        <v>1116</v>
      </c>
      <c r="H147" s="3"/>
      <c r="I147" s="293" t="s">
        <v>1073</v>
      </c>
      <c r="J147" s="297"/>
    </row>
    <row r="148" spans="1:13" ht="13.2">
      <c r="C148" s="40"/>
      <c r="I148" s="293"/>
      <c r="J148" s="297"/>
    </row>
    <row r="149" spans="1:13" ht="13.2">
      <c r="A149" s="5" t="s">
        <v>1118</v>
      </c>
      <c r="C149" s="40"/>
      <c r="I149" s="293"/>
      <c r="J149" s="297"/>
    </row>
    <row r="150" spans="1:13" ht="13.2">
      <c r="C150" s="40"/>
      <c r="I150" s="293"/>
      <c r="J150" s="297"/>
    </row>
    <row r="151" spans="1:13" ht="13.2">
      <c r="A151" s="24" t="s">
        <v>1119</v>
      </c>
      <c r="C151" s="40"/>
      <c r="E151" s="3"/>
      <c r="F151" s="3" t="s">
        <v>937</v>
      </c>
      <c r="I151" s="293" t="s">
        <v>0</v>
      </c>
      <c r="J151" s="297"/>
    </row>
    <row r="152" spans="1:13" ht="13.2">
      <c r="A152" s="5" t="s">
        <v>737</v>
      </c>
      <c r="C152" s="40"/>
      <c r="E152" s="3"/>
      <c r="F152" s="3" t="s">
        <v>871</v>
      </c>
      <c r="G152" s="3" t="s">
        <v>1120</v>
      </c>
      <c r="I152" s="293" t="s">
        <v>0</v>
      </c>
      <c r="J152" s="297"/>
      <c r="K152" s="3" t="s">
        <v>1121</v>
      </c>
    </row>
    <row r="153" spans="1:13" ht="13.2">
      <c r="A153" s="5" t="s">
        <v>484</v>
      </c>
      <c r="C153" s="40"/>
      <c r="E153" s="3"/>
      <c r="F153" s="3" t="s">
        <v>887</v>
      </c>
      <c r="G153" s="3" t="s">
        <v>623</v>
      </c>
      <c r="I153" s="293" t="s">
        <v>0</v>
      </c>
      <c r="J153" s="297"/>
      <c r="K153" s="17"/>
    </row>
    <row r="154" spans="1:13" ht="13.2">
      <c r="A154" s="5" t="s">
        <v>93</v>
      </c>
      <c r="C154" s="41"/>
      <c r="D154" s="40"/>
      <c r="E154" s="3"/>
      <c r="F154" s="3" t="s">
        <v>871</v>
      </c>
      <c r="G154" s="3" t="s">
        <v>325</v>
      </c>
      <c r="I154" s="293" t="s">
        <v>0</v>
      </c>
      <c r="J154" s="297"/>
    </row>
    <row r="155" spans="1:13" ht="13.2">
      <c r="A155" s="5" t="s">
        <v>1122</v>
      </c>
      <c r="C155" s="40"/>
      <c r="E155" s="3"/>
      <c r="F155" s="3" t="s">
        <v>1123</v>
      </c>
      <c r="G155" s="3" t="s">
        <v>344</v>
      </c>
      <c r="H155" s="3"/>
      <c r="I155" s="293" t="s">
        <v>0</v>
      </c>
      <c r="J155" s="297"/>
    </row>
    <row r="156" spans="1:13" ht="13.2">
      <c r="A156" s="5" t="s">
        <v>1124</v>
      </c>
      <c r="C156" s="40"/>
      <c r="E156" s="3"/>
      <c r="F156" s="3" t="s">
        <v>418</v>
      </c>
      <c r="G156" s="3" t="s">
        <v>418</v>
      </c>
      <c r="I156" s="293" t="s">
        <v>0</v>
      </c>
      <c r="J156" s="297"/>
    </row>
    <row r="157" spans="1:13" ht="13.2">
      <c r="A157" s="5" t="s">
        <v>1125</v>
      </c>
      <c r="C157" s="40"/>
      <c r="E157" s="3"/>
      <c r="F157" s="3" t="s">
        <v>1126</v>
      </c>
      <c r="G157" s="3" t="s">
        <v>1126</v>
      </c>
      <c r="I157" s="293" t="s">
        <v>0</v>
      </c>
      <c r="J157" s="297"/>
    </row>
    <row r="158" spans="1:13" ht="18" customHeight="1">
      <c r="A158" s="3" t="s">
        <v>84</v>
      </c>
      <c r="B158" s="3" t="s">
        <v>303</v>
      </c>
      <c r="C158" s="40" t="s">
        <v>779</v>
      </c>
      <c r="D158" s="3" t="s">
        <v>837</v>
      </c>
      <c r="E158" s="3" t="s">
        <v>1127</v>
      </c>
      <c r="F158" s="3" t="s">
        <v>417</v>
      </c>
      <c r="G158" s="3" t="s">
        <v>0</v>
      </c>
      <c r="H158" s="3">
        <v>9</v>
      </c>
      <c r="I158" s="298" t="s">
        <v>1011</v>
      </c>
      <c r="J158" s="297" t="s">
        <v>881</v>
      </c>
    </row>
    <row r="159" spans="1:13" ht="13.2">
      <c r="B159" s="3"/>
      <c r="C159" s="40"/>
      <c r="H159" s="302"/>
      <c r="I159" s="293"/>
      <c r="J159" s="297"/>
    </row>
    <row r="160" spans="1:13" ht="13.2">
      <c r="B160" s="3"/>
      <c r="C160" s="41"/>
      <c r="I160" s="293"/>
      <c r="J160" s="297"/>
      <c r="M160" s="299"/>
    </row>
    <row r="161" spans="1:14" ht="13.2">
      <c r="B161" s="3"/>
      <c r="C161" s="40"/>
      <c r="I161" s="293"/>
      <c r="J161" s="40"/>
      <c r="M161" s="299"/>
    </row>
    <row r="162" spans="1:14" ht="13.2">
      <c r="A162" s="3" t="s">
        <v>513</v>
      </c>
      <c r="B162" s="3"/>
      <c r="C162" s="40" t="s">
        <v>827</v>
      </c>
      <c r="D162" s="3" t="s">
        <v>1128</v>
      </c>
      <c r="E162" s="3"/>
      <c r="F162" s="3" t="s">
        <v>514</v>
      </c>
      <c r="G162" s="3" t="s">
        <v>1</v>
      </c>
      <c r="H162" s="3">
        <v>5</v>
      </c>
      <c r="I162" s="293"/>
      <c r="J162" s="297"/>
    </row>
    <row r="163" spans="1:14" ht="13.2">
      <c r="B163" s="3"/>
      <c r="C163" s="40"/>
      <c r="I163" s="293"/>
      <c r="J163" s="40"/>
      <c r="M163" s="299"/>
    </row>
    <row r="164" spans="1:14" ht="13.2">
      <c r="A164" s="11"/>
      <c r="B164" s="3"/>
      <c r="C164" s="41"/>
      <c r="D164" s="11"/>
      <c r="H164" s="299"/>
      <c r="I164" s="293"/>
      <c r="J164" s="91"/>
      <c r="M164" s="299"/>
    </row>
    <row r="165" spans="1:14" ht="18" customHeight="1">
      <c r="B165" s="3"/>
      <c r="C165" s="41"/>
      <c r="I165" s="293"/>
      <c r="J165" s="297"/>
      <c r="M165" s="299"/>
    </row>
    <row r="166" spans="1:14" ht="13.2">
      <c r="A166" s="11" t="s">
        <v>1129</v>
      </c>
      <c r="B166" s="11"/>
      <c r="C166" s="41" t="s">
        <v>779</v>
      </c>
      <c r="D166" s="11" t="s">
        <v>877</v>
      </c>
      <c r="E166" s="3"/>
      <c r="F166" s="3" t="s">
        <v>1130</v>
      </c>
      <c r="G166" s="3" t="s">
        <v>0</v>
      </c>
      <c r="H166" s="299">
        <v>10</v>
      </c>
      <c r="I166" s="300" t="s">
        <v>1131</v>
      </c>
      <c r="J166" s="91" t="s">
        <v>1132</v>
      </c>
      <c r="K166" s="11"/>
    </row>
    <row r="167" spans="1:14" ht="13.2">
      <c r="A167" s="3" t="s">
        <v>1133</v>
      </c>
      <c r="B167" s="3"/>
      <c r="C167" s="40" t="s">
        <v>779</v>
      </c>
      <c r="D167" s="3" t="s">
        <v>877</v>
      </c>
      <c r="E167" s="3"/>
      <c r="F167" s="3" t="s">
        <v>704</v>
      </c>
      <c r="G167" s="3" t="s">
        <v>0</v>
      </c>
      <c r="H167" s="3">
        <v>9</v>
      </c>
      <c r="I167" s="298" t="s">
        <v>1134</v>
      </c>
      <c r="J167" s="297" t="s">
        <v>1135</v>
      </c>
    </row>
    <row r="168" spans="1:14" ht="13.2">
      <c r="A168" s="3" t="s">
        <v>1136</v>
      </c>
      <c r="B168" s="3" t="s">
        <v>303</v>
      </c>
      <c r="C168" s="40" t="s">
        <v>779</v>
      </c>
      <c r="D168" s="3" t="s">
        <v>1010</v>
      </c>
      <c r="E168" s="3"/>
      <c r="F168" s="3" t="s">
        <v>1137</v>
      </c>
      <c r="G168" s="3" t="s">
        <v>0</v>
      </c>
      <c r="H168" s="3">
        <v>8</v>
      </c>
      <c r="I168" s="298" t="s">
        <v>1138</v>
      </c>
      <c r="J168" s="297" t="s">
        <v>1139</v>
      </c>
    </row>
    <row r="169" spans="1:14" ht="18" customHeight="1">
      <c r="B169" s="3"/>
      <c r="C169" s="41"/>
      <c r="I169" s="293"/>
      <c r="J169" s="40"/>
      <c r="M169" s="299"/>
    </row>
    <row r="170" spans="1:14" ht="13.2">
      <c r="B170" s="3"/>
      <c r="C170" s="40"/>
      <c r="I170" s="293"/>
      <c r="J170" s="297"/>
      <c r="M170" s="11"/>
      <c r="N170" s="11"/>
    </row>
    <row r="171" spans="1:14" ht="13.2">
      <c r="B171" s="3"/>
      <c r="C171" s="40"/>
      <c r="I171" s="293"/>
      <c r="J171" s="297"/>
      <c r="M171" s="11"/>
      <c r="N171" s="11"/>
    </row>
    <row r="172" spans="1:14" ht="13.2">
      <c r="A172" s="11"/>
      <c r="B172" s="3"/>
      <c r="C172" s="40"/>
      <c r="D172" s="11"/>
      <c r="H172" s="299"/>
      <c r="I172" s="293"/>
      <c r="J172" s="40"/>
      <c r="L172" s="11"/>
      <c r="M172" s="11"/>
      <c r="N172" s="11"/>
    </row>
    <row r="173" spans="1:14" ht="13.2">
      <c r="C173" s="40"/>
      <c r="I173" s="293"/>
      <c r="J173" s="297"/>
    </row>
    <row r="174" spans="1:14" ht="13.2">
      <c r="B174" s="3"/>
      <c r="C174" s="40"/>
      <c r="I174" s="293"/>
      <c r="J174" s="297"/>
    </row>
    <row r="175" spans="1:14" ht="13.2">
      <c r="C175" s="40"/>
      <c r="I175" s="293"/>
      <c r="J175" s="297"/>
    </row>
    <row r="176" spans="1:14" ht="13.2">
      <c r="C176" s="40"/>
      <c r="I176" s="293"/>
      <c r="J176" s="297"/>
    </row>
    <row r="177" spans="3:10" ht="13.2">
      <c r="C177" s="40"/>
      <c r="I177" s="293"/>
      <c r="J177" s="297"/>
    </row>
    <row r="178" spans="3:10" ht="13.2">
      <c r="C178" s="40"/>
      <c r="I178" s="293"/>
      <c r="J178" s="297"/>
    </row>
    <row r="179" spans="3:10" ht="13.2">
      <c r="C179" s="40"/>
      <c r="I179" s="293"/>
      <c r="J179" s="297"/>
    </row>
    <row r="180" spans="3:10" ht="13.2">
      <c r="C180" s="40"/>
      <c r="I180" s="293"/>
      <c r="J180" s="297"/>
    </row>
    <row r="181" spans="3:10" ht="13.2">
      <c r="C181" s="40"/>
      <c r="I181" s="293"/>
      <c r="J181" s="297"/>
    </row>
    <row r="182" spans="3:10" ht="13.2">
      <c r="C182" s="40"/>
      <c r="I182" s="293"/>
      <c r="J182" s="297"/>
    </row>
    <row r="183" spans="3:10" ht="13.2">
      <c r="C183" s="40"/>
      <c r="I183" s="293"/>
      <c r="J183" s="297"/>
    </row>
    <row r="184" spans="3:10" ht="13.2">
      <c r="C184" s="40"/>
      <c r="I184" s="293"/>
      <c r="J184" s="297"/>
    </row>
    <row r="185" spans="3:10" ht="13.2">
      <c r="C185" s="40"/>
      <c r="I185" s="293"/>
      <c r="J185" s="297"/>
    </row>
    <row r="186" spans="3:10" ht="13.2">
      <c r="C186" s="40"/>
      <c r="I186" s="293"/>
      <c r="J186" s="297"/>
    </row>
    <row r="187" spans="3:10" ht="13.2">
      <c r="C187" s="40"/>
      <c r="I187" s="293"/>
      <c r="J187" s="297"/>
    </row>
    <row r="188" spans="3:10" ht="13.2">
      <c r="C188" s="40"/>
      <c r="I188" s="293"/>
      <c r="J188" s="297"/>
    </row>
    <row r="189" spans="3:10" ht="13.2">
      <c r="C189" s="40"/>
      <c r="I189" s="293"/>
      <c r="J189" s="297"/>
    </row>
    <row r="190" spans="3:10" ht="13.2">
      <c r="C190" s="40"/>
      <c r="I190" s="293"/>
      <c r="J190" s="297"/>
    </row>
    <row r="191" spans="3:10" ht="13.2">
      <c r="C191" s="40"/>
      <c r="I191" s="293"/>
      <c r="J191" s="297"/>
    </row>
    <row r="192" spans="3:10" ht="13.2">
      <c r="C192" s="40"/>
      <c r="I192" s="293"/>
      <c r="J192" s="297"/>
    </row>
    <row r="193" spans="3:10" ht="13.2">
      <c r="C193" s="40"/>
      <c r="I193" s="293"/>
      <c r="J193" s="297"/>
    </row>
    <row r="194" spans="3:10" ht="13.2">
      <c r="C194" s="40"/>
      <c r="I194" s="293"/>
      <c r="J194" s="297"/>
    </row>
    <row r="195" spans="3:10" ht="13.2">
      <c r="C195" s="40"/>
      <c r="I195" s="293"/>
      <c r="J195" s="297"/>
    </row>
    <row r="196" spans="3:10" ht="13.2">
      <c r="C196" s="40"/>
      <c r="I196" s="293"/>
      <c r="J196" s="297"/>
    </row>
    <row r="197" spans="3:10" ht="13.2">
      <c r="C197" s="40"/>
      <c r="I197" s="293"/>
      <c r="J197" s="297"/>
    </row>
    <row r="198" spans="3:10" ht="13.2">
      <c r="C198" s="40"/>
      <c r="I198" s="293"/>
      <c r="J198" s="297"/>
    </row>
    <row r="199" spans="3:10" ht="13.2">
      <c r="C199" s="40"/>
      <c r="I199" s="293"/>
      <c r="J199" s="297"/>
    </row>
    <row r="200" spans="3:10" ht="13.2">
      <c r="C200" s="40"/>
      <c r="I200" s="293"/>
      <c r="J200" s="297"/>
    </row>
    <row r="201" spans="3:10" ht="13.2">
      <c r="C201" s="40"/>
      <c r="I201" s="293"/>
      <c r="J201" s="297"/>
    </row>
    <row r="202" spans="3:10" ht="13.2">
      <c r="C202" s="40"/>
      <c r="I202" s="293"/>
      <c r="J202" s="297"/>
    </row>
    <row r="203" spans="3:10" ht="13.2">
      <c r="C203" s="40"/>
      <c r="I203" s="293"/>
      <c r="J203" s="297"/>
    </row>
    <row r="204" spans="3:10" ht="13.2">
      <c r="C204" s="40"/>
      <c r="I204" s="293"/>
      <c r="J204" s="297"/>
    </row>
    <row r="205" spans="3:10" ht="13.2">
      <c r="C205" s="40"/>
      <c r="I205" s="293"/>
      <c r="J205" s="297"/>
    </row>
    <row r="206" spans="3:10" ht="13.2">
      <c r="C206" s="40"/>
      <c r="I206" s="293"/>
      <c r="J206" s="297"/>
    </row>
    <row r="207" spans="3:10" ht="13.2">
      <c r="C207" s="40"/>
      <c r="I207" s="293"/>
      <c r="J207" s="297"/>
    </row>
    <row r="208" spans="3:10" ht="13.2">
      <c r="C208" s="40"/>
      <c r="I208" s="293"/>
      <c r="J208" s="297"/>
    </row>
    <row r="209" spans="3:10" ht="13.2">
      <c r="C209" s="40"/>
      <c r="I209" s="293"/>
      <c r="J209" s="297"/>
    </row>
    <row r="210" spans="3:10" ht="13.2">
      <c r="C210" s="40"/>
      <c r="I210" s="293"/>
      <c r="J210" s="297"/>
    </row>
    <row r="211" spans="3:10" ht="13.2">
      <c r="C211" s="40"/>
      <c r="I211" s="293"/>
      <c r="J211" s="297"/>
    </row>
    <row r="212" spans="3:10" ht="13.2">
      <c r="C212" s="40"/>
      <c r="I212" s="293"/>
      <c r="J212" s="297"/>
    </row>
    <row r="213" spans="3:10" ht="13.2">
      <c r="C213" s="40"/>
      <c r="I213" s="293"/>
      <c r="J213" s="297"/>
    </row>
    <row r="214" spans="3:10" ht="13.2">
      <c r="C214" s="40"/>
      <c r="I214" s="293"/>
      <c r="J214" s="297"/>
    </row>
    <row r="215" spans="3:10" ht="13.2">
      <c r="C215" s="40"/>
      <c r="I215" s="293"/>
      <c r="J215" s="297"/>
    </row>
    <row r="216" spans="3:10" ht="13.2">
      <c r="C216" s="40"/>
      <c r="I216" s="293"/>
      <c r="J216" s="297"/>
    </row>
    <row r="217" spans="3:10" ht="13.2">
      <c r="C217" s="40"/>
      <c r="I217" s="293"/>
      <c r="J217" s="297"/>
    </row>
    <row r="218" spans="3:10" ht="13.2">
      <c r="C218" s="40"/>
      <c r="I218" s="293"/>
      <c r="J218" s="297"/>
    </row>
    <row r="219" spans="3:10" ht="13.2">
      <c r="C219" s="40"/>
      <c r="I219" s="293"/>
      <c r="J219" s="297"/>
    </row>
    <row r="220" spans="3:10" ht="13.2">
      <c r="C220" s="40"/>
      <c r="I220" s="293"/>
      <c r="J220" s="297"/>
    </row>
    <row r="221" spans="3:10" ht="13.2">
      <c r="C221" s="40"/>
      <c r="I221" s="293"/>
      <c r="J221" s="297"/>
    </row>
    <row r="222" spans="3:10" ht="13.2">
      <c r="C222" s="40"/>
      <c r="I222" s="293"/>
      <c r="J222" s="297"/>
    </row>
    <row r="223" spans="3:10" ht="13.2">
      <c r="C223" s="40"/>
      <c r="I223" s="293"/>
      <c r="J223" s="297"/>
    </row>
    <row r="224" spans="3:10" ht="13.2">
      <c r="C224" s="40"/>
      <c r="I224" s="293"/>
      <c r="J224" s="297"/>
    </row>
    <row r="225" spans="3:10" ht="13.2">
      <c r="C225" s="40"/>
      <c r="I225" s="293"/>
      <c r="J225" s="297"/>
    </row>
    <row r="226" spans="3:10" ht="13.2">
      <c r="C226" s="40"/>
      <c r="I226" s="293"/>
      <c r="J226" s="297"/>
    </row>
    <row r="227" spans="3:10" ht="13.2">
      <c r="C227" s="40"/>
      <c r="I227" s="293"/>
      <c r="J227" s="297"/>
    </row>
    <row r="228" spans="3:10" ht="13.2">
      <c r="C228" s="40"/>
      <c r="I228" s="293"/>
      <c r="J228" s="297"/>
    </row>
    <row r="229" spans="3:10" ht="13.2">
      <c r="C229" s="40"/>
      <c r="I229" s="293"/>
      <c r="J229" s="297"/>
    </row>
    <row r="230" spans="3:10" ht="13.2">
      <c r="C230" s="40"/>
      <c r="I230" s="293"/>
      <c r="J230" s="297"/>
    </row>
    <row r="231" spans="3:10" ht="13.2">
      <c r="C231" s="40"/>
      <c r="I231" s="293"/>
      <c r="J231" s="297"/>
    </row>
    <row r="232" spans="3:10" ht="13.2">
      <c r="C232" s="40"/>
      <c r="I232" s="293"/>
      <c r="J232" s="297"/>
    </row>
    <row r="233" spans="3:10" ht="13.2">
      <c r="C233" s="40"/>
      <c r="I233" s="293"/>
      <c r="J233" s="297"/>
    </row>
    <row r="234" spans="3:10" ht="13.2">
      <c r="C234" s="40"/>
      <c r="I234" s="293"/>
      <c r="J234" s="297"/>
    </row>
    <row r="235" spans="3:10" ht="13.2">
      <c r="C235" s="40"/>
      <c r="I235" s="293"/>
      <c r="J235" s="297"/>
    </row>
    <row r="236" spans="3:10" ht="13.2">
      <c r="C236" s="40"/>
      <c r="I236" s="293"/>
      <c r="J236" s="297"/>
    </row>
    <row r="237" spans="3:10" ht="13.2">
      <c r="C237" s="40"/>
      <c r="I237" s="293"/>
      <c r="J237" s="297"/>
    </row>
    <row r="238" spans="3:10" ht="13.2">
      <c r="C238" s="40"/>
      <c r="I238" s="293"/>
      <c r="J238" s="297"/>
    </row>
    <row r="239" spans="3:10" ht="13.2">
      <c r="C239" s="40"/>
      <c r="I239" s="293"/>
      <c r="J239" s="297"/>
    </row>
    <row r="240" spans="3:10" ht="13.2">
      <c r="C240" s="40"/>
      <c r="I240" s="293"/>
      <c r="J240" s="297"/>
    </row>
    <row r="241" spans="3:10" ht="13.2">
      <c r="C241" s="40"/>
      <c r="I241" s="293"/>
      <c r="J241" s="297"/>
    </row>
    <row r="242" spans="3:10" ht="13.2">
      <c r="C242" s="40"/>
      <c r="I242" s="293"/>
      <c r="J242" s="297"/>
    </row>
    <row r="243" spans="3:10" ht="13.2">
      <c r="C243" s="40"/>
      <c r="I243" s="293"/>
      <c r="J243" s="297"/>
    </row>
    <row r="244" spans="3:10" ht="13.2">
      <c r="C244" s="40"/>
      <c r="I244" s="293"/>
      <c r="J244" s="297"/>
    </row>
    <row r="245" spans="3:10" ht="13.2">
      <c r="C245" s="40"/>
      <c r="I245" s="293"/>
      <c r="J245" s="297"/>
    </row>
    <row r="246" spans="3:10" ht="13.2">
      <c r="C246" s="40"/>
      <c r="I246" s="293"/>
      <c r="J246" s="297"/>
    </row>
    <row r="247" spans="3:10" ht="13.2">
      <c r="C247" s="40"/>
      <c r="I247" s="293"/>
      <c r="J247" s="297"/>
    </row>
    <row r="248" spans="3:10" ht="13.2">
      <c r="C248" s="40"/>
      <c r="I248" s="293"/>
      <c r="J248" s="297"/>
    </row>
    <row r="249" spans="3:10" ht="13.2">
      <c r="C249" s="40"/>
      <c r="I249" s="293"/>
      <c r="J249" s="297"/>
    </row>
    <row r="250" spans="3:10" ht="13.2">
      <c r="C250" s="40"/>
      <c r="I250" s="293"/>
      <c r="J250" s="297"/>
    </row>
    <row r="251" spans="3:10" ht="13.2">
      <c r="C251" s="40"/>
      <c r="I251" s="293"/>
      <c r="J251" s="297"/>
    </row>
    <row r="252" spans="3:10" ht="13.2">
      <c r="C252" s="40"/>
      <c r="I252" s="293"/>
      <c r="J252" s="297"/>
    </row>
    <row r="253" spans="3:10" ht="13.2">
      <c r="C253" s="40"/>
      <c r="I253" s="293"/>
      <c r="J253" s="297"/>
    </row>
    <row r="254" spans="3:10" ht="13.2">
      <c r="C254" s="40"/>
      <c r="I254" s="293"/>
      <c r="J254" s="297"/>
    </row>
    <row r="255" spans="3:10" ht="13.2">
      <c r="C255" s="40"/>
      <c r="I255" s="293"/>
      <c r="J255" s="297"/>
    </row>
    <row r="256" spans="3:10" ht="13.2">
      <c r="C256" s="40"/>
      <c r="I256" s="293"/>
      <c r="J256" s="297"/>
    </row>
    <row r="257" spans="3:10" ht="13.2">
      <c r="C257" s="40"/>
      <c r="I257" s="293"/>
      <c r="J257" s="297"/>
    </row>
    <row r="258" spans="3:10" ht="13.2">
      <c r="C258" s="40"/>
      <c r="I258" s="293"/>
      <c r="J258" s="297"/>
    </row>
    <row r="259" spans="3:10" ht="13.2">
      <c r="C259" s="40"/>
      <c r="I259" s="293"/>
      <c r="J259" s="297"/>
    </row>
    <row r="260" spans="3:10" ht="13.2">
      <c r="C260" s="40"/>
      <c r="I260" s="293"/>
      <c r="J260" s="297"/>
    </row>
    <row r="261" spans="3:10" ht="13.2">
      <c r="C261" s="40"/>
      <c r="I261" s="293"/>
      <c r="J261" s="297"/>
    </row>
    <row r="262" spans="3:10" ht="13.2">
      <c r="C262" s="40"/>
      <c r="I262" s="293"/>
      <c r="J262" s="297"/>
    </row>
    <row r="263" spans="3:10" ht="13.2">
      <c r="C263" s="40"/>
      <c r="I263" s="293"/>
      <c r="J263" s="297"/>
    </row>
    <row r="264" spans="3:10" ht="13.2">
      <c r="C264" s="40"/>
      <c r="I264" s="293"/>
      <c r="J264" s="297"/>
    </row>
    <row r="265" spans="3:10" ht="13.2">
      <c r="C265" s="40"/>
      <c r="I265" s="293"/>
      <c r="J265" s="297"/>
    </row>
    <row r="266" spans="3:10" ht="13.2">
      <c r="C266" s="40"/>
      <c r="I266" s="293"/>
      <c r="J266" s="297"/>
    </row>
    <row r="267" spans="3:10" ht="13.2">
      <c r="C267" s="40"/>
      <c r="I267" s="293"/>
      <c r="J267" s="297"/>
    </row>
    <row r="268" spans="3:10" ht="13.2">
      <c r="C268" s="40"/>
      <c r="I268" s="293"/>
      <c r="J268" s="297"/>
    </row>
    <row r="269" spans="3:10" ht="13.2">
      <c r="C269" s="40"/>
      <c r="I269" s="293"/>
      <c r="J269" s="297"/>
    </row>
    <row r="270" spans="3:10" ht="13.2">
      <c r="C270" s="40"/>
      <c r="I270" s="293"/>
      <c r="J270" s="297"/>
    </row>
    <row r="271" spans="3:10" ht="13.2">
      <c r="C271" s="40"/>
      <c r="I271" s="293"/>
      <c r="J271" s="297"/>
    </row>
    <row r="272" spans="3:10" ht="13.2">
      <c r="C272" s="40"/>
      <c r="I272" s="293"/>
      <c r="J272" s="297"/>
    </row>
    <row r="273" spans="3:10" ht="13.2">
      <c r="C273" s="40"/>
      <c r="I273" s="293"/>
      <c r="J273" s="297"/>
    </row>
    <row r="274" spans="3:10" ht="13.2">
      <c r="C274" s="40"/>
      <c r="I274" s="293"/>
      <c r="J274" s="297"/>
    </row>
    <row r="275" spans="3:10" ht="13.2">
      <c r="C275" s="40"/>
      <c r="I275" s="293"/>
      <c r="J275" s="297"/>
    </row>
    <row r="276" spans="3:10" ht="13.2">
      <c r="C276" s="40"/>
      <c r="I276" s="293"/>
      <c r="J276" s="297"/>
    </row>
    <row r="277" spans="3:10" ht="13.2">
      <c r="C277" s="40"/>
      <c r="I277" s="293"/>
      <c r="J277" s="297"/>
    </row>
    <row r="278" spans="3:10" ht="13.2">
      <c r="C278" s="40"/>
      <c r="I278" s="293"/>
      <c r="J278" s="297"/>
    </row>
    <row r="279" spans="3:10" ht="13.2">
      <c r="C279" s="40"/>
      <c r="I279" s="293"/>
      <c r="J279" s="297"/>
    </row>
    <row r="280" spans="3:10" ht="13.2">
      <c r="C280" s="40"/>
      <c r="I280" s="293"/>
      <c r="J280" s="297"/>
    </row>
    <row r="281" spans="3:10" ht="13.2">
      <c r="C281" s="40"/>
      <c r="I281" s="293"/>
      <c r="J281" s="297"/>
    </row>
    <row r="282" spans="3:10" ht="13.2">
      <c r="C282" s="40"/>
      <c r="I282" s="293"/>
      <c r="J282" s="297"/>
    </row>
    <row r="283" spans="3:10" ht="13.2">
      <c r="C283" s="40"/>
      <c r="I283" s="293"/>
      <c r="J283" s="297"/>
    </row>
    <row r="284" spans="3:10" ht="13.2">
      <c r="C284" s="40"/>
      <c r="I284" s="293"/>
      <c r="J284" s="297"/>
    </row>
    <row r="285" spans="3:10" ht="13.2">
      <c r="C285" s="40"/>
      <c r="I285" s="293"/>
      <c r="J285" s="297"/>
    </row>
    <row r="286" spans="3:10" ht="13.2">
      <c r="C286" s="40"/>
      <c r="I286" s="293"/>
      <c r="J286" s="297"/>
    </row>
    <row r="287" spans="3:10" ht="13.2">
      <c r="C287" s="40"/>
      <c r="I287" s="293"/>
      <c r="J287" s="297"/>
    </row>
    <row r="288" spans="3:10" ht="13.2">
      <c r="C288" s="40"/>
      <c r="I288" s="293"/>
      <c r="J288" s="297"/>
    </row>
    <row r="289" spans="3:10" ht="13.2">
      <c r="C289" s="40"/>
      <c r="I289" s="293"/>
      <c r="J289" s="297"/>
    </row>
    <row r="290" spans="3:10" ht="13.2">
      <c r="C290" s="40"/>
      <c r="I290" s="293"/>
      <c r="J290" s="297"/>
    </row>
    <row r="291" spans="3:10" ht="13.2">
      <c r="C291" s="40"/>
      <c r="I291" s="293"/>
      <c r="J291" s="297"/>
    </row>
    <row r="292" spans="3:10" ht="13.2">
      <c r="C292" s="40"/>
      <c r="I292" s="293"/>
      <c r="J292" s="297"/>
    </row>
    <row r="293" spans="3:10" ht="13.2">
      <c r="C293" s="40"/>
      <c r="I293" s="293"/>
      <c r="J293" s="297"/>
    </row>
    <row r="294" spans="3:10" ht="13.2">
      <c r="C294" s="40"/>
      <c r="I294" s="293"/>
      <c r="J294" s="297"/>
    </row>
    <row r="295" spans="3:10" ht="13.2">
      <c r="C295" s="40"/>
      <c r="I295" s="293"/>
      <c r="J295" s="297"/>
    </row>
    <row r="296" spans="3:10" ht="13.2">
      <c r="C296" s="40"/>
      <c r="I296" s="293"/>
      <c r="J296" s="297"/>
    </row>
    <row r="297" spans="3:10" ht="13.2">
      <c r="C297" s="40"/>
      <c r="I297" s="293"/>
      <c r="J297" s="297"/>
    </row>
    <row r="298" spans="3:10" ht="13.2">
      <c r="C298" s="40"/>
      <c r="I298" s="293"/>
      <c r="J298" s="297"/>
    </row>
    <row r="299" spans="3:10" ht="13.2">
      <c r="C299" s="40"/>
      <c r="I299" s="293"/>
      <c r="J299" s="297"/>
    </row>
    <row r="300" spans="3:10" ht="13.2">
      <c r="C300" s="40"/>
      <c r="I300" s="293"/>
      <c r="J300" s="297"/>
    </row>
    <row r="301" spans="3:10" ht="13.2">
      <c r="C301" s="40"/>
      <c r="I301" s="293"/>
      <c r="J301" s="297"/>
    </row>
    <row r="302" spans="3:10" ht="13.2">
      <c r="C302" s="40"/>
      <c r="I302" s="293"/>
      <c r="J302" s="297"/>
    </row>
    <row r="303" spans="3:10" ht="13.2">
      <c r="C303" s="40"/>
      <c r="I303" s="293"/>
      <c r="J303" s="297"/>
    </row>
    <row r="304" spans="3:10" ht="13.2">
      <c r="C304" s="40"/>
      <c r="I304" s="293"/>
      <c r="J304" s="297"/>
    </row>
    <row r="305" spans="3:10" ht="13.2">
      <c r="C305" s="40"/>
      <c r="I305" s="293"/>
      <c r="J305" s="297"/>
    </row>
    <row r="306" spans="3:10" ht="13.2">
      <c r="C306" s="40"/>
      <c r="I306" s="293"/>
      <c r="J306" s="297"/>
    </row>
    <row r="307" spans="3:10" ht="13.2">
      <c r="C307" s="40"/>
      <c r="I307" s="293"/>
      <c r="J307" s="297"/>
    </row>
    <row r="308" spans="3:10" ht="13.2">
      <c r="C308" s="40"/>
      <c r="I308" s="293"/>
      <c r="J308" s="297"/>
    </row>
    <row r="309" spans="3:10" ht="13.2">
      <c r="C309" s="40"/>
      <c r="I309" s="293"/>
      <c r="J309" s="297"/>
    </row>
    <row r="310" spans="3:10" ht="13.2">
      <c r="C310" s="40"/>
      <c r="I310" s="293"/>
      <c r="J310" s="297"/>
    </row>
    <row r="311" spans="3:10" ht="13.2">
      <c r="C311" s="40"/>
      <c r="I311" s="293"/>
      <c r="J311" s="297"/>
    </row>
    <row r="312" spans="3:10" ht="13.2">
      <c r="C312" s="40"/>
      <c r="I312" s="293"/>
      <c r="J312" s="297"/>
    </row>
    <row r="313" spans="3:10" ht="13.2">
      <c r="C313" s="40"/>
      <c r="I313" s="293"/>
      <c r="J313" s="297"/>
    </row>
    <row r="314" spans="3:10" ht="13.2">
      <c r="C314" s="40"/>
      <c r="I314" s="293"/>
      <c r="J314" s="297"/>
    </row>
    <row r="315" spans="3:10" ht="13.2">
      <c r="C315" s="40"/>
      <c r="I315" s="293"/>
      <c r="J315" s="297"/>
    </row>
    <row r="316" spans="3:10" ht="13.2">
      <c r="C316" s="40"/>
      <c r="I316" s="293"/>
      <c r="J316" s="297"/>
    </row>
    <row r="317" spans="3:10" ht="13.2">
      <c r="C317" s="40"/>
      <c r="I317" s="293"/>
      <c r="J317" s="297"/>
    </row>
    <row r="318" spans="3:10" ht="13.2">
      <c r="C318" s="40"/>
      <c r="I318" s="293"/>
      <c r="J318" s="297"/>
    </row>
    <row r="319" spans="3:10" ht="13.2">
      <c r="C319" s="40"/>
      <c r="I319" s="293"/>
      <c r="J319" s="297"/>
    </row>
    <row r="320" spans="3:10" ht="13.2">
      <c r="C320" s="40"/>
      <c r="I320" s="293"/>
      <c r="J320" s="297"/>
    </row>
    <row r="321" spans="3:10" ht="13.2">
      <c r="C321" s="40"/>
      <c r="I321" s="293"/>
      <c r="J321" s="297"/>
    </row>
    <row r="322" spans="3:10" ht="13.2">
      <c r="C322" s="40"/>
      <c r="I322" s="293"/>
      <c r="J322" s="297"/>
    </row>
    <row r="323" spans="3:10" ht="13.2">
      <c r="C323" s="40"/>
      <c r="I323" s="293"/>
      <c r="J323" s="297"/>
    </row>
    <row r="324" spans="3:10" ht="13.2">
      <c r="C324" s="40"/>
      <c r="I324" s="293"/>
      <c r="J324" s="297"/>
    </row>
    <row r="325" spans="3:10" ht="13.2">
      <c r="C325" s="40"/>
      <c r="I325" s="293"/>
      <c r="J325" s="297"/>
    </row>
    <row r="326" spans="3:10" ht="13.2">
      <c r="C326" s="40"/>
      <c r="I326" s="293"/>
      <c r="J326" s="297"/>
    </row>
    <row r="327" spans="3:10" ht="13.2">
      <c r="C327" s="40"/>
      <c r="I327" s="293"/>
      <c r="J327" s="297"/>
    </row>
    <row r="328" spans="3:10" ht="13.2">
      <c r="C328" s="40"/>
      <c r="I328" s="293"/>
      <c r="J328" s="297"/>
    </row>
    <row r="329" spans="3:10" ht="13.2">
      <c r="C329" s="40"/>
      <c r="I329" s="293"/>
      <c r="J329" s="297"/>
    </row>
    <row r="330" spans="3:10" ht="13.2">
      <c r="C330" s="40"/>
      <c r="I330" s="293"/>
      <c r="J330" s="297"/>
    </row>
    <row r="331" spans="3:10" ht="13.2">
      <c r="C331" s="40"/>
      <c r="I331" s="293"/>
      <c r="J331" s="297"/>
    </row>
    <row r="332" spans="3:10" ht="13.2">
      <c r="C332" s="40"/>
      <c r="I332" s="293"/>
      <c r="J332" s="297"/>
    </row>
    <row r="333" spans="3:10" ht="13.2">
      <c r="C333" s="40"/>
      <c r="I333" s="293"/>
      <c r="J333" s="297"/>
    </row>
    <row r="334" spans="3:10" ht="13.2">
      <c r="C334" s="40"/>
      <c r="I334" s="293"/>
      <c r="J334" s="297"/>
    </row>
    <row r="335" spans="3:10" ht="13.2">
      <c r="C335" s="40"/>
      <c r="I335" s="293"/>
      <c r="J335" s="297"/>
    </row>
    <row r="336" spans="3:10" ht="13.2">
      <c r="C336" s="40"/>
      <c r="I336" s="293"/>
      <c r="J336" s="297"/>
    </row>
    <row r="337" spans="3:10" ht="13.2">
      <c r="C337" s="40"/>
      <c r="I337" s="293"/>
      <c r="J337" s="297"/>
    </row>
    <row r="338" spans="3:10" ht="13.2">
      <c r="C338" s="40"/>
      <c r="I338" s="293"/>
      <c r="J338" s="297"/>
    </row>
    <row r="339" spans="3:10" ht="13.2">
      <c r="C339" s="40"/>
      <c r="I339" s="293"/>
      <c r="J339" s="297"/>
    </row>
    <row r="340" spans="3:10" ht="13.2">
      <c r="C340" s="40"/>
      <c r="I340" s="293"/>
      <c r="J340" s="297"/>
    </row>
    <row r="341" spans="3:10" ht="13.2">
      <c r="C341" s="40"/>
      <c r="I341" s="293"/>
      <c r="J341" s="297"/>
    </row>
    <row r="342" spans="3:10" ht="13.2">
      <c r="C342" s="40"/>
      <c r="I342" s="293"/>
      <c r="J342" s="297"/>
    </row>
    <row r="343" spans="3:10" ht="13.2">
      <c r="C343" s="40"/>
      <c r="I343" s="293"/>
      <c r="J343" s="297"/>
    </row>
    <row r="344" spans="3:10" ht="13.2">
      <c r="C344" s="40"/>
      <c r="I344" s="293"/>
      <c r="J344" s="297"/>
    </row>
    <row r="345" spans="3:10" ht="13.2">
      <c r="C345" s="40"/>
      <c r="I345" s="293"/>
      <c r="J345" s="297"/>
    </row>
    <row r="346" spans="3:10" ht="13.2">
      <c r="C346" s="40"/>
      <c r="I346" s="293"/>
      <c r="J346" s="297"/>
    </row>
    <row r="347" spans="3:10" ht="13.2">
      <c r="C347" s="40"/>
      <c r="I347" s="293"/>
      <c r="J347" s="297"/>
    </row>
    <row r="348" spans="3:10" ht="13.2">
      <c r="C348" s="40"/>
      <c r="I348" s="293"/>
      <c r="J348" s="297"/>
    </row>
    <row r="349" spans="3:10" ht="13.2">
      <c r="C349" s="40"/>
      <c r="I349" s="293"/>
      <c r="J349" s="297"/>
    </row>
    <row r="350" spans="3:10" ht="13.2">
      <c r="C350" s="40"/>
      <c r="I350" s="293"/>
      <c r="J350" s="297"/>
    </row>
    <row r="351" spans="3:10" ht="13.2">
      <c r="C351" s="40"/>
      <c r="I351" s="293"/>
      <c r="J351" s="297"/>
    </row>
    <row r="352" spans="3:10" ht="13.2">
      <c r="C352" s="40"/>
      <c r="I352" s="293"/>
      <c r="J352" s="297"/>
    </row>
    <row r="353" spans="3:10" ht="13.2">
      <c r="C353" s="40"/>
      <c r="I353" s="293"/>
      <c r="J353" s="297"/>
    </row>
    <row r="354" spans="3:10" ht="13.2">
      <c r="C354" s="40"/>
      <c r="I354" s="293"/>
      <c r="J354" s="297"/>
    </row>
    <row r="355" spans="3:10" ht="13.2">
      <c r="C355" s="40"/>
      <c r="I355" s="293"/>
      <c r="J355" s="297"/>
    </row>
    <row r="356" spans="3:10" ht="13.2">
      <c r="C356" s="40"/>
      <c r="I356" s="293"/>
      <c r="J356" s="297"/>
    </row>
    <row r="357" spans="3:10" ht="13.2">
      <c r="C357" s="40"/>
      <c r="I357" s="293"/>
      <c r="J357" s="297"/>
    </row>
    <row r="358" spans="3:10" ht="13.2">
      <c r="C358" s="40"/>
      <c r="I358" s="293"/>
      <c r="J358" s="297"/>
    </row>
    <row r="359" spans="3:10" ht="13.2">
      <c r="C359" s="40"/>
      <c r="I359" s="293"/>
      <c r="J359" s="297"/>
    </row>
    <row r="360" spans="3:10" ht="13.2">
      <c r="C360" s="40"/>
      <c r="I360" s="293"/>
      <c r="J360" s="297"/>
    </row>
    <row r="361" spans="3:10" ht="13.2">
      <c r="C361" s="40"/>
      <c r="I361" s="293"/>
      <c r="J361" s="297"/>
    </row>
    <row r="362" spans="3:10" ht="13.2">
      <c r="C362" s="40"/>
      <c r="I362" s="293"/>
      <c r="J362" s="297"/>
    </row>
    <row r="363" spans="3:10" ht="13.2">
      <c r="C363" s="40"/>
      <c r="I363" s="293"/>
      <c r="J363" s="297"/>
    </row>
    <row r="364" spans="3:10" ht="13.2">
      <c r="C364" s="40"/>
      <c r="I364" s="293"/>
      <c r="J364" s="297"/>
    </row>
    <row r="365" spans="3:10" ht="13.2">
      <c r="C365" s="40"/>
      <c r="I365" s="293"/>
      <c r="J365" s="297"/>
    </row>
    <row r="366" spans="3:10" ht="13.2">
      <c r="C366" s="40"/>
      <c r="I366" s="293"/>
      <c r="J366" s="297"/>
    </row>
    <row r="367" spans="3:10" ht="13.2">
      <c r="C367" s="40"/>
      <c r="I367" s="293"/>
      <c r="J367" s="297"/>
    </row>
    <row r="368" spans="3:10" ht="13.2">
      <c r="C368" s="40"/>
      <c r="I368" s="293"/>
      <c r="J368" s="297"/>
    </row>
    <row r="369" spans="3:10" ht="13.2">
      <c r="C369" s="40"/>
      <c r="I369" s="293"/>
      <c r="J369" s="297"/>
    </row>
    <row r="370" spans="3:10" ht="13.2">
      <c r="C370" s="40"/>
      <c r="I370" s="293"/>
      <c r="J370" s="297"/>
    </row>
    <row r="371" spans="3:10" ht="13.2">
      <c r="C371" s="40"/>
      <c r="I371" s="293"/>
      <c r="J371" s="297"/>
    </row>
    <row r="372" spans="3:10" ht="13.2">
      <c r="C372" s="40"/>
      <c r="I372" s="293"/>
      <c r="J372" s="297"/>
    </row>
    <row r="373" spans="3:10" ht="13.2">
      <c r="C373" s="40"/>
      <c r="I373" s="293"/>
      <c r="J373" s="297"/>
    </row>
    <row r="374" spans="3:10" ht="13.2">
      <c r="C374" s="40"/>
      <c r="I374" s="293"/>
      <c r="J374" s="297"/>
    </row>
    <row r="375" spans="3:10" ht="13.2">
      <c r="C375" s="40"/>
      <c r="I375" s="293"/>
      <c r="J375" s="297"/>
    </row>
    <row r="376" spans="3:10" ht="13.2">
      <c r="C376" s="40"/>
      <c r="I376" s="293"/>
      <c r="J376" s="297"/>
    </row>
    <row r="377" spans="3:10" ht="13.2">
      <c r="C377" s="40"/>
      <c r="I377" s="293"/>
      <c r="J377" s="297"/>
    </row>
    <row r="378" spans="3:10" ht="13.2">
      <c r="C378" s="40"/>
      <c r="I378" s="293"/>
      <c r="J378" s="297"/>
    </row>
    <row r="379" spans="3:10" ht="13.2">
      <c r="C379" s="40"/>
      <c r="I379" s="293"/>
      <c r="J379" s="297"/>
    </row>
    <row r="380" spans="3:10" ht="13.2">
      <c r="C380" s="40"/>
      <c r="I380" s="293"/>
      <c r="J380" s="297"/>
    </row>
    <row r="381" spans="3:10" ht="13.2">
      <c r="C381" s="40"/>
      <c r="I381" s="293"/>
      <c r="J381" s="297"/>
    </row>
    <row r="382" spans="3:10" ht="13.2">
      <c r="C382" s="40"/>
      <c r="I382" s="293"/>
      <c r="J382" s="297"/>
    </row>
    <row r="383" spans="3:10" ht="13.2">
      <c r="C383" s="40"/>
      <c r="I383" s="293"/>
      <c r="J383" s="297"/>
    </row>
    <row r="384" spans="3:10" ht="13.2">
      <c r="C384" s="40"/>
      <c r="I384" s="293"/>
      <c r="J384" s="297"/>
    </row>
    <row r="385" spans="3:10" ht="13.2">
      <c r="C385" s="40"/>
      <c r="I385" s="293"/>
      <c r="J385" s="297"/>
    </row>
    <row r="386" spans="3:10" ht="13.2">
      <c r="C386" s="40"/>
      <c r="I386" s="293"/>
      <c r="J386" s="297"/>
    </row>
    <row r="387" spans="3:10" ht="13.2">
      <c r="C387" s="40"/>
      <c r="I387" s="293"/>
      <c r="J387" s="297"/>
    </row>
    <row r="388" spans="3:10" ht="13.2">
      <c r="C388" s="40"/>
      <c r="I388" s="293"/>
      <c r="J388" s="297"/>
    </row>
    <row r="389" spans="3:10" ht="13.2">
      <c r="C389" s="40"/>
      <c r="I389" s="293"/>
      <c r="J389" s="297"/>
    </row>
    <row r="390" spans="3:10" ht="13.2">
      <c r="C390" s="40"/>
      <c r="I390" s="293"/>
      <c r="J390" s="297"/>
    </row>
    <row r="391" spans="3:10" ht="13.2">
      <c r="C391" s="40"/>
      <c r="I391" s="293"/>
      <c r="J391" s="297"/>
    </row>
    <row r="392" spans="3:10" ht="13.2">
      <c r="C392" s="40"/>
      <c r="I392" s="293"/>
      <c r="J392" s="297"/>
    </row>
    <row r="393" spans="3:10" ht="13.2">
      <c r="C393" s="40"/>
      <c r="I393" s="293"/>
      <c r="J393" s="297"/>
    </row>
    <row r="394" spans="3:10" ht="13.2">
      <c r="C394" s="40"/>
      <c r="I394" s="293"/>
      <c r="J394" s="297"/>
    </row>
    <row r="395" spans="3:10" ht="13.2">
      <c r="C395" s="40"/>
      <c r="I395" s="293"/>
      <c r="J395" s="297"/>
    </row>
    <row r="396" spans="3:10" ht="13.2">
      <c r="C396" s="40"/>
      <c r="I396" s="293"/>
      <c r="J396" s="297"/>
    </row>
    <row r="397" spans="3:10" ht="13.2">
      <c r="C397" s="40"/>
      <c r="I397" s="293"/>
      <c r="J397" s="297"/>
    </row>
    <row r="398" spans="3:10" ht="13.2">
      <c r="C398" s="40"/>
      <c r="I398" s="293"/>
      <c r="J398" s="297"/>
    </row>
    <row r="399" spans="3:10" ht="13.2">
      <c r="C399" s="40"/>
      <c r="I399" s="293"/>
      <c r="J399" s="297"/>
    </row>
    <row r="400" spans="3:10" ht="13.2">
      <c r="C400" s="40"/>
      <c r="I400" s="293"/>
      <c r="J400" s="297"/>
    </row>
    <row r="401" spans="3:10" ht="13.2">
      <c r="C401" s="40"/>
      <c r="I401" s="293"/>
      <c r="J401" s="297"/>
    </row>
    <row r="402" spans="3:10" ht="13.2">
      <c r="C402" s="40"/>
      <c r="I402" s="293"/>
      <c r="J402" s="297"/>
    </row>
    <row r="403" spans="3:10" ht="13.2">
      <c r="C403" s="40"/>
      <c r="I403" s="293"/>
      <c r="J403" s="297"/>
    </row>
    <row r="404" spans="3:10" ht="13.2">
      <c r="C404" s="40"/>
      <c r="I404" s="293"/>
      <c r="J404" s="297"/>
    </row>
    <row r="405" spans="3:10" ht="13.2">
      <c r="C405" s="40"/>
      <c r="I405" s="293"/>
      <c r="J405" s="297"/>
    </row>
    <row r="406" spans="3:10" ht="13.2">
      <c r="C406" s="40"/>
      <c r="I406" s="293"/>
      <c r="J406" s="297"/>
    </row>
    <row r="407" spans="3:10" ht="13.2">
      <c r="C407" s="40"/>
      <c r="I407" s="293"/>
      <c r="J407" s="297"/>
    </row>
    <row r="408" spans="3:10" ht="13.2">
      <c r="C408" s="40"/>
      <c r="I408" s="293"/>
      <c r="J408" s="297"/>
    </row>
    <row r="409" spans="3:10" ht="13.2">
      <c r="C409" s="40"/>
      <c r="I409" s="293"/>
      <c r="J409" s="297"/>
    </row>
    <row r="410" spans="3:10" ht="13.2">
      <c r="C410" s="40"/>
      <c r="I410" s="293"/>
      <c r="J410" s="297"/>
    </row>
    <row r="411" spans="3:10" ht="13.2">
      <c r="C411" s="40"/>
      <c r="I411" s="293"/>
      <c r="J411" s="297"/>
    </row>
    <row r="412" spans="3:10" ht="13.2">
      <c r="C412" s="40"/>
      <c r="I412" s="293"/>
      <c r="J412" s="297"/>
    </row>
    <row r="413" spans="3:10" ht="13.2">
      <c r="C413" s="40"/>
      <c r="I413" s="293"/>
      <c r="J413" s="297"/>
    </row>
    <row r="414" spans="3:10" ht="13.2">
      <c r="C414" s="40"/>
      <c r="I414" s="293"/>
      <c r="J414" s="297"/>
    </row>
    <row r="415" spans="3:10" ht="13.2">
      <c r="C415" s="40"/>
      <c r="I415" s="293"/>
      <c r="J415" s="297"/>
    </row>
    <row r="416" spans="3:10" ht="13.2">
      <c r="C416" s="40"/>
      <c r="I416" s="293"/>
      <c r="J416" s="297"/>
    </row>
    <row r="417" spans="3:10" ht="13.2">
      <c r="C417" s="40"/>
      <c r="I417" s="293"/>
      <c r="J417" s="297"/>
    </row>
    <row r="418" spans="3:10" ht="13.2">
      <c r="C418" s="40"/>
      <c r="I418" s="293"/>
      <c r="J418" s="297"/>
    </row>
    <row r="419" spans="3:10" ht="13.2">
      <c r="C419" s="40"/>
      <c r="I419" s="293"/>
      <c r="J419" s="297"/>
    </row>
    <row r="420" spans="3:10" ht="13.2">
      <c r="C420" s="40"/>
      <c r="I420" s="293"/>
      <c r="J420" s="297"/>
    </row>
    <row r="421" spans="3:10" ht="13.2">
      <c r="C421" s="40"/>
      <c r="I421" s="293"/>
      <c r="J421" s="297"/>
    </row>
    <row r="422" spans="3:10" ht="13.2">
      <c r="C422" s="40"/>
      <c r="I422" s="293"/>
      <c r="J422" s="297"/>
    </row>
    <row r="423" spans="3:10" ht="13.2">
      <c r="C423" s="40"/>
      <c r="I423" s="293"/>
      <c r="J423" s="297"/>
    </row>
    <row r="424" spans="3:10" ht="13.2">
      <c r="C424" s="40"/>
      <c r="I424" s="293"/>
      <c r="J424" s="297"/>
    </row>
    <row r="425" spans="3:10" ht="13.2">
      <c r="C425" s="40"/>
      <c r="I425" s="293"/>
      <c r="J425" s="297"/>
    </row>
    <row r="426" spans="3:10" ht="13.2">
      <c r="C426" s="40"/>
      <c r="I426" s="293"/>
      <c r="J426" s="297"/>
    </row>
    <row r="427" spans="3:10" ht="13.2">
      <c r="C427" s="40"/>
      <c r="I427" s="293"/>
      <c r="J427" s="297"/>
    </row>
    <row r="428" spans="3:10" ht="13.2">
      <c r="C428" s="40"/>
      <c r="I428" s="293"/>
      <c r="J428" s="297"/>
    </row>
    <row r="429" spans="3:10" ht="13.2">
      <c r="C429" s="40"/>
      <c r="I429" s="293"/>
      <c r="J429" s="297"/>
    </row>
    <row r="430" spans="3:10" ht="13.2">
      <c r="C430" s="40"/>
      <c r="I430" s="293"/>
      <c r="J430" s="297"/>
    </row>
    <row r="431" spans="3:10" ht="13.2">
      <c r="C431" s="40"/>
      <c r="I431" s="293"/>
      <c r="J431" s="297"/>
    </row>
    <row r="432" spans="3:10" ht="13.2">
      <c r="C432" s="40"/>
      <c r="I432" s="293"/>
      <c r="J432" s="297"/>
    </row>
    <row r="433" spans="3:10" ht="13.2">
      <c r="C433" s="40"/>
      <c r="I433" s="293"/>
      <c r="J433" s="297"/>
    </row>
    <row r="434" spans="3:10" ht="13.2">
      <c r="C434" s="40"/>
      <c r="I434" s="293"/>
      <c r="J434" s="297"/>
    </row>
    <row r="435" spans="3:10" ht="13.2">
      <c r="C435" s="40"/>
      <c r="I435" s="293"/>
      <c r="J435" s="297"/>
    </row>
    <row r="436" spans="3:10" ht="13.2">
      <c r="C436" s="40"/>
      <c r="I436" s="293"/>
      <c r="J436" s="297"/>
    </row>
    <row r="437" spans="3:10" ht="13.2">
      <c r="C437" s="40"/>
      <c r="I437" s="293"/>
      <c r="J437" s="297"/>
    </row>
    <row r="438" spans="3:10" ht="13.2">
      <c r="C438" s="40"/>
      <c r="I438" s="293"/>
      <c r="J438" s="297"/>
    </row>
    <row r="439" spans="3:10" ht="13.2">
      <c r="C439" s="40"/>
      <c r="I439" s="293"/>
      <c r="J439" s="297"/>
    </row>
    <row r="440" spans="3:10" ht="13.2">
      <c r="C440" s="40"/>
      <c r="I440" s="293"/>
      <c r="J440" s="297"/>
    </row>
    <row r="441" spans="3:10" ht="13.2">
      <c r="C441" s="40"/>
      <c r="I441" s="293"/>
      <c r="J441" s="297"/>
    </row>
    <row r="442" spans="3:10" ht="13.2">
      <c r="C442" s="40"/>
      <c r="I442" s="293"/>
      <c r="J442" s="297"/>
    </row>
    <row r="443" spans="3:10" ht="13.2">
      <c r="C443" s="40"/>
      <c r="I443" s="293"/>
      <c r="J443" s="297"/>
    </row>
    <row r="444" spans="3:10" ht="13.2">
      <c r="C444" s="40"/>
      <c r="I444" s="293"/>
      <c r="J444" s="297"/>
    </row>
    <row r="445" spans="3:10" ht="13.2">
      <c r="C445" s="40"/>
      <c r="I445" s="293"/>
      <c r="J445" s="297"/>
    </row>
    <row r="446" spans="3:10" ht="13.2">
      <c r="C446" s="40"/>
      <c r="I446" s="293"/>
      <c r="J446" s="297"/>
    </row>
    <row r="447" spans="3:10" ht="13.2">
      <c r="C447" s="40"/>
      <c r="I447" s="293"/>
      <c r="J447" s="297"/>
    </row>
    <row r="448" spans="3:10" ht="13.2">
      <c r="C448" s="40"/>
      <c r="I448" s="293"/>
      <c r="J448" s="297"/>
    </row>
    <row r="449" spans="3:10" ht="13.2">
      <c r="C449" s="40"/>
      <c r="I449" s="293"/>
      <c r="J449" s="297"/>
    </row>
    <row r="450" spans="3:10" ht="13.2">
      <c r="C450" s="40"/>
      <c r="I450" s="293"/>
      <c r="J450" s="297"/>
    </row>
    <row r="451" spans="3:10" ht="13.2">
      <c r="C451" s="40"/>
      <c r="I451" s="293"/>
      <c r="J451" s="297"/>
    </row>
    <row r="452" spans="3:10" ht="13.2">
      <c r="C452" s="40"/>
      <c r="I452" s="293"/>
      <c r="J452" s="297"/>
    </row>
    <row r="453" spans="3:10" ht="13.2">
      <c r="C453" s="40"/>
      <c r="I453" s="293"/>
      <c r="J453" s="297"/>
    </row>
    <row r="454" spans="3:10" ht="13.2">
      <c r="C454" s="40"/>
      <c r="I454" s="293"/>
      <c r="J454" s="297"/>
    </row>
    <row r="455" spans="3:10" ht="13.2">
      <c r="C455" s="40"/>
      <c r="I455" s="293"/>
      <c r="J455" s="297"/>
    </row>
    <row r="456" spans="3:10" ht="13.2">
      <c r="C456" s="40"/>
      <c r="I456" s="293"/>
      <c r="J456" s="297"/>
    </row>
    <row r="457" spans="3:10" ht="13.2">
      <c r="C457" s="40"/>
      <c r="I457" s="293"/>
      <c r="J457" s="297"/>
    </row>
    <row r="458" spans="3:10" ht="13.2">
      <c r="C458" s="40"/>
      <c r="I458" s="293"/>
      <c r="J458" s="297"/>
    </row>
    <row r="459" spans="3:10" ht="13.2">
      <c r="C459" s="40"/>
      <c r="I459" s="293"/>
      <c r="J459" s="297"/>
    </row>
    <row r="460" spans="3:10" ht="13.2">
      <c r="C460" s="40"/>
      <c r="I460" s="293"/>
      <c r="J460" s="297"/>
    </row>
    <row r="461" spans="3:10" ht="13.2">
      <c r="C461" s="40"/>
      <c r="I461" s="293"/>
      <c r="J461" s="297"/>
    </row>
    <row r="462" spans="3:10" ht="13.2">
      <c r="C462" s="40"/>
      <c r="I462" s="293"/>
      <c r="J462" s="297"/>
    </row>
    <row r="463" spans="3:10" ht="13.2">
      <c r="C463" s="40"/>
      <c r="I463" s="293"/>
      <c r="J463" s="297"/>
    </row>
    <row r="464" spans="3:10" ht="13.2">
      <c r="C464" s="40"/>
      <c r="I464" s="293"/>
      <c r="J464" s="297"/>
    </row>
    <row r="465" spans="3:10" ht="13.2">
      <c r="C465" s="40"/>
      <c r="I465" s="293"/>
      <c r="J465" s="297"/>
    </row>
    <row r="466" spans="3:10" ht="13.2">
      <c r="C466" s="40"/>
      <c r="I466" s="293"/>
      <c r="J466" s="297"/>
    </row>
    <row r="467" spans="3:10" ht="13.2">
      <c r="C467" s="40"/>
      <c r="I467" s="293"/>
      <c r="J467" s="297"/>
    </row>
    <row r="468" spans="3:10" ht="13.2">
      <c r="C468" s="40"/>
      <c r="I468" s="293"/>
      <c r="J468" s="297"/>
    </row>
    <row r="469" spans="3:10" ht="13.2">
      <c r="C469" s="40"/>
      <c r="I469" s="293"/>
      <c r="J469" s="297"/>
    </row>
    <row r="470" spans="3:10" ht="13.2">
      <c r="C470" s="40"/>
      <c r="I470" s="293"/>
      <c r="J470" s="297"/>
    </row>
    <row r="471" spans="3:10" ht="13.2">
      <c r="C471" s="40"/>
      <c r="I471" s="293"/>
      <c r="J471" s="297"/>
    </row>
    <row r="472" spans="3:10" ht="13.2">
      <c r="C472" s="40"/>
      <c r="I472" s="293"/>
      <c r="J472" s="297"/>
    </row>
    <row r="473" spans="3:10" ht="13.2">
      <c r="C473" s="40"/>
      <c r="I473" s="293"/>
      <c r="J473" s="297"/>
    </row>
    <row r="474" spans="3:10" ht="13.2">
      <c r="C474" s="40"/>
      <c r="I474" s="293"/>
      <c r="J474" s="297"/>
    </row>
    <row r="475" spans="3:10" ht="13.2">
      <c r="C475" s="40"/>
      <c r="I475" s="293"/>
      <c r="J475" s="297"/>
    </row>
    <row r="476" spans="3:10" ht="13.2">
      <c r="C476" s="40"/>
      <c r="I476" s="293"/>
      <c r="J476" s="297"/>
    </row>
    <row r="477" spans="3:10" ht="13.2">
      <c r="C477" s="40"/>
      <c r="I477" s="293"/>
      <c r="J477" s="297"/>
    </row>
    <row r="478" spans="3:10" ht="13.2">
      <c r="C478" s="40"/>
      <c r="I478" s="293"/>
      <c r="J478" s="297"/>
    </row>
    <row r="479" spans="3:10" ht="13.2">
      <c r="C479" s="40"/>
      <c r="I479" s="293"/>
      <c r="J479" s="297"/>
    </row>
    <row r="480" spans="3:10" ht="13.2">
      <c r="C480" s="40"/>
      <c r="I480" s="293"/>
      <c r="J480" s="297"/>
    </row>
    <row r="481" spans="3:10" ht="13.2">
      <c r="C481" s="40"/>
      <c r="I481" s="293"/>
      <c r="J481" s="297"/>
    </row>
    <row r="482" spans="3:10" ht="13.2">
      <c r="C482" s="40"/>
      <c r="I482" s="293"/>
      <c r="J482" s="297"/>
    </row>
    <row r="483" spans="3:10" ht="13.2">
      <c r="C483" s="40"/>
      <c r="I483" s="293"/>
      <c r="J483" s="297"/>
    </row>
    <row r="484" spans="3:10" ht="13.2">
      <c r="C484" s="40"/>
      <c r="I484" s="293"/>
      <c r="J484" s="297"/>
    </row>
    <row r="485" spans="3:10" ht="13.2">
      <c r="C485" s="40"/>
      <c r="I485" s="293"/>
      <c r="J485" s="297"/>
    </row>
    <row r="486" spans="3:10" ht="13.2">
      <c r="C486" s="40"/>
      <c r="I486" s="293"/>
      <c r="J486" s="297"/>
    </row>
    <row r="487" spans="3:10" ht="13.2">
      <c r="C487" s="40"/>
      <c r="I487" s="293"/>
      <c r="J487" s="297"/>
    </row>
    <row r="488" spans="3:10" ht="13.2">
      <c r="C488" s="40"/>
      <c r="I488" s="293"/>
      <c r="J488" s="297"/>
    </row>
    <row r="489" spans="3:10" ht="13.2">
      <c r="C489" s="40"/>
      <c r="I489" s="293"/>
      <c r="J489" s="297"/>
    </row>
    <row r="490" spans="3:10" ht="13.2">
      <c r="C490" s="40"/>
      <c r="I490" s="293"/>
      <c r="J490" s="297"/>
    </row>
    <row r="491" spans="3:10" ht="13.2">
      <c r="C491" s="40"/>
      <c r="I491" s="293"/>
      <c r="J491" s="297"/>
    </row>
    <row r="492" spans="3:10" ht="13.2">
      <c r="C492" s="40"/>
      <c r="I492" s="293"/>
      <c r="J492" s="297"/>
    </row>
    <row r="493" spans="3:10" ht="13.2">
      <c r="C493" s="40"/>
      <c r="I493" s="293"/>
      <c r="J493" s="297"/>
    </row>
    <row r="494" spans="3:10" ht="13.2">
      <c r="C494" s="40"/>
      <c r="I494" s="293"/>
      <c r="J494" s="297"/>
    </row>
    <row r="495" spans="3:10" ht="13.2">
      <c r="C495" s="40"/>
      <c r="I495" s="293"/>
      <c r="J495" s="297"/>
    </row>
    <row r="496" spans="3:10" ht="13.2">
      <c r="C496" s="40"/>
      <c r="I496" s="293"/>
      <c r="J496" s="297"/>
    </row>
    <row r="497" spans="3:10" ht="13.2">
      <c r="C497" s="40"/>
      <c r="I497" s="293"/>
      <c r="J497" s="297"/>
    </row>
    <row r="498" spans="3:10" ht="13.2">
      <c r="C498" s="40"/>
      <c r="I498" s="293"/>
      <c r="J498" s="297"/>
    </row>
    <row r="499" spans="3:10" ht="13.2">
      <c r="C499" s="40"/>
      <c r="I499" s="293"/>
      <c r="J499" s="297"/>
    </row>
    <row r="500" spans="3:10" ht="13.2">
      <c r="C500" s="40"/>
      <c r="I500" s="293"/>
      <c r="J500" s="297"/>
    </row>
    <row r="501" spans="3:10" ht="13.2">
      <c r="C501" s="40"/>
      <c r="I501" s="293"/>
      <c r="J501" s="297"/>
    </row>
    <row r="502" spans="3:10" ht="13.2">
      <c r="C502" s="40"/>
      <c r="I502" s="293"/>
      <c r="J502" s="297"/>
    </row>
    <row r="503" spans="3:10" ht="13.2">
      <c r="C503" s="40"/>
      <c r="I503" s="293"/>
      <c r="J503" s="297"/>
    </row>
    <row r="504" spans="3:10" ht="13.2">
      <c r="C504" s="40"/>
      <c r="I504" s="293"/>
      <c r="J504" s="297"/>
    </row>
    <row r="505" spans="3:10" ht="13.2">
      <c r="C505" s="40"/>
      <c r="I505" s="293"/>
      <c r="J505" s="297"/>
    </row>
    <row r="506" spans="3:10" ht="13.2">
      <c r="C506" s="40"/>
      <c r="I506" s="293"/>
      <c r="J506" s="297"/>
    </row>
    <row r="507" spans="3:10" ht="13.2">
      <c r="C507" s="40"/>
      <c r="I507" s="293"/>
      <c r="J507" s="297"/>
    </row>
    <row r="508" spans="3:10" ht="13.2">
      <c r="C508" s="40"/>
      <c r="I508" s="293"/>
      <c r="J508" s="297"/>
    </row>
    <row r="509" spans="3:10" ht="13.2">
      <c r="C509" s="40"/>
      <c r="I509" s="293"/>
      <c r="J509" s="297"/>
    </row>
    <row r="510" spans="3:10" ht="13.2">
      <c r="C510" s="40"/>
      <c r="I510" s="293"/>
      <c r="J510" s="297"/>
    </row>
    <row r="511" spans="3:10" ht="13.2">
      <c r="C511" s="40"/>
      <c r="I511" s="293"/>
      <c r="J511" s="297"/>
    </row>
    <row r="512" spans="3:10" ht="13.2">
      <c r="C512" s="40"/>
      <c r="I512" s="293"/>
      <c r="J512" s="297"/>
    </row>
    <row r="513" spans="3:10" ht="13.2">
      <c r="C513" s="40"/>
      <c r="I513" s="293"/>
      <c r="J513" s="297"/>
    </row>
    <row r="514" spans="3:10" ht="13.2">
      <c r="C514" s="40"/>
      <c r="I514" s="293"/>
      <c r="J514" s="297"/>
    </row>
    <row r="515" spans="3:10" ht="13.2">
      <c r="C515" s="40"/>
      <c r="I515" s="293"/>
      <c r="J515" s="297"/>
    </row>
    <row r="516" spans="3:10" ht="13.2">
      <c r="C516" s="40"/>
      <c r="I516" s="293"/>
      <c r="J516" s="297"/>
    </row>
    <row r="517" spans="3:10" ht="13.2">
      <c r="C517" s="40"/>
      <c r="I517" s="293"/>
      <c r="J517" s="297"/>
    </row>
    <row r="518" spans="3:10" ht="13.2">
      <c r="C518" s="40"/>
      <c r="I518" s="293"/>
      <c r="J518" s="297"/>
    </row>
    <row r="519" spans="3:10" ht="13.2">
      <c r="C519" s="40"/>
      <c r="I519" s="293"/>
      <c r="J519" s="297"/>
    </row>
    <row r="520" spans="3:10" ht="13.2">
      <c r="C520" s="40"/>
      <c r="I520" s="293"/>
      <c r="J520" s="297"/>
    </row>
    <row r="521" spans="3:10" ht="13.2">
      <c r="C521" s="40"/>
      <c r="I521" s="293"/>
      <c r="J521" s="297"/>
    </row>
    <row r="522" spans="3:10" ht="13.2">
      <c r="C522" s="40"/>
      <c r="I522" s="293"/>
      <c r="J522" s="297"/>
    </row>
    <row r="523" spans="3:10" ht="13.2">
      <c r="C523" s="40"/>
      <c r="I523" s="293"/>
      <c r="J523" s="297"/>
    </row>
    <row r="524" spans="3:10" ht="13.2">
      <c r="C524" s="40"/>
      <c r="I524" s="293"/>
      <c r="J524" s="297"/>
    </row>
    <row r="525" spans="3:10" ht="13.2">
      <c r="C525" s="40"/>
      <c r="I525" s="293"/>
      <c r="J525" s="297"/>
    </row>
    <row r="526" spans="3:10" ht="13.2">
      <c r="C526" s="40"/>
      <c r="I526" s="293"/>
      <c r="J526" s="297"/>
    </row>
    <row r="527" spans="3:10" ht="13.2">
      <c r="C527" s="40"/>
      <c r="I527" s="293"/>
      <c r="J527" s="297"/>
    </row>
    <row r="528" spans="3:10" ht="13.2">
      <c r="C528" s="40"/>
      <c r="I528" s="293"/>
      <c r="J528" s="297"/>
    </row>
    <row r="529" spans="3:10" ht="13.2">
      <c r="C529" s="40"/>
      <c r="I529" s="293"/>
      <c r="J529" s="297"/>
    </row>
    <row r="530" spans="3:10" ht="13.2">
      <c r="C530" s="40"/>
      <c r="I530" s="293"/>
      <c r="J530" s="297"/>
    </row>
    <row r="531" spans="3:10" ht="13.2">
      <c r="C531" s="40"/>
      <c r="I531" s="293"/>
      <c r="J531" s="297"/>
    </row>
    <row r="532" spans="3:10" ht="13.2">
      <c r="C532" s="40"/>
      <c r="I532" s="293"/>
      <c r="J532" s="297"/>
    </row>
    <row r="533" spans="3:10" ht="13.2">
      <c r="C533" s="40"/>
      <c r="I533" s="293"/>
      <c r="J533" s="297"/>
    </row>
    <row r="534" spans="3:10" ht="13.2">
      <c r="C534" s="40"/>
      <c r="I534" s="293"/>
      <c r="J534" s="297"/>
    </row>
    <row r="535" spans="3:10" ht="13.2">
      <c r="C535" s="40"/>
      <c r="I535" s="293"/>
      <c r="J535" s="297"/>
    </row>
    <row r="536" spans="3:10" ht="13.2">
      <c r="C536" s="40"/>
      <c r="I536" s="293"/>
      <c r="J536" s="297"/>
    </row>
    <row r="537" spans="3:10" ht="13.2">
      <c r="C537" s="40"/>
      <c r="I537" s="293"/>
      <c r="J537" s="297"/>
    </row>
    <row r="538" spans="3:10" ht="13.2">
      <c r="C538" s="40"/>
      <c r="I538" s="293"/>
      <c r="J538" s="297"/>
    </row>
    <row r="539" spans="3:10" ht="13.2">
      <c r="C539" s="40"/>
      <c r="I539" s="293"/>
      <c r="J539" s="297"/>
    </row>
    <row r="540" spans="3:10" ht="13.2">
      <c r="C540" s="40"/>
      <c r="I540" s="293"/>
      <c r="J540" s="297"/>
    </row>
    <row r="541" spans="3:10" ht="13.2">
      <c r="C541" s="40"/>
      <c r="I541" s="293"/>
      <c r="J541" s="297"/>
    </row>
    <row r="542" spans="3:10" ht="13.2">
      <c r="C542" s="40"/>
      <c r="I542" s="293"/>
      <c r="J542" s="297"/>
    </row>
    <row r="543" spans="3:10" ht="13.2">
      <c r="C543" s="40"/>
      <c r="I543" s="293"/>
      <c r="J543" s="297"/>
    </row>
    <row r="544" spans="3:10" ht="13.2">
      <c r="C544" s="40"/>
      <c r="I544" s="293"/>
      <c r="J544" s="297"/>
    </row>
    <row r="545" spans="3:10" ht="13.2">
      <c r="C545" s="40"/>
      <c r="I545" s="293"/>
      <c r="J545" s="297"/>
    </row>
    <row r="546" spans="3:10" ht="13.2">
      <c r="C546" s="40"/>
      <c r="I546" s="293"/>
      <c r="J546" s="297"/>
    </row>
    <row r="547" spans="3:10" ht="13.2">
      <c r="C547" s="40"/>
      <c r="I547" s="293"/>
      <c r="J547" s="297"/>
    </row>
    <row r="548" spans="3:10" ht="13.2">
      <c r="C548" s="40"/>
      <c r="I548" s="293"/>
      <c r="J548" s="297"/>
    </row>
    <row r="549" spans="3:10" ht="13.2">
      <c r="C549" s="40"/>
      <c r="I549" s="293"/>
      <c r="J549" s="297"/>
    </row>
    <row r="550" spans="3:10" ht="13.2">
      <c r="C550" s="40"/>
      <c r="I550" s="293"/>
      <c r="J550" s="297"/>
    </row>
    <row r="551" spans="3:10" ht="13.2">
      <c r="C551" s="40"/>
      <c r="I551" s="293"/>
      <c r="J551" s="297"/>
    </row>
    <row r="552" spans="3:10" ht="13.2">
      <c r="C552" s="40"/>
      <c r="I552" s="293"/>
      <c r="J552" s="297"/>
    </row>
    <row r="553" spans="3:10" ht="13.2">
      <c r="C553" s="40"/>
      <c r="I553" s="293"/>
      <c r="J553" s="297"/>
    </row>
    <row r="554" spans="3:10" ht="13.2">
      <c r="C554" s="40"/>
      <c r="I554" s="293"/>
      <c r="J554" s="297"/>
    </row>
    <row r="555" spans="3:10" ht="13.2">
      <c r="C555" s="40"/>
      <c r="I555" s="293"/>
      <c r="J555" s="297"/>
    </row>
    <row r="556" spans="3:10" ht="13.2">
      <c r="C556" s="40"/>
      <c r="I556" s="293"/>
      <c r="J556" s="297"/>
    </row>
    <row r="557" spans="3:10" ht="13.2">
      <c r="C557" s="40"/>
      <c r="I557" s="293"/>
      <c r="J557" s="297"/>
    </row>
    <row r="558" spans="3:10" ht="13.2">
      <c r="C558" s="40"/>
      <c r="I558" s="293"/>
      <c r="J558" s="297"/>
    </row>
    <row r="559" spans="3:10" ht="13.2">
      <c r="C559" s="40"/>
      <c r="I559" s="293"/>
      <c r="J559" s="297"/>
    </row>
    <row r="560" spans="3:10" ht="13.2">
      <c r="C560" s="40"/>
      <c r="I560" s="293"/>
      <c r="J560" s="297"/>
    </row>
    <row r="561" spans="3:10" ht="13.2">
      <c r="C561" s="40"/>
      <c r="I561" s="293"/>
      <c r="J561" s="297"/>
    </row>
    <row r="562" spans="3:10" ht="13.2">
      <c r="C562" s="40"/>
      <c r="I562" s="293"/>
      <c r="J562" s="297"/>
    </row>
    <row r="563" spans="3:10" ht="13.2">
      <c r="C563" s="40"/>
      <c r="I563" s="293"/>
      <c r="J563" s="297"/>
    </row>
    <row r="564" spans="3:10" ht="13.2">
      <c r="C564" s="40"/>
      <c r="I564" s="293"/>
      <c r="J564" s="297"/>
    </row>
    <row r="565" spans="3:10" ht="13.2">
      <c r="C565" s="40"/>
      <c r="I565" s="293"/>
      <c r="J565" s="297"/>
    </row>
    <row r="566" spans="3:10" ht="13.2">
      <c r="C566" s="40"/>
      <c r="I566" s="293"/>
      <c r="J566" s="297"/>
    </row>
    <row r="567" spans="3:10" ht="13.2">
      <c r="C567" s="40"/>
      <c r="I567" s="293"/>
      <c r="J567" s="297"/>
    </row>
    <row r="568" spans="3:10" ht="13.2">
      <c r="C568" s="40"/>
      <c r="I568" s="293"/>
      <c r="J568" s="297"/>
    </row>
    <row r="569" spans="3:10" ht="13.2">
      <c r="C569" s="40"/>
      <c r="I569" s="293"/>
      <c r="J569" s="297"/>
    </row>
    <row r="570" spans="3:10" ht="13.2">
      <c r="C570" s="40"/>
      <c r="I570" s="293"/>
      <c r="J570" s="297"/>
    </row>
    <row r="571" spans="3:10" ht="13.2">
      <c r="C571" s="40"/>
      <c r="I571" s="293"/>
      <c r="J571" s="297"/>
    </row>
    <row r="572" spans="3:10" ht="13.2">
      <c r="C572" s="40"/>
      <c r="I572" s="293"/>
      <c r="J572" s="297"/>
    </row>
    <row r="573" spans="3:10" ht="13.2">
      <c r="C573" s="40"/>
      <c r="I573" s="293"/>
      <c r="J573" s="297"/>
    </row>
    <row r="574" spans="3:10" ht="13.2">
      <c r="C574" s="40"/>
      <c r="I574" s="293"/>
      <c r="J574" s="297"/>
    </row>
    <row r="575" spans="3:10" ht="13.2">
      <c r="C575" s="40"/>
      <c r="I575" s="293"/>
      <c r="J575" s="297"/>
    </row>
    <row r="576" spans="3:10" ht="13.2">
      <c r="C576" s="40"/>
      <c r="I576" s="293"/>
      <c r="J576" s="297"/>
    </row>
    <row r="577" spans="3:10" ht="13.2">
      <c r="C577" s="40"/>
      <c r="I577" s="293"/>
      <c r="J577" s="297"/>
    </row>
    <row r="578" spans="3:10" ht="13.2">
      <c r="C578" s="40"/>
      <c r="I578" s="293"/>
      <c r="J578" s="297"/>
    </row>
    <row r="579" spans="3:10" ht="13.2">
      <c r="C579" s="40"/>
      <c r="I579" s="293"/>
      <c r="J579" s="297"/>
    </row>
    <row r="580" spans="3:10" ht="13.2">
      <c r="C580" s="40"/>
      <c r="I580" s="293"/>
      <c r="J580" s="297"/>
    </row>
    <row r="581" spans="3:10" ht="13.2">
      <c r="C581" s="40"/>
      <c r="I581" s="293"/>
      <c r="J581" s="297"/>
    </row>
    <row r="582" spans="3:10" ht="13.2">
      <c r="C582" s="40"/>
      <c r="I582" s="293"/>
      <c r="J582" s="297"/>
    </row>
    <row r="583" spans="3:10" ht="13.2">
      <c r="C583" s="40"/>
      <c r="I583" s="293"/>
      <c r="J583" s="297"/>
    </row>
    <row r="584" spans="3:10" ht="13.2">
      <c r="C584" s="40"/>
      <c r="I584" s="293"/>
      <c r="J584" s="297"/>
    </row>
    <row r="585" spans="3:10" ht="13.2">
      <c r="C585" s="40"/>
      <c r="I585" s="293"/>
      <c r="J585" s="297"/>
    </row>
    <row r="586" spans="3:10" ht="13.2">
      <c r="C586" s="40"/>
      <c r="I586" s="293"/>
      <c r="J586" s="297"/>
    </row>
    <row r="587" spans="3:10" ht="13.2">
      <c r="C587" s="40"/>
      <c r="I587" s="293"/>
      <c r="J587" s="297"/>
    </row>
    <row r="588" spans="3:10" ht="13.2">
      <c r="C588" s="40"/>
      <c r="I588" s="293"/>
      <c r="J588" s="297"/>
    </row>
    <row r="589" spans="3:10" ht="13.2">
      <c r="C589" s="40"/>
      <c r="I589" s="293"/>
      <c r="J589" s="297"/>
    </row>
    <row r="590" spans="3:10" ht="13.2">
      <c r="C590" s="40"/>
      <c r="I590" s="293"/>
      <c r="J590" s="297"/>
    </row>
    <row r="591" spans="3:10" ht="13.2">
      <c r="C591" s="40"/>
      <c r="I591" s="293"/>
      <c r="J591" s="297"/>
    </row>
    <row r="592" spans="3:10" ht="13.2">
      <c r="C592" s="40"/>
      <c r="I592" s="293"/>
      <c r="J592" s="297"/>
    </row>
    <row r="593" spans="3:10" ht="13.2">
      <c r="C593" s="40"/>
      <c r="I593" s="293"/>
      <c r="J593" s="297"/>
    </row>
    <row r="594" spans="3:10" ht="13.2">
      <c r="C594" s="40"/>
      <c r="I594" s="293"/>
      <c r="J594" s="297"/>
    </row>
    <row r="595" spans="3:10" ht="13.2">
      <c r="C595" s="40"/>
      <c r="I595" s="293"/>
      <c r="J595" s="297"/>
    </row>
    <row r="596" spans="3:10" ht="13.2">
      <c r="C596" s="40"/>
      <c r="I596" s="293"/>
      <c r="J596" s="297"/>
    </row>
    <row r="597" spans="3:10" ht="13.2">
      <c r="C597" s="40"/>
      <c r="I597" s="293"/>
      <c r="J597" s="297"/>
    </row>
    <row r="598" spans="3:10" ht="13.2">
      <c r="C598" s="40"/>
      <c r="I598" s="293"/>
      <c r="J598" s="297"/>
    </row>
    <row r="599" spans="3:10" ht="13.2">
      <c r="C599" s="40"/>
      <c r="I599" s="293"/>
      <c r="J599" s="297"/>
    </row>
    <row r="600" spans="3:10" ht="13.2">
      <c r="C600" s="40"/>
      <c r="I600" s="293"/>
      <c r="J600" s="297"/>
    </row>
    <row r="601" spans="3:10" ht="13.2">
      <c r="C601" s="40"/>
      <c r="I601" s="293"/>
      <c r="J601" s="297"/>
    </row>
    <row r="602" spans="3:10" ht="13.2">
      <c r="C602" s="40"/>
      <c r="I602" s="293"/>
      <c r="J602" s="297"/>
    </row>
    <row r="603" spans="3:10" ht="13.2">
      <c r="C603" s="40"/>
      <c r="I603" s="293"/>
      <c r="J603" s="297"/>
    </row>
    <row r="604" spans="3:10" ht="13.2">
      <c r="C604" s="40"/>
      <c r="I604" s="293"/>
      <c r="J604" s="297"/>
    </row>
    <row r="605" spans="3:10" ht="13.2">
      <c r="C605" s="40"/>
      <c r="I605" s="293"/>
      <c r="J605" s="297"/>
    </row>
    <row r="606" spans="3:10" ht="13.2">
      <c r="C606" s="40"/>
      <c r="I606" s="293"/>
      <c r="J606" s="297"/>
    </row>
    <row r="607" spans="3:10" ht="13.2">
      <c r="C607" s="40"/>
      <c r="I607" s="293"/>
      <c r="J607" s="297"/>
    </row>
    <row r="608" spans="3:10" ht="13.2">
      <c r="C608" s="40"/>
      <c r="I608" s="293"/>
      <c r="J608" s="297"/>
    </row>
    <row r="609" spans="3:10" ht="13.2">
      <c r="C609" s="40"/>
      <c r="I609" s="293"/>
      <c r="J609" s="297"/>
    </row>
    <row r="610" spans="3:10" ht="13.2">
      <c r="C610" s="40"/>
      <c r="I610" s="293"/>
      <c r="J610" s="297"/>
    </row>
    <row r="611" spans="3:10" ht="13.2">
      <c r="C611" s="40"/>
      <c r="I611" s="293"/>
      <c r="J611" s="297"/>
    </row>
    <row r="612" spans="3:10" ht="13.2">
      <c r="C612" s="40"/>
      <c r="I612" s="293"/>
      <c r="J612" s="297"/>
    </row>
    <row r="613" spans="3:10" ht="13.2">
      <c r="C613" s="40"/>
      <c r="I613" s="293"/>
      <c r="J613" s="297"/>
    </row>
    <row r="614" spans="3:10" ht="13.2">
      <c r="C614" s="40"/>
      <c r="I614" s="293"/>
      <c r="J614" s="297"/>
    </row>
    <row r="615" spans="3:10" ht="13.2">
      <c r="C615" s="40"/>
      <c r="I615" s="293"/>
      <c r="J615" s="297"/>
    </row>
    <row r="616" spans="3:10" ht="13.2">
      <c r="C616" s="40"/>
      <c r="I616" s="293"/>
      <c r="J616" s="297"/>
    </row>
    <row r="617" spans="3:10" ht="13.2">
      <c r="C617" s="40"/>
      <c r="I617" s="293"/>
      <c r="J617" s="297"/>
    </row>
    <row r="618" spans="3:10" ht="13.2">
      <c r="C618" s="40"/>
      <c r="I618" s="293"/>
      <c r="J618" s="297"/>
    </row>
    <row r="619" spans="3:10" ht="13.2">
      <c r="C619" s="40"/>
      <c r="I619" s="293"/>
      <c r="J619" s="297"/>
    </row>
    <row r="620" spans="3:10" ht="13.2">
      <c r="C620" s="40"/>
      <c r="I620" s="293"/>
      <c r="J620" s="297"/>
    </row>
    <row r="621" spans="3:10" ht="13.2">
      <c r="C621" s="40"/>
      <c r="I621" s="293"/>
      <c r="J621" s="297"/>
    </row>
    <row r="622" spans="3:10" ht="13.2">
      <c r="C622" s="40"/>
      <c r="I622" s="293"/>
      <c r="J622" s="297"/>
    </row>
    <row r="623" spans="3:10" ht="13.2">
      <c r="C623" s="40"/>
      <c r="I623" s="293"/>
      <c r="J623" s="297"/>
    </row>
    <row r="624" spans="3:10" ht="13.2">
      <c r="C624" s="40"/>
      <c r="I624" s="293"/>
      <c r="J624" s="297"/>
    </row>
    <row r="625" spans="3:10" ht="13.2">
      <c r="C625" s="40"/>
      <c r="I625" s="293"/>
      <c r="J625" s="297"/>
    </row>
    <row r="626" spans="3:10" ht="13.2">
      <c r="C626" s="40"/>
      <c r="I626" s="293"/>
      <c r="J626" s="297"/>
    </row>
    <row r="627" spans="3:10" ht="13.2">
      <c r="C627" s="40"/>
      <c r="I627" s="293"/>
      <c r="J627" s="297"/>
    </row>
    <row r="628" spans="3:10" ht="13.2">
      <c r="C628" s="40"/>
      <c r="I628" s="293"/>
      <c r="J628" s="297"/>
    </row>
    <row r="629" spans="3:10" ht="13.2">
      <c r="C629" s="40"/>
      <c r="I629" s="293"/>
      <c r="J629" s="297"/>
    </row>
    <row r="630" spans="3:10" ht="13.2">
      <c r="C630" s="40"/>
      <c r="I630" s="293"/>
      <c r="J630" s="297"/>
    </row>
    <row r="631" spans="3:10" ht="13.2">
      <c r="C631" s="40"/>
      <c r="I631" s="293"/>
      <c r="J631" s="297"/>
    </row>
    <row r="632" spans="3:10" ht="13.2">
      <c r="C632" s="40"/>
      <c r="I632" s="293"/>
      <c r="J632" s="297"/>
    </row>
    <row r="633" spans="3:10" ht="13.2">
      <c r="C633" s="40"/>
      <c r="I633" s="293"/>
      <c r="J633" s="297"/>
    </row>
    <row r="634" spans="3:10" ht="13.2">
      <c r="C634" s="40"/>
      <c r="I634" s="293"/>
      <c r="J634" s="297"/>
    </row>
    <row r="635" spans="3:10" ht="13.2">
      <c r="C635" s="40"/>
      <c r="I635" s="293"/>
      <c r="J635" s="297"/>
    </row>
    <row r="636" spans="3:10" ht="13.2">
      <c r="C636" s="40"/>
      <c r="I636" s="293"/>
      <c r="J636" s="297"/>
    </row>
    <row r="637" spans="3:10" ht="13.2">
      <c r="C637" s="40"/>
      <c r="I637" s="293"/>
      <c r="J637" s="297"/>
    </row>
    <row r="638" spans="3:10" ht="13.2">
      <c r="C638" s="40"/>
      <c r="I638" s="293"/>
      <c r="J638" s="297"/>
    </row>
    <row r="639" spans="3:10" ht="13.2">
      <c r="C639" s="40"/>
      <c r="I639" s="293"/>
      <c r="J639" s="297"/>
    </row>
    <row r="640" spans="3:10" ht="13.2">
      <c r="C640" s="40"/>
      <c r="I640" s="293"/>
      <c r="J640" s="297"/>
    </row>
    <row r="641" spans="3:10" ht="13.2">
      <c r="C641" s="40"/>
      <c r="I641" s="293"/>
      <c r="J641" s="297"/>
    </row>
    <row r="642" spans="3:10" ht="13.2">
      <c r="C642" s="40"/>
      <c r="I642" s="293"/>
      <c r="J642" s="297"/>
    </row>
    <row r="643" spans="3:10" ht="13.2">
      <c r="C643" s="40"/>
      <c r="I643" s="293"/>
      <c r="J643" s="297"/>
    </row>
    <row r="644" spans="3:10" ht="13.2">
      <c r="C644" s="40"/>
      <c r="I644" s="293"/>
      <c r="J644" s="297"/>
    </row>
    <row r="645" spans="3:10" ht="13.2">
      <c r="C645" s="40"/>
      <c r="I645" s="293"/>
      <c r="J645" s="297"/>
    </row>
    <row r="646" spans="3:10" ht="13.2">
      <c r="C646" s="40"/>
      <c r="I646" s="293"/>
      <c r="J646" s="297"/>
    </row>
    <row r="647" spans="3:10" ht="13.2">
      <c r="C647" s="40"/>
      <c r="I647" s="293"/>
      <c r="J647" s="297"/>
    </row>
    <row r="648" spans="3:10" ht="13.2">
      <c r="C648" s="40"/>
      <c r="I648" s="293"/>
      <c r="J648" s="297"/>
    </row>
    <row r="649" spans="3:10" ht="13.2">
      <c r="C649" s="40"/>
      <c r="I649" s="293"/>
      <c r="J649" s="297"/>
    </row>
    <row r="650" spans="3:10" ht="13.2">
      <c r="C650" s="40"/>
      <c r="I650" s="293"/>
      <c r="J650" s="297"/>
    </row>
    <row r="651" spans="3:10" ht="13.2">
      <c r="C651" s="40"/>
      <c r="I651" s="293"/>
      <c r="J651" s="297"/>
    </row>
    <row r="652" spans="3:10" ht="13.2">
      <c r="C652" s="40"/>
      <c r="I652" s="293"/>
      <c r="J652" s="297"/>
    </row>
    <row r="653" spans="3:10" ht="13.2">
      <c r="C653" s="40"/>
      <c r="I653" s="293"/>
      <c r="J653" s="297"/>
    </row>
    <row r="654" spans="3:10" ht="13.2">
      <c r="C654" s="40"/>
      <c r="I654" s="293"/>
      <c r="J654" s="297"/>
    </row>
    <row r="655" spans="3:10" ht="13.2">
      <c r="C655" s="40"/>
      <c r="I655" s="293"/>
      <c r="J655" s="297"/>
    </row>
    <row r="656" spans="3:10" ht="13.2">
      <c r="C656" s="40"/>
      <c r="I656" s="293"/>
      <c r="J656" s="297"/>
    </row>
    <row r="657" spans="3:10" ht="13.2">
      <c r="C657" s="40"/>
      <c r="I657" s="293"/>
      <c r="J657" s="297"/>
    </row>
    <row r="658" spans="3:10" ht="13.2">
      <c r="C658" s="40"/>
      <c r="I658" s="293"/>
      <c r="J658" s="297"/>
    </row>
    <row r="659" spans="3:10" ht="13.2">
      <c r="C659" s="40"/>
      <c r="I659" s="293"/>
      <c r="J659" s="297"/>
    </row>
    <row r="660" spans="3:10" ht="13.2">
      <c r="C660" s="40"/>
      <c r="I660" s="293"/>
      <c r="J660" s="297"/>
    </row>
    <row r="661" spans="3:10" ht="13.2">
      <c r="C661" s="40"/>
      <c r="I661" s="293"/>
      <c r="J661" s="297"/>
    </row>
    <row r="662" spans="3:10" ht="13.2">
      <c r="C662" s="40"/>
      <c r="I662" s="293"/>
      <c r="J662" s="297"/>
    </row>
    <row r="663" spans="3:10" ht="13.2">
      <c r="C663" s="40"/>
      <c r="I663" s="293"/>
      <c r="J663" s="297"/>
    </row>
    <row r="664" spans="3:10" ht="13.2">
      <c r="C664" s="40"/>
      <c r="I664" s="293"/>
      <c r="J664" s="297"/>
    </row>
    <row r="665" spans="3:10" ht="13.2">
      <c r="C665" s="40"/>
      <c r="I665" s="293"/>
      <c r="J665" s="297"/>
    </row>
    <row r="666" spans="3:10" ht="13.2">
      <c r="C666" s="40"/>
      <c r="I666" s="293"/>
      <c r="J666" s="297"/>
    </row>
    <row r="667" spans="3:10" ht="13.2">
      <c r="C667" s="40"/>
      <c r="I667" s="293"/>
      <c r="J667" s="297"/>
    </row>
    <row r="668" spans="3:10" ht="13.2">
      <c r="C668" s="40"/>
      <c r="I668" s="293"/>
      <c r="J668" s="297"/>
    </row>
    <row r="669" spans="3:10" ht="13.2">
      <c r="C669" s="40"/>
      <c r="I669" s="293"/>
      <c r="J669" s="297"/>
    </row>
    <row r="670" spans="3:10" ht="13.2">
      <c r="C670" s="40"/>
      <c r="I670" s="293"/>
      <c r="J670" s="297"/>
    </row>
    <row r="671" spans="3:10" ht="13.2">
      <c r="C671" s="40"/>
      <c r="I671" s="293"/>
      <c r="J671" s="297"/>
    </row>
    <row r="672" spans="3:10" ht="13.2">
      <c r="C672" s="40"/>
      <c r="I672" s="293"/>
      <c r="J672" s="297"/>
    </row>
    <row r="673" spans="3:10" ht="13.2">
      <c r="C673" s="40"/>
      <c r="I673" s="293"/>
      <c r="J673" s="297"/>
    </row>
    <row r="674" spans="3:10" ht="13.2">
      <c r="C674" s="40"/>
      <c r="I674" s="293"/>
      <c r="J674" s="297"/>
    </row>
    <row r="675" spans="3:10" ht="13.2">
      <c r="C675" s="40"/>
      <c r="I675" s="293"/>
      <c r="J675" s="297"/>
    </row>
    <row r="676" spans="3:10" ht="13.2">
      <c r="C676" s="40"/>
      <c r="I676" s="293"/>
      <c r="J676" s="297"/>
    </row>
    <row r="677" spans="3:10" ht="13.2">
      <c r="C677" s="40"/>
      <c r="I677" s="293"/>
      <c r="J677" s="297"/>
    </row>
    <row r="678" spans="3:10" ht="13.2">
      <c r="C678" s="40"/>
      <c r="I678" s="293"/>
      <c r="J678" s="297"/>
    </row>
    <row r="679" spans="3:10" ht="13.2">
      <c r="C679" s="40"/>
      <c r="I679" s="293"/>
      <c r="J679" s="297"/>
    </row>
    <row r="680" spans="3:10" ht="13.2">
      <c r="C680" s="40"/>
      <c r="I680" s="293"/>
      <c r="J680" s="297"/>
    </row>
    <row r="681" spans="3:10" ht="13.2">
      <c r="C681" s="40"/>
      <c r="I681" s="293"/>
      <c r="J681" s="297"/>
    </row>
    <row r="682" spans="3:10" ht="13.2">
      <c r="C682" s="40"/>
      <c r="I682" s="293"/>
      <c r="J682" s="297"/>
    </row>
    <row r="683" spans="3:10" ht="13.2">
      <c r="C683" s="40"/>
      <c r="I683" s="293"/>
      <c r="J683" s="297"/>
    </row>
    <row r="684" spans="3:10" ht="13.2">
      <c r="C684" s="40"/>
      <c r="I684" s="293"/>
      <c r="J684" s="297"/>
    </row>
    <row r="685" spans="3:10" ht="13.2">
      <c r="C685" s="40"/>
      <c r="I685" s="293"/>
      <c r="J685" s="297"/>
    </row>
    <row r="686" spans="3:10" ht="13.2">
      <c r="C686" s="40"/>
      <c r="I686" s="293"/>
      <c r="J686" s="297"/>
    </row>
    <row r="687" spans="3:10" ht="13.2">
      <c r="C687" s="40"/>
      <c r="I687" s="293"/>
      <c r="J687" s="297"/>
    </row>
    <row r="688" spans="3:10" ht="13.2">
      <c r="C688" s="40"/>
      <c r="I688" s="293"/>
      <c r="J688" s="297"/>
    </row>
    <row r="689" spans="3:10" ht="13.2">
      <c r="C689" s="40"/>
      <c r="I689" s="293"/>
      <c r="J689" s="297"/>
    </row>
    <row r="690" spans="3:10" ht="13.2">
      <c r="C690" s="40"/>
      <c r="I690" s="293"/>
      <c r="J690" s="297"/>
    </row>
    <row r="691" spans="3:10" ht="13.2">
      <c r="C691" s="40"/>
      <c r="I691" s="293"/>
      <c r="J691" s="297"/>
    </row>
    <row r="692" spans="3:10" ht="13.2">
      <c r="C692" s="40"/>
      <c r="I692" s="293"/>
      <c r="J692" s="297"/>
    </row>
    <row r="693" spans="3:10" ht="13.2">
      <c r="C693" s="40"/>
      <c r="I693" s="293"/>
      <c r="J693" s="297"/>
    </row>
    <row r="694" spans="3:10" ht="13.2">
      <c r="C694" s="40"/>
      <c r="I694" s="293"/>
      <c r="J694" s="297"/>
    </row>
    <row r="695" spans="3:10" ht="13.2">
      <c r="C695" s="40"/>
      <c r="I695" s="293"/>
      <c r="J695" s="297"/>
    </row>
    <row r="696" spans="3:10" ht="13.2">
      <c r="C696" s="40"/>
      <c r="I696" s="293"/>
      <c r="J696" s="297"/>
    </row>
    <row r="697" spans="3:10" ht="13.2">
      <c r="C697" s="40"/>
      <c r="I697" s="293"/>
      <c r="J697" s="297"/>
    </row>
    <row r="698" spans="3:10" ht="13.2">
      <c r="C698" s="40"/>
      <c r="I698" s="293"/>
      <c r="J698" s="297"/>
    </row>
    <row r="699" spans="3:10" ht="13.2">
      <c r="C699" s="40"/>
      <c r="I699" s="293"/>
      <c r="J699" s="297"/>
    </row>
    <row r="700" spans="3:10" ht="13.2">
      <c r="C700" s="40"/>
      <c r="I700" s="293"/>
      <c r="J700" s="297"/>
    </row>
    <row r="701" spans="3:10" ht="13.2">
      <c r="C701" s="40"/>
      <c r="I701" s="293"/>
      <c r="J701" s="297"/>
    </row>
    <row r="702" spans="3:10" ht="13.2">
      <c r="C702" s="40"/>
      <c r="I702" s="293"/>
      <c r="J702" s="297"/>
    </row>
    <row r="703" spans="3:10" ht="13.2">
      <c r="C703" s="40"/>
      <c r="I703" s="293"/>
      <c r="J703" s="297"/>
    </row>
    <row r="704" spans="3:10" ht="13.2">
      <c r="C704" s="40"/>
      <c r="I704" s="293"/>
      <c r="J704" s="297"/>
    </row>
    <row r="705" spans="3:10" ht="13.2">
      <c r="C705" s="40"/>
      <c r="I705" s="293"/>
      <c r="J705" s="297"/>
    </row>
    <row r="706" spans="3:10" ht="13.2">
      <c r="C706" s="40"/>
      <c r="I706" s="293"/>
      <c r="J706" s="297"/>
    </row>
    <row r="707" spans="3:10" ht="13.2">
      <c r="C707" s="40"/>
      <c r="I707" s="293"/>
      <c r="J707" s="297"/>
    </row>
    <row r="708" spans="3:10" ht="13.2">
      <c r="C708" s="40"/>
      <c r="I708" s="293"/>
      <c r="J708" s="297"/>
    </row>
    <row r="709" spans="3:10" ht="13.2">
      <c r="C709" s="40"/>
      <c r="I709" s="293"/>
      <c r="J709" s="297"/>
    </row>
    <row r="710" spans="3:10" ht="13.2">
      <c r="C710" s="40"/>
      <c r="I710" s="293"/>
      <c r="J710" s="297"/>
    </row>
    <row r="711" spans="3:10" ht="13.2">
      <c r="C711" s="40"/>
      <c r="I711" s="293"/>
      <c r="J711" s="297"/>
    </row>
    <row r="712" spans="3:10" ht="13.2">
      <c r="C712" s="40"/>
      <c r="I712" s="293"/>
      <c r="J712" s="297"/>
    </row>
    <row r="713" spans="3:10" ht="13.2">
      <c r="C713" s="40"/>
      <c r="I713" s="293"/>
      <c r="J713" s="297"/>
    </row>
    <row r="714" spans="3:10" ht="13.2">
      <c r="C714" s="40"/>
      <c r="I714" s="293"/>
      <c r="J714" s="297"/>
    </row>
    <row r="715" spans="3:10" ht="13.2">
      <c r="C715" s="40"/>
      <c r="I715" s="293"/>
      <c r="J715" s="297"/>
    </row>
    <row r="716" spans="3:10" ht="13.2">
      <c r="C716" s="40"/>
      <c r="I716" s="293"/>
      <c r="J716" s="297"/>
    </row>
    <row r="717" spans="3:10" ht="13.2">
      <c r="C717" s="40"/>
      <c r="I717" s="293"/>
      <c r="J717" s="297"/>
    </row>
    <row r="718" spans="3:10" ht="13.2">
      <c r="C718" s="40"/>
      <c r="I718" s="293"/>
      <c r="J718" s="297"/>
    </row>
    <row r="719" spans="3:10" ht="13.2">
      <c r="C719" s="40"/>
      <c r="I719" s="293"/>
      <c r="J719" s="297"/>
    </row>
    <row r="720" spans="3:10" ht="13.2">
      <c r="C720" s="40"/>
      <c r="I720" s="293"/>
      <c r="J720" s="297"/>
    </row>
    <row r="721" spans="3:10" ht="13.2">
      <c r="C721" s="40"/>
      <c r="I721" s="293"/>
      <c r="J721" s="297"/>
    </row>
    <row r="722" spans="3:10" ht="13.2">
      <c r="C722" s="40"/>
      <c r="I722" s="293"/>
      <c r="J722" s="297"/>
    </row>
    <row r="723" spans="3:10" ht="13.2">
      <c r="C723" s="40"/>
      <c r="I723" s="293"/>
      <c r="J723" s="297"/>
    </row>
    <row r="724" spans="3:10" ht="13.2">
      <c r="C724" s="40"/>
      <c r="I724" s="293"/>
      <c r="J724" s="297"/>
    </row>
    <row r="725" spans="3:10" ht="13.2">
      <c r="C725" s="40"/>
      <c r="I725" s="293"/>
      <c r="J725" s="297"/>
    </row>
    <row r="726" spans="3:10" ht="13.2">
      <c r="C726" s="40"/>
      <c r="I726" s="293"/>
      <c r="J726" s="297"/>
    </row>
    <row r="727" spans="3:10" ht="13.2">
      <c r="C727" s="40"/>
      <c r="I727" s="293"/>
      <c r="J727" s="297"/>
    </row>
    <row r="728" spans="3:10" ht="13.2">
      <c r="C728" s="40"/>
      <c r="I728" s="293"/>
      <c r="J728" s="297"/>
    </row>
    <row r="729" spans="3:10" ht="13.2">
      <c r="C729" s="40"/>
      <c r="I729" s="293"/>
      <c r="J729" s="297"/>
    </row>
    <row r="730" spans="3:10" ht="13.2">
      <c r="C730" s="40"/>
      <c r="I730" s="293"/>
      <c r="J730" s="297"/>
    </row>
    <row r="731" spans="3:10" ht="13.2">
      <c r="C731" s="40"/>
      <c r="I731" s="293"/>
      <c r="J731" s="297"/>
    </row>
    <row r="732" spans="3:10" ht="13.2">
      <c r="C732" s="40"/>
      <c r="I732" s="293"/>
      <c r="J732" s="297"/>
    </row>
    <row r="733" spans="3:10" ht="13.2">
      <c r="C733" s="40"/>
      <c r="I733" s="293"/>
      <c r="J733" s="297"/>
    </row>
    <row r="734" spans="3:10" ht="13.2">
      <c r="C734" s="40"/>
      <c r="I734" s="293"/>
      <c r="J734" s="297"/>
    </row>
    <row r="735" spans="3:10" ht="13.2">
      <c r="C735" s="40"/>
      <c r="I735" s="293"/>
      <c r="J735" s="297"/>
    </row>
    <row r="736" spans="3:10" ht="13.2">
      <c r="C736" s="40"/>
      <c r="I736" s="293"/>
      <c r="J736" s="297"/>
    </row>
    <row r="737" spans="3:10" ht="13.2">
      <c r="C737" s="40"/>
      <c r="I737" s="293"/>
      <c r="J737" s="297"/>
    </row>
    <row r="738" spans="3:10" ht="13.2">
      <c r="C738" s="40"/>
      <c r="I738" s="293"/>
      <c r="J738" s="297"/>
    </row>
    <row r="739" spans="3:10" ht="13.2">
      <c r="C739" s="40"/>
      <c r="I739" s="293"/>
      <c r="J739" s="297"/>
    </row>
    <row r="740" spans="3:10" ht="13.2">
      <c r="C740" s="40"/>
      <c r="I740" s="293"/>
      <c r="J740" s="297"/>
    </row>
    <row r="741" spans="3:10" ht="13.2">
      <c r="C741" s="40"/>
      <c r="I741" s="293"/>
      <c r="J741" s="297"/>
    </row>
    <row r="742" spans="3:10" ht="13.2">
      <c r="C742" s="40"/>
      <c r="I742" s="293"/>
      <c r="J742" s="297"/>
    </row>
    <row r="743" spans="3:10" ht="13.2">
      <c r="C743" s="40"/>
      <c r="I743" s="293"/>
      <c r="J743" s="297"/>
    </row>
    <row r="744" spans="3:10" ht="13.2">
      <c r="C744" s="40"/>
      <c r="I744" s="293"/>
      <c r="J744" s="297"/>
    </row>
    <row r="745" spans="3:10" ht="13.2">
      <c r="C745" s="40"/>
      <c r="I745" s="293"/>
      <c r="J745" s="297"/>
    </row>
    <row r="746" spans="3:10" ht="13.2">
      <c r="C746" s="40"/>
      <c r="I746" s="293"/>
      <c r="J746" s="297"/>
    </row>
    <row r="747" spans="3:10" ht="13.2">
      <c r="C747" s="40"/>
      <c r="I747" s="293"/>
      <c r="J747" s="297"/>
    </row>
    <row r="748" spans="3:10" ht="13.2">
      <c r="C748" s="40"/>
      <c r="I748" s="293"/>
      <c r="J748" s="297"/>
    </row>
    <row r="749" spans="3:10" ht="13.2">
      <c r="C749" s="40"/>
      <c r="I749" s="293"/>
      <c r="J749" s="297"/>
    </row>
    <row r="750" spans="3:10" ht="13.2">
      <c r="C750" s="40"/>
      <c r="I750" s="293"/>
      <c r="J750" s="297"/>
    </row>
    <row r="751" spans="3:10" ht="13.2">
      <c r="C751" s="40"/>
      <c r="I751" s="293"/>
      <c r="J751" s="297"/>
    </row>
    <row r="752" spans="3:10" ht="13.2">
      <c r="C752" s="40"/>
      <c r="I752" s="293"/>
      <c r="J752" s="297"/>
    </row>
    <row r="753" spans="3:10" ht="13.2">
      <c r="C753" s="40"/>
      <c r="I753" s="293"/>
      <c r="J753" s="297"/>
    </row>
    <row r="754" spans="3:10" ht="13.2">
      <c r="C754" s="40"/>
      <c r="I754" s="293"/>
      <c r="J754" s="297"/>
    </row>
    <row r="755" spans="3:10" ht="13.2">
      <c r="C755" s="40"/>
      <c r="I755" s="293"/>
      <c r="J755" s="297"/>
    </row>
    <row r="756" spans="3:10" ht="13.2">
      <c r="C756" s="40"/>
      <c r="I756" s="293"/>
      <c r="J756" s="297"/>
    </row>
    <row r="757" spans="3:10" ht="13.2">
      <c r="C757" s="40"/>
      <c r="I757" s="293"/>
      <c r="J757" s="297"/>
    </row>
    <row r="758" spans="3:10" ht="13.2">
      <c r="C758" s="40"/>
      <c r="I758" s="293"/>
      <c r="J758" s="297"/>
    </row>
    <row r="759" spans="3:10" ht="13.2">
      <c r="C759" s="40"/>
      <c r="I759" s="293"/>
      <c r="J759" s="297"/>
    </row>
    <row r="760" spans="3:10" ht="13.2">
      <c r="C760" s="40"/>
      <c r="I760" s="293"/>
      <c r="J760" s="297"/>
    </row>
    <row r="761" spans="3:10" ht="13.2">
      <c r="C761" s="40"/>
      <c r="I761" s="293"/>
      <c r="J761" s="297"/>
    </row>
    <row r="762" spans="3:10" ht="13.2">
      <c r="C762" s="40"/>
      <c r="I762" s="293"/>
      <c r="J762" s="297"/>
    </row>
    <row r="763" spans="3:10" ht="13.2">
      <c r="C763" s="40"/>
      <c r="I763" s="293"/>
      <c r="J763" s="297"/>
    </row>
    <row r="764" spans="3:10" ht="13.2">
      <c r="C764" s="40"/>
      <c r="I764" s="293"/>
      <c r="J764" s="297"/>
    </row>
    <row r="765" spans="3:10" ht="13.2">
      <c r="C765" s="40"/>
      <c r="I765" s="293"/>
      <c r="J765" s="297"/>
    </row>
    <row r="766" spans="3:10" ht="13.2">
      <c r="C766" s="40"/>
      <c r="I766" s="293"/>
      <c r="J766" s="297"/>
    </row>
    <row r="767" spans="3:10" ht="13.2">
      <c r="C767" s="40"/>
      <c r="I767" s="293"/>
      <c r="J767" s="297"/>
    </row>
    <row r="768" spans="3:10" ht="13.2">
      <c r="C768" s="40"/>
      <c r="I768" s="293"/>
      <c r="J768" s="297"/>
    </row>
    <row r="769" spans="3:10" ht="13.2">
      <c r="C769" s="40"/>
      <c r="I769" s="293"/>
      <c r="J769" s="297"/>
    </row>
    <row r="770" spans="3:10" ht="13.2">
      <c r="C770" s="40"/>
      <c r="I770" s="293"/>
      <c r="J770" s="297"/>
    </row>
    <row r="771" spans="3:10" ht="13.2">
      <c r="C771" s="40"/>
      <c r="I771" s="293"/>
      <c r="J771" s="297"/>
    </row>
    <row r="772" spans="3:10" ht="13.2">
      <c r="C772" s="40"/>
      <c r="I772" s="293"/>
      <c r="J772" s="297"/>
    </row>
    <row r="773" spans="3:10" ht="13.2">
      <c r="C773" s="40"/>
      <c r="I773" s="293"/>
      <c r="J773" s="297"/>
    </row>
    <row r="774" spans="3:10" ht="13.2">
      <c r="C774" s="40"/>
      <c r="I774" s="293"/>
      <c r="J774" s="297"/>
    </row>
    <row r="775" spans="3:10" ht="13.2">
      <c r="C775" s="40"/>
      <c r="I775" s="293"/>
      <c r="J775" s="297"/>
    </row>
    <row r="776" spans="3:10" ht="13.2">
      <c r="C776" s="40"/>
      <c r="I776" s="293"/>
      <c r="J776" s="297"/>
    </row>
    <row r="777" spans="3:10" ht="13.2">
      <c r="C777" s="40"/>
      <c r="I777" s="293"/>
      <c r="J777" s="297"/>
    </row>
    <row r="778" spans="3:10" ht="13.2">
      <c r="C778" s="40"/>
      <c r="I778" s="293"/>
      <c r="J778" s="297"/>
    </row>
    <row r="779" spans="3:10" ht="13.2">
      <c r="C779" s="40"/>
      <c r="I779" s="293"/>
      <c r="J779" s="297"/>
    </row>
    <row r="780" spans="3:10" ht="13.2">
      <c r="C780" s="40"/>
      <c r="I780" s="293"/>
      <c r="J780" s="297"/>
    </row>
    <row r="781" spans="3:10" ht="13.2">
      <c r="C781" s="40"/>
      <c r="I781" s="293"/>
      <c r="J781" s="297"/>
    </row>
    <row r="782" spans="3:10" ht="13.2">
      <c r="C782" s="40"/>
      <c r="I782" s="293"/>
      <c r="J782" s="297"/>
    </row>
    <row r="783" spans="3:10" ht="13.2">
      <c r="C783" s="40"/>
      <c r="I783" s="293"/>
      <c r="J783" s="297"/>
    </row>
    <row r="784" spans="3:10" ht="13.2">
      <c r="C784" s="40"/>
      <c r="I784" s="293"/>
      <c r="J784" s="297"/>
    </row>
    <row r="785" spans="3:10" ht="13.2">
      <c r="C785" s="40"/>
      <c r="I785" s="293"/>
      <c r="J785" s="297"/>
    </row>
    <row r="786" spans="3:10" ht="13.2">
      <c r="C786" s="40"/>
      <c r="I786" s="293"/>
      <c r="J786" s="297"/>
    </row>
    <row r="787" spans="3:10" ht="13.2">
      <c r="C787" s="40"/>
      <c r="I787" s="293"/>
      <c r="J787" s="297"/>
    </row>
    <row r="788" spans="3:10" ht="13.2">
      <c r="C788" s="40"/>
      <c r="I788" s="293"/>
      <c r="J788" s="297"/>
    </row>
    <row r="789" spans="3:10" ht="13.2">
      <c r="C789" s="40"/>
      <c r="I789" s="293"/>
      <c r="J789" s="297"/>
    </row>
    <row r="790" spans="3:10" ht="13.2">
      <c r="C790" s="40"/>
      <c r="I790" s="293"/>
      <c r="J790" s="297"/>
    </row>
    <row r="791" spans="3:10" ht="13.2">
      <c r="C791" s="40"/>
      <c r="I791" s="293"/>
      <c r="J791" s="297"/>
    </row>
    <row r="792" spans="3:10" ht="13.2">
      <c r="C792" s="40"/>
      <c r="I792" s="293"/>
      <c r="J792" s="297"/>
    </row>
    <row r="793" spans="3:10" ht="13.2">
      <c r="C793" s="40"/>
      <c r="I793" s="293"/>
      <c r="J793" s="297"/>
    </row>
    <row r="794" spans="3:10" ht="13.2">
      <c r="C794" s="40"/>
      <c r="I794" s="293"/>
      <c r="J794" s="297"/>
    </row>
    <row r="795" spans="3:10" ht="13.2">
      <c r="C795" s="40"/>
      <c r="I795" s="293"/>
      <c r="J795" s="297"/>
    </row>
    <row r="796" spans="3:10" ht="13.2">
      <c r="C796" s="40"/>
      <c r="I796" s="293"/>
      <c r="J796" s="297"/>
    </row>
    <row r="797" spans="3:10" ht="13.2">
      <c r="C797" s="40"/>
      <c r="I797" s="293"/>
      <c r="J797" s="297"/>
    </row>
    <row r="798" spans="3:10" ht="13.2">
      <c r="C798" s="40"/>
      <c r="I798" s="293"/>
      <c r="J798" s="297"/>
    </row>
    <row r="799" spans="3:10" ht="13.2">
      <c r="C799" s="40"/>
      <c r="I799" s="293"/>
      <c r="J799" s="297"/>
    </row>
    <row r="800" spans="3:10" ht="13.2">
      <c r="C800" s="40"/>
      <c r="I800" s="293"/>
      <c r="J800" s="297"/>
    </row>
    <row r="801" spans="3:10" ht="13.2">
      <c r="C801" s="40"/>
      <c r="I801" s="293"/>
      <c r="J801" s="297"/>
    </row>
    <row r="802" spans="3:10" ht="13.2">
      <c r="C802" s="40"/>
      <c r="I802" s="293"/>
      <c r="J802" s="297"/>
    </row>
    <row r="803" spans="3:10" ht="13.2">
      <c r="C803" s="40"/>
      <c r="I803" s="293"/>
      <c r="J803" s="297"/>
    </row>
    <row r="804" spans="3:10" ht="13.2">
      <c r="C804" s="40"/>
      <c r="I804" s="293"/>
      <c r="J804" s="297"/>
    </row>
    <row r="805" spans="3:10" ht="13.2">
      <c r="C805" s="40"/>
      <c r="I805" s="293"/>
      <c r="J805" s="297"/>
    </row>
    <row r="806" spans="3:10" ht="13.2">
      <c r="C806" s="40"/>
      <c r="I806" s="293"/>
      <c r="J806" s="297"/>
    </row>
    <row r="807" spans="3:10" ht="13.2">
      <c r="C807" s="40"/>
      <c r="I807" s="293"/>
      <c r="J807" s="297"/>
    </row>
    <row r="808" spans="3:10" ht="13.2">
      <c r="C808" s="40"/>
      <c r="I808" s="293"/>
      <c r="J808" s="297"/>
    </row>
    <row r="809" spans="3:10" ht="13.2">
      <c r="C809" s="40"/>
      <c r="I809" s="293"/>
      <c r="J809" s="297"/>
    </row>
    <row r="810" spans="3:10" ht="13.2">
      <c r="C810" s="40"/>
      <c r="I810" s="293"/>
      <c r="J810" s="297"/>
    </row>
    <row r="811" spans="3:10" ht="13.2">
      <c r="C811" s="40"/>
      <c r="I811" s="293"/>
      <c r="J811" s="297"/>
    </row>
    <row r="812" spans="3:10" ht="13.2">
      <c r="C812" s="40"/>
      <c r="I812" s="293"/>
      <c r="J812" s="297"/>
    </row>
    <row r="813" spans="3:10" ht="13.2">
      <c r="C813" s="40"/>
      <c r="I813" s="293"/>
      <c r="J813" s="297"/>
    </row>
    <row r="814" spans="3:10" ht="13.2">
      <c r="C814" s="40"/>
      <c r="I814" s="293"/>
      <c r="J814" s="297"/>
    </row>
    <row r="815" spans="3:10" ht="13.2">
      <c r="C815" s="40"/>
      <c r="I815" s="293"/>
      <c r="J815" s="297"/>
    </row>
    <row r="816" spans="3:10" ht="13.2">
      <c r="C816" s="40"/>
      <c r="I816" s="293"/>
      <c r="J816" s="297"/>
    </row>
    <row r="817" spans="3:10" ht="13.2">
      <c r="C817" s="40"/>
      <c r="I817" s="293"/>
      <c r="J817" s="297"/>
    </row>
    <row r="818" spans="3:10" ht="13.2">
      <c r="C818" s="40"/>
      <c r="I818" s="293"/>
      <c r="J818" s="297"/>
    </row>
    <row r="819" spans="3:10" ht="13.2">
      <c r="C819" s="40"/>
      <c r="I819" s="293"/>
      <c r="J819" s="297"/>
    </row>
    <row r="820" spans="3:10" ht="13.2">
      <c r="C820" s="40"/>
      <c r="I820" s="293"/>
      <c r="J820" s="297"/>
    </row>
    <row r="821" spans="3:10" ht="13.2">
      <c r="C821" s="40"/>
      <c r="I821" s="293"/>
      <c r="J821" s="297"/>
    </row>
    <row r="822" spans="3:10" ht="13.2">
      <c r="C822" s="40"/>
      <c r="I822" s="293"/>
      <c r="J822" s="297"/>
    </row>
    <row r="823" spans="3:10" ht="13.2">
      <c r="C823" s="40"/>
      <c r="I823" s="293"/>
      <c r="J823" s="297"/>
    </row>
    <row r="824" spans="3:10" ht="13.2">
      <c r="C824" s="40"/>
      <c r="I824" s="293"/>
      <c r="J824" s="297"/>
    </row>
    <row r="825" spans="3:10" ht="13.2">
      <c r="C825" s="40"/>
      <c r="I825" s="293"/>
      <c r="J825" s="297"/>
    </row>
    <row r="826" spans="3:10" ht="13.2">
      <c r="C826" s="40"/>
      <c r="I826" s="293"/>
      <c r="J826" s="297"/>
    </row>
    <row r="827" spans="3:10" ht="13.2">
      <c r="C827" s="40"/>
      <c r="I827" s="293"/>
      <c r="J827" s="297"/>
    </row>
    <row r="828" spans="3:10" ht="13.2">
      <c r="C828" s="40"/>
      <c r="I828" s="293"/>
      <c r="J828" s="297"/>
    </row>
    <row r="829" spans="3:10" ht="13.2">
      <c r="C829" s="40"/>
      <c r="I829" s="293"/>
      <c r="J829" s="297"/>
    </row>
    <row r="830" spans="3:10" ht="13.2">
      <c r="C830" s="40"/>
      <c r="I830" s="293"/>
      <c r="J830" s="297"/>
    </row>
    <row r="831" spans="3:10" ht="13.2">
      <c r="C831" s="40"/>
      <c r="I831" s="293"/>
      <c r="J831" s="297"/>
    </row>
    <row r="832" spans="3:10" ht="13.2">
      <c r="C832" s="40"/>
      <c r="I832" s="293"/>
      <c r="J832" s="297"/>
    </row>
    <row r="833" spans="3:10" ht="13.2">
      <c r="C833" s="40"/>
      <c r="I833" s="293"/>
      <c r="J833" s="297"/>
    </row>
    <row r="834" spans="3:10" ht="13.2">
      <c r="C834" s="40"/>
      <c r="I834" s="293"/>
      <c r="J834" s="297"/>
    </row>
    <row r="835" spans="3:10" ht="13.2">
      <c r="C835" s="40"/>
      <c r="I835" s="293"/>
      <c r="J835" s="297"/>
    </row>
    <row r="836" spans="3:10" ht="13.2">
      <c r="C836" s="40"/>
      <c r="I836" s="293"/>
      <c r="J836" s="297"/>
    </row>
    <row r="837" spans="3:10" ht="13.2">
      <c r="C837" s="40"/>
      <c r="I837" s="293"/>
      <c r="J837" s="297"/>
    </row>
    <row r="838" spans="3:10" ht="13.2">
      <c r="C838" s="40"/>
      <c r="I838" s="293"/>
      <c r="J838" s="297"/>
    </row>
    <row r="839" spans="3:10" ht="13.2">
      <c r="C839" s="40"/>
      <c r="I839" s="293"/>
      <c r="J839" s="297"/>
    </row>
    <row r="840" spans="3:10" ht="13.2">
      <c r="C840" s="40"/>
      <c r="I840" s="293"/>
      <c r="J840" s="297"/>
    </row>
    <row r="841" spans="3:10" ht="13.2">
      <c r="C841" s="40"/>
      <c r="I841" s="293"/>
      <c r="J841" s="297"/>
    </row>
    <row r="842" spans="3:10" ht="13.2">
      <c r="C842" s="40"/>
      <c r="I842" s="293"/>
      <c r="J842" s="297"/>
    </row>
    <row r="843" spans="3:10" ht="13.2">
      <c r="C843" s="40"/>
      <c r="I843" s="293"/>
      <c r="J843" s="297"/>
    </row>
    <row r="844" spans="3:10" ht="13.2">
      <c r="C844" s="40"/>
      <c r="I844" s="293"/>
      <c r="J844" s="297"/>
    </row>
    <row r="845" spans="3:10" ht="13.2">
      <c r="C845" s="40"/>
      <c r="I845" s="293"/>
      <c r="J845" s="297"/>
    </row>
    <row r="846" spans="3:10" ht="13.2">
      <c r="C846" s="40"/>
      <c r="I846" s="293"/>
      <c r="J846" s="297"/>
    </row>
    <row r="847" spans="3:10" ht="13.2">
      <c r="C847" s="40"/>
      <c r="I847" s="293"/>
      <c r="J847" s="297"/>
    </row>
    <row r="848" spans="3:10" ht="13.2">
      <c r="C848" s="40"/>
      <c r="I848" s="293"/>
      <c r="J848" s="297"/>
    </row>
    <row r="849" spans="3:10" ht="13.2">
      <c r="C849" s="40"/>
      <c r="I849" s="293"/>
      <c r="J849" s="297"/>
    </row>
    <row r="850" spans="3:10" ht="13.2">
      <c r="C850" s="40"/>
      <c r="I850" s="293"/>
      <c r="J850" s="297"/>
    </row>
    <row r="851" spans="3:10" ht="13.2">
      <c r="C851" s="40"/>
      <c r="I851" s="293"/>
      <c r="J851" s="297"/>
    </row>
    <row r="852" spans="3:10" ht="13.2">
      <c r="C852" s="40"/>
      <c r="I852" s="293"/>
      <c r="J852" s="297"/>
    </row>
    <row r="853" spans="3:10" ht="13.2">
      <c r="C853" s="40"/>
      <c r="I853" s="293"/>
      <c r="J853" s="297"/>
    </row>
    <row r="854" spans="3:10" ht="13.2">
      <c r="C854" s="40"/>
      <c r="I854" s="293"/>
      <c r="J854" s="297"/>
    </row>
    <row r="855" spans="3:10" ht="13.2">
      <c r="C855" s="40"/>
      <c r="I855" s="293"/>
      <c r="J855" s="297"/>
    </row>
    <row r="856" spans="3:10" ht="13.2">
      <c r="C856" s="40"/>
      <c r="I856" s="293"/>
      <c r="J856" s="297"/>
    </row>
    <row r="857" spans="3:10" ht="13.2">
      <c r="C857" s="40"/>
      <c r="I857" s="293"/>
      <c r="J857" s="297"/>
    </row>
    <row r="858" spans="3:10" ht="13.2">
      <c r="C858" s="40"/>
      <c r="I858" s="293"/>
      <c r="J858" s="297"/>
    </row>
    <row r="859" spans="3:10" ht="13.2">
      <c r="C859" s="40"/>
      <c r="I859" s="293"/>
      <c r="J859" s="297"/>
    </row>
    <row r="860" spans="3:10" ht="13.2">
      <c r="C860" s="40"/>
      <c r="I860" s="293"/>
      <c r="J860" s="297"/>
    </row>
    <row r="861" spans="3:10" ht="13.2">
      <c r="C861" s="40"/>
      <c r="I861" s="293"/>
      <c r="J861" s="297"/>
    </row>
    <row r="862" spans="3:10" ht="13.2">
      <c r="C862" s="40"/>
      <c r="I862" s="293"/>
      <c r="J862" s="297"/>
    </row>
    <row r="863" spans="3:10" ht="13.2">
      <c r="C863" s="40"/>
      <c r="I863" s="293"/>
      <c r="J863" s="297"/>
    </row>
    <row r="864" spans="3:10" ht="13.2">
      <c r="C864" s="40"/>
      <c r="I864" s="293"/>
      <c r="J864" s="297"/>
    </row>
    <row r="865" spans="3:10" ht="13.2">
      <c r="C865" s="40"/>
      <c r="I865" s="293"/>
      <c r="J865" s="297"/>
    </row>
    <row r="866" spans="3:10" ht="13.2">
      <c r="C866" s="40"/>
      <c r="I866" s="293"/>
      <c r="J866" s="297"/>
    </row>
    <row r="867" spans="3:10" ht="13.2">
      <c r="C867" s="40"/>
      <c r="I867" s="293"/>
      <c r="J867" s="297"/>
    </row>
    <row r="868" spans="3:10" ht="13.2">
      <c r="C868" s="40"/>
      <c r="I868" s="293"/>
      <c r="J868" s="297"/>
    </row>
    <row r="869" spans="3:10" ht="13.2">
      <c r="C869" s="40"/>
      <c r="I869" s="293"/>
      <c r="J869" s="297"/>
    </row>
    <row r="870" spans="3:10" ht="13.2">
      <c r="C870" s="40"/>
      <c r="I870" s="293"/>
      <c r="J870" s="297"/>
    </row>
    <row r="871" spans="3:10" ht="13.2">
      <c r="C871" s="40"/>
      <c r="I871" s="293"/>
      <c r="J871" s="297"/>
    </row>
    <row r="872" spans="3:10" ht="13.2">
      <c r="C872" s="40"/>
      <c r="I872" s="293"/>
      <c r="J872" s="297"/>
    </row>
    <row r="873" spans="3:10" ht="13.2">
      <c r="C873" s="40"/>
      <c r="I873" s="293"/>
      <c r="J873" s="297"/>
    </row>
    <row r="874" spans="3:10" ht="13.2">
      <c r="C874" s="40"/>
      <c r="I874" s="293"/>
      <c r="J874" s="297"/>
    </row>
    <row r="875" spans="3:10" ht="13.2">
      <c r="C875" s="40"/>
      <c r="I875" s="293"/>
      <c r="J875" s="297"/>
    </row>
    <row r="876" spans="3:10" ht="13.2">
      <c r="C876" s="40"/>
      <c r="I876" s="293"/>
      <c r="J876" s="297"/>
    </row>
    <row r="877" spans="3:10" ht="13.2">
      <c r="C877" s="40"/>
      <c r="I877" s="293"/>
      <c r="J877" s="297"/>
    </row>
    <row r="878" spans="3:10" ht="13.2">
      <c r="C878" s="40"/>
      <c r="I878" s="293"/>
      <c r="J878" s="297"/>
    </row>
    <row r="879" spans="3:10" ht="13.2">
      <c r="C879" s="40"/>
      <c r="I879" s="293"/>
      <c r="J879" s="297"/>
    </row>
    <row r="880" spans="3:10" ht="13.2">
      <c r="C880" s="40"/>
      <c r="I880" s="293"/>
      <c r="J880" s="297"/>
    </row>
    <row r="881" spans="3:10" ht="13.2">
      <c r="C881" s="40"/>
      <c r="I881" s="293"/>
      <c r="J881" s="297"/>
    </row>
    <row r="882" spans="3:10" ht="13.2">
      <c r="C882" s="40"/>
      <c r="I882" s="293"/>
      <c r="J882" s="297"/>
    </row>
    <row r="883" spans="3:10" ht="13.2">
      <c r="C883" s="40"/>
      <c r="I883" s="293"/>
      <c r="J883" s="297"/>
    </row>
    <row r="884" spans="3:10" ht="13.2">
      <c r="C884" s="40"/>
      <c r="I884" s="293"/>
      <c r="J884" s="297"/>
    </row>
    <row r="885" spans="3:10" ht="13.2">
      <c r="C885" s="40"/>
      <c r="I885" s="293"/>
      <c r="J885" s="297"/>
    </row>
    <row r="886" spans="3:10" ht="13.2">
      <c r="C886" s="40"/>
      <c r="I886" s="293"/>
      <c r="J886" s="297"/>
    </row>
    <row r="887" spans="3:10" ht="13.2">
      <c r="C887" s="40"/>
      <c r="I887" s="293"/>
      <c r="J887" s="297"/>
    </row>
    <row r="888" spans="3:10" ht="13.2">
      <c r="C888" s="40"/>
      <c r="I888" s="293"/>
      <c r="J888" s="297"/>
    </row>
    <row r="889" spans="3:10" ht="13.2">
      <c r="C889" s="40"/>
      <c r="I889" s="293"/>
      <c r="J889" s="297"/>
    </row>
    <row r="890" spans="3:10" ht="13.2">
      <c r="C890" s="40"/>
      <c r="I890" s="293"/>
      <c r="J890" s="297"/>
    </row>
    <row r="891" spans="3:10" ht="13.2">
      <c r="C891" s="40"/>
      <c r="I891" s="293"/>
      <c r="J891" s="297"/>
    </row>
    <row r="892" spans="3:10" ht="13.2">
      <c r="C892" s="40"/>
      <c r="I892" s="293"/>
      <c r="J892" s="297"/>
    </row>
    <row r="893" spans="3:10" ht="13.2">
      <c r="C893" s="40"/>
      <c r="I893" s="293"/>
      <c r="J893" s="297"/>
    </row>
    <row r="894" spans="3:10" ht="13.2">
      <c r="C894" s="40"/>
      <c r="I894" s="293"/>
      <c r="J894" s="297"/>
    </row>
    <row r="895" spans="3:10" ht="13.2">
      <c r="C895" s="40"/>
      <c r="I895" s="293"/>
      <c r="J895" s="297"/>
    </row>
    <row r="896" spans="3:10" ht="13.2">
      <c r="C896" s="40"/>
      <c r="I896" s="293"/>
      <c r="J896" s="297"/>
    </row>
    <row r="897" spans="3:10" ht="13.2">
      <c r="C897" s="40"/>
      <c r="I897" s="293"/>
      <c r="J897" s="297"/>
    </row>
    <row r="898" spans="3:10" ht="13.2">
      <c r="C898" s="40"/>
      <c r="I898" s="293"/>
      <c r="J898" s="297"/>
    </row>
    <row r="899" spans="3:10" ht="13.2">
      <c r="C899" s="40"/>
      <c r="I899" s="293"/>
      <c r="J899" s="297"/>
    </row>
    <row r="900" spans="3:10" ht="13.2">
      <c r="C900" s="40"/>
      <c r="I900" s="293"/>
      <c r="J900" s="297"/>
    </row>
    <row r="901" spans="3:10" ht="13.2">
      <c r="C901" s="40"/>
      <c r="I901" s="293"/>
      <c r="J901" s="297"/>
    </row>
    <row r="902" spans="3:10" ht="13.2">
      <c r="C902" s="40"/>
      <c r="I902" s="293"/>
      <c r="J902" s="297"/>
    </row>
    <row r="903" spans="3:10" ht="13.2">
      <c r="C903" s="40"/>
      <c r="I903" s="293"/>
      <c r="J903" s="297"/>
    </row>
    <row r="904" spans="3:10" ht="13.2">
      <c r="C904" s="40"/>
      <c r="I904" s="293"/>
      <c r="J904" s="297"/>
    </row>
    <row r="905" spans="3:10" ht="13.2">
      <c r="C905" s="40"/>
      <c r="I905" s="293"/>
      <c r="J905" s="297"/>
    </row>
    <row r="906" spans="3:10" ht="13.2">
      <c r="C906" s="40"/>
      <c r="I906" s="293"/>
      <c r="J906" s="297"/>
    </row>
    <row r="907" spans="3:10" ht="13.2">
      <c r="C907" s="40"/>
      <c r="I907" s="293"/>
      <c r="J907" s="297"/>
    </row>
    <row r="908" spans="3:10" ht="13.2">
      <c r="C908" s="40"/>
      <c r="I908" s="293"/>
      <c r="J908" s="297"/>
    </row>
    <row r="909" spans="3:10" ht="13.2">
      <c r="C909" s="40"/>
      <c r="I909" s="293"/>
      <c r="J909" s="297"/>
    </row>
    <row r="910" spans="3:10" ht="13.2">
      <c r="C910" s="40"/>
      <c r="I910" s="293"/>
      <c r="J910" s="297"/>
    </row>
    <row r="911" spans="3:10" ht="13.2">
      <c r="C911" s="40"/>
      <c r="I911" s="293"/>
      <c r="J911" s="297"/>
    </row>
    <row r="912" spans="3:10" ht="13.2">
      <c r="C912" s="40"/>
      <c r="I912" s="293"/>
      <c r="J912" s="297"/>
    </row>
    <row r="913" spans="3:10" ht="13.2">
      <c r="C913" s="40"/>
      <c r="I913" s="293"/>
      <c r="J913" s="297"/>
    </row>
    <row r="914" spans="3:10" ht="13.2">
      <c r="C914" s="40"/>
      <c r="I914" s="293"/>
      <c r="J914" s="297"/>
    </row>
    <row r="915" spans="3:10" ht="13.2">
      <c r="C915" s="40"/>
      <c r="I915" s="293"/>
      <c r="J915" s="297"/>
    </row>
    <row r="916" spans="3:10" ht="13.2">
      <c r="C916" s="40"/>
      <c r="I916" s="293"/>
      <c r="J916" s="297"/>
    </row>
    <row r="917" spans="3:10" ht="13.2">
      <c r="C917" s="40"/>
      <c r="I917" s="293"/>
      <c r="J917" s="297"/>
    </row>
    <row r="918" spans="3:10" ht="13.2">
      <c r="C918" s="40"/>
      <c r="I918" s="293"/>
      <c r="J918" s="297"/>
    </row>
    <row r="919" spans="3:10" ht="13.2">
      <c r="C919" s="40"/>
      <c r="I919" s="293"/>
      <c r="J919" s="297"/>
    </row>
    <row r="920" spans="3:10" ht="13.2">
      <c r="C920" s="40"/>
      <c r="I920" s="293"/>
      <c r="J920" s="297"/>
    </row>
    <row r="921" spans="3:10" ht="13.2">
      <c r="C921" s="40"/>
      <c r="I921" s="293"/>
      <c r="J921" s="297"/>
    </row>
    <row r="922" spans="3:10" ht="13.2">
      <c r="C922" s="40"/>
      <c r="I922" s="293"/>
      <c r="J922" s="297"/>
    </row>
    <row r="923" spans="3:10" ht="13.2">
      <c r="C923" s="40"/>
      <c r="I923" s="293"/>
      <c r="J923" s="297"/>
    </row>
    <row r="924" spans="3:10" ht="13.2">
      <c r="C924" s="40"/>
      <c r="I924" s="293"/>
      <c r="J924" s="297"/>
    </row>
    <row r="925" spans="3:10" ht="13.2">
      <c r="C925" s="40"/>
      <c r="I925" s="293"/>
      <c r="J925" s="297"/>
    </row>
    <row r="926" spans="3:10" ht="13.2">
      <c r="C926" s="40"/>
      <c r="I926" s="293"/>
      <c r="J926" s="297"/>
    </row>
    <row r="927" spans="3:10" ht="13.2">
      <c r="C927" s="40"/>
      <c r="I927" s="293"/>
      <c r="J927" s="297"/>
    </row>
    <row r="928" spans="3:10" ht="13.2">
      <c r="C928" s="40"/>
      <c r="I928" s="293"/>
      <c r="J928" s="297"/>
    </row>
    <row r="929" spans="3:10" ht="13.2">
      <c r="C929" s="40"/>
      <c r="I929" s="293"/>
      <c r="J929" s="297"/>
    </row>
    <row r="930" spans="3:10" ht="13.2">
      <c r="C930" s="40"/>
      <c r="I930" s="293"/>
      <c r="J930" s="297"/>
    </row>
    <row r="931" spans="3:10" ht="13.2">
      <c r="C931" s="40"/>
      <c r="I931" s="293"/>
      <c r="J931" s="297"/>
    </row>
    <row r="932" spans="3:10" ht="13.2">
      <c r="C932" s="40"/>
      <c r="I932" s="293"/>
      <c r="J932" s="297"/>
    </row>
    <row r="933" spans="3:10" ht="13.2">
      <c r="C933" s="40"/>
      <c r="I933" s="293"/>
      <c r="J933" s="297"/>
    </row>
    <row r="934" spans="3:10" ht="13.2">
      <c r="C934" s="40"/>
      <c r="I934" s="293"/>
      <c r="J934" s="297"/>
    </row>
    <row r="935" spans="3:10" ht="13.2">
      <c r="C935" s="40"/>
      <c r="I935" s="293"/>
      <c r="J935" s="297"/>
    </row>
    <row r="936" spans="3:10" ht="13.2">
      <c r="C936" s="40"/>
      <c r="I936" s="293"/>
      <c r="J936" s="297"/>
    </row>
    <row r="937" spans="3:10" ht="13.2">
      <c r="C937" s="40"/>
      <c r="I937" s="293"/>
      <c r="J937" s="297"/>
    </row>
    <row r="938" spans="3:10" ht="13.2">
      <c r="C938" s="40"/>
      <c r="I938" s="293"/>
      <c r="J938" s="297"/>
    </row>
    <row r="939" spans="3:10" ht="13.2">
      <c r="C939" s="40"/>
      <c r="I939" s="293"/>
      <c r="J939" s="297"/>
    </row>
    <row r="940" spans="3:10" ht="13.2">
      <c r="C940" s="40"/>
      <c r="I940" s="293"/>
      <c r="J940" s="297"/>
    </row>
    <row r="941" spans="3:10" ht="13.2">
      <c r="C941" s="40"/>
      <c r="I941" s="293"/>
      <c r="J941" s="297"/>
    </row>
    <row r="942" spans="3:10" ht="13.2">
      <c r="C942" s="40"/>
      <c r="I942" s="293"/>
      <c r="J942" s="297"/>
    </row>
    <row r="943" spans="3:10" ht="13.2">
      <c r="C943" s="40"/>
      <c r="I943" s="293"/>
      <c r="J943" s="297"/>
    </row>
    <row r="944" spans="3:10" ht="13.2">
      <c r="C944" s="40"/>
      <c r="I944" s="293"/>
      <c r="J944" s="297"/>
    </row>
    <row r="945" spans="3:10" ht="13.2">
      <c r="C945" s="40"/>
      <c r="I945" s="293"/>
      <c r="J945" s="297"/>
    </row>
    <row r="946" spans="3:10" ht="13.2">
      <c r="C946" s="40"/>
      <c r="I946" s="293"/>
      <c r="J946" s="297"/>
    </row>
    <row r="947" spans="3:10" ht="13.2">
      <c r="C947" s="40"/>
      <c r="I947" s="293"/>
      <c r="J947" s="297"/>
    </row>
    <row r="948" spans="3:10" ht="13.2">
      <c r="C948" s="40"/>
      <c r="I948" s="293"/>
      <c r="J948" s="297"/>
    </row>
    <row r="949" spans="3:10" ht="13.2">
      <c r="C949" s="40"/>
      <c r="I949" s="293"/>
      <c r="J949" s="297"/>
    </row>
    <row r="950" spans="3:10" ht="13.2">
      <c r="C950" s="40"/>
      <c r="I950" s="293"/>
      <c r="J950" s="297"/>
    </row>
    <row r="951" spans="3:10" ht="13.2">
      <c r="C951" s="40"/>
      <c r="I951" s="293"/>
      <c r="J951" s="297"/>
    </row>
    <row r="952" spans="3:10" ht="13.2">
      <c r="C952" s="40"/>
      <c r="I952" s="293"/>
      <c r="J952" s="297"/>
    </row>
    <row r="953" spans="3:10" ht="13.2">
      <c r="C953" s="40"/>
      <c r="I953" s="293"/>
      <c r="J953" s="297"/>
    </row>
    <row r="954" spans="3:10" ht="13.2">
      <c r="C954" s="40"/>
      <c r="I954" s="293"/>
      <c r="J954" s="297"/>
    </row>
    <row r="955" spans="3:10" ht="13.2">
      <c r="C955" s="40"/>
      <c r="I955" s="293"/>
      <c r="J955" s="297"/>
    </row>
    <row r="956" spans="3:10" ht="13.2">
      <c r="C956" s="40"/>
      <c r="I956" s="293"/>
      <c r="J956" s="297"/>
    </row>
    <row r="957" spans="3:10" ht="13.2">
      <c r="C957" s="40"/>
      <c r="I957" s="293"/>
      <c r="J957" s="297"/>
    </row>
    <row r="958" spans="3:10" ht="13.2">
      <c r="C958" s="40"/>
      <c r="I958" s="293"/>
      <c r="J958" s="297"/>
    </row>
    <row r="959" spans="3:10" ht="13.2">
      <c r="C959" s="40"/>
      <c r="I959" s="293"/>
      <c r="J959" s="297"/>
    </row>
    <row r="960" spans="3:10" ht="13.2">
      <c r="C960" s="40"/>
      <c r="I960" s="293"/>
      <c r="J960" s="297"/>
    </row>
    <row r="961" spans="3:10" ht="13.2">
      <c r="C961" s="40"/>
      <c r="I961" s="293"/>
      <c r="J961" s="297"/>
    </row>
    <row r="962" spans="3:10" ht="13.2">
      <c r="C962" s="40"/>
      <c r="I962" s="293"/>
      <c r="J962" s="297"/>
    </row>
    <row r="963" spans="3:10" ht="13.2">
      <c r="C963" s="40"/>
      <c r="I963" s="293"/>
      <c r="J963" s="297"/>
    </row>
    <row r="964" spans="3:10" ht="13.2">
      <c r="C964" s="40"/>
      <c r="I964" s="293"/>
      <c r="J964" s="297"/>
    </row>
    <row r="965" spans="3:10" ht="13.2">
      <c r="C965" s="40"/>
      <c r="I965" s="293"/>
      <c r="J965" s="297"/>
    </row>
    <row r="966" spans="3:10" ht="13.2">
      <c r="C966" s="40"/>
      <c r="I966" s="293"/>
      <c r="J966" s="297"/>
    </row>
    <row r="967" spans="3:10" ht="13.2">
      <c r="C967" s="40"/>
      <c r="I967" s="293"/>
      <c r="J967" s="297"/>
    </row>
    <row r="968" spans="3:10" ht="13.2">
      <c r="C968" s="40"/>
      <c r="I968" s="293"/>
      <c r="J968" s="297"/>
    </row>
    <row r="969" spans="3:10" ht="13.2">
      <c r="C969" s="40"/>
      <c r="I969" s="293"/>
      <c r="J969" s="297"/>
    </row>
    <row r="970" spans="3:10" ht="13.2">
      <c r="C970" s="40"/>
      <c r="I970" s="293"/>
      <c r="J970" s="297"/>
    </row>
    <row r="971" spans="3:10" ht="13.2">
      <c r="C971" s="40"/>
      <c r="I971" s="293"/>
      <c r="J971" s="297"/>
    </row>
    <row r="972" spans="3:10" ht="13.2">
      <c r="C972" s="40"/>
      <c r="I972" s="293"/>
      <c r="J972" s="297"/>
    </row>
    <row r="973" spans="3:10" ht="13.2">
      <c r="C973" s="40"/>
      <c r="I973" s="293"/>
      <c r="J973" s="297"/>
    </row>
    <row r="974" spans="3:10" ht="13.2">
      <c r="C974" s="40"/>
      <c r="I974" s="293"/>
      <c r="J974" s="297"/>
    </row>
    <row r="975" spans="3:10" ht="13.2">
      <c r="C975" s="40"/>
      <c r="I975" s="293"/>
      <c r="J975" s="297"/>
    </row>
    <row r="976" spans="3:10" ht="13.2">
      <c r="C976" s="40"/>
      <c r="I976" s="293"/>
      <c r="J976" s="297"/>
    </row>
    <row r="977" spans="3:10" ht="13.2">
      <c r="C977" s="40"/>
      <c r="I977" s="293"/>
      <c r="J977" s="297"/>
    </row>
    <row r="978" spans="3:10" ht="13.2">
      <c r="C978" s="40"/>
      <c r="I978" s="293"/>
      <c r="J978" s="297"/>
    </row>
    <row r="979" spans="3:10" ht="13.2">
      <c r="C979" s="40"/>
      <c r="I979" s="293"/>
      <c r="J979" s="297"/>
    </row>
    <row r="980" spans="3:10" ht="13.2">
      <c r="C980" s="40"/>
      <c r="I980" s="293"/>
      <c r="J980" s="297"/>
    </row>
    <row r="981" spans="3:10" ht="13.2">
      <c r="C981" s="40"/>
      <c r="I981" s="293"/>
      <c r="J981" s="297"/>
    </row>
    <row r="982" spans="3:10" ht="13.2">
      <c r="C982" s="40"/>
      <c r="I982" s="293"/>
      <c r="J982" s="297"/>
    </row>
    <row r="983" spans="3:10" ht="13.2">
      <c r="C983" s="40"/>
      <c r="I983" s="293"/>
      <c r="J983" s="297"/>
    </row>
    <row r="984" spans="3:10" ht="13.2">
      <c r="C984" s="40"/>
      <c r="I984" s="293"/>
      <c r="J984" s="297"/>
    </row>
    <row r="985" spans="3:10" ht="13.2">
      <c r="C985" s="40"/>
      <c r="I985" s="293"/>
      <c r="J985" s="297"/>
    </row>
    <row r="986" spans="3:10" ht="13.2">
      <c r="C986" s="40"/>
      <c r="I986" s="293"/>
      <c r="J986" s="297"/>
    </row>
    <row r="987" spans="3:10" ht="13.2">
      <c r="C987" s="40"/>
      <c r="I987" s="293"/>
      <c r="J987" s="297"/>
    </row>
    <row r="988" spans="3:10" ht="13.2">
      <c r="C988" s="40"/>
      <c r="I988" s="293"/>
      <c r="J988" s="297"/>
    </row>
    <row r="989" spans="3:10" ht="13.2">
      <c r="C989" s="40"/>
      <c r="I989" s="293"/>
      <c r="J989" s="297"/>
    </row>
    <row r="990" spans="3:10" ht="13.2">
      <c r="C990" s="40"/>
      <c r="I990" s="293"/>
      <c r="J990" s="297"/>
    </row>
    <row r="991" spans="3:10" ht="13.2">
      <c r="C991" s="40"/>
      <c r="I991" s="293"/>
      <c r="J991" s="297"/>
    </row>
    <row r="992" spans="3:10" ht="13.2">
      <c r="C992" s="40"/>
      <c r="I992" s="293"/>
      <c r="J992" s="297"/>
    </row>
    <row r="993" spans="3:10" ht="13.2">
      <c r="C993" s="40"/>
      <c r="I993" s="293"/>
      <c r="J993" s="297"/>
    </row>
    <row r="994" spans="3:10" ht="13.2">
      <c r="C994" s="40"/>
      <c r="I994" s="293"/>
      <c r="J994" s="297"/>
    </row>
    <row r="995" spans="3:10" ht="13.2">
      <c r="C995" s="40"/>
      <c r="I995" s="293"/>
      <c r="J995" s="297"/>
    </row>
    <row r="996" spans="3:10" ht="13.2">
      <c r="C996" s="40"/>
      <c r="I996" s="293"/>
      <c r="J996" s="297"/>
    </row>
    <row r="997" spans="3:10" ht="13.2">
      <c r="C997" s="40"/>
      <c r="I997" s="293"/>
      <c r="J997" s="297"/>
    </row>
    <row r="998" spans="3:10" ht="13.2">
      <c r="C998" s="40"/>
      <c r="I998" s="293"/>
      <c r="J998" s="297"/>
    </row>
    <row r="999" spans="3:10" ht="13.2">
      <c r="C999" s="40"/>
      <c r="I999" s="293"/>
      <c r="J999" s="297"/>
    </row>
    <row r="1000" spans="3:10" ht="13.2">
      <c r="C1000" s="40"/>
      <c r="I1000" s="293"/>
      <c r="J1000" s="297"/>
    </row>
    <row r="1001" spans="3:10" ht="13.2">
      <c r="C1001" s="40"/>
      <c r="I1001" s="293"/>
      <c r="J1001" s="297"/>
    </row>
    <row r="1002" spans="3:10" ht="13.2">
      <c r="C1002" s="40"/>
      <c r="I1002" s="293"/>
      <c r="J1002" s="297"/>
    </row>
    <row r="1003" spans="3:10" ht="13.2">
      <c r="C1003" s="40"/>
      <c r="I1003" s="293"/>
      <c r="J1003" s="297"/>
    </row>
    <row r="1004" spans="3:10" ht="13.2">
      <c r="C1004" s="40"/>
      <c r="I1004" s="293"/>
      <c r="J1004" s="297"/>
    </row>
    <row r="1005" spans="3:10" ht="13.2">
      <c r="C1005" s="40"/>
      <c r="I1005" s="293"/>
      <c r="J1005" s="297"/>
    </row>
    <row r="1006" spans="3:10" ht="13.2">
      <c r="C1006" s="40"/>
      <c r="I1006" s="293"/>
      <c r="J1006" s="297"/>
    </row>
    <row r="1007" spans="3:10" ht="13.2">
      <c r="C1007" s="40"/>
      <c r="I1007" s="293"/>
      <c r="J1007" s="297"/>
    </row>
    <row r="1008" spans="3:10" ht="13.2">
      <c r="C1008" s="40"/>
      <c r="I1008" s="293"/>
      <c r="J1008" s="297"/>
    </row>
    <row r="1009" spans="3:10" ht="13.2">
      <c r="C1009" s="40"/>
      <c r="I1009" s="293"/>
      <c r="J1009" s="297"/>
    </row>
    <row r="1010" spans="3:10" ht="13.2">
      <c r="C1010" s="40"/>
      <c r="I1010" s="293"/>
      <c r="J1010" s="297"/>
    </row>
    <row r="1011" spans="3:10" ht="13.2">
      <c r="C1011" s="40"/>
      <c r="I1011" s="293"/>
      <c r="J1011" s="297"/>
    </row>
    <row r="1012" spans="3:10" ht="13.2">
      <c r="C1012" s="40"/>
      <c r="I1012" s="293"/>
      <c r="J1012" s="297"/>
    </row>
    <row r="1013" spans="3:10" ht="13.2">
      <c r="C1013" s="40"/>
      <c r="I1013" s="293"/>
      <c r="J1013" s="297"/>
    </row>
    <row r="1014" spans="3:10" ht="13.2">
      <c r="C1014" s="40"/>
      <c r="I1014" s="293"/>
      <c r="J1014" s="297"/>
    </row>
  </sheetData>
  <autoFilter ref="A1:AB75" xr:uid="{00000000-0009-0000-0000-000019000000}"/>
  <dataValidations count="3">
    <dataValidation type="list" allowBlank="1" showErrorMessage="1" sqref="B2:B5 B7:B28 B30:B33 B37:B58 B68 B72 B80 B92:B110 B112 B116:B124 B158:B172 B174" xr:uid="{00000000-0002-0000-1900-000000000000}">
      <formula1>"Yes,Pending,No,Need not sign up"</formula1>
    </dataValidation>
    <dataValidation type="list" allowBlank="1" showErrorMessage="1" sqref="C1 C3:C33 C35 C37:C58 C79:C132 C134:C1014" xr:uid="{00000000-0002-0000-1900-000001000000}">
      <formula1>"2nd grade,3rd grade,4th grade,5th grade,6th grade,7th grade,8th grade,CC7/8,Geometry,Algebra 1,Algebra 2,Pre Calculus,AP Calculus,Calculus"</formula1>
    </dataValidation>
    <dataValidation type="list" allowBlank="1" showErrorMessage="1" sqref="G3:G5 G7:G33 G35 G37:G59 G61:G66 C68:C69 C71:C72 C74 G78 G80:G84 G87:G88 G92:G112 G114:G124 G158 G162 G166:G168" xr:uid="{00000000-0002-0000-1900-000002000000}">
      <formula1>"Venmo,Zelle,Apple,PayPal"</formula1>
    </dataValidation>
  </dataValidations>
  <hyperlinks>
    <hyperlink ref="I3" r:id="rId1" xr:uid="{00000000-0004-0000-1900-000000000000}"/>
    <hyperlink ref="I4" r:id="rId2" xr:uid="{00000000-0004-0000-1900-000001000000}"/>
    <hyperlink ref="I5" r:id="rId3" xr:uid="{00000000-0004-0000-1900-000002000000}"/>
    <hyperlink ref="I7" r:id="rId4" xr:uid="{00000000-0004-0000-1900-000003000000}"/>
    <hyperlink ref="I10" r:id="rId5" xr:uid="{00000000-0004-0000-1900-000004000000}"/>
    <hyperlink ref="I11" r:id="rId6" xr:uid="{00000000-0004-0000-1900-000005000000}"/>
    <hyperlink ref="I12" r:id="rId7" xr:uid="{00000000-0004-0000-1900-000006000000}"/>
    <hyperlink ref="I13" r:id="rId8" xr:uid="{00000000-0004-0000-1900-000007000000}"/>
    <hyperlink ref="I14" r:id="rId9" xr:uid="{00000000-0004-0000-1900-000008000000}"/>
    <hyperlink ref="I16" r:id="rId10" xr:uid="{00000000-0004-0000-1900-000009000000}"/>
    <hyperlink ref="I17" r:id="rId11" xr:uid="{00000000-0004-0000-1900-00000A000000}"/>
    <hyperlink ref="I18" r:id="rId12" xr:uid="{00000000-0004-0000-1900-00000B000000}"/>
    <hyperlink ref="I19" r:id="rId13" xr:uid="{00000000-0004-0000-1900-00000C000000}"/>
    <hyperlink ref="I20" r:id="rId14" xr:uid="{00000000-0004-0000-1900-00000D000000}"/>
    <hyperlink ref="I21" r:id="rId15" xr:uid="{00000000-0004-0000-1900-00000E000000}"/>
    <hyperlink ref="I22" r:id="rId16" xr:uid="{00000000-0004-0000-1900-00000F000000}"/>
    <hyperlink ref="I23" r:id="rId17" xr:uid="{00000000-0004-0000-1900-000010000000}"/>
    <hyperlink ref="I24" r:id="rId18" xr:uid="{00000000-0004-0000-1900-000011000000}"/>
    <hyperlink ref="I25" r:id="rId19" xr:uid="{00000000-0004-0000-1900-000012000000}"/>
    <hyperlink ref="I26" r:id="rId20" xr:uid="{00000000-0004-0000-1900-000013000000}"/>
    <hyperlink ref="I31" r:id="rId21" xr:uid="{00000000-0004-0000-1900-000014000000}"/>
    <hyperlink ref="I33" r:id="rId22" xr:uid="{00000000-0004-0000-1900-000015000000}"/>
    <hyperlink ref="I37" r:id="rId23" xr:uid="{00000000-0004-0000-1900-000016000000}"/>
    <hyperlink ref="I38" r:id="rId24" xr:uid="{00000000-0004-0000-1900-000017000000}"/>
    <hyperlink ref="I39" r:id="rId25" xr:uid="{00000000-0004-0000-1900-000018000000}"/>
    <hyperlink ref="I40" r:id="rId26" xr:uid="{00000000-0004-0000-1900-000019000000}"/>
    <hyperlink ref="I41" r:id="rId27" xr:uid="{00000000-0004-0000-1900-00001A000000}"/>
    <hyperlink ref="I42" r:id="rId28" xr:uid="{00000000-0004-0000-1900-00001B000000}"/>
    <hyperlink ref="I43" r:id="rId29" xr:uid="{00000000-0004-0000-1900-00001C000000}"/>
    <hyperlink ref="I44" r:id="rId30" xr:uid="{00000000-0004-0000-1900-00001D000000}"/>
    <hyperlink ref="I45" r:id="rId31" xr:uid="{00000000-0004-0000-1900-00001E000000}"/>
    <hyperlink ref="I46" r:id="rId32" xr:uid="{00000000-0004-0000-1900-00001F000000}"/>
    <hyperlink ref="I47" r:id="rId33" xr:uid="{00000000-0004-0000-1900-000020000000}"/>
    <hyperlink ref="I48" r:id="rId34" xr:uid="{00000000-0004-0000-1900-000021000000}"/>
    <hyperlink ref="I49" r:id="rId35" xr:uid="{00000000-0004-0000-1900-000022000000}"/>
    <hyperlink ref="I50" r:id="rId36" xr:uid="{00000000-0004-0000-1900-000023000000}"/>
    <hyperlink ref="I51" r:id="rId37" xr:uid="{00000000-0004-0000-1900-000024000000}"/>
    <hyperlink ref="I52" r:id="rId38" xr:uid="{00000000-0004-0000-1900-000025000000}"/>
    <hyperlink ref="I53" r:id="rId39" xr:uid="{00000000-0004-0000-1900-000026000000}"/>
    <hyperlink ref="I54" r:id="rId40" xr:uid="{00000000-0004-0000-1900-000027000000}"/>
    <hyperlink ref="I56" r:id="rId41" xr:uid="{00000000-0004-0000-1900-000028000000}"/>
    <hyperlink ref="I74" r:id="rId42" xr:uid="{00000000-0004-0000-1900-000029000000}"/>
    <hyperlink ref="I80" r:id="rId43" xr:uid="{00000000-0004-0000-1900-00002A000000}"/>
    <hyperlink ref="I92" r:id="rId44" xr:uid="{00000000-0004-0000-1900-00002B000000}"/>
    <hyperlink ref="I94" r:id="rId45" xr:uid="{00000000-0004-0000-1900-00002C000000}"/>
    <hyperlink ref="I95" r:id="rId46" xr:uid="{00000000-0004-0000-1900-00002D000000}"/>
    <hyperlink ref="I96" r:id="rId47" xr:uid="{00000000-0004-0000-1900-00002E000000}"/>
    <hyperlink ref="I97" r:id="rId48" xr:uid="{00000000-0004-0000-1900-00002F000000}"/>
    <hyperlink ref="I98" r:id="rId49" xr:uid="{00000000-0004-0000-1900-000030000000}"/>
    <hyperlink ref="I100" r:id="rId50" xr:uid="{00000000-0004-0000-1900-000031000000}"/>
    <hyperlink ref="I101" r:id="rId51" xr:uid="{00000000-0004-0000-1900-000032000000}"/>
    <hyperlink ref="I102" r:id="rId52" xr:uid="{00000000-0004-0000-1900-000033000000}"/>
    <hyperlink ref="I104" r:id="rId53" xr:uid="{00000000-0004-0000-1900-000034000000}"/>
    <hyperlink ref="I105" r:id="rId54" xr:uid="{00000000-0004-0000-1900-000035000000}"/>
    <hyperlink ref="I106" r:id="rId55" xr:uid="{00000000-0004-0000-1900-000036000000}"/>
    <hyperlink ref="I107" r:id="rId56" xr:uid="{00000000-0004-0000-1900-000037000000}"/>
    <hyperlink ref="I108" r:id="rId57" xr:uid="{00000000-0004-0000-1900-000038000000}"/>
    <hyperlink ref="I109" r:id="rId58" xr:uid="{00000000-0004-0000-1900-000039000000}"/>
    <hyperlink ref="I110" r:id="rId59" xr:uid="{00000000-0004-0000-1900-00003A000000}"/>
    <hyperlink ref="I112" r:id="rId60" xr:uid="{00000000-0004-0000-1900-00003B000000}"/>
    <hyperlink ref="I114" r:id="rId61" xr:uid="{00000000-0004-0000-1900-00003C000000}"/>
    <hyperlink ref="I116" r:id="rId62" xr:uid="{00000000-0004-0000-1900-00003D000000}"/>
    <hyperlink ref="I117" r:id="rId63" xr:uid="{00000000-0004-0000-1900-00003E000000}"/>
    <hyperlink ref="I118" r:id="rId64" xr:uid="{00000000-0004-0000-1900-00003F000000}"/>
    <hyperlink ref="I120" r:id="rId65" xr:uid="{00000000-0004-0000-1900-000040000000}"/>
    <hyperlink ref="I121" r:id="rId66" xr:uid="{00000000-0004-0000-1900-000041000000}"/>
    <hyperlink ref="I122" r:id="rId67" xr:uid="{00000000-0004-0000-1900-000042000000}"/>
    <hyperlink ref="I158" r:id="rId68" xr:uid="{00000000-0004-0000-1900-000043000000}"/>
    <hyperlink ref="I166" r:id="rId69" xr:uid="{00000000-0004-0000-1900-000044000000}"/>
    <hyperlink ref="I167" r:id="rId70" xr:uid="{00000000-0004-0000-1900-000045000000}"/>
    <hyperlink ref="I168" r:id="rId71" xr:uid="{00000000-0004-0000-1900-000046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2:U69"/>
  <sheetViews>
    <sheetView workbookViewId="0">
      <pane ySplit="2" topLeftCell="A3" activePane="bottomLeft" state="frozen"/>
      <selection pane="bottomLeft" activeCell="B4" sqref="B4"/>
    </sheetView>
  </sheetViews>
  <sheetFormatPr defaultColWidth="12.6640625" defaultRowHeight="15.75" customHeight="1"/>
  <cols>
    <col min="3" max="3" width="6.109375" customWidth="1"/>
  </cols>
  <sheetData>
    <row r="2" spans="1:21">
      <c r="A2" s="3" t="s">
        <v>288</v>
      </c>
      <c r="B2" s="3" t="s">
        <v>1140</v>
      </c>
      <c r="C2" s="3" t="s">
        <v>292</v>
      </c>
      <c r="D2" s="3" t="s">
        <v>1141</v>
      </c>
      <c r="F2" s="3" t="s">
        <v>288</v>
      </c>
      <c r="G2" s="3" t="s">
        <v>1140</v>
      </c>
      <c r="H2" s="3" t="s">
        <v>292</v>
      </c>
      <c r="I2" s="3" t="s">
        <v>1141</v>
      </c>
      <c r="K2" s="3" t="s">
        <v>288</v>
      </c>
      <c r="L2" s="3" t="s">
        <v>1140</v>
      </c>
      <c r="M2" s="3" t="s">
        <v>292</v>
      </c>
      <c r="N2" s="3" t="s">
        <v>1141</v>
      </c>
      <c r="P2" s="3" t="s">
        <v>288</v>
      </c>
      <c r="Q2" s="3" t="s">
        <v>1140</v>
      </c>
      <c r="R2" s="3" t="s">
        <v>292</v>
      </c>
      <c r="S2" s="3" t="s">
        <v>1141</v>
      </c>
    </row>
    <row r="3" spans="1:21">
      <c r="A3" s="3" t="s">
        <v>1142</v>
      </c>
      <c r="B3" s="3" t="s">
        <v>48</v>
      </c>
      <c r="C3" s="2">
        <v>120</v>
      </c>
      <c r="D3" s="3" t="s">
        <v>0</v>
      </c>
      <c r="F3" s="3" t="s">
        <v>1142</v>
      </c>
      <c r="G3" s="3" t="s">
        <v>725</v>
      </c>
      <c r="H3" s="3">
        <v>95</v>
      </c>
      <c r="I3" s="3" t="s">
        <v>1</v>
      </c>
      <c r="K3" s="3" t="s">
        <v>1142</v>
      </c>
      <c r="L3" s="3" t="s">
        <v>12</v>
      </c>
      <c r="M3" s="3">
        <v>35</v>
      </c>
      <c r="N3" s="3" t="s">
        <v>2</v>
      </c>
      <c r="P3" s="3" t="s">
        <v>1142</v>
      </c>
      <c r="Q3" s="3" t="s">
        <v>9</v>
      </c>
      <c r="R3" s="3">
        <v>60</v>
      </c>
      <c r="S3" s="3" t="s">
        <v>3</v>
      </c>
      <c r="U3" s="3" t="s">
        <v>0</v>
      </c>
    </row>
    <row r="4" spans="1:21">
      <c r="A4" s="1">
        <v>44575</v>
      </c>
      <c r="B4" s="3" t="s">
        <v>55</v>
      </c>
      <c r="C4" s="2">
        <v>60</v>
      </c>
      <c r="D4" s="3" t="s">
        <v>0</v>
      </c>
      <c r="G4" s="3" t="s">
        <v>6</v>
      </c>
      <c r="H4" s="3">
        <v>60</v>
      </c>
      <c r="I4" s="3" t="s">
        <v>1</v>
      </c>
      <c r="K4" s="3" t="s">
        <v>1143</v>
      </c>
      <c r="L4" s="3" t="s">
        <v>93</v>
      </c>
      <c r="M4" s="3">
        <v>60</v>
      </c>
      <c r="N4" s="3" t="s">
        <v>2</v>
      </c>
      <c r="Q4" s="3" t="s">
        <v>13</v>
      </c>
      <c r="R4" s="3">
        <v>75</v>
      </c>
      <c r="S4" s="3" t="s">
        <v>3</v>
      </c>
      <c r="U4" s="3" t="s">
        <v>3</v>
      </c>
    </row>
    <row r="5" spans="1:21">
      <c r="A5" s="1">
        <v>44576</v>
      </c>
      <c r="B5" s="3" t="s">
        <v>1144</v>
      </c>
      <c r="C5" s="2">
        <v>60</v>
      </c>
      <c r="D5" s="3" t="s">
        <v>0</v>
      </c>
      <c r="F5" s="3" t="s">
        <v>1143</v>
      </c>
      <c r="G5" s="3" t="s">
        <v>27</v>
      </c>
      <c r="H5" s="3">
        <v>165</v>
      </c>
      <c r="I5" s="3" t="s">
        <v>1</v>
      </c>
      <c r="L5" s="3" t="s">
        <v>17</v>
      </c>
      <c r="M5" s="3">
        <v>60</v>
      </c>
      <c r="N5" s="3" t="s">
        <v>2</v>
      </c>
      <c r="Q5" s="3" t="s">
        <v>45</v>
      </c>
      <c r="R5" s="3">
        <v>220</v>
      </c>
      <c r="S5" s="3" t="s">
        <v>3</v>
      </c>
      <c r="U5" s="3" t="s">
        <v>1</v>
      </c>
    </row>
    <row r="6" spans="1:21">
      <c r="A6" s="3" t="s">
        <v>1143</v>
      </c>
      <c r="B6" s="3" t="s">
        <v>55</v>
      </c>
      <c r="C6" s="2">
        <v>50</v>
      </c>
      <c r="D6" s="3" t="s">
        <v>0</v>
      </c>
      <c r="G6" s="3" t="s">
        <v>16</v>
      </c>
      <c r="H6" s="3">
        <v>210</v>
      </c>
      <c r="I6" s="3" t="s">
        <v>1</v>
      </c>
      <c r="L6" s="3" t="s">
        <v>7</v>
      </c>
      <c r="M6" s="3">
        <v>75</v>
      </c>
      <c r="N6" s="3" t="s">
        <v>2</v>
      </c>
      <c r="Q6" s="3" t="s">
        <v>1145</v>
      </c>
      <c r="R6" s="3">
        <v>35</v>
      </c>
      <c r="S6" s="3" t="s">
        <v>3</v>
      </c>
      <c r="U6" s="3" t="s">
        <v>2</v>
      </c>
    </row>
    <row r="7" spans="1:21">
      <c r="A7" s="1">
        <v>44577</v>
      </c>
      <c r="B7" s="3" t="s">
        <v>22</v>
      </c>
      <c r="C7" s="2">
        <v>65</v>
      </c>
      <c r="D7" s="3" t="s">
        <v>0</v>
      </c>
      <c r="F7" s="3" t="s">
        <v>1146</v>
      </c>
      <c r="G7" s="3" t="s">
        <v>43</v>
      </c>
      <c r="H7" s="3">
        <v>60</v>
      </c>
      <c r="I7" s="3" t="s">
        <v>1</v>
      </c>
      <c r="K7" s="10" t="s">
        <v>1147</v>
      </c>
      <c r="L7" s="10" t="s">
        <v>1148</v>
      </c>
      <c r="M7" s="10">
        <v>60</v>
      </c>
      <c r="N7" s="3" t="s">
        <v>2</v>
      </c>
      <c r="P7" s="10" t="s">
        <v>1147</v>
      </c>
      <c r="Q7" s="10" t="s">
        <v>20</v>
      </c>
      <c r="R7" s="10">
        <v>60</v>
      </c>
      <c r="S7" s="3" t="s">
        <v>3</v>
      </c>
    </row>
    <row r="8" spans="1:21">
      <c r="B8" s="3" t="s">
        <v>30</v>
      </c>
      <c r="C8" s="2">
        <v>90</v>
      </c>
      <c r="D8" s="3" t="s">
        <v>0</v>
      </c>
      <c r="G8" s="3" t="s">
        <v>131</v>
      </c>
      <c r="H8" s="3">
        <v>50</v>
      </c>
      <c r="I8" s="3" t="s">
        <v>1</v>
      </c>
      <c r="P8" s="10"/>
      <c r="Q8" s="10" t="s">
        <v>45</v>
      </c>
      <c r="R8" s="10">
        <v>40</v>
      </c>
      <c r="S8" s="3" t="s">
        <v>3</v>
      </c>
    </row>
    <row r="9" spans="1:21">
      <c r="B9" s="3" t="s">
        <v>32</v>
      </c>
      <c r="C9" s="3">
        <v>60</v>
      </c>
      <c r="D9" s="3" t="s">
        <v>0</v>
      </c>
      <c r="G9" s="3" t="s">
        <v>1149</v>
      </c>
      <c r="H9" s="3">
        <v>60</v>
      </c>
      <c r="I9" s="3" t="s">
        <v>1</v>
      </c>
    </row>
    <row r="10" spans="1:21">
      <c r="A10" s="3" t="s">
        <v>1146</v>
      </c>
      <c r="B10" s="3" t="s">
        <v>1150</v>
      </c>
      <c r="C10" s="3">
        <v>60</v>
      </c>
      <c r="D10" s="3" t="s">
        <v>0</v>
      </c>
      <c r="F10" s="10" t="s">
        <v>1147</v>
      </c>
      <c r="G10" s="10" t="s">
        <v>725</v>
      </c>
      <c r="H10" s="10">
        <v>60</v>
      </c>
      <c r="I10" s="3" t="s">
        <v>1</v>
      </c>
    </row>
    <row r="11" spans="1:21">
      <c r="B11" s="3" t="s">
        <v>23</v>
      </c>
      <c r="C11" s="3">
        <v>45</v>
      </c>
      <c r="D11" s="3" t="s">
        <v>0</v>
      </c>
      <c r="M11" s="3">
        <f>SUM(M3:M7)</f>
        <v>290</v>
      </c>
      <c r="R11" s="3">
        <f>SUM(R3:R8)</f>
        <v>490</v>
      </c>
    </row>
    <row r="12" spans="1:21">
      <c r="B12" s="3" t="s">
        <v>21</v>
      </c>
      <c r="C12" s="3">
        <v>50</v>
      </c>
      <c r="D12" s="3" t="s">
        <v>0</v>
      </c>
      <c r="H12" s="3">
        <f>SUM(H3:H10)</f>
        <v>760</v>
      </c>
    </row>
    <row r="13" spans="1:21">
      <c r="A13" s="3" t="s">
        <v>1151</v>
      </c>
      <c r="B13" s="3" t="s">
        <v>1152</v>
      </c>
      <c r="C13" s="3">
        <v>60</v>
      </c>
      <c r="D13" s="3" t="s">
        <v>0</v>
      </c>
    </row>
    <row r="14" spans="1:21">
      <c r="B14" s="3" t="s">
        <v>56</v>
      </c>
      <c r="C14" s="3">
        <v>60</v>
      </c>
      <c r="D14" s="3" t="s">
        <v>0</v>
      </c>
    </row>
    <row r="15" spans="1:21">
      <c r="B15" s="3" t="s">
        <v>26</v>
      </c>
      <c r="C15" s="3">
        <v>35</v>
      </c>
      <c r="D15" s="3" t="s">
        <v>0</v>
      </c>
      <c r="I15" s="325"/>
    </row>
    <row r="16" spans="1:21">
      <c r="B16" s="3" t="s">
        <v>347</v>
      </c>
      <c r="C16" s="3">
        <v>60</v>
      </c>
      <c r="D16" s="3" t="s">
        <v>0</v>
      </c>
      <c r="I16" s="325"/>
    </row>
    <row r="17" spans="1:19">
      <c r="B17" s="3" t="s">
        <v>1144</v>
      </c>
      <c r="C17" s="3">
        <v>75</v>
      </c>
      <c r="D17" s="3" t="s">
        <v>0</v>
      </c>
      <c r="I17" s="325"/>
    </row>
    <row r="18" spans="1:19">
      <c r="A18" s="10" t="s">
        <v>1147</v>
      </c>
      <c r="B18" s="10" t="s">
        <v>33</v>
      </c>
      <c r="C18" s="10">
        <v>25</v>
      </c>
      <c r="D18" s="3" t="s">
        <v>0</v>
      </c>
      <c r="I18" s="325"/>
    </row>
    <row r="19" spans="1:19">
      <c r="A19" s="20"/>
      <c r="B19" s="3" t="s">
        <v>23</v>
      </c>
      <c r="C19" s="3">
        <v>50</v>
      </c>
      <c r="D19" s="3" t="s">
        <v>0</v>
      </c>
      <c r="I19" s="325"/>
    </row>
    <row r="20" spans="1:19">
      <c r="A20" s="20"/>
      <c r="B20" s="10" t="s">
        <v>1144</v>
      </c>
      <c r="C20" s="10">
        <v>60</v>
      </c>
      <c r="D20" s="3" t="s">
        <v>0</v>
      </c>
    </row>
    <row r="21" spans="1:19">
      <c r="A21" s="20"/>
      <c r="B21" s="20"/>
      <c r="C21" s="20"/>
    </row>
    <row r="22" spans="1:19">
      <c r="A22" s="20"/>
      <c r="B22" s="20"/>
      <c r="C22" s="2">
        <f>SUM(C3:C20)</f>
        <v>1085</v>
      </c>
    </row>
    <row r="25" spans="1:19">
      <c r="A25" s="3" t="s">
        <v>58</v>
      </c>
      <c r="B25" s="3" t="s">
        <v>55</v>
      </c>
      <c r="C25" s="3">
        <v>120</v>
      </c>
      <c r="D25" s="3" t="s">
        <v>0</v>
      </c>
      <c r="F25" s="3" t="s">
        <v>58</v>
      </c>
      <c r="G25" s="3" t="s">
        <v>725</v>
      </c>
      <c r="H25" s="3">
        <v>180</v>
      </c>
      <c r="I25" s="3" t="s">
        <v>1</v>
      </c>
      <c r="K25" s="3" t="s">
        <v>58</v>
      </c>
      <c r="L25" s="10" t="s">
        <v>1148</v>
      </c>
      <c r="M25" s="10">
        <v>60</v>
      </c>
      <c r="N25" s="3" t="s">
        <v>2</v>
      </c>
      <c r="P25" s="3" t="s">
        <v>58</v>
      </c>
      <c r="Q25" s="3" t="s">
        <v>9</v>
      </c>
      <c r="R25" s="3">
        <v>60</v>
      </c>
      <c r="S25" s="3" t="s">
        <v>3</v>
      </c>
    </row>
    <row r="26" spans="1:19">
      <c r="B26" s="3" t="s">
        <v>26</v>
      </c>
      <c r="C26" s="3">
        <v>25</v>
      </c>
      <c r="D26" s="3" t="s">
        <v>0</v>
      </c>
      <c r="G26" s="3" t="s">
        <v>6</v>
      </c>
      <c r="H26" s="3">
        <v>60</v>
      </c>
      <c r="I26" s="3" t="s">
        <v>1</v>
      </c>
      <c r="L26" s="3" t="s">
        <v>52</v>
      </c>
      <c r="M26" s="3">
        <v>60</v>
      </c>
      <c r="N26" s="3" t="s">
        <v>2</v>
      </c>
      <c r="Q26" s="3" t="s">
        <v>13</v>
      </c>
      <c r="R26" s="3">
        <v>25</v>
      </c>
      <c r="S26" s="3" t="s">
        <v>3</v>
      </c>
    </row>
    <row r="27" spans="1:19">
      <c r="B27" s="10" t="s">
        <v>33</v>
      </c>
      <c r="C27" s="3">
        <v>60</v>
      </c>
      <c r="D27" s="3" t="s">
        <v>0</v>
      </c>
      <c r="F27" s="3" t="s">
        <v>62</v>
      </c>
      <c r="G27" s="3" t="s">
        <v>18</v>
      </c>
      <c r="H27" s="3">
        <v>45</v>
      </c>
      <c r="I27" s="3" t="s">
        <v>1</v>
      </c>
      <c r="L27" s="3" t="s">
        <v>1153</v>
      </c>
      <c r="M27" s="3">
        <v>35</v>
      </c>
      <c r="N27" s="3" t="s">
        <v>2</v>
      </c>
      <c r="P27" s="3" t="s">
        <v>62</v>
      </c>
      <c r="Q27" s="3" t="s">
        <v>45</v>
      </c>
      <c r="R27" s="3">
        <v>50</v>
      </c>
      <c r="S27" s="3" t="s">
        <v>3</v>
      </c>
    </row>
    <row r="28" spans="1:19">
      <c r="B28" s="3" t="s">
        <v>23</v>
      </c>
      <c r="C28" s="3">
        <v>40</v>
      </c>
      <c r="D28" s="3" t="s">
        <v>0</v>
      </c>
      <c r="F28" s="3" t="s">
        <v>64</v>
      </c>
      <c r="G28" s="3" t="s">
        <v>43</v>
      </c>
      <c r="H28" s="3">
        <v>60</v>
      </c>
      <c r="I28" s="3" t="s">
        <v>1</v>
      </c>
      <c r="K28" s="3" t="s">
        <v>62</v>
      </c>
      <c r="L28" s="3" t="s">
        <v>93</v>
      </c>
      <c r="M28" s="3">
        <v>50</v>
      </c>
      <c r="N28" s="3" t="s">
        <v>2</v>
      </c>
      <c r="Q28" s="3" t="s">
        <v>1154</v>
      </c>
      <c r="R28" s="3">
        <v>25</v>
      </c>
      <c r="S28" s="3" t="s">
        <v>3</v>
      </c>
    </row>
    <row r="29" spans="1:19">
      <c r="B29" s="3" t="s">
        <v>417</v>
      </c>
      <c r="C29" s="3">
        <v>85</v>
      </c>
      <c r="D29" s="3" t="s">
        <v>0</v>
      </c>
      <c r="G29" s="3" t="s">
        <v>50</v>
      </c>
      <c r="H29" s="3">
        <v>60</v>
      </c>
      <c r="I29" s="3" t="s">
        <v>1</v>
      </c>
      <c r="L29" s="3" t="s">
        <v>1155</v>
      </c>
      <c r="M29" s="3">
        <v>120</v>
      </c>
      <c r="N29" s="3" t="s">
        <v>2</v>
      </c>
      <c r="Q29" s="3" t="s">
        <v>45</v>
      </c>
      <c r="R29" s="3">
        <v>35</v>
      </c>
      <c r="S29" s="3" t="s">
        <v>3</v>
      </c>
    </row>
    <row r="30" spans="1:19">
      <c r="A30" s="3" t="s">
        <v>62</v>
      </c>
      <c r="B30" s="3" t="s">
        <v>21</v>
      </c>
      <c r="C30" s="3">
        <v>50</v>
      </c>
      <c r="D30" s="3" t="s">
        <v>0</v>
      </c>
      <c r="F30" s="3" t="s">
        <v>36</v>
      </c>
      <c r="G30" s="4" t="s">
        <v>18</v>
      </c>
      <c r="H30" s="4">
        <v>60</v>
      </c>
      <c r="I30" s="3" t="s">
        <v>1</v>
      </c>
      <c r="L30" s="3" t="s">
        <v>17</v>
      </c>
      <c r="M30" s="3">
        <v>35</v>
      </c>
      <c r="N30" s="3" t="s">
        <v>2</v>
      </c>
      <c r="P30" s="3" t="s">
        <v>64</v>
      </c>
      <c r="Q30" s="3" t="s">
        <v>1154</v>
      </c>
      <c r="R30" s="3">
        <v>25</v>
      </c>
      <c r="S30" s="3" t="s">
        <v>3</v>
      </c>
    </row>
    <row r="31" spans="1:19">
      <c r="B31" s="3" t="s">
        <v>24</v>
      </c>
      <c r="C31" s="3">
        <v>60</v>
      </c>
      <c r="D31" s="3" t="s">
        <v>0</v>
      </c>
      <c r="K31" s="3" t="s">
        <v>34</v>
      </c>
      <c r="L31" s="3" t="s">
        <v>93</v>
      </c>
      <c r="M31" s="3">
        <v>50</v>
      </c>
      <c r="N31" s="3" t="s">
        <v>2</v>
      </c>
      <c r="P31" s="3" t="s">
        <v>34</v>
      </c>
      <c r="Q31" s="3" t="s">
        <v>20</v>
      </c>
      <c r="R31" s="3">
        <v>30</v>
      </c>
      <c r="S31" s="3" t="s">
        <v>3</v>
      </c>
    </row>
    <row r="32" spans="1:19">
      <c r="B32" s="3" t="s">
        <v>22</v>
      </c>
      <c r="C32" s="3">
        <v>25</v>
      </c>
      <c r="D32" s="3" t="s">
        <v>0</v>
      </c>
      <c r="G32" s="3">
        <f>SUM(H25:H30)</f>
        <v>465</v>
      </c>
      <c r="K32" s="3" t="s">
        <v>36</v>
      </c>
      <c r="L32" s="3" t="s">
        <v>93</v>
      </c>
      <c r="M32" s="3">
        <v>50</v>
      </c>
      <c r="N32" s="3" t="s">
        <v>2</v>
      </c>
      <c r="P32" s="3"/>
    </row>
    <row r="33" spans="1:18">
      <c r="B33" s="3" t="s">
        <v>1156</v>
      </c>
      <c r="C33" s="3">
        <v>120</v>
      </c>
      <c r="D33" s="3" t="s">
        <v>0</v>
      </c>
    </row>
    <row r="34" spans="1:18">
      <c r="B34" s="3" t="s">
        <v>26</v>
      </c>
      <c r="C34" s="3">
        <v>35</v>
      </c>
      <c r="D34" s="3" t="s">
        <v>0</v>
      </c>
      <c r="M34" s="3">
        <f>SUM(M25:M32)</f>
        <v>460</v>
      </c>
      <c r="R34" s="3">
        <f>SUM(R25:R31)</f>
        <v>250</v>
      </c>
    </row>
    <row r="35" spans="1:18">
      <c r="B35" s="3" t="s">
        <v>23</v>
      </c>
      <c r="C35" s="3">
        <v>60</v>
      </c>
      <c r="D35" s="3" t="s">
        <v>0</v>
      </c>
    </row>
    <row r="36" spans="1:18">
      <c r="B36" s="3" t="s">
        <v>32</v>
      </c>
      <c r="C36" s="3">
        <v>60</v>
      </c>
      <c r="D36" s="3" t="s">
        <v>0</v>
      </c>
    </row>
    <row r="37" spans="1:18">
      <c r="A37" s="3" t="s">
        <v>64</v>
      </c>
      <c r="B37" s="8" t="s">
        <v>1150</v>
      </c>
      <c r="C37" s="3">
        <v>50</v>
      </c>
      <c r="D37" s="3" t="s">
        <v>0</v>
      </c>
    </row>
    <row r="38" spans="1:18">
      <c r="B38" s="3" t="s">
        <v>1144</v>
      </c>
      <c r="C38" s="3">
        <v>35</v>
      </c>
      <c r="D38" s="3" t="s">
        <v>0</v>
      </c>
    </row>
    <row r="39" spans="1:18">
      <c r="B39" s="3" t="s">
        <v>30</v>
      </c>
      <c r="C39" s="3">
        <v>25</v>
      </c>
      <c r="D39" s="3" t="s">
        <v>0</v>
      </c>
    </row>
    <row r="40" spans="1:18">
      <c r="A40" s="3" t="s">
        <v>34</v>
      </c>
      <c r="B40" s="3" t="s">
        <v>1156</v>
      </c>
      <c r="C40" s="3">
        <v>120</v>
      </c>
      <c r="D40" s="3" t="s">
        <v>0</v>
      </c>
    </row>
    <row r="41" spans="1:18">
      <c r="B41" s="3" t="s">
        <v>23</v>
      </c>
      <c r="C41" s="3">
        <v>35</v>
      </c>
      <c r="D41" s="3" t="s">
        <v>0</v>
      </c>
    </row>
    <row r="42" spans="1:18">
      <c r="B42" s="3" t="s">
        <v>26</v>
      </c>
      <c r="C42" s="3">
        <v>50</v>
      </c>
      <c r="D42" s="3" t="s">
        <v>0</v>
      </c>
    </row>
    <row r="43" spans="1:18">
      <c r="B43" s="3" t="s">
        <v>30</v>
      </c>
      <c r="C43" s="3">
        <v>35</v>
      </c>
      <c r="D43" s="3" t="s">
        <v>0</v>
      </c>
    </row>
    <row r="44" spans="1:18">
      <c r="B44" s="3" t="s">
        <v>56</v>
      </c>
      <c r="C44" s="3">
        <v>50</v>
      </c>
      <c r="D44" s="3" t="s">
        <v>0</v>
      </c>
    </row>
    <row r="45" spans="1:18">
      <c r="B45" s="3" t="s">
        <v>24</v>
      </c>
      <c r="C45" s="3">
        <v>60</v>
      </c>
      <c r="D45" s="3" t="s">
        <v>0</v>
      </c>
    </row>
    <row r="46" spans="1:18">
      <c r="A46" s="3" t="s">
        <v>36</v>
      </c>
      <c r="B46" s="4" t="s">
        <v>22</v>
      </c>
      <c r="C46" s="4">
        <v>40</v>
      </c>
      <c r="D46" s="3" t="s">
        <v>0</v>
      </c>
    </row>
    <row r="48" spans="1:18">
      <c r="C48" s="3">
        <f>SUM(C25:C46)</f>
        <v>1240</v>
      </c>
    </row>
    <row r="49" spans="1:19">
      <c r="A49" s="3" t="s">
        <v>1157</v>
      </c>
    </row>
    <row r="50" spans="1:19">
      <c r="A50" s="3" t="s">
        <v>4</v>
      </c>
      <c r="B50" s="3" t="s">
        <v>261</v>
      </c>
      <c r="C50" s="3">
        <v>60</v>
      </c>
      <c r="D50" s="3" t="s">
        <v>0</v>
      </c>
      <c r="F50" s="3" t="s">
        <v>5</v>
      </c>
      <c r="G50" s="3" t="s">
        <v>1158</v>
      </c>
      <c r="H50" s="3">
        <v>60</v>
      </c>
      <c r="I50" s="3" t="s">
        <v>1</v>
      </c>
      <c r="K50" s="3" t="s">
        <v>5</v>
      </c>
      <c r="L50" s="3" t="s">
        <v>7</v>
      </c>
      <c r="M50" s="3">
        <v>90</v>
      </c>
      <c r="N50" s="3" t="s">
        <v>2</v>
      </c>
      <c r="P50" s="3" t="s">
        <v>5</v>
      </c>
      <c r="Q50" s="3" t="s">
        <v>1154</v>
      </c>
      <c r="R50" s="3">
        <v>25</v>
      </c>
      <c r="S50" s="3" t="s">
        <v>3</v>
      </c>
    </row>
    <row r="51" spans="1:19">
      <c r="A51" s="3" t="s">
        <v>5</v>
      </c>
      <c r="B51" s="3" t="s">
        <v>48</v>
      </c>
      <c r="C51" s="3">
        <v>120</v>
      </c>
      <c r="D51" s="3" t="s">
        <v>0</v>
      </c>
      <c r="G51" s="3" t="s">
        <v>6</v>
      </c>
      <c r="H51" s="3">
        <v>60</v>
      </c>
      <c r="I51" s="3" t="s">
        <v>1</v>
      </c>
      <c r="L51" s="3" t="s">
        <v>12</v>
      </c>
      <c r="M51" s="3">
        <v>35</v>
      </c>
      <c r="N51" s="3" t="s">
        <v>2</v>
      </c>
      <c r="Q51" s="3" t="s">
        <v>9</v>
      </c>
      <c r="R51" s="3">
        <v>60</v>
      </c>
      <c r="S51" s="3" t="s">
        <v>3</v>
      </c>
    </row>
    <row r="52" spans="1:19">
      <c r="B52" s="3" t="s">
        <v>1150</v>
      </c>
      <c r="C52" s="3">
        <v>60</v>
      </c>
      <c r="D52" s="3" t="s">
        <v>0</v>
      </c>
      <c r="F52" s="3" t="s">
        <v>64</v>
      </c>
      <c r="G52" s="3" t="s">
        <v>43</v>
      </c>
      <c r="H52" s="3">
        <v>60</v>
      </c>
      <c r="I52" s="3" t="s">
        <v>1</v>
      </c>
      <c r="K52" s="3" t="s">
        <v>15</v>
      </c>
      <c r="L52" s="3" t="s">
        <v>17</v>
      </c>
      <c r="M52" s="3">
        <v>60</v>
      </c>
      <c r="N52" s="3" t="s">
        <v>2</v>
      </c>
      <c r="P52" s="3" t="s">
        <v>15</v>
      </c>
      <c r="Q52" s="3" t="s">
        <v>45</v>
      </c>
      <c r="R52" s="3">
        <v>35</v>
      </c>
      <c r="S52" s="3" t="s">
        <v>3</v>
      </c>
    </row>
    <row r="53" spans="1:19">
      <c r="A53" s="3" t="s">
        <v>15</v>
      </c>
      <c r="B53" s="3" t="s">
        <v>32</v>
      </c>
      <c r="C53" s="3">
        <v>60</v>
      </c>
      <c r="D53" s="3" t="s">
        <v>0</v>
      </c>
      <c r="G53" s="3" t="s">
        <v>18</v>
      </c>
      <c r="H53" s="3">
        <v>121</v>
      </c>
      <c r="I53" s="3" t="s">
        <v>1</v>
      </c>
      <c r="Q53" s="3" t="s">
        <v>20</v>
      </c>
      <c r="R53" s="3">
        <v>30</v>
      </c>
      <c r="S53" s="3" t="s">
        <v>3</v>
      </c>
    </row>
    <row r="54" spans="1:19">
      <c r="B54" s="3" t="s">
        <v>26</v>
      </c>
      <c r="C54" s="3">
        <v>25</v>
      </c>
      <c r="D54" s="3" t="s">
        <v>0</v>
      </c>
      <c r="G54" s="3" t="s">
        <v>16</v>
      </c>
      <c r="H54" s="3">
        <v>95</v>
      </c>
      <c r="I54" s="3" t="s">
        <v>1</v>
      </c>
      <c r="P54" s="3" t="s">
        <v>64</v>
      </c>
      <c r="Q54" s="3" t="s">
        <v>1154</v>
      </c>
      <c r="R54" s="3">
        <v>25</v>
      </c>
      <c r="S54" s="3" t="s">
        <v>3</v>
      </c>
    </row>
    <row r="55" spans="1:19">
      <c r="B55" s="3" t="s">
        <v>1159</v>
      </c>
      <c r="C55" s="3">
        <v>60</v>
      </c>
      <c r="D55" s="3" t="s">
        <v>0</v>
      </c>
      <c r="G55" s="3" t="s">
        <v>29</v>
      </c>
      <c r="H55" s="3">
        <v>60</v>
      </c>
      <c r="I55" s="3" t="s">
        <v>1</v>
      </c>
      <c r="Q55" s="3" t="s">
        <v>45</v>
      </c>
      <c r="R55" s="3">
        <v>25</v>
      </c>
      <c r="S55" s="3" t="s">
        <v>3</v>
      </c>
    </row>
    <row r="56" spans="1:19">
      <c r="B56" s="3" t="s">
        <v>21</v>
      </c>
      <c r="C56" s="3">
        <v>50</v>
      </c>
      <c r="D56" s="3" t="s">
        <v>0</v>
      </c>
      <c r="G56" s="3" t="s">
        <v>1149</v>
      </c>
      <c r="H56" s="3">
        <v>35</v>
      </c>
      <c r="I56" s="3" t="s">
        <v>1</v>
      </c>
      <c r="P56" s="3" t="s">
        <v>65</v>
      </c>
      <c r="Q56" s="3" t="s">
        <v>45</v>
      </c>
      <c r="R56" s="3">
        <v>55</v>
      </c>
      <c r="S56" s="3" t="s">
        <v>3</v>
      </c>
    </row>
    <row r="57" spans="1:19">
      <c r="B57" s="3" t="s">
        <v>30</v>
      </c>
      <c r="C57" s="3">
        <v>50</v>
      </c>
      <c r="D57" s="3" t="s">
        <v>0</v>
      </c>
    </row>
    <row r="58" spans="1:19">
      <c r="A58" s="3" t="s">
        <v>64</v>
      </c>
      <c r="B58" s="3" t="s">
        <v>30</v>
      </c>
      <c r="C58" s="3">
        <v>85</v>
      </c>
      <c r="D58" s="3" t="s">
        <v>0</v>
      </c>
    </row>
    <row r="59" spans="1:19">
      <c r="B59" s="3" t="s">
        <v>38</v>
      </c>
      <c r="C59" s="3">
        <v>46</v>
      </c>
      <c r="D59" s="3" t="s">
        <v>0</v>
      </c>
      <c r="M59" s="3">
        <f>SUM(M50:M52)</f>
        <v>185</v>
      </c>
      <c r="R59" s="3">
        <f>SUM(R50:R56)</f>
        <v>255</v>
      </c>
    </row>
    <row r="60" spans="1:19">
      <c r="B60" s="3" t="s">
        <v>1150</v>
      </c>
      <c r="C60" s="3">
        <v>60</v>
      </c>
      <c r="D60" s="3" t="s">
        <v>0</v>
      </c>
    </row>
    <row r="61" spans="1:19">
      <c r="B61" s="3" t="s">
        <v>26</v>
      </c>
      <c r="C61" s="3">
        <v>50</v>
      </c>
      <c r="D61" s="3" t="s">
        <v>0</v>
      </c>
    </row>
    <row r="62" spans="1:19">
      <c r="A62" s="3" t="s">
        <v>65</v>
      </c>
      <c r="B62" s="3" t="s">
        <v>48</v>
      </c>
      <c r="C62" s="3">
        <v>60</v>
      </c>
      <c r="D62" s="3" t="s">
        <v>0</v>
      </c>
      <c r="H62" s="3">
        <f>SUM(H50:H56)</f>
        <v>491</v>
      </c>
    </row>
    <row r="63" spans="1:19">
      <c r="B63" s="3" t="s">
        <v>1159</v>
      </c>
      <c r="C63" s="3">
        <v>60</v>
      </c>
      <c r="D63" s="3" t="s">
        <v>0</v>
      </c>
    </row>
    <row r="64" spans="1:19">
      <c r="B64" s="3" t="s">
        <v>1160</v>
      </c>
      <c r="C64" s="3">
        <v>48</v>
      </c>
      <c r="D64" s="3" t="s">
        <v>0</v>
      </c>
    </row>
    <row r="65" spans="2:4">
      <c r="B65" s="3" t="s">
        <v>39</v>
      </c>
      <c r="C65" s="3">
        <v>60</v>
      </c>
      <c r="D65" s="3" t="s">
        <v>0</v>
      </c>
    </row>
    <row r="66" spans="2:4">
      <c r="B66" s="3" t="s">
        <v>1161</v>
      </c>
      <c r="C66" s="3">
        <v>60</v>
      </c>
      <c r="D66" s="3" t="s">
        <v>0</v>
      </c>
    </row>
    <row r="67" spans="2:4">
      <c r="B67" s="3" t="s">
        <v>1162</v>
      </c>
      <c r="C67" s="3">
        <v>90</v>
      </c>
      <c r="D67" s="3" t="s">
        <v>0</v>
      </c>
    </row>
    <row r="69" spans="2:4">
      <c r="C69" s="3">
        <f>SUM(C50:C67)</f>
        <v>1104</v>
      </c>
    </row>
  </sheetData>
  <conditionalFormatting sqref="N3:N7 S3:S8 I3:I10 D3:D20 I25:I30 S25:S31 N25:N32 D25:D46 N50:N52 I50:I56 S50:S56 D50:D67">
    <cfRule type="notContainsBlanks" dxfId="34" priority="1">
      <formula>LEN(TRIM(D3))&gt;0</formula>
    </cfRule>
    <cfRule type="containsBlanks" dxfId="33" priority="2">
      <formula>LEN(TRIM(D3))=0</formula>
    </cfRule>
  </conditionalFormatting>
  <dataValidations count="1">
    <dataValidation type="list" allowBlank="1" sqref="N3:N7 S3:S8 I3:I10 D3:D20 I25:I30 S25:S31 N25:N32 D25:D46 N50:N52 I50:I56 S50:S56 D50:D67" xr:uid="{00000000-0002-0000-1A00-000000000000}">
      <formula1>$U$3:$U$6</formula1>
    </dataValidation>
  </dataValidation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D17"/>
  <sheetViews>
    <sheetView workbookViewId="0"/>
  </sheetViews>
  <sheetFormatPr defaultColWidth="12.6640625" defaultRowHeight="15.75" customHeight="1"/>
  <sheetData>
    <row r="1" spans="1:4" ht="15.75" customHeight="1">
      <c r="A1" s="301"/>
      <c r="B1" s="326">
        <v>44316</v>
      </c>
      <c r="C1" s="301"/>
      <c r="D1" s="327">
        <v>41237.5</v>
      </c>
    </row>
    <row r="2" spans="1:4" ht="15.75" customHeight="1">
      <c r="A2" s="301" t="s">
        <v>1163</v>
      </c>
      <c r="B2" s="301" t="s">
        <v>1164</v>
      </c>
      <c r="C2" s="327">
        <v>4220</v>
      </c>
      <c r="D2" s="301"/>
    </row>
    <row r="3" spans="1:4" ht="15.75" customHeight="1">
      <c r="A3" s="301" t="s">
        <v>1163</v>
      </c>
      <c r="B3" s="301" t="s">
        <v>0</v>
      </c>
      <c r="C3" s="327">
        <v>3607</v>
      </c>
      <c r="D3" s="327">
        <v>49064.5</v>
      </c>
    </row>
    <row r="4" spans="1:4" ht="15.75" customHeight="1">
      <c r="A4" s="301" t="s">
        <v>1165</v>
      </c>
      <c r="B4" s="301" t="s">
        <v>1166</v>
      </c>
      <c r="C4" s="327">
        <v>3410</v>
      </c>
      <c r="D4" s="301"/>
    </row>
    <row r="5" spans="1:4" ht="15.75" customHeight="1">
      <c r="A5" s="301" t="s">
        <v>1165</v>
      </c>
      <c r="B5" s="301" t="s">
        <v>0</v>
      </c>
      <c r="C5" s="327">
        <v>2792</v>
      </c>
      <c r="D5" s="327">
        <v>55266.5</v>
      </c>
    </row>
    <row r="6" spans="1:4" ht="15.75" customHeight="1">
      <c r="A6" s="301" t="s">
        <v>1167</v>
      </c>
      <c r="B6" s="301" t="s">
        <v>1166</v>
      </c>
      <c r="C6" s="327">
        <v>2765</v>
      </c>
      <c r="D6" s="301"/>
    </row>
    <row r="7" spans="1:4" ht="15.75" customHeight="1">
      <c r="A7" s="301" t="s">
        <v>1167</v>
      </c>
      <c r="B7" s="301" t="s">
        <v>0</v>
      </c>
      <c r="C7" s="327">
        <v>2130</v>
      </c>
      <c r="D7" s="327">
        <v>60161.5</v>
      </c>
    </row>
    <row r="8" spans="1:4" ht="15.75" customHeight="1">
      <c r="A8" s="301" t="s">
        <v>1168</v>
      </c>
      <c r="B8" s="301" t="s">
        <v>1166</v>
      </c>
      <c r="C8" s="327">
        <v>1995</v>
      </c>
      <c r="D8" s="301"/>
    </row>
    <row r="9" spans="1:4" ht="15.75" customHeight="1">
      <c r="A9" s="301" t="s">
        <v>1168</v>
      </c>
      <c r="B9" s="301" t="s">
        <v>0</v>
      </c>
      <c r="C9" s="327">
        <v>1630</v>
      </c>
      <c r="D9" s="327">
        <v>63786.5</v>
      </c>
    </row>
    <row r="10" spans="1:4" ht="15.75" customHeight="1">
      <c r="A10" s="301" t="s">
        <v>1169</v>
      </c>
      <c r="B10" s="301" t="s">
        <v>1166</v>
      </c>
      <c r="C10" s="327">
        <v>3000</v>
      </c>
      <c r="D10" s="301"/>
    </row>
    <row r="11" spans="1:4" ht="15.75" customHeight="1">
      <c r="A11" s="301"/>
      <c r="B11" s="301" t="s">
        <v>0</v>
      </c>
      <c r="C11" s="327">
        <v>2305</v>
      </c>
      <c r="D11" s="327">
        <v>69091.5</v>
      </c>
    </row>
    <row r="12" spans="1:4" ht="15.75" customHeight="1">
      <c r="A12" s="301" t="s">
        <v>1170</v>
      </c>
      <c r="B12" s="301" t="s">
        <v>1166</v>
      </c>
      <c r="C12" s="327">
        <v>2185</v>
      </c>
      <c r="D12" s="301"/>
    </row>
    <row r="13" spans="1:4" ht="15.75" customHeight="1">
      <c r="A13" s="301"/>
      <c r="B13" s="301" t="s">
        <v>0</v>
      </c>
      <c r="C13" s="327">
        <v>2465</v>
      </c>
      <c r="D13" s="327">
        <v>73741.5</v>
      </c>
    </row>
    <row r="14" spans="1:4" ht="15.75" customHeight="1">
      <c r="A14" s="301" t="s">
        <v>1171</v>
      </c>
      <c r="B14" s="301" t="s">
        <v>1166</v>
      </c>
      <c r="C14" s="327">
        <v>1675</v>
      </c>
      <c r="D14" s="301"/>
    </row>
    <row r="15" spans="1:4" ht="15.75" customHeight="1">
      <c r="A15" s="301"/>
      <c r="B15" s="301" t="s">
        <v>0</v>
      </c>
      <c r="C15" s="327">
        <v>2065</v>
      </c>
      <c r="D15" s="327">
        <v>77481.5</v>
      </c>
    </row>
    <row r="16" spans="1:4" ht="15.75" customHeight="1">
      <c r="A16" s="301" t="s">
        <v>1172</v>
      </c>
      <c r="B16" s="301" t="s">
        <v>1166</v>
      </c>
      <c r="C16" s="327">
        <v>2220</v>
      </c>
      <c r="D16" s="301"/>
    </row>
    <row r="17" spans="1:4" ht="15.75" customHeight="1">
      <c r="A17" s="301"/>
      <c r="B17" s="301" t="s">
        <v>0</v>
      </c>
      <c r="C17" s="327">
        <v>1870</v>
      </c>
      <c r="D17" s="327">
        <v>81571.5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Z69"/>
  <sheetViews>
    <sheetView workbookViewId="0"/>
  </sheetViews>
  <sheetFormatPr defaultColWidth="12.6640625" defaultRowHeight="15.75" customHeight="1"/>
  <sheetData>
    <row r="1" spans="1:25" ht="13.2">
      <c r="A1" s="1">
        <v>44592</v>
      </c>
      <c r="C1" s="2"/>
      <c r="G1" s="8"/>
      <c r="I1" s="3"/>
      <c r="M1" s="3" t="s">
        <v>2</v>
      </c>
      <c r="N1" s="3"/>
      <c r="Q1" s="8"/>
      <c r="R1" s="3" t="s">
        <v>3</v>
      </c>
      <c r="S1" s="3"/>
      <c r="U1" s="3" t="s">
        <v>1</v>
      </c>
      <c r="Y1" s="3" t="s">
        <v>0</v>
      </c>
    </row>
    <row r="2" spans="1:25" ht="13.2" hidden="1">
      <c r="A2" s="8" t="s">
        <v>58</v>
      </c>
      <c r="B2" s="3" t="s">
        <v>48</v>
      </c>
      <c r="C2" s="3">
        <v>60</v>
      </c>
      <c r="D2" s="3" t="s">
        <v>0</v>
      </c>
      <c r="F2" s="3" t="s">
        <v>58</v>
      </c>
      <c r="G2" s="3" t="s">
        <v>11</v>
      </c>
      <c r="H2" s="3">
        <v>35</v>
      </c>
      <c r="I2" s="3" t="s">
        <v>1</v>
      </c>
      <c r="K2" s="3" t="s">
        <v>58</v>
      </c>
      <c r="L2" s="3" t="s">
        <v>7</v>
      </c>
      <c r="M2" s="3">
        <v>80</v>
      </c>
      <c r="N2" s="3" t="s">
        <v>8</v>
      </c>
      <c r="P2" s="3" t="s">
        <v>58</v>
      </c>
      <c r="Q2" s="3" t="s">
        <v>13</v>
      </c>
      <c r="R2" s="3">
        <v>25</v>
      </c>
      <c r="S2" s="3" t="s">
        <v>3</v>
      </c>
      <c r="Y2" s="3" t="s">
        <v>1</v>
      </c>
    </row>
    <row r="3" spans="1:25" ht="13.2" hidden="1">
      <c r="B3" s="3" t="s">
        <v>14</v>
      </c>
      <c r="C3" s="3">
        <v>60</v>
      </c>
      <c r="D3" s="3" t="s">
        <v>0</v>
      </c>
      <c r="G3" s="3" t="s">
        <v>6</v>
      </c>
      <c r="H3" s="3">
        <v>60</v>
      </c>
      <c r="I3" s="3" t="s">
        <v>1</v>
      </c>
      <c r="L3" s="3" t="s">
        <v>12</v>
      </c>
      <c r="M3" s="3">
        <v>35</v>
      </c>
      <c r="N3" s="3" t="s">
        <v>8</v>
      </c>
      <c r="Q3" s="3" t="s">
        <v>9</v>
      </c>
      <c r="R3" s="3">
        <v>60</v>
      </c>
      <c r="S3" s="3" t="s">
        <v>3</v>
      </c>
      <c r="Y3" s="3" t="s">
        <v>8</v>
      </c>
    </row>
    <row r="4" spans="1:25" ht="13.2" hidden="1">
      <c r="A4" s="3" t="s">
        <v>62</v>
      </c>
      <c r="B4" s="3" t="s">
        <v>26</v>
      </c>
      <c r="C4" s="3">
        <v>25</v>
      </c>
      <c r="D4" s="3" t="s">
        <v>0</v>
      </c>
      <c r="F4" s="3" t="s">
        <v>64</v>
      </c>
      <c r="G4" s="3" t="s">
        <v>1173</v>
      </c>
      <c r="H4" s="3">
        <v>60</v>
      </c>
      <c r="I4" s="3" t="s">
        <v>1</v>
      </c>
      <c r="K4" s="3" t="s">
        <v>62</v>
      </c>
      <c r="L4" s="3" t="s">
        <v>7</v>
      </c>
      <c r="M4" s="3">
        <v>55</v>
      </c>
      <c r="N4" s="3" t="s">
        <v>8</v>
      </c>
      <c r="P4" s="3" t="s">
        <v>62</v>
      </c>
      <c r="Q4" s="3" t="s">
        <v>13</v>
      </c>
      <c r="R4" s="3">
        <v>25</v>
      </c>
      <c r="S4" s="3" t="s">
        <v>3</v>
      </c>
      <c r="Y4" s="3" t="s">
        <v>3</v>
      </c>
    </row>
    <row r="5" spans="1:25" ht="13.2" hidden="1">
      <c r="B5" s="3" t="s">
        <v>33</v>
      </c>
      <c r="C5" s="3">
        <v>20</v>
      </c>
      <c r="D5" s="3" t="s">
        <v>0</v>
      </c>
      <c r="G5" s="3" t="s">
        <v>16</v>
      </c>
      <c r="H5" s="3">
        <v>50</v>
      </c>
      <c r="I5" s="3" t="s">
        <v>1</v>
      </c>
      <c r="L5" s="3" t="s">
        <v>17</v>
      </c>
      <c r="M5" s="3">
        <v>60</v>
      </c>
      <c r="N5" s="3" t="s">
        <v>8</v>
      </c>
      <c r="Q5" s="3" t="s">
        <v>20</v>
      </c>
      <c r="R5" s="3">
        <v>30</v>
      </c>
      <c r="S5" s="3" t="s">
        <v>0</v>
      </c>
    </row>
    <row r="6" spans="1:25" ht="13.2" hidden="1">
      <c r="B6" s="3" t="s">
        <v>32</v>
      </c>
      <c r="C6" s="3">
        <v>60</v>
      </c>
      <c r="D6" s="3" t="s">
        <v>0</v>
      </c>
      <c r="F6" s="3" t="s">
        <v>65</v>
      </c>
      <c r="G6" s="3" t="s">
        <v>11</v>
      </c>
      <c r="H6" s="3">
        <v>35</v>
      </c>
      <c r="I6" s="3" t="s">
        <v>1</v>
      </c>
      <c r="N6" s="3"/>
      <c r="P6" s="3" t="s">
        <v>64</v>
      </c>
      <c r="Q6" s="3" t="s">
        <v>13</v>
      </c>
      <c r="R6" s="3">
        <v>25</v>
      </c>
      <c r="S6" s="3" t="s">
        <v>3</v>
      </c>
    </row>
    <row r="7" spans="1:25" ht="13.2" hidden="1">
      <c r="A7" s="3" t="s">
        <v>64</v>
      </c>
      <c r="B7" s="3" t="s">
        <v>42</v>
      </c>
      <c r="C7" s="3">
        <v>50</v>
      </c>
      <c r="D7" s="3" t="s">
        <v>0</v>
      </c>
      <c r="G7" s="3" t="s">
        <v>1174</v>
      </c>
      <c r="H7" s="3">
        <v>120</v>
      </c>
      <c r="I7" s="3" t="s">
        <v>1</v>
      </c>
      <c r="N7" s="3"/>
      <c r="Q7" s="3" t="s">
        <v>45</v>
      </c>
      <c r="R7" s="3">
        <v>35</v>
      </c>
      <c r="S7" s="3" t="s">
        <v>3</v>
      </c>
    </row>
    <row r="8" spans="1:25" ht="13.2" hidden="1">
      <c r="B8" s="3" t="s">
        <v>1175</v>
      </c>
      <c r="C8" s="3">
        <v>150</v>
      </c>
      <c r="D8" s="3" t="s">
        <v>0</v>
      </c>
      <c r="G8" s="3" t="s">
        <v>29</v>
      </c>
      <c r="H8" s="3">
        <v>75</v>
      </c>
      <c r="I8" s="3" t="s">
        <v>1</v>
      </c>
      <c r="N8" s="3"/>
      <c r="P8" s="3" t="s">
        <v>65</v>
      </c>
      <c r="Q8" s="3" t="s">
        <v>45</v>
      </c>
      <c r="R8" s="3">
        <v>50</v>
      </c>
      <c r="S8" s="3" t="s">
        <v>3</v>
      </c>
    </row>
    <row r="9" spans="1:25" ht="13.2">
      <c r="S9" s="3"/>
    </row>
    <row r="10" spans="1:25" ht="13.2">
      <c r="C10" s="3">
        <f>SUM(C2:C9)</f>
        <v>425</v>
      </c>
      <c r="H10" s="3">
        <f>SUM(H2:H9)</f>
        <v>435</v>
      </c>
      <c r="M10" s="3">
        <f>SUM(M2:M5)</f>
        <v>230</v>
      </c>
      <c r="R10" s="3">
        <f>SUM(R2:R8)</f>
        <v>250</v>
      </c>
      <c r="U10" s="3">
        <f>SUM(C10+H10+M10+R10)</f>
        <v>1340</v>
      </c>
    </row>
    <row r="11" spans="1:25" ht="13.2">
      <c r="A11" s="1">
        <v>44599</v>
      </c>
    </row>
    <row r="12" spans="1:25" ht="13.2" hidden="1">
      <c r="A12" s="260" t="s">
        <v>58</v>
      </c>
      <c r="B12" s="11" t="s">
        <v>48</v>
      </c>
      <c r="C12" s="299">
        <v>50</v>
      </c>
      <c r="D12" s="3" t="s">
        <v>0</v>
      </c>
      <c r="F12" s="3" t="s">
        <v>58</v>
      </c>
      <c r="G12" s="3" t="s">
        <v>11</v>
      </c>
      <c r="H12" s="3">
        <v>35</v>
      </c>
      <c r="I12" s="3" t="s">
        <v>1</v>
      </c>
      <c r="K12" s="3" t="s">
        <v>58</v>
      </c>
      <c r="L12" s="3" t="s">
        <v>7</v>
      </c>
      <c r="M12" s="3">
        <v>125</v>
      </c>
      <c r="N12" s="3" t="s">
        <v>8</v>
      </c>
      <c r="P12" s="3" t="s">
        <v>58</v>
      </c>
      <c r="Q12" s="3" t="s">
        <v>13</v>
      </c>
      <c r="R12" s="3">
        <v>25</v>
      </c>
      <c r="S12" s="3" t="s">
        <v>3</v>
      </c>
    </row>
    <row r="13" spans="1:25" ht="13.2" hidden="1">
      <c r="A13" s="11"/>
      <c r="B13" s="11" t="s">
        <v>14</v>
      </c>
      <c r="C13" s="299">
        <v>50</v>
      </c>
      <c r="D13" s="3" t="s">
        <v>0</v>
      </c>
      <c r="G13" s="3" t="s">
        <v>6</v>
      </c>
      <c r="H13" s="3">
        <v>60</v>
      </c>
      <c r="I13" s="3" t="s">
        <v>1</v>
      </c>
      <c r="L13" s="3" t="s">
        <v>12</v>
      </c>
      <c r="M13" s="3">
        <v>35</v>
      </c>
      <c r="N13" s="3" t="s">
        <v>8</v>
      </c>
      <c r="Q13" s="3" t="s">
        <v>9</v>
      </c>
      <c r="R13" s="3">
        <v>60</v>
      </c>
      <c r="S13" s="3" t="s">
        <v>3</v>
      </c>
    </row>
    <row r="14" spans="1:25" ht="13.2" hidden="1">
      <c r="B14" s="3" t="s">
        <v>1175</v>
      </c>
      <c r="C14" s="3">
        <v>30</v>
      </c>
      <c r="D14" s="3" t="s">
        <v>0</v>
      </c>
      <c r="F14" s="3" t="s">
        <v>62</v>
      </c>
      <c r="G14" s="3" t="s">
        <v>29</v>
      </c>
      <c r="H14" s="3">
        <v>45</v>
      </c>
      <c r="I14" s="3" t="s">
        <v>1</v>
      </c>
      <c r="K14" s="3" t="s">
        <v>62</v>
      </c>
      <c r="L14" s="3" t="s">
        <v>17</v>
      </c>
      <c r="M14" s="3">
        <v>60</v>
      </c>
      <c r="N14" s="3" t="s">
        <v>8</v>
      </c>
      <c r="P14" s="3" t="s">
        <v>62</v>
      </c>
      <c r="Q14" s="3" t="s">
        <v>13</v>
      </c>
      <c r="R14" s="3">
        <v>25</v>
      </c>
      <c r="S14" s="3" t="s">
        <v>3</v>
      </c>
    </row>
    <row r="15" spans="1:25" ht="13.2" hidden="1">
      <c r="B15" s="3" t="s">
        <v>21</v>
      </c>
      <c r="C15" s="3">
        <v>35</v>
      </c>
      <c r="D15" s="3" t="s">
        <v>0</v>
      </c>
      <c r="G15" s="3" t="s">
        <v>16</v>
      </c>
      <c r="H15" s="3">
        <v>30</v>
      </c>
      <c r="I15" s="3" t="s">
        <v>1</v>
      </c>
      <c r="L15" s="3" t="s">
        <v>60</v>
      </c>
      <c r="M15" s="3">
        <v>60</v>
      </c>
      <c r="N15" s="3" t="s">
        <v>8</v>
      </c>
      <c r="Q15" s="3" t="s">
        <v>20</v>
      </c>
      <c r="R15" s="3">
        <v>30</v>
      </c>
      <c r="S15" s="3" t="s">
        <v>3</v>
      </c>
    </row>
    <row r="16" spans="1:25" ht="13.2" hidden="1">
      <c r="B16" s="3" t="s">
        <v>30</v>
      </c>
      <c r="C16" s="3">
        <v>55</v>
      </c>
      <c r="D16" s="3" t="s">
        <v>0</v>
      </c>
      <c r="F16" s="3" t="s">
        <v>64</v>
      </c>
      <c r="G16" s="3" t="s">
        <v>43</v>
      </c>
      <c r="H16" s="3">
        <v>60</v>
      </c>
      <c r="I16" s="3" t="s">
        <v>1</v>
      </c>
      <c r="K16" s="3" t="s">
        <v>36</v>
      </c>
      <c r="L16" s="3" t="s">
        <v>93</v>
      </c>
      <c r="M16" s="3">
        <v>35</v>
      </c>
      <c r="N16" s="3" t="s">
        <v>8</v>
      </c>
      <c r="P16" s="3" t="s">
        <v>64</v>
      </c>
      <c r="Q16" s="3" t="s">
        <v>13</v>
      </c>
      <c r="R16" s="3">
        <v>25</v>
      </c>
      <c r="S16" s="3" t="s">
        <v>3</v>
      </c>
    </row>
    <row r="17" spans="1:19" ht="13.2" hidden="1">
      <c r="B17" s="3" t="s">
        <v>1176</v>
      </c>
      <c r="C17" s="3">
        <v>80</v>
      </c>
      <c r="D17" s="3" t="s">
        <v>0</v>
      </c>
      <c r="F17" s="3" t="s">
        <v>65</v>
      </c>
      <c r="G17" s="3" t="s">
        <v>11</v>
      </c>
      <c r="H17" s="3">
        <v>35</v>
      </c>
      <c r="I17" s="3" t="s">
        <v>1</v>
      </c>
      <c r="P17" s="3" t="s">
        <v>65</v>
      </c>
      <c r="Q17" s="3" t="s">
        <v>20</v>
      </c>
      <c r="R17" s="3">
        <v>30</v>
      </c>
      <c r="S17" s="3" t="s">
        <v>3</v>
      </c>
    </row>
    <row r="18" spans="1:19" ht="13.2" hidden="1">
      <c r="A18" s="3" t="s">
        <v>62</v>
      </c>
      <c r="B18" s="3" t="s">
        <v>24</v>
      </c>
      <c r="C18" s="3">
        <v>60</v>
      </c>
      <c r="D18" s="3" t="s">
        <v>0</v>
      </c>
      <c r="G18" s="4" t="s">
        <v>27</v>
      </c>
      <c r="H18" s="4">
        <v>60</v>
      </c>
      <c r="I18" s="3" t="s">
        <v>1</v>
      </c>
      <c r="Q18" s="3" t="s">
        <v>45</v>
      </c>
      <c r="R18" s="3">
        <v>60</v>
      </c>
      <c r="S18" s="3" t="s">
        <v>3</v>
      </c>
    </row>
    <row r="19" spans="1:19" ht="13.2" hidden="1">
      <c r="B19" s="3" t="s">
        <v>1177</v>
      </c>
      <c r="C19" s="3">
        <v>10</v>
      </c>
      <c r="D19" s="3" t="s">
        <v>0</v>
      </c>
      <c r="G19" s="4" t="s">
        <v>29</v>
      </c>
      <c r="H19" s="4">
        <v>75</v>
      </c>
      <c r="I19" s="3" t="s">
        <v>1</v>
      </c>
    </row>
    <row r="20" spans="1:19" ht="13.2" hidden="1">
      <c r="B20" s="3" t="s">
        <v>1178</v>
      </c>
      <c r="C20" s="3">
        <v>50</v>
      </c>
      <c r="D20" s="3" t="s">
        <v>0</v>
      </c>
      <c r="G20" s="3" t="s">
        <v>16</v>
      </c>
      <c r="H20" s="3">
        <v>60</v>
      </c>
      <c r="I20" s="3" t="s">
        <v>1</v>
      </c>
    </row>
    <row r="21" spans="1:19" ht="13.2" hidden="1">
      <c r="A21" s="3" t="s">
        <v>64</v>
      </c>
      <c r="B21" s="3" t="s">
        <v>1175</v>
      </c>
      <c r="C21" s="3">
        <v>90</v>
      </c>
      <c r="D21" s="3" t="s">
        <v>0</v>
      </c>
    </row>
    <row r="22" spans="1:19" ht="13.2" hidden="1">
      <c r="B22" s="3" t="s">
        <v>26</v>
      </c>
      <c r="C22" s="3">
        <v>35</v>
      </c>
      <c r="D22" s="3" t="s">
        <v>0</v>
      </c>
    </row>
    <row r="23" spans="1:19" ht="13.2" hidden="1">
      <c r="B23" s="11" t="s">
        <v>14</v>
      </c>
      <c r="C23" s="3">
        <v>60</v>
      </c>
      <c r="D23" s="3" t="s">
        <v>0</v>
      </c>
    </row>
    <row r="24" spans="1:19" ht="13.2" hidden="1">
      <c r="B24" s="3" t="s">
        <v>32</v>
      </c>
      <c r="C24" s="3">
        <v>90</v>
      </c>
      <c r="D24" s="3" t="s">
        <v>0</v>
      </c>
    </row>
    <row r="25" spans="1:19" ht="13.2" hidden="1">
      <c r="B25" s="3" t="s">
        <v>33</v>
      </c>
      <c r="C25" s="3">
        <v>35</v>
      </c>
      <c r="D25" s="3" t="s">
        <v>0</v>
      </c>
    </row>
    <row r="26" spans="1:19" ht="13.2" hidden="1">
      <c r="A26" s="3" t="s">
        <v>34</v>
      </c>
      <c r="B26" s="3" t="s">
        <v>24</v>
      </c>
      <c r="C26" s="3">
        <v>60</v>
      </c>
      <c r="D26" s="3" t="s">
        <v>0</v>
      </c>
    </row>
    <row r="27" spans="1:19" ht="13.2" hidden="1">
      <c r="B27" s="3" t="s">
        <v>1177</v>
      </c>
      <c r="C27" s="3">
        <v>10</v>
      </c>
      <c r="D27" s="3" t="s">
        <v>0</v>
      </c>
    </row>
    <row r="28" spans="1:19" ht="13.2" hidden="1">
      <c r="B28" s="4" t="s">
        <v>347</v>
      </c>
      <c r="C28" s="4">
        <v>60</v>
      </c>
      <c r="D28" s="3" t="s">
        <v>0</v>
      </c>
    </row>
    <row r="29" spans="1:19" ht="13.2" hidden="1">
      <c r="B29" s="4" t="s">
        <v>1176</v>
      </c>
      <c r="C29" s="4">
        <v>75</v>
      </c>
      <c r="D29" s="3" t="s">
        <v>0</v>
      </c>
    </row>
    <row r="30" spans="1:19" ht="13.2" hidden="1">
      <c r="B30" s="4" t="s">
        <v>22</v>
      </c>
      <c r="C30" s="4">
        <v>45</v>
      </c>
      <c r="D30" s="3" t="s">
        <v>0</v>
      </c>
    </row>
    <row r="31" spans="1:19" ht="13.2" hidden="1">
      <c r="B31" s="4" t="s">
        <v>1161</v>
      </c>
      <c r="C31" s="4">
        <v>37.5</v>
      </c>
      <c r="D31" s="3" t="s">
        <v>0</v>
      </c>
    </row>
    <row r="32" spans="1:19" ht="13.2">
      <c r="D32" s="3"/>
    </row>
    <row r="33" spans="1:21" ht="13.2">
      <c r="C33" s="3">
        <f>SUM(C12:C31)</f>
        <v>1017.5</v>
      </c>
      <c r="H33" s="3">
        <f>SUM(H12:H31)</f>
        <v>460</v>
      </c>
      <c r="M33" s="3">
        <f>SUM(M12:M16)</f>
        <v>315</v>
      </c>
      <c r="R33" s="3">
        <f>SUM(R12:R18)</f>
        <v>255</v>
      </c>
      <c r="U33" s="3">
        <f>C33+H33+M33+R33</f>
        <v>2047.5</v>
      </c>
    </row>
    <row r="35" spans="1:21" ht="13.2">
      <c r="A35" s="1">
        <v>44606</v>
      </c>
    </row>
    <row r="36" spans="1:21" ht="13.2" hidden="1">
      <c r="A36" s="3" t="s">
        <v>5</v>
      </c>
      <c r="B36" s="3" t="s">
        <v>1179</v>
      </c>
      <c r="C36" s="3">
        <v>60</v>
      </c>
      <c r="D36" s="3" t="s">
        <v>0</v>
      </c>
      <c r="F36" s="3" t="s">
        <v>5</v>
      </c>
      <c r="G36" s="3" t="s">
        <v>6</v>
      </c>
      <c r="H36" s="3">
        <v>60</v>
      </c>
      <c r="I36" s="3" t="s">
        <v>1</v>
      </c>
      <c r="K36" s="3" t="s">
        <v>5</v>
      </c>
      <c r="L36" s="3" t="s">
        <v>12</v>
      </c>
      <c r="M36" s="3">
        <v>35</v>
      </c>
      <c r="N36" s="3" t="s">
        <v>8</v>
      </c>
      <c r="P36" s="3" t="s">
        <v>5</v>
      </c>
      <c r="Q36" s="3" t="s">
        <v>9</v>
      </c>
      <c r="R36" s="3">
        <v>60</v>
      </c>
      <c r="S36" s="3" t="s">
        <v>3</v>
      </c>
    </row>
    <row r="37" spans="1:21" ht="13.2" hidden="1">
      <c r="B37" s="3" t="s">
        <v>48</v>
      </c>
      <c r="C37" s="3">
        <v>60</v>
      </c>
      <c r="D37" s="3" t="s">
        <v>0</v>
      </c>
      <c r="G37" s="3" t="s">
        <v>11</v>
      </c>
      <c r="H37" s="3">
        <v>35</v>
      </c>
      <c r="I37" s="3" t="s">
        <v>1</v>
      </c>
      <c r="K37" s="8" t="s">
        <v>15</v>
      </c>
      <c r="L37" s="3" t="s">
        <v>17</v>
      </c>
      <c r="M37" s="3">
        <v>60</v>
      </c>
      <c r="N37" s="3" t="s">
        <v>8</v>
      </c>
      <c r="Q37" s="3" t="s">
        <v>13</v>
      </c>
      <c r="R37" s="3">
        <v>25</v>
      </c>
      <c r="S37" s="3" t="s">
        <v>3</v>
      </c>
    </row>
    <row r="38" spans="1:21" ht="13.2" hidden="1">
      <c r="B38" s="3" t="s">
        <v>14</v>
      </c>
      <c r="C38" s="3">
        <v>35</v>
      </c>
      <c r="D38" s="3" t="s">
        <v>0</v>
      </c>
      <c r="F38" s="8" t="s">
        <v>15</v>
      </c>
      <c r="G38" s="3" t="s">
        <v>25</v>
      </c>
      <c r="H38" s="3">
        <v>60</v>
      </c>
      <c r="I38" s="3" t="s">
        <v>1</v>
      </c>
      <c r="K38" s="3" t="s">
        <v>19</v>
      </c>
      <c r="L38" s="3" t="s">
        <v>7</v>
      </c>
      <c r="M38" s="3">
        <v>157</v>
      </c>
      <c r="N38" s="3" t="s">
        <v>8</v>
      </c>
      <c r="Q38" s="3" t="s">
        <v>20</v>
      </c>
      <c r="R38" s="3">
        <v>30</v>
      </c>
      <c r="S38" s="3" t="s">
        <v>3</v>
      </c>
    </row>
    <row r="39" spans="1:21" ht="13.2" hidden="1">
      <c r="A39" s="3" t="s">
        <v>15</v>
      </c>
      <c r="B39" s="3" t="s">
        <v>26</v>
      </c>
      <c r="C39" s="3">
        <v>35</v>
      </c>
      <c r="D39" s="3" t="s">
        <v>0</v>
      </c>
      <c r="F39" s="3" t="s">
        <v>1180</v>
      </c>
      <c r="G39" s="3" t="s">
        <v>43</v>
      </c>
      <c r="H39" s="3">
        <v>60</v>
      </c>
      <c r="I39" s="3" t="s">
        <v>1</v>
      </c>
      <c r="K39" s="3" t="s">
        <v>34</v>
      </c>
      <c r="L39" s="3" t="s">
        <v>93</v>
      </c>
      <c r="M39" s="3">
        <v>50</v>
      </c>
      <c r="N39" s="3" t="s">
        <v>8</v>
      </c>
      <c r="P39" s="8" t="s">
        <v>15</v>
      </c>
      <c r="Q39" s="3" t="s">
        <v>13</v>
      </c>
      <c r="R39" s="3">
        <v>25</v>
      </c>
      <c r="S39" s="3" t="s">
        <v>3</v>
      </c>
    </row>
    <row r="40" spans="1:21" ht="13.2" hidden="1">
      <c r="B40" s="3" t="s">
        <v>39</v>
      </c>
      <c r="C40" s="3">
        <v>35</v>
      </c>
      <c r="D40" s="3" t="s">
        <v>0</v>
      </c>
      <c r="F40" s="3" t="s">
        <v>34</v>
      </c>
      <c r="G40" s="3" t="s">
        <v>11</v>
      </c>
      <c r="H40" s="3">
        <v>35</v>
      </c>
      <c r="I40" s="3" t="s">
        <v>1</v>
      </c>
      <c r="N40" s="3"/>
      <c r="P40" s="3" t="s">
        <v>19</v>
      </c>
      <c r="Q40" s="3" t="s">
        <v>49</v>
      </c>
      <c r="R40" s="3">
        <v>50</v>
      </c>
      <c r="S40" s="3" t="s">
        <v>3</v>
      </c>
    </row>
    <row r="41" spans="1:21" ht="13.2" hidden="1">
      <c r="B41" s="3" t="s">
        <v>1175</v>
      </c>
      <c r="C41" s="3">
        <v>55</v>
      </c>
      <c r="D41" s="3" t="s">
        <v>0</v>
      </c>
      <c r="G41" s="4" t="s">
        <v>27</v>
      </c>
      <c r="H41" s="4">
        <v>120</v>
      </c>
      <c r="I41" s="3" t="s">
        <v>1</v>
      </c>
      <c r="N41" s="3"/>
      <c r="Q41" s="3" t="s">
        <v>13</v>
      </c>
      <c r="R41" s="3">
        <v>25</v>
      </c>
      <c r="S41" s="3" t="s">
        <v>3</v>
      </c>
    </row>
    <row r="42" spans="1:21" ht="13.2" hidden="1">
      <c r="B42" s="3" t="s">
        <v>21</v>
      </c>
      <c r="C42" s="3">
        <v>35</v>
      </c>
      <c r="D42" s="3" t="s">
        <v>0</v>
      </c>
      <c r="G42" s="4" t="s">
        <v>29</v>
      </c>
      <c r="H42" s="4">
        <v>75</v>
      </c>
      <c r="I42" s="3" t="s">
        <v>1</v>
      </c>
      <c r="N42" s="3"/>
      <c r="P42" s="3" t="s">
        <v>34</v>
      </c>
      <c r="Q42" s="3" t="s">
        <v>20</v>
      </c>
      <c r="R42" s="3">
        <v>30</v>
      </c>
      <c r="S42" s="3" t="s">
        <v>3</v>
      </c>
    </row>
    <row r="43" spans="1:21" ht="13.2" hidden="1">
      <c r="A43" s="3" t="s">
        <v>19</v>
      </c>
      <c r="B43" s="3" t="s">
        <v>23</v>
      </c>
      <c r="C43" s="3">
        <v>50</v>
      </c>
      <c r="D43" s="3" t="s">
        <v>0</v>
      </c>
      <c r="I43" s="3"/>
      <c r="N43" s="3"/>
      <c r="S43" s="3"/>
    </row>
    <row r="44" spans="1:21" ht="13.2" hidden="1">
      <c r="B44" s="3" t="s">
        <v>14</v>
      </c>
      <c r="C44" s="3">
        <v>60</v>
      </c>
      <c r="D44" s="3" t="s">
        <v>0</v>
      </c>
      <c r="I44" s="3"/>
      <c r="N44" s="3"/>
      <c r="S44" s="3"/>
    </row>
    <row r="45" spans="1:21" ht="13.2" hidden="1">
      <c r="B45" s="3" t="s">
        <v>32</v>
      </c>
      <c r="C45" s="3">
        <v>90</v>
      </c>
      <c r="D45" s="3" t="s">
        <v>0</v>
      </c>
      <c r="I45" s="3"/>
      <c r="N45" s="3"/>
      <c r="S45" s="3"/>
    </row>
    <row r="46" spans="1:21" ht="13.2" hidden="1">
      <c r="A46" s="3" t="s">
        <v>34</v>
      </c>
      <c r="B46" s="3" t="s">
        <v>48</v>
      </c>
      <c r="C46" s="3">
        <v>60</v>
      </c>
      <c r="D46" s="3" t="s">
        <v>0</v>
      </c>
    </row>
    <row r="47" spans="1:21" ht="13.2" hidden="1">
      <c r="B47" s="3" t="s">
        <v>1175</v>
      </c>
      <c r="C47" s="3">
        <v>30</v>
      </c>
      <c r="D47" s="3" t="s">
        <v>0</v>
      </c>
    </row>
    <row r="48" spans="1:21" ht="13.2" hidden="1">
      <c r="B48" s="3" t="s">
        <v>33</v>
      </c>
      <c r="C48" s="3">
        <v>35</v>
      </c>
      <c r="D48" s="3" t="s">
        <v>0</v>
      </c>
    </row>
    <row r="49" spans="1:21" ht="13.2" hidden="1">
      <c r="B49" s="4" t="s">
        <v>347</v>
      </c>
      <c r="C49" s="4">
        <v>60</v>
      </c>
      <c r="D49" s="3" t="s">
        <v>0</v>
      </c>
    </row>
    <row r="50" spans="1:21" ht="13.2" hidden="1">
      <c r="B50" s="4" t="s">
        <v>1176</v>
      </c>
      <c r="C50" s="4">
        <v>75</v>
      </c>
      <c r="D50" s="3" t="s">
        <v>0</v>
      </c>
    </row>
    <row r="51" spans="1:21" ht="13.2" hidden="1">
      <c r="B51" s="4" t="s">
        <v>22</v>
      </c>
      <c r="C51" s="4">
        <v>45</v>
      </c>
      <c r="D51" s="3" t="s">
        <v>0</v>
      </c>
    </row>
    <row r="52" spans="1:21" ht="13.2" hidden="1">
      <c r="A52" s="3" t="s">
        <v>36</v>
      </c>
      <c r="B52" s="3" t="s">
        <v>48</v>
      </c>
      <c r="C52" s="3">
        <v>60</v>
      </c>
      <c r="D52" s="3" t="s">
        <v>0</v>
      </c>
    </row>
    <row r="54" spans="1:21" ht="13.2">
      <c r="C54" s="3">
        <f>SUM(C36:C52)</f>
        <v>880</v>
      </c>
      <c r="H54" s="3">
        <f>SUM(H36:H42)</f>
        <v>445</v>
      </c>
      <c r="M54" s="3">
        <f>SUM(M36:M39)</f>
        <v>302</v>
      </c>
      <c r="R54" s="3">
        <f>SUM(R36:R42)</f>
        <v>245</v>
      </c>
      <c r="U54" s="3">
        <f>SUM(C54+H54+M54+R54)</f>
        <v>1872</v>
      </c>
    </row>
    <row r="56" spans="1:21" ht="13.2">
      <c r="A56" s="1">
        <v>44613</v>
      </c>
    </row>
    <row r="57" spans="1:21" ht="13.2" hidden="1">
      <c r="A57" s="3" t="s">
        <v>5</v>
      </c>
      <c r="B57" s="3" t="s">
        <v>23</v>
      </c>
      <c r="C57" s="3">
        <v>60</v>
      </c>
      <c r="D57" s="3" t="s">
        <v>0</v>
      </c>
      <c r="F57" s="3" t="s">
        <v>5</v>
      </c>
      <c r="G57" s="3" t="s">
        <v>25</v>
      </c>
      <c r="H57" s="3">
        <v>60</v>
      </c>
      <c r="I57" s="3" t="s">
        <v>1</v>
      </c>
      <c r="K57" s="8" t="s">
        <v>15</v>
      </c>
      <c r="L57" s="3" t="s">
        <v>17</v>
      </c>
      <c r="M57" s="3">
        <v>60</v>
      </c>
      <c r="N57" s="3" t="s">
        <v>8</v>
      </c>
      <c r="P57" s="3" t="s">
        <v>5</v>
      </c>
      <c r="Q57" s="3" t="s">
        <v>1181</v>
      </c>
      <c r="R57" s="3">
        <v>85</v>
      </c>
      <c r="S57" s="3" t="s">
        <v>3</v>
      </c>
    </row>
    <row r="58" spans="1:21" ht="13.2" hidden="1">
      <c r="B58" s="3" t="s">
        <v>67</v>
      </c>
      <c r="C58" s="3">
        <v>20</v>
      </c>
      <c r="D58" s="3" t="s">
        <v>0</v>
      </c>
      <c r="F58" s="3" t="s">
        <v>19</v>
      </c>
      <c r="G58" s="3" t="s">
        <v>43</v>
      </c>
      <c r="H58" s="3">
        <v>60</v>
      </c>
      <c r="I58" s="3" t="s">
        <v>1</v>
      </c>
      <c r="K58" s="3" t="s">
        <v>19</v>
      </c>
      <c r="L58" s="3" t="s">
        <v>60</v>
      </c>
      <c r="M58" s="3">
        <v>60</v>
      </c>
      <c r="N58" s="3"/>
      <c r="Q58" s="3" t="s">
        <v>9</v>
      </c>
      <c r="R58" s="3">
        <v>60</v>
      </c>
      <c r="S58" s="3" t="s">
        <v>3</v>
      </c>
    </row>
    <row r="59" spans="1:21" ht="13.2" hidden="1">
      <c r="A59" s="3" t="s">
        <v>15</v>
      </c>
      <c r="B59" s="3" t="s">
        <v>23</v>
      </c>
      <c r="C59" s="3">
        <v>30</v>
      </c>
      <c r="D59" s="3" t="s">
        <v>0</v>
      </c>
      <c r="G59" s="3" t="s">
        <v>50</v>
      </c>
      <c r="H59" s="3">
        <v>60</v>
      </c>
      <c r="I59" s="3" t="s">
        <v>1</v>
      </c>
      <c r="K59" s="3" t="s">
        <v>34</v>
      </c>
      <c r="L59" s="3" t="s">
        <v>1182</v>
      </c>
      <c r="M59" s="3">
        <v>100</v>
      </c>
      <c r="N59" s="3" t="s">
        <v>8</v>
      </c>
    </row>
    <row r="60" spans="1:21" ht="13.2" hidden="1">
      <c r="A60" s="3" t="s">
        <v>19</v>
      </c>
      <c r="B60" s="3" t="s">
        <v>26</v>
      </c>
      <c r="C60" s="3">
        <v>50</v>
      </c>
      <c r="D60" s="3" t="s">
        <v>0</v>
      </c>
      <c r="I60" s="3"/>
      <c r="K60" s="3" t="s">
        <v>36</v>
      </c>
      <c r="L60" s="3" t="s">
        <v>60</v>
      </c>
      <c r="M60" s="3">
        <v>60</v>
      </c>
      <c r="N60" s="3"/>
    </row>
    <row r="61" spans="1:21" ht="13.2" hidden="1">
      <c r="A61" s="3" t="s">
        <v>34</v>
      </c>
      <c r="B61" s="3" t="s">
        <v>26</v>
      </c>
      <c r="C61" s="3">
        <v>50</v>
      </c>
      <c r="D61" s="3" t="s">
        <v>0</v>
      </c>
      <c r="L61" s="3" t="s">
        <v>7</v>
      </c>
      <c r="M61" s="3">
        <v>60</v>
      </c>
      <c r="N61" s="3"/>
    </row>
    <row r="62" spans="1:21" ht="13.2" hidden="1">
      <c r="B62" s="3" t="s">
        <v>10</v>
      </c>
      <c r="C62" s="3">
        <v>60</v>
      </c>
      <c r="D62" s="3" t="s">
        <v>0</v>
      </c>
    </row>
    <row r="63" spans="1:21" ht="13.2" hidden="1">
      <c r="A63" s="3" t="s">
        <v>36</v>
      </c>
      <c r="B63" s="3" t="s">
        <v>32</v>
      </c>
      <c r="C63" s="3">
        <v>60</v>
      </c>
      <c r="D63" s="3" t="s">
        <v>0</v>
      </c>
    </row>
    <row r="64" spans="1:21" ht="13.2" hidden="1"/>
    <row r="66" spans="1:26" ht="13.2">
      <c r="C66" s="3">
        <f>SUM(C57:C63)</f>
        <v>330</v>
      </c>
      <c r="H66" s="3">
        <v>180</v>
      </c>
      <c r="M66" s="3">
        <f>SUM(M57:M61)</f>
        <v>340</v>
      </c>
      <c r="R66" s="3">
        <f>85+60</f>
        <v>145</v>
      </c>
      <c r="U66" s="3">
        <f>R66+M66+H66+C66</f>
        <v>995</v>
      </c>
    </row>
    <row r="69" spans="1:26" ht="13.2">
      <c r="A69" s="5"/>
      <c r="B69" s="5"/>
      <c r="C69" s="5">
        <f>C10+C33+C54+C66</f>
        <v>2652.5</v>
      </c>
      <c r="D69" s="5"/>
      <c r="E69" s="5"/>
      <c r="F69" s="5"/>
      <c r="G69" s="5"/>
      <c r="H69" s="5">
        <f>H10+H33+H54+H66</f>
        <v>1520</v>
      </c>
      <c r="I69" s="5"/>
      <c r="J69" s="5"/>
      <c r="K69" s="5"/>
      <c r="L69" s="5"/>
      <c r="M69" s="5">
        <f>M10+M33+M54+M66</f>
        <v>1187</v>
      </c>
      <c r="N69" s="5"/>
      <c r="O69" s="5"/>
      <c r="P69" s="5"/>
      <c r="Q69" s="5"/>
      <c r="R69" s="5">
        <f>R10+R33+R54+R66</f>
        <v>895</v>
      </c>
      <c r="S69" s="5"/>
      <c r="T69" s="5"/>
      <c r="U69" s="5"/>
      <c r="V69" s="5"/>
      <c r="W69" s="5"/>
      <c r="X69" s="5"/>
      <c r="Y69" s="5"/>
      <c r="Z69" s="5"/>
    </row>
  </sheetData>
  <conditionalFormatting sqref="I1:I8 N1:N8 S1:S9 D2:D8 N12:N16 S12:S18 I12:I20 D12:D31 I36:I45 N36:N45 S36:S45 D36:D52 S57:S58 I57:I59 N57:N61 D57:D63">
    <cfRule type="notContainsBlanks" dxfId="32" priority="1">
      <formula>LEN(TRIM(I1))&gt;0</formula>
    </cfRule>
    <cfRule type="containsBlanks" dxfId="31" priority="2">
      <formula>LEN(TRIM(I1))=0</formula>
    </cfRule>
  </conditionalFormatting>
  <dataValidations count="1">
    <dataValidation type="list" allowBlank="1" sqref="D2:D8 I1:I8 N1:N8 S1:S9 N12:N16 S12:S18 I12:I20 D12:D31 I36:I45 N36:N45 S36:S45 D36:D52 S57:S58 I57:I59 N57:N61 D57:D63" xr:uid="{00000000-0002-0000-1C00-000000000000}">
      <formula1>$Y$1:$Y$4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S129"/>
  <sheetViews>
    <sheetView workbookViewId="0"/>
  </sheetViews>
  <sheetFormatPr defaultColWidth="12.6640625" defaultRowHeight="15.75" customHeight="1"/>
  <sheetData>
    <row r="1" spans="1:19" ht="15.75" customHeight="1">
      <c r="A1" s="301" t="s">
        <v>0</v>
      </c>
      <c r="B1" s="301"/>
      <c r="C1" s="301"/>
      <c r="D1" s="301" t="s">
        <v>821</v>
      </c>
      <c r="E1" s="301"/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301"/>
      <c r="Q1" s="301"/>
      <c r="R1" s="301"/>
      <c r="S1" s="301"/>
    </row>
    <row r="2" spans="1:19" ht="15.75" customHeight="1">
      <c r="A2" s="301"/>
      <c r="B2" s="301"/>
      <c r="C2" s="301"/>
      <c r="D2" s="301"/>
      <c r="E2" s="301"/>
      <c r="F2" s="301"/>
      <c r="G2" s="301"/>
      <c r="H2" s="301"/>
      <c r="I2" s="301"/>
      <c r="J2" s="301"/>
      <c r="K2" s="301"/>
      <c r="L2" s="301"/>
      <c r="M2" s="301"/>
      <c r="N2" s="301"/>
      <c r="O2" s="301"/>
      <c r="P2" s="301"/>
      <c r="Q2" s="301" t="s">
        <v>1183</v>
      </c>
      <c r="R2" s="301"/>
      <c r="S2" s="301" t="s">
        <v>1184</v>
      </c>
    </row>
    <row r="3" spans="1:19" ht="15.75" customHeight="1">
      <c r="A3" s="301" t="s">
        <v>1185</v>
      </c>
      <c r="B3" s="327">
        <v>0</v>
      </c>
      <c r="C3" s="301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  <c r="Q3" s="301"/>
      <c r="R3" s="301"/>
      <c r="S3" s="327">
        <v>81571.5</v>
      </c>
    </row>
    <row r="4" spans="1:19" ht="15.75" customHeight="1">
      <c r="A4" s="301" t="s">
        <v>21</v>
      </c>
      <c r="B4" s="327">
        <v>0</v>
      </c>
      <c r="C4" s="301"/>
      <c r="D4" s="301" t="s">
        <v>725</v>
      </c>
      <c r="E4" s="327">
        <v>30</v>
      </c>
      <c r="F4" s="301" t="s">
        <v>165</v>
      </c>
      <c r="G4" s="301"/>
      <c r="H4" s="301"/>
      <c r="I4" s="301"/>
      <c r="R4" s="301"/>
      <c r="S4" s="327">
        <v>87681.5</v>
      </c>
    </row>
    <row r="5" spans="1:19" ht="15.75" customHeight="1">
      <c r="A5" s="301" t="s">
        <v>1186</v>
      </c>
      <c r="B5" s="327">
        <v>30</v>
      </c>
      <c r="C5" s="301"/>
      <c r="D5" s="301" t="s">
        <v>27</v>
      </c>
      <c r="E5" s="327">
        <v>195</v>
      </c>
      <c r="F5" s="301" t="s">
        <v>165</v>
      </c>
      <c r="G5" s="301"/>
      <c r="H5" s="301"/>
      <c r="I5" s="301"/>
      <c r="R5" s="301"/>
      <c r="S5" s="327">
        <v>93050.5</v>
      </c>
    </row>
    <row r="6" spans="1:19" ht="15.75" customHeight="1">
      <c r="A6" s="301" t="s">
        <v>1187</v>
      </c>
      <c r="B6" s="327">
        <v>100</v>
      </c>
      <c r="C6" s="301"/>
      <c r="D6" s="301" t="s">
        <v>6</v>
      </c>
      <c r="E6" s="327">
        <v>60</v>
      </c>
      <c r="F6" s="301" t="s">
        <v>165</v>
      </c>
      <c r="G6" s="301"/>
      <c r="H6" s="301"/>
      <c r="I6" s="301"/>
      <c r="R6" s="301"/>
      <c r="S6" s="327">
        <v>102553.7</v>
      </c>
    </row>
    <row r="7" spans="1:19" ht="15.75" customHeight="1">
      <c r="A7" s="301" t="s">
        <v>22</v>
      </c>
      <c r="B7" s="327">
        <v>40</v>
      </c>
      <c r="C7" s="301"/>
      <c r="D7" s="301" t="s">
        <v>128</v>
      </c>
      <c r="E7" s="327">
        <v>40</v>
      </c>
      <c r="F7" s="301" t="s">
        <v>165</v>
      </c>
      <c r="G7" s="301"/>
      <c r="H7" s="301"/>
      <c r="I7" s="301"/>
      <c r="R7" s="301"/>
      <c r="S7" s="327">
        <v>108563.7</v>
      </c>
    </row>
    <row r="8" spans="1:19" ht="15.75" customHeight="1">
      <c r="A8" s="301" t="s">
        <v>120</v>
      </c>
      <c r="B8" s="327">
        <v>0</v>
      </c>
      <c r="C8" s="301"/>
      <c r="D8" s="301" t="s">
        <v>1188</v>
      </c>
      <c r="E8" s="327">
        <v>200</v>
      </c>
      <c r="F8" s="301" t="s">
        <v>165</v>
      </c>
      <c r="G8" s="301"/>
      <c r="H8" s="301"/>
      <c r="I8" s="301"/>
      <c r="R8" s="301"/>
      <c r="S8" s="327">
        <v>142745.9</v>
      </c>
    </row>
    <row r="9" spans="1:19" ht="15.75" customHeight="1">
      <c r="A9" s="301" t="s">
        <v>56</v>
      </c>
      <c r="B9" s="327">
        <v>60</v>
      </c>
      <c r="C9" s="301"/>
      <c r="D9" s="301" t="s">
        <v>1189</v>
      </c>
      <c r="E9" s="327">
        <v>40</v>
      </c>
      <c r="F9" s="301" t="s">
        <v>165</v>
      </c>
      <c r="G9" s="327">
        <f>SUM(E4:E9)</f>
        <v>565</v>
      </c>
      <c r="H9" s="301" t="s">
        <v>165</v>
      </c>
      <c r="I9" s="301"/>
      <c r="R9" s="301"/>
      <c r="S9" s="327">
        <v>182232.1</v>
      </c>
    </row>
    <row r="10" spans="1:19" ht="15.75" customHeight="1">
      <c r="A10" s="301" t="s">
        <v>1190</v>
      </c>
      <c r="B10" s="327">
        <v>15</v>
      </c>
      <c r="C10" s="301"/>
      <c r="D10" s="301" t="s">
        <v>1191</v>
      </c>
      <c r="E10" s="327">
        <v>10</v>
      </c>
      <c r="F10" s="301" t="s">
        <v>1192</v>
      </c>
      <c r="G10" s="301"/>
      <c r="H10" s="301"/>
      <c r="I10" s="301"/>
      <c r="R10" s="301"/>
      <c r="S10" s="327">
        <v>225673.3</v>
      </c>
    </row>
    <row r="11" spans="1:19" ht="15.75" customHeight="1">
      <c r="A11" s="301" t="s">
        <v>1193</v>
      </c>
      <c r="B11" s="327">
        <v>30</v>
      </c>
      <c r="C11" s="301"/>
      <c r="D11" s="301" t="s">
        <v>7</v>
      </c>
      <c r="E11" s="327">
        <v>60</v>
      </c>
      <c r="F11" s="301" t="s">
        <v>1192</v>
      </c>
      <c r="G11" s="301"/>
      <c r="H11" s="301"/>
      <c r="I11" s="301"/>
      <c r="R11" s="301"/>
      <c r="S11" s="327">
        <v>272384.5</v>
      </c>
    </row>
    <row r="12" spans="1:19" ht="15.75" customHeight="1">
      <c r="A12" s="301" t="s">
        <v>347</v>
      </c>
      <c r="B12" s="327">
        <v>60</v>
      </c>
      <c r="C12" s="301"/>
      <c r="D12" s="301" t="s">
        <v>16</v>
      </c>
      <c r="E12" s="327">
        <v>30</v>
      </c>
      <c r="F12" s="301" t="s">
        <v>1192</v>
      </c>
      <c r="G12" s="301">
        <f>SUM(E10:E17)</f>
        <v>220</v>
      </c>
      <c r="H12" s="301" t="s">
        <v>1192</v>
      </c>
      <c r="I12" s="301"/>
      <c r="R12" s="301"/>
      <c r="S12" s="327">
        <v>323348.7</v>
      </c>
    </row>
    <row r="13" spans="1:19" ht="15.75" customHeight="1">
      <c r="A13" s="301" t="s">
        <v>82</v>
      </c>
      <c r="B13" s="327">
        <v>120</v>
      </c>
      <c r="C13" s="301"/>
      <c r="D13" s="301" t="s">
        <v>1194</v>
      </c>
      <c r="E13" s="327">
        <v>0</v>
      </c>
      <c r="F13" s="301" t="s">
        <v>1192</v>
      </c>
      <c r="G13" s="301"/>
      <c r="H13" s="301"/>
      <c r="I13" s="301"/>
      <c r="R13" s="301"/>
      <c r="S13" s="327">
        <v>379012.9</v>
      </c>
    </row>
    <row r="14" spans="1:19" ht="15.75" customHeight="1">
      <c r="A14" s="301" t="s">
        <v>1195</v>
      </c>
      <c r="B14" s="327">
        <v>145</v>
      </c>
      <c r="C14" s="301"/>
      <c r="D14" s="301" t="s">
        <v>1196</v>
      </c>
      <c r="E14" s="327">
        <v>0</v>
      </c>
      <c r="F14" s="301" t="s">
        <v>1192</v>
      </c>
      <c r="G14" s="301"/>
      <c r="H14" s="301"/>
      <c r="I14" s="301"/>
      <c r="R14" s="301"/>
      <c r="S14" s="301"/>
    </row>
    <row r="15" spans="1:19" ht="15.75" customHeight="1">
      <c r="A15" s="301" t="s">
        <v>1197</v>
      </c>
      <c r="B15" s="327">
        <v>40</v>
      </c>
      <c r="C15" s="301"/>
      <c r="D15" s="301" t="s">
        <v>17</v>
      </c>
      <c r="E15" s="327">
        <v>40</v>
      </c>
      <c r="F15" s="301" t="s">
        <v>1192</v>
      </c>
      <c r="G15" s="301"/>
      <c r="H15" s="301"/>
      <c r="I15" s="301"/>
      <c r="R15" s="301"/>
      <c r="S15" s="301"/>
    </row>
    <row r="16" spans="1:19" ht="15.75" customHeight="1">
      <c r="A16" s="301" t="s">
        <v>1198</v>
      </c>
      <c r="B16" s="327">
        <v>40</v>
      </c>
      <c r="C16" s="301"/>
      <c r="D16" s="301" t="s">
        <v>1199</v>
      </c>
      <c r="E16" s="327">
        <v>40</v>
      </c>
      <c r="F16" s="301" t="s">
        <v>1192</v>
      </c>
      <c r="G16" s="301"/>
      <c r="H16" s="301"/>
      <c r="I16" s="301"/>
      <c r="J16" s="301"/>
      <c r="K16" s="301"/>
      <c r="L16" s="301"/>
      <c r="M16" s="301"/>
      <c r="N16" s="301"/>
      <c r="O16" s="301"/>
      <c r="P16" s="301"/>
      <c r="Q16" s="301"/>
      <c r="R16" s="301"/>
      <c r="S16" s="301"/>
    </row>
    <row r="17" spans="1:19" ht="15.75" customHeight="1">
      <c r="A17" s="301" t="s">
        <v>1200</v>
      </c>
      <c r="B17" s="327">
        <v>40</v>
      </c>
      <c r="C17" s="301"/>
      <c r="D17" s="301" t="s">
        <v>93</v>
      </c>
      <c r="E17" s="327">
        <v>40</v>
      </c>
      <c r="F17" s="301" t="s">
        <v>1192</v>
      </c>
      <c r="G17" s="301"/>
      <c r="H17" s="301"/>
      <c r="I17" s="301"/>
      <c r="J17" s="301"/>
      <c r="K17" s="301"/>
      <c r="L17" s="301"/>
      <c r="M17" s="301"/>
      <c r="N17" s="301"/>
      <c r="O17" s="301"/>
      <c r="P17" s="301"/>
      <c r="Q17" s="301"/>
      <c r="R17" s="301"/>
      <c r="S17" s="301"/>
    </row>
    <row r="18" spans="1:19" ht="15.75" customHeight="1">
      <c r="A18" s="301" t="s">
        <v>32</v>
      </c>
      <c r="B18" s="327">
        <v>60</v>
      </c>
      <c r="C18" s="301"/>
      <c r="D18" s="301" t="s">
        <v>9</v>
      </c>
      <c r="E18" s="327">
        <v>60</v>
      </c>
      <c r="F18" s="301" t="s">
        <v>1201</v>
      </c>
      <c r="G18" s="301">
        <f>SUM(E18:E21)</f>
        <v>235</v>
      </c>
      <c r="H18" s="301" t="s">
        <v>1201</v>
      </c>
      <c r="I18" s="301"/>
      <c r="J18" s="301"/>
      <c r="K18" s="301"/>
      <c r="L18" s="301"/>
      <c r="M18" s="301"/>
      <c r="N18" s="301"/>
      <c r="O18" s="301"/>
      <c r="P18" s="301"/>
      <c r="Q18" s="301"/>
      <c r="R18" s="301"/>
      <c r="S18" s="301"/>
    </row>
    <row r="19" spans="1:19" ht="15.75" customHeight="1">
      <c r="A19" s="301" t="s">
        <v>1202</v>
      </c>
      <c r="B19" s="327">
        <v>109</v>
      </c>
      <c r="C19" s="301"/>
      <c r="D19" s="301" t="s">
        <v>49</v>
      </c>
      <c r="E19" s="327">
        <v>45</v>
      </c>
      <c r="F19" s="301" t="s">
        <v>1201</v>
      </c>
      <c r="G19" s="301"/>
      <c r="H19" s="301"/>
      <c r="I19" s="301"/>
      <c r="J19" s="301"/>
      <c r="K19" s="301"/>
      <c r="L19" s="301"/>
      <c r="M19" s="301"/>
      <c r="N19" s="301"/>
      <c r="O19" s="301"/>
      <c r="P19" s="301"/>
      <c r="Q19" s="301"/>
      <c r="R19" s="301"/>
      <c r="S19" s="301"/>
    </row>
    <row r="20" spans="1:19" ht="15.75" customHeight="1">
      <c r="A20" s="301"/>
      <c r="B20" s="301"/>
      <c r="C20" s="301"/>
      <c r="D20" s="301" t="s">
        <v>1203</v>
      </c>
      <c r="E20" s="327">
        <v>90</v>
      </c>
      <c r="F20" s="301" t="s">
        <v>1201</v>
      </c>
      <c r="G20" s="301"/>
      <c r="H20" s="301"/>
      <c r="I20" s="301"/>
      <c r="J20" s="301"/>
      <c r="K20" s="301"/>
      <c r="L20" s="301"/>
      <c r="M20" s="301"/>
      <c r="N20" s="301"/>
      <c r="O20" s="301"/>
      <c r="P20" s="301"/>
      <c r="Q20" s="301"/>
      <c r="R20" s="301"/>
      <c r="S20" s="301"/>
    </row>
    <row r="21" spans="1:19" ht="15.75" customHeight="1">
      <c r="A21" s="301"/>
      <c r="B21" s="301"/>
      <c r="C21" s="301"/>
      <c r="D21" s="301" t="s">
        <v>1204</v>
      </c>
      <c r="E21" s="327">
        <v>40</v>
      </c>
      <c r="F21" s="301" t="s">
        <v>1201</v>
      </c>
      <c r="G21" s="301"/>
      <c r="H21" s="301"/>
      <c r="I21" s="301"/>
      <c r="J21" s="301"/>
      <c r="K21" s="301"/>
      <c r="L21" s="301"/>
      <c r="M21" s="301"/>
      <c r="N21" s="301"/>
      <c r="O21" s="301"/>
      <c r="P21" s="301"/>
      <c r="Q21" s="301"/>
      <c r="R21" s="301"/>
      <c r="S21" s="301"/>
    </row>
    <row r="22" spans="1:19" ht="15.75" customHeight="1">
      <c r="A22" s="301"/>
      <c r="B22" s="301"/>
      <c r="C22" s="301"/>
      <c r="D22" s="301"/>
      <c r="E22" s="301"/>
      <c r="F22" s="301"/>
      <c r="G22" s="301"/>
      <c r="H22" s="301"/>
      <c r="I22" s="301"/>
      <c r="J22" s="301"/>
      <c r="K22" s="301"/>
      <c r="L22" s="301"/>
      <c r="M22" s="301"/>
      <c r="N22" s="301"/>
      <c r="O22" s="301"/>
      <c r="P22" s="301"/>
      <c r="Q22" s="301"/>
      <c r="R22" s="301"/>
      <c r="S22" s="301"/>
    </row>
    <row r="23" spans="1:19" ht="15.75" customHeight="1">
      <c r="A23" s="301"/>
      <c r="B23" s="301"/>
      <c r="C23" s="301"/>
      <c r="D23" s="301"/>
      <c r="E23" s="301"/>
      <c r="F23" s="301"/>
      <c r="G23" s="301"/>
      <c r="H23" s="301"/>
      <c r="I23" s="301"/>
      <c r="J23" s="301"/>
      <c r="K23" s="301"/>
      <c r="L23" s="301"/>
      <c r="M23" s="301"/>
      <c r="N23" s="301"/>
      <c r="O23" s="301"/>
      <c r="P23" s="301"/>
      <c r="Q23" s="301"/>
      <c r="R23" s="301"/>
      <c r="S23" s="301"/>
    </row>
    <row r="24" spans="1:19" ht="15.75" customHeight="1">
      <c r="A24" s="327">
        <v>889</v>
      </c>
      <c r="B24" s="301"/>
      <c r="C24" s="301"/>
      <c r="D24" s="327">
        <v>1020</v>
      </c>
      <c r="E24" s="301"/>
      <c r="F24" s="301"/>
      <c r="G24" s="301"/>
      <c r="H24" s="301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301"/>
    </row>
    <row r="25" spans="1:19" ht="15.75" customHeight="1">
      <c r="A25" s="301"/>
      <c r="B25" s="301"/>
      <c r="C25" s="301"/>
      <c r="D25" s="301"/>
      <c r="E25" s="301"/>
      <c r="F25" s="301"/>
      <c r="G25" s="301"/>
      <c r="H25" s="301"/>
      <c r="I25" s="301"/>
      <c r="J25" s="301"/>
      <c r="K25" s="301"/>
      <c r="L25" s="301"/>
      <c r="M25" s="301"/>
      <c r="N25" s="301"/>
      <c r="O25" s="301"/>
      <c r="P25" s="301"/>
      <c r="Q25" s="301"/>
      <c r="R25" s="301"/>
      <c r="S25" s="301"/>
    </row>
    <row r="26" spans="1:19" ht="15.75" customHeight="1">
      <c r="A26" s="301" t="s">
        <v>0</v>
      </c>
      <c r="B26" s="301"/>
      <c r="C26" s="301"/>
      <c r="D26" s="301" t="s">
        <v>821</v>
      </c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</row>
    <row r="27" spans="1:19" ht="15.6">
      <c r="A27" s="301"/>
      <c r="B27" s="301"/>
      <c r="C27" s="301"/>
      <c r="D27" s="301"/>
      <c r="E27" s="301"/>
      <c r="F27" s="301"/>
      <c r="G27" s="301"/>
      <c r="H27" s="301"/>
      <c r="I27" s="301"/>
      <c r="J27" s="301"/>
      <c r="K27" s="301"/>
      <c r="L27" s="301"/>
      <c r="M27" s="301"/>
      <c r="N27" s="301"/>
      <c r="O27" s="301"/>
      <c r="P27" s="301"/>
      <c r="Q27" s="301"/>
      <c r="R27" s="301"/>
      <c r="S27" s="301"/>
    </row>
    <row r="28" spans="1:19" ht="15.6">
      <c r="A28" s="326">
        <v>44263</v>
      </c>
      <c r="B28" s="301"/>
      <c r="C28" s="301"/>
      <c r="D28" s="301"/>
      <c r="E28" s="301"/>
      <c r="F28" s="301"/>
      <c r="G28" s="301"/>
      <c r="H28" s="301"/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</row>
    <row r="29" spans="1:19" ht="15.6">
      <c r="A29" s="301" t="s">
        <v>1185</v>
      </c>
      <c r="B29" s="327">
        <v>100</v>
      </c>
      <c r="C29" s="301"/>
      <c r="D29" s="301"/>
      <c r="E29" s="301"/>
      <c r="F29" s="301"/>
      <c r="G29" s="301"/>
      <c r="H29" s="301"/>
      <c r="I29" s="301"/>
      <c r="J29" s="301"/>
      <c r="K29" s="301"/>
      <c r="L29" s="301"/>
      <c r="M29" s="301"/>
      <c r="N29" s="301"/>
      <c r="O29" s="301"/>
      <c r="P29" s="301"/>
      <c r="Q29" s="301"/>
      <c r="R29" s="301"/>
      <c r="S29" s="301"/>
    </row>
    <row r="30" spans="1:19" ht="15.6">
      <c r="A30" s="301" t="s">
        <v>21</v>
      </c>
      <c r="B30" s="327">
        <v>0</v>
      </c>
      <c r="C30" s="301"/>
      <c r="D30" s="301" t="s">
        <v>725</v>
      </c>
      <c r="E30" s="327">
        <v>0</v>
      </c>
      <c r="F30" s="301" t="s">
        <v>165</v>
      </c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</row>
    <row r="31" spans="1:19" ht="15.6">
      <c r="A31" s="301" t="s">
        <v>1186</v>
      </c>
      <c r="B31" s="327">
        <v>170</v>
      </c>
      <c r="C31" s="301"/>
      <c r="D31" s="301" t="s">
        <v>27</v>
      </c>
      <c r="E31" s="327">
        <v>120</v>
      </c>
      <c r="F31" s="301" t="s">
        <v>165</v>
      </c>
      <c r="G31" s="301"/>
      <c r="H31" s="301"/>
      <c r="I31" s="301"/>
      <c r="J31" s="301"/>
      <c r="K31" s="301"/>
      <c r="L31" s="301"/>
      <c r="M31" s="301"/>
      <c r="N31" s="301"/>
      <c r="O31" s="301"/>
      <c r="P31" s="301"/>
      <c r="Q31" s="301"/>
      <c r="R31" s="301"/>
      <c r="S31" s="301"/>
    </row>
    <row r="32" spans="1:19" ht="15.6">
      <c r="A32" s="301" t="s">
        <v>1187</v>
      </c>
      <c r="B32" s="327">
        <v>10</v>
      </c>
      <c r="C32" s="301"/>
      <c r="D32" s="301" t="s">
        <v>6</v>
      </c>
      <c r="E32" s="327">
        <v>60</v>
      </c>
      <c r="F32" s="301" t="s">
        <v>165</v>
      </c>
      <c r="G32" s="327">
        <f>SUM(E30:E34)</f>
        <v>420</v>
      </c>
      <c r="H32" s="301" t="s">
        <v>165</v>
      </c>
      <c r="I32" s="301"/>
      <c r="J32" s="301"/>
      <c r="K32" s="301"/>
      <c r="L32" s="301"/>
      <c r="M32" s="301"/>
      <c r="N32" s="301"/>
      <c r="O32" s="301"/>
      <c r="P32" s="301"/>
      <c r="Q32" s="301"/>
      <c r="R32" s="301"/>
      <c r="S32" s="301"/>
    </row>
    <row r="33" spans="1:19" ht="15.6">
      <c r="A33" s="301" t="s">
        <v>22</v>
      </c>
      <c r="B33" s="327">
        <v>40</v>
      </c>
      <c r="C33" s="301"/>
      <c r="D33" s="301" t="s">
        <v>128</v>
      </c>
      <c r="E33" s="327">
        <v>40</v>
      </c>
      <c r="F33" s="301" t="s">
        <v>165</v>
      </c>
      <c r="G33" s="301"/>
      <c r="H33" s="301"/>
      <c r="I33" s="301"/>
      <c r="J33" s="301"/>
      <c r="K33" s="301"/>
      <c r="L33" s="301"/>
      <c r="M33" s="301"/>
      <c r="N33" s="301"/>
      <c r="O33" s="301"/>
      <c r="P33" s="301"/>
      <c r="Q33" s="301"/>
      <c r="R33" s="301"/>
      <c r="S33" s="301"/>
    </row>
    <row r="34" spans="1:19" ht="15.6">
      <c r="A34" s="301" t="s">
        <v>120</v>
      </c>
      <c r="B34" s="327">
        <v>60</v>
      </c>
      <c r="C34" s="301"/>
      <c r="D34" s="301" t="s">
        <v>1188</v>
      </c>
      <c r="E34" s="327">
        <v>200</v>
      </c>
      <c r="F34" s="301" t="s">
        <v>165</v>
      </c>
      <c r="G34" s="301"/>
      <c r="H34" s="301"/>
      <c r="I34" s="301"/>
      <c r="J34" s="301"/>
      <c r="K34" s="301"/>
      <c r="L34" s="301"/>
      <c r="M34" s="301"/>
      <c r="N34" s="301"/>
      <c r="O34" s="301"/>
      <c r="P34" s="301"/>
      <c r="Q34" s="301"/>
      <c r="R34" s="301"/>
      <c r="S34" s="301"/>
    </row>
    <row r="35" spans="1:19" ht="15.6">
      <c r="A35" s="301" t="s">
        <v>56</v>
      </c>
      <c r="B35" s="327">
        <v>60</v>
      </c>
      <c r="C35" s="301"/>
      <c r="D35" s="301" t="s">
        <v>1191</v>
      </c>
      <c r="E35" s="327">
        <v>30</v>
      </c>
      <c r="F35" s="301" t="s">
        <v>1192</v>
      </c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1"/>
    </row>
    <row r="36" spans="1:19" ht="15.6">
      <c r="A36" s="301" t="s">
        <v>1190</v>
      </c>
      <c r="B36" s="327">
        <v>25</v>
      </c>
      <c r="C36" s="301"/>
      <c r="D36" s="301" t="s">
        <v>7</v>
      </c>
      <c r="E36" s="327">
        <v>75</v>
      </c>
      <c r="F36" s="301" t="s">
        <v>1192</v>
      </c>
      <c r="G36" s="301">
        <f>SUM(E35:E42)</f>
        <v>447.5</v>
      </c>
      <c r="H36" s="301" t="s">
        <v>1192</v>
      </c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301"/>
    </row>
    <row r="37" spans="1:19" ht="15.6">
      <c r="A37" s="301" t="s">
        <v>1193</v>
      </c>
      <c r="B37" s="327">
        <v>45</v>
      </c>
      <c r="C37" s="301"/>
      <c r="D37" s="301" t="s">
        <v>16</v>
      </c>
      <c r="E37" s="327">
        <v>110</v>
      </c>
      <c r="F37" s="301" t="s">
        <v>1192</v>
      </c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301"/>
    </row>
    <row r="38" spans="1:19" ht="15.6">
      <c r="A38" s="301" t="s">
        <v>347</v>
      </c>
      <c r="B38" s="327">
        <v>60</v>
      </c>
      <c r="C38" s="301"/>
      <c r="D38" s="301" t="s">
        <v>1194</v>
      </c>
      <c r="E38" s="327">
        <v>60</v>
      </c>
      <c r="F38" s="301" t="s">
        <v>1192</v>
      </c>
      <c r="G38" s="301"/>
      <c r="H38" s="301"/>
      <c r="I38" s="301"/>
      <c r="J38" s="301"/>
      <c r="K38" s="301"/>
      <c r="L38" s="301"/>
      <c r="M38" s="301"/>
      <c r="N38" s="301"/>
      <c r="O38" s="301"/>
      <c r="P38" s="301"/>
      <c r="Q38" s="301"/>
      <c r="R38" s="301"/>
      <c r="S38" s="301"/>
    </row>
    <row r="39" spans="1:19" ht="15.6">
      <c r="A39" s="301" t="s">
        <v>82</v>
      </c>
      <c r="B39" s="327">
        <v>0</v>
      </c>
      <c r="C39" s="301"/>
      <c r="D39" s="301" t="s">
        <v>1196</v>
      </c>
      <c r="E39" s="327">
        <v>52.5</v>
      </c>
      <c r="F39" s="301" t="s">
        <v>1192</v>
      </c>
      <c r="G39" s="301"/>
      <c r="H39" s="301"/>
      <c r="I39" s="301"/>
      <c r="J39" s="301"/>
      <c r="K39" s="301"/>
      <c r="L39" s="301"/>
      <c r="M39" s="301"/>
      <c r="N39" s="301"/>
      <c r="O39" s="301"/>
      <c r="P39" s="301"/>
      <c r="Q39" s="301"/>
      <c r="R39" s="301"/>
      <c r="S39" s="301"/>
    </row>
    <row r="40" spans="1:19" ht="15.6">
      <c r="A40" s="301" t="s">
        <v>1195</v>
      </c>
      <c r="B40" s="327">
        <v>75</v>
      </c>
      <c r="C40" s="301"/>
      <c r="D40" s="301" t="s">
        <v>17</v>
      </c>
      <c r="E40" s="327">
        <v>40</v>
      </c>
      <c r="F40" s="301" t="s">
        <v>1192</v>
      </c>
      <c r="G40" s="301"/>
      <c r="H40" s="301"/>
      <c r="I40" s="301"/>
      <c r="J40" s="301"/>
      <c r="K40" s="301"/>
      <c r="L40" s="301"/>
      <c r="M40" s="301"/>
      <c r="N40" s="301"/>
      <c r="O40" s="301"/>
      <c r="P40" s="301"/>
      <c r="Q40" s="301"/>
      <c r="R40" s="301"/>
      <c r="S40" s="301"/>
    </row>
    <row r="41" spans="1:19" ht="15.6">
      <c r="A41" s="301" t="s">
        <v>1197</v>
      </c>
      <c r="B41" s="327">
        <v>40</v>
      </c>
      <c r="C41" s="301"/>
      <c r="D41" s="301" t="s">
        <v>1199</v>
      </c>
      <c r="E41" s="327">
        <v>40</v>
      </c>
      <c r="F41" s="301" t="s">
        <v>1192</v>
      </c>
      <c r="G41" s="301">
        <f>SUM(E43:E47)</f>
        <v>240</v>
      </c>
      <c r="H41" s="301" t="s">
        <v>1201</v>
      </c>
      <c r="I41" s="301"/>
      <c r="J41" s="301"/>
      <c r="K41" s="301"/>
      <c r="L41" s="301"/>
      <c r="M41" s="301"/>
      <c r="N41" s="301"/>
      <c r="O41" s="301"/>
      <c r="P41" s="301"/>
      <c r="Q41" s="301"/>
      <c r="R41" s="301"/>
      <c r="S41" s="301"/>
    </row>
    <row r="42" spans="1:19" ht="15.6">
      <c r="A42" s="301" t="s">
        <v>1198</v>
      </c>
      <c r="B42" s="327">
        <v>0</v>
      </c>
      <c r="C42" s="301"/>
      <c r="D42" s="301" t="s">
        <v>93</v>
      </c>
      <c r="E42" s="327">
        <v>40</v>
      </c>
      <c r="F42" s="301" t="s">
        <v>1192</v>
      </c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301"/>
    </row>
    <row r="43" spans="1:19" ht="15.6">
      <c r="A43" s="301" t="s">
        <v>1200</v>
      </c>
      <c r="B43" s="327">
        <v>40</v>
      </c>
      <c r="C43" s="301"/>
      <c r="D43" s="301" t="s">
        <v>9</v>
      </c>
      <c r="E43" s="327">
        <v>60</v>
      </c>
      <c r="F43" s="301" t="s">
        <v>1201</v>
      </c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1"/>
    </row>
    <row r="44" spans="1:19" ht="15.6">
      <c r="A44" s="301" t="s">
        <v>32</v>
      </c>
      <c r="B44" s="327">
        <v>60</v>
      </c>
      <c r="C44" s="301"/>
      <c r="D44" s="301" t="s">
        <v>49</v>
      </c>
      <c r="E44" s="327">
        <v>0</v>
      </c>
      <c r="F44" s="301" t="s">
        <v>1201</v>
      </c>
      <c r="G44" s="301"/>
      <c r="H44" s="301"/>
      <c r="I44" s="301"/>
      <c r="J44" s="301"/>
      <c r="K44" s="301"/>
      <c r="L44" s="301"/>
      <c r="M44" s="301"/>
      <c r="N44" s="301"/>
      <c r="O44" s="301"/>
      <c r="P44" s="301"/>
      <c r="Q44" s="301"/>
      <c r="R44" s="301"/>
      <c r="S44" s="301"/>
    </row>
    <row r="45" spans="1:19" ht="15.6">
      <c r="A45" s="301" t="s">
        <v>1202</v>
      </c>
      <c r="B45" s="327">
        <v>50</v>
      </c>
      <c r="C45" s="301"/>
      <c r="D45" s="301" t="s">
        <v>1203</v>
      </c>
      <c r="E45" s="327">
        <v>90</v>
      </c>
      <c r="F45" s="301" t="s">
        <v>1201</v>
      </c>
      <c r="G45" s="301"/>
      <c r="H45" s="301"/>
      <c r="I45" s="301"/>
      <c r="J45" s="301"/>
      <c r="K45" s="301"/>
      <c r="L45" s="301"/>
      <c r="M45" s="301"/>
      <c r="N45" s="301"/>
      <c r="O45" s="301"/>
      <c r="P45" s="301"/>
      <c r="Q45" s="301"/>
      <c r="R45" s="301"/>
      <c r="S45" s="301"/>
    </row>
    <row r="46" spans="1:19" ht="15.6">
      <c r="A46" s="301"/>
      <c r="B46" s="301"/>
      <c r="C46" s="301"/>
      <c r="D46" s="301" t="s">
        <v>1204</v>
      </c>
      <c r="E46" s="327">
        <v>40</v>
      </c>
      <c r="F46" s="301" t="s">
        <v>1201</v>
      </c>
      <c r="G46" s="301"/>
      <c r="H46" s="301"/>
      <c r="I46" s="301"/>
      <c r="J46" s="301"/>
      <c r="K46" s="301"/>
      <c r="L46" s="301"/>
      <c r="M46" s="301"/>
      <c r="N46" s="301"/>
      <c r="O46" s="301"/>
      <c r="P46" s="301"/>
      <c r="Q46" s="301"/>
      <c r="R46" s="301"/>
      <c r="S46" s="301"/>
    </row>
    <row r="47" spans="1:19" ht="15.6">
      <c r="A47" s="301"/>
      <c r="B47" s="301"/>
      <c r="C47" s="301"/>
      <c r="D47" s="301" t="s">
        <v>1205</v>
      </c>
      <c r="E47" s="327">
        <v>50</v>
      </c>
      <c r="F47" s="301" t="s">
        <v>1201</v>
      </c>
      <c r="G47" s="301"/>
      <c r="H47" s="301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301"/>
    </row>
    <row r="48" spans="1:19" ht="15.6">
      <c r="A48" s="301"/>
      <c r="B48" s="301"/>
      <c r="C48" s="301"/>
      <c r="D48" s="301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 t="s">
        <v>1206</v>
      </c>
      <c r="S48" s="327">
        <v>2610</v>
      </c>
    </row>
    <row r="49" spans="1:19" ht="15.6">
      <c r="A49" s="301"/>
      <c r="B49" s="301"/>
      <c r="C49" s="301"/>
      <c r="D49" s="301"/>
      <c r="E49" s="301"/>
      <c r="F49" s="301"/>
      <c r="G49" s="301"/>
      <c r="H49" s="301"/>
      <c r="I49" s="301"/>
      <c r="J49" s="301"/>
      <c r="K49" s="301"/>
      <c r="L49" s="301"/>
      <c r="M49" s="301"/>
      <c r="N49" s="301"/>
      <c r="O49" s="301"/>
      <c r="P49" s="328">
        <v>218</v>
      </c>
      <c r="Q49" s="329" t="s">
        <v>1207</v>
      </c>
      <c r="R49" s="301" t="s">
        <v>1208</v>
      </c>
      <c r="S49" s="327">
        <v>3070</v>
      </c>
    </row>
    <row r="50" spans="1:19" ht="15.6">
      <c r="A50" s="327">
        <v>835</v>
      </c>
      <c r="B50" s="301"/>
      <c r="C50" s="301"/>
      <c r="D50" s="327">
        <v>1107.5</v>
      </c>
      <c r="E50" s="301"/>
      <c r="F50" s="301"/>
      <c r="G50" s="301"/>
      <c r="H50" s="301"/>
      <c r="I50" s="301"/>
      <c r="J50" s="301"/>
      <c r="K50" s="301" t="s">
        <v>1209</v>
      </c>
      <c r="L50" s="301"/>
      <c r="M50" s="301"/>
      <c r="N50" s="301"/>
      <c r="O50" s="301"/>
      <c r="P50" s="328">
        <v>240</v>
      </c>
      <c r="Q50" s="329" t="s">
        <v>1210</v>
      </c>
      <c r="R50" s="301" t="s">
        <v>1211</v>
      </c>
      <c r="S50" s="327">
        <v>2155</v>
      </c>
    </row>
    <row r="51" spans="1:19" ht="15.6">
      <c r="A51" s="301"/>
      <c r="B51" s="301"/>
      <c r="C51" s="301"/>
      <c r="D51" s="301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1"/>
    </row>
    <row r="52" spans="1:19" ht="15.6">
      <c r="A52" s="301" t="s">
        <v>0</v>
      </c>
      <c r="B52" s="301"/>
      <c r="C52" s="301"/>
      <c r="D52" s="301" t="s">
        <v>821</v>
      </c>
      <c r="E52" s="301"/>
      <c r="F52" s="301"/>
      <c r="G52" s="301"/>
      <c r="H52" s="301"/>
      <c r="I52" s="301"/>
      <c r="J52" s="301" t="s">
        <v>119</v>
      </c>
      <c r="K52" s="330" t="s">
        <v>1212</v>
      </c>
      <c r="L52" s="330" t="s">
        <v>1213</v>
      </c>
      <c r="M52" s="301"/>
      <c r="N52" s="301" t="s">
        <v>119</v>
      </c>
      <c r="O52" s="301" t="s">
        <v>1214</v>
      </c>
      <c r="P52" s="301"/>
      <c r="Q52" s="301"/>
      <c r="R52" s="301"/>
      <c r="S52" s="301"/>
    </row>
    <row r="53" spans="1:19" ht="15.6">
      <c r="A53" s="301"/>
      <c r="B53" s="301"/>
      <c r="C53" s="301"/>
      <c r="D53" s="301"/>
      <c r="E53" s="301"/>
      <c r="F53" s="301"/>
      <c r="G53" s="301"/>
      <c r="H53" s="301"/>
      <c r="I53" s="301"/>
      <c r="J53" s="301" t="s">
        <v>119</v>
      </c>
      <c r="K53" s="330" t="s">
        <v>31</v>
      </c>
      <c r="L53" s="330" t="s">
        <v>1213</v>
      </c>
      <c r="M53" s="301"/>
      <c r="N53" s="301" t="s">
        <v>119</v>
      </c>
      <c r="O53" s="301" t="s">
        <v>1214</v>
      </c>
      <c r="P53" s="301"/>
      <c r="Q53" s="301"/>
      <c r="R53" s="301"/>
      <c r="S53" s="301"/>
    </row>
    <row r="54" spans="1:19" ht="15.6">
      <c r="A54" s="326">
        <v>44270</v>
      </c>
      <c r="B54" s="301"/>
      <c r="C54" s="301"/>
      <c r="D54" s="301"/>
      <c r="E54" s="301"/>
      <c r="F54" s="301"/>
      <c r="G54" s="301"/>
      <c r="H54" s="301"/>
      <c r="I54" s="301"/>
      <c r="J54" s="301" t="s">
        <v>119</v>
      </c>
      <c r="K54" s="330" t="s">
        <v>156</v>
      </c>
      <c r="L54" s="330" t="s">
        <v>27</v>
      </c>
      <c r="M54" s="301" t="s">
        <v>1215</v>
      </c>
      <c r="N54" s="301" t="s">
        <v>119</v>
      </c>
      <c r="O54" s="301"/>
      <c r="P54" s="301"/>
      <c r="Q54" s="301"/>
      <c r="R54" s="301"/>
      <c r="S54" s="301"/>
    </row>
    <row r="55" spans="1:19" ht="15.6">
      <c r="A55" s="301" t="s">
        <v>1185</v>
      </c>
      <c r="B55" s="327">
        <v>40</v>
      </c>
      <c r="C55" s="301"/>
      <c r="D55" s="301"/>
      <c r="E55" s="301"/>
      <c r="F55" s="301"/>
      <c r="G55" s="301"/>
      <c r="H55" s="301"/>
      <c r="I55" s="301"/>
      <c r="J55" s="301" t="s">
        <v>303</v>
      </c>
      <c r="K55" s="330" t="s">
        <v>18</v>
      </c>
      <c r="L55" s="330" t="s">
        <v>27</v>
      </c>
      <c r="M55" s="301" t="s">
        <v>1216</v>
      </c>
      <c r="N55" s="301" t="s">
        <v>119</v>
      </c>
      <c r="O55" s="301" t="s">
        <v>1214</v>
      </c>
      <c r="P55" s="301"/>
      <c r="Q55" s="301"/>
      <c r="R55" s="301"/>
      <c r="S55" s="301"/>
    </row>
    <row r="56" spans="1:19" ht="15.6">
      <c r="A56" s="301" t="s">
        <v>21</v>
      </c>
      <c r="B56" s="327">
        <v>0</v>
      </c>
      <c r="C56" s="301"/>
      <c r="D56" s="301" t="s">
        <v>725</v>
      </c>
      <c r="E56" s="327">
        <v>25</v>
      </c>
      <c r="F56" s="301" t="s">
        <v>165</v>
      </c>
      <c r="G56" s="301"/>
      <c r="H56" s="301"/>
      <c r="I56" s="301"/>
      <c r="J56" s="301" t="s">
        <v>119</v>
      </c>
      <c r="K56" s="301" t="s">
        <v>1190</v>
      </c>
      <c r="L56" s="301"/>
      <c r="M56" s="301"/>
      <c r="N56" s="301" t="s">
        <v>119</v>
      </c>
      <c r="O56" s="301" t="s">
        <v>1217</v>
      </c>
      <c r="P56" s="301"/>
      <c r="Q56" s="301"/>
      <c r="R56" s="301"/>
      <c r="S56" s="301"/>
    </row>
    <row r="57" spans="1:19" ht="15.6">
      <c r="A57" s="301" t="s">
        <v>1186</v>
      </c>
      <c r="B57" s="327">
        <v>0</v>
      </c>
      <c r="C57" s="301"/>
      <c r="D57" s="301" t="s">
        <v>27</v>
      </c>
      <c r="E57" s="327">
        <v>375</v>
      </c>
      <c r="F57" s="301" t="s">
        <v>165</v>
      </c>
      <c r="G57" s="301"/>
      <c r="H57" s="301"/>
      <c r="I57" s="301"/>
      <c r="J57" s="301" t="s">
        <v>376</v>
      </c>
      <c r="K57" s="330" t="s">
        <v>33</v>
      </c>
      <c r="L57" s="301"/>
      <c r="M57" s="301" t="s">
        <v>1215</v>
      </c>
      <c r="N57" s="301" t="s">
        <v>119</v>
      </c>
      <c r="O57" s="301"/>
      <c r="P57" s="301"/>
      <c r="Q57" s="301"/>
      <c r="R57" s="301"/>
      <c r="S57" s="301"/>
    </row>
    <row r="58" spans="1:19" ht="15.6">
      <c r="A58" s="301" t="s">
        <v>1187</v>
      </c>
      <c r="B58" s="327">
        <v>130</v>
      </c>
      <c r="C58" s="301"/>
      <c r="D58" s="301" t="s">
        <v>6</v>
      </c>
      <c r="E58" s="327">
        <v>60</v>
      </c>
      <c r="F58" s="301" t="s">
        <v>165</v>
      </c>
      <c r="G58" s="327">
        <f>SUM(E56:E61)</f>
        <v>780</v>
      </c>
      <c r="H58" s="301" t="s">
        <v>165</v>
      </c>
      <c r="I58" s="301"/>
      <c r="J58" s="301"/>
      <c r="K58" s="330" t="s">
        <v>23</v>
      </c>
      <c r="L58" s="301"/>
      <c r="M58" s="301" t="s">
        <v>1215</v>
      </c>
      <c r="N58" s="301" t="s">
        <v>119</v>
      </c>
      <c r="O58" s="301"/>
      <c r="P58" s="301"/>
      <c r="Q58" s="301"/>
      <c r="R58" s="301"/>
      <c r="S58" s="301"/>
    </row>
    <row r="59" spans="1:19" ht="15.6">
      <c r="A59" s="301" t="s">
        <v>22</v>
      </c>
      <c r="B59" s="327">
        <v>40</v>
      </c>
      <c r="C59" s="301"/>
      <c r="D59" s="301" t="s">
        <v>128</v>
      </c>
      <c r="E59" s="327">
        <v>40</v>
      </c>
      <c r="F59" s="301" t="s">
        <v>165</v>
      </c>
      <c r="G59" s="301"/>
      <c r="H59" s="301"/>
      <c r="I59" s="301"/>
      <c r="J59" s="301" t="s">
        <v>119</v>
      </c>
      <c r="K59" s="330" t="s">
        <v>21</v>
      </c>
      <c r="L59" s="301"/>
      <c r="M59" s="301" t="s">
        <v>536</v>
      </c>
      <c r="N59" s="301" t="s">
        <v>119</v>
      </c>
      <c r="O59" s="301"/>
      <c r="P59" s="301"/>
      <c r="Q59" s="301"/>
      <c r="R59" s="301"/>
      <c r="S59" s="301"/>
    </row>
    <row r="60" spans="1:19" ht="15.6">
      <c r="A60" s="301" t="s">
        <v>120</v>
      </c>
      <c r="B60" s="327">
        <v>60</v>
      </c>
      <c r="C60" s="301"/>
      <c r="D60" s="301" t="s">
        <v>1188</v>
      </c>
      <c r="E60" s="327">
        <v>200</v>
      </c>
      <c r="F60" s="301" t="s">
        <v>165</v>
      </c>
      <c r="G60" s="301"/>
      <c r="H60" s="301"/>
      <c r="I60" s="301"/>
      <c r="J60" s="301" t="s">
        <v>119</v>
      </c>
      <c r="K60" s="330" t="s">
        <v>1191</v>
      </c>
      <c r="L60" s="301"/>
      <c r="M60" s="301" t="s">
        <v>1215</v>
      </c>
      <c r="N60" s="301" t="s">
        <v>119</v>
      </c>
      <c r="O60" s="301"/>
      <c r="P60" s="301"/>
      <c r="Q60" s="301"/>
      <c r="R60" s="301"/>
      <c r="S60" s="301"/>
    </row>
    <row r="61" spans="1:19" ht="15.6">
      <c r="A61" s="301" t="s">
        <v>56</v>
      </c>
      <c r="B61" s="327">
        <v>60</v>
      </c>
      <c r="C61" s="301"/>
      <c r="D61" s="301" t="s">
        <v>1218</v>
      </c>
      <c r="E61" s="327">
        <v>80</v>
      </c>
      <c r="F61" s="301" t="s">
        <v>165</v>
      </c>
      <c r="G61" s="301"/>
      <c r="H61" s="301"/>
      <c r="I61" s="301"/>
      <c r="J61" s="301" t="s">
        <v>119</v>
      </c>
      <c r="K61" s="330" t="s">
        <v>7</v>
      </c>
      <c r="L61" s="301"/>
      <c r="M61" s="327">
        <v>1</v>
      </c>
      <c r="N61" s="301" t="s">
        <v>119</v>
      </c>
      <c r="O61" s="301" t="s">
        <v>1214</v>
      </c>
      <c r="P61" s="301"/>
      <c r="Q61" s="301"/>
      <c r="R61" s="301"/>
      <c r="S61" s="301"/>
    </row>
    <row r="62" spans="1:19" ht="15.6">
      <c r="A62" s="301" t="s">
        <v>1190</v>
      </c>
      <c r="B62" s="327">
        <v>55</v>
      </c>
      <c r="C62" s="301"/>
      <c r="D62" s="301" t="s">
        <v>1191</v>
      </c>
      <c r="E62" s="327">
        <v>0</v>
      </c>
      <c r="F62" s="301" t="s">
        <v>1192</v>
      </c>
      <c r="G62" s="301">
        <f>SUM(E62:E69)</f>
        <v>252.5</v>
      </c>
      <c r="H62" s="301" t="s">
        <v>1192</v>
      </c>
      <c r="I62" s="301"/>
      <c r="J62" s="301" t="s">
        <v>303</v>
      </c>
      <c r="K62" s="330" t="s">
        <v>22</v>
      </c>
      <c r="L62" s="301"/>
      <c r="M62" s="301" t="s">
        <v>547</v>
      </c>
      <c r="N62" s="301" t="s">
        <v>119</v>
      </c>
      <c r="O62" s="301" t="s">
        <v>1214</v>
      </c>
      <c r="P62" s="301"/>
      <c r="Q62" s="301"/>
      <c r="R62" s="301"/>
      <c r="S62" s="301"/>
    </row>
    <row r="63" spans="1:19" ht="15.6">
      <c r="A63" s="301" t="s">
        <v>1193</v>
      </c>
      <c r="B63" s="327">
        <v>60</v>
      </c>
      <c r="C63" s="301"/>
      <c r="D63" s="301" t="s">
        <v>7</v>
      </c>
      <c r="E63" s="327">
        <v>30</v>
      </c>
      <c r="F63" s="301" t="s">
        <v>1192</v>
      </c>
      <c r="G63" s="301"/>
      <c r="H63" s="301"/>
      <c r="I63" s="301"/>
      <c r="J63" s="301" t="s">
        <v>303</v>
      </c>
      <c r="K63" s="330" t="s">
        <v>1145</v>
      </c>
      <c r="L63" s="301"/>
      <c r="M63" s="301" t="s">
        <v>1216</v>
      </c>
      <c r="N63" s="301" t="s">
        <v>119</v>
      </c>
      <c r="O63" s="301" t="s">
        <v>1214</v>
      </c>
      <c r="P63" s="301"/>
      <c r="Q63" s="301"/>
      <c r="R63" s="301"/>
      <c r="S63" s="301"/>
    </row>
    <row r="64" spans="1:19" ht="15.6">
      <c r="A64" s="301" t="s">
        <v>347</v>
      </c>
      <c r="B64" s="327">
        <v>60</v>
      </c>
      <c r="C64" s="301"/>
      <c r="D64" s="301" t="s">
        <v>16</v>
      </c>
      <c r="E64" s="327">
        <v>10</v>
      </c>
      <c r="F64" s="301" t="s">
        <v>1192</v>
      </c>
      <c r="G64" s="301"/>
      <c r="H64" s="301"/>
      <c r="I64" s="301"/>
      <c r="J64" s="301" t="s">
        <v>119</v>
      </c>
      <c r="K64" s="330" t="s">
        <v>16</v>
      </c>
      <c r="L64" s="301"/>
      <c r="M64" s="301" t="s">
        <v>1215</v>
      </c>
      <c r="N64" s="301" t="s">
        <v>119</v>
      </c>
      <c r="O64" s="301"/>
      <c r="P64" s="301"/>
      <c r="Q64" s="301"/>
      <c r="R64" s="301"/>
      <c r="S64" s="301"/>
    </row>
    <row r="65" spans="1:19" ht="15.6">
      <c r="A65" s="301" t="s">
        <v>82</v>
      </c>
      <c r="B65" s="327">
        <v>120</v>
      </c>
      <c r="C65" s="301"/>
      <c r="D65" s="301" t="s">
        <v>1194</v>
      </c>
      <c r="E65" s="327">
        <v>40</v>
      </c>
      <c r="F65" s="301" t="s">
        <v>1192</v>
      </c>
      <c r="G65" s="301"/>
      <c r="H65" s="301"/>
      <c r="I65" s="301"/>
      <c r="J65" s="301" t="s">
        <v>119</v>
      </c>
      <c r="K65" s="330" t="s">
        <v>1193</v>
      </c>
      <c r="L65" s="301"/>
      <c r="M65" s="301" t="s">
        <v>536</v>
      </c>
      <c r="N65" s="301" t="s">
        <v>119</v>
      </c>
      <c r="O65" s="301" t="s">
        <v>1214</v>
      </c>
      <c r="P65" s="301"/>
      <c r="Q65" s="301"/>
      <c r="R65" s="301"/>
      <c r="S65" s="301"/>
    </row>
    <row r="66" spans="1:19" ht="15.6">
      <c r="A66" s="301" t="s">
        <v>1195</v>
      </c>
      <c r="B66" s="327">
        <v>110</v>
      </c>
      <c r="C66" s="301"/>
      <c r="D66" s="301" t="s">
        <v>1196</v>
      </c>
      <c r="E66" s="327">
        <v>52.5</v>
      </c>
      <c r="F66" s="301" t="s">
        <v>1192</v>
      </c>
      <c r="G66" s="301"/>
      <c r="H66" s="301"/>
      <c r="I66" s="301"/>
      <c r="J66" s="301" t="s">
        <v>119</v>
      </c>
      <c r="K66" s="330" t="s">
        <v>1196</v>
      </c>
      <c r="L66" s="301"/>
      <c r="M66" s="301"/>
      <c r="N66" s="301" t="s">
        <v>119</v>
      </c>
      <c r="O66" s="301" t="s">
        <v>1049</v>
      </c>
      <c r="P66" s="301"/>
      <c r="Q66" s="301"/>
      <c r="R66" s="301"/>
      <c r="S66" s="301"/>
    </row>
    <row r="67" spans="1:19" ht="15.6">
      <c r="A67" s="301" t="s">
        <v>1197</v>
      </c>
      <c r="B67" s="327">
        <v>40</v>
      </c>
      <c r="C67" s="301"/>
      <c r="D67" s="301" t="s">
        <v>17</v>
      </c>
      <c r="E67" s="327">
        <v>40</v>
      </c>
      <c r="F67" s="301" t="s">
        <v>1192</v>
      </c>
      <c r="G67" s="301">
        <f>SUM(E70:E74)</f>
        <v>220</v>
      </c>
      <c r="H67" s="301" t="s">
        <v>1201</v>
      </c>
      <c r="I67" s="301"/>
      <c r="J67" s="301" t="s">
        <v>119</v>
      </c>
      <c r="K67" s="330" t="s">
        <v>725</v>
      </c>
      <c r="L67" s="301"/>
      <c r="M67" s="301" t="s">
        <v>1049</v>
      </c>
      <c r="N67" s="301" t="s">
        <v>119</v>
      </c>
      <c r="O67" s="301" t="s">
        <v>1049</v>
      </c>
      <c r="P67" s="301"/>
      <c r="Q67" s="301"/>
      <c r="R67" s="301"/>
      <c r="S67" s="301"/>
    </row>
    <row r="68" spans="1:19" ht="15.6">
      <c r="A68" s="301" t="s">
        <v>1200</v>
      </c>
      <c r="B68" s="327">
        <v>40</v>
      </c>
      <c r="C68" s="301"/>
      <c r="D68" s="301" t="s">
        <v>1199</v>
      </c>
      <c r="E68" s="327">
        <v>40</v>
      </c>
      <c r="F68" s="301" t="s">
        <v>1192</v>
      </c>
      <c r="G68" s="301"/>
      <c r="H68" s="301"/>
      <c r="I68" s="301"/>
      <c r="J68" s="301" t="s">
        <v>119</v>
      </c>
      <c r="K68" s="330" t="s">
        <v>1195</v>
      </c>
      <c r="L68" s="301"/>
      <c r="M68" s="301" t="s">
        <v>1215</v>
      </c>
      <c r="N68" s="301" t="s">
        <v>119</v>
      </c>
      <c r="O68" s="301"/>
      <c r="P68" s="301"/>
      <c r="Q68" s="301"/>
      <c r="R68" s="301"/>
      <c r="S68" s="301"/>
    </row>
    <row r="69" spans="1:19" ht="15.6">
      <c r="A69" s="301" t="s">
        <v>32</v>
      </c>
      <c r="B69" s="327">
        <v>60</v>
      </c>
      <c r="C69" s="301"/>
      <c r="D69" s="301" t="s">
        <v>93</v>
      </c>
      <c r="E69" s="327">
        <v>40</v>
      </c>
      <c r="F69" s="301" t="s">
        <v>1192</v>
      </c>
      <c r="G69" s="301"/>
      <c r="H69" s="301"/>
      <c r="I69" s="301"/>
      <c r="J69" s="301" t="s">
        <v>119</v>
      </c>
      <c r="K69" s="330" t="s">
        <v>1219</v>
      </c>
      <c r="L69" s="301"/>
      <c r="M69" s="301" t="s">
        <v>1215</v>
      </c>
      <c r="N69" s="301" t="s">
        <v>119</v>
      </c>
      <c r="O69" s="301"/>
      <c r="P69" s="301"/>
      <c r="Q69" s="301"/>
      <c r="R69" s="301"/>
      <c r="S69" s="301"/>
    </row>
    <row r="70" spans="1:19" ht="15.6">
      <c r="A70" s="301" t="s">
        <v>1202</v>
      </c>
      <c r="B70" s="327">
        <v>60</v>
      </c>
      <c r="C70" s="301"/>
      <c r="D70" s="301" t="s">
        <v>9</v>
      </c>
      <c r="E70" s="327">
        <v>60</v>
      </c>
      <c r="F70" s="301" t="s">
        <v>1201</v>
      </c>
      <c r="G70" s="301"/>
      <c r="H70" s="301"/>
      <c r="I70" s="301"/>
      <c r="J70" s="301" t="s">
        <v>119</v>
      </c>
      <c r="K70" s="330" t="s">
        <v>13</v>
      </c>
      <c r="L70" s="301"/>
      <c r="M70" s="301"/>
      <c r="N70" s="301" t="s">
        <v>119</v>
      </c>
      <c r="O70" s="301" t="s">
        <v>1049</v>
      </c>
      <c r="P70" s="327">
        <v>15</v>
      </c>
      <c r="Q70" s="301"/>
      <c r="R70" s="301"/>
      <c r="S70" s="301"/>
    </row>
    <row r="71" spans="1:19" ht="15.6">
      <c r="A71" s="301"/>
      <c r="B71" s="301"/>
      <c r="C71" s="301"/>
      <c r="D71" s="301" t="s">
        <v>49</v>
      </c>
      <c r="E71" s="327">
        <v>30</v>
      </c>
      <c r="F71" s="301" t="s">
        <v>1201</v>
      </c>
      <c r="G71" s="301"/>
      <c r="H71" s="301"/>
      <c r="I71" s="301"/>
      <c r="J71" s="301" t="s">
        <v>119</v>
      </c>
      <c r="K71" s="330" t="s">
        <v>20</v>
      </c>
      <c r="L71" s="301"/>
      <c r="M71" s="301"/>
      <c r="N71" s="301" t="s">
        <v>119</v>
      </c>
      <c r="O71" s="301" t="s">
        <v>1049</v>
      </c>
      <c r="P71" s="301"/>
      <c r="Q71" s="301"/>
      <c r="R71" s="301"/>
      <c r="S71" s="301"/>
    </row>
    <row r="72" spans="1:19" ht="15.6">
      <c r="A72" s="301"/>
      <c r="B72" s="301"/>
      <c r="C72" s="301"/>
      <c r="D72" s="301" t="s">
        <v>1203</v>
      </c>
      <c r="E72" s="327">
        <v>90</v>
      </c>
      <c r="F72" s="301" t="s">
        <v>1201</v>
      </c>
      <c r="G72" s="301"/>
      <c r="H72" s="301"/>
      <c r="I72" s="301"/>
      <c r="J72" s="301" t="s">
        <v>119</v>
      </c>
      <c r="K72" s="330" t="s">
        <v>32</v>
      </c>
      <c r="L72" s="301"/>
      <c r="M72" s="301"/>
      <c r="N72" s="301" t="s">
        <v>119</v>
      </c>
      <c r="O72" s="301" t="s">
        <v>1049</v>
      </c>
      <c r="P72" s="301"/>
      <c r="Q72" s="301"/>
      <c r="R72" s="301"/>
      <c r="S72" s="301"/>
    </row>
    <row r="73" spans="1:19" ht="15.6">
      <c r="A73" s="301"/>
      <c r="B73" s="301"/>
      <c r="C73" s="301"/>
      <c r="D73" s="301" t="s">
        <v>1204</v>
      </c>
      <c r="E73" s="327">
        <v>40</v>
      </c>
      <c r="F73" s="301" t="s">
        <v>1201</v>
      </c>
      <c r="G73" s="301"/>
      <c r="H73" s="301"/>
      <c r="I73" s="301"/>
      <c r="J73" s="301" t="s">
        <v>119</v>
      </c>
      <c r="K73" s="330" t="s">
        <v>6</v>
      </c>
      <c r="L73" s="301"/>
      <c r="M73" s="301"/>
      <c r="N73" s="301" t="s">
        <v>119</v>
      </c>
      <c r="O73" s="301"/>
      <c r="P73" s="301"/>
      <c r="Q73" s="301"/>
      <c r="R73" s="301"/>
      <c r="S73" s="301"/>
    </row>
    <row r="74" spans="1:19" ht="15.6">
      <c r="A74" s="301"/>
      <c r="B74" s="301"/>
      <c r="C74" s="301"/>
      <c r="D74" s="301" t="s">
        <v>1205</v>
      </c>
      <c r="E74" s="327">
        <v>0</v>
      </c>
      <c r="F74" s="301" t="s">
        <v>1201</v>
      </c>
      <c r="G74" s="301"/>
      <c r="H74" s="301"/>
      <c r="I74" s="301"/>
      <c r="J74" s="301"/>
      <c r="K74" s="330"/>
      <c r="L74" s="330"/>
      <c r="M74" s="301"/>
      <c r="N74" s="301"/>
      <c r="O74" s="301"/>
      <c r="P74" s="301"/>
      <c r="Q74" s="301"/>
      <c r="R74" s="301"/>
      <c r="S74" s="301"/>
    </row>
    <row r="75" spans="1:19" ht="15.6">
      <c r="A75" s="301"/>
      <c r="B75" s="301"/>
      <c r="C75" s="301"/>
      <c r="D75" s="301"/>
      <c r="E75" s="301"/>
      <c r="F75" s="301"/>
      <c r="G75" s="301"/>
      <c r="H75" s="301"/>
      <c r="I75" s="301"/>
      <c r="J75" s="301" t="s">
        <v>119</v>
      </c>
      <c r="K75" s="330" t="s">
        <v>51</v>
      </c>
      <c r="L75" s="330"/>
      <c r="M75" s="301" t="s">
        <v>1216</v>
      </c>
      <c r="N75" s="301" t="s">
        <v>119</v>
      </c>
      <c r="O75" s="301" t="s">
        <v>1214</v>
      </c>
      <c r="P75" s="301"/>
      <c r="Q75" s="327">
        <v>25</v>
      </c>
      <c r="R75" s="301"/>
      <c r="S75" s="301"/>
    </row>
    <row r="76" spans="1:19" ht="15.6">
      <c r="A76" s="327">
        <v>935</v>
      </c>
      <c r="B76" s="301"/>
      <c r="C76" s="301"/>
      <c r="D76" s="327">
        <v>1252.5</v>
      </c>
      <c r="E76" s="301"/>
      <c r="F76" s="301"/>
      <c r="G76" s="301"/>
      <c r="H76" s="301"/>
      <c r="I76" s="301"/>
      <c r="J76" s="301" t="s">
        <v>119</v>
      </c>
      <c r="K76" s="330" t="s">
        <v>1194</v>
      </c>
      <c r="L76" s="330"/>
      <c r="M76" s="301"/>
      <c r="N76" s="301" t="s">
        <v>119</v>
      </c>
      <c r="O76" s="301" t="s">
        <v>1049</v>
      </c>
      <c r="P76" s="301"/>
      <c r="Q76" s="301"/>
      <c r="R76" s="301"/>
      <c r="S76" s="301"/>
    </row>
    <row r="77" spans="1:19" ht="15.6">
      <c r="A77" s="301"/>
      <c r="B77" s="301"/>
      <c r="C77" s="301"/>
      <c r="D77" s="301"/>
      <c r="E77" s="301"/>
      <c r="F77" s="301"/>
      <c r="G77" s="301"/>
      <c r="H77" s="301"/>
      <c r="I77" s="301"/>
      <c r="J77" s="301" t="s">
        <v>119</v>
      </c>
      <c r="K77" s="330" t="s">
        <v>9</v>
      </c>
      <c r="L77" s="330"/>
      <c r="M77" s="301" t="s">
        <v>536</v>
      </c>
      <c r="N77" s="301" t="s">
        <v>119</v>
      </c>
      <c r="O77" s="301" t="s">
        <v>1214</v>
      </c>
      <c r="P77" s="301"/>
      <c r="Q77" s="301"/>
      <c r="R77" s="301"/>
      <c r="S77" s="301"/>
    </row>
    <row r="78" spans="1:19" ht="15.6">
      <c r="A78" s="301" t="s">
        <v>0</v>
      </c>
      <c r="B78" s="301"/>
      <c r="C78" s="301"/>
      <c r="D78" s="301" t="s">
        <v>821</v>
      </c>
      <c r="E78" s="301"/>
      <c r="F78" s="301"/>
      <c r="G78" s="301"/>
      <c r="H78" s="301"/>
      <c r="I78" s="301"/>
      <c r="J78" s="301"/>
      <c r="K78" s="301"/>
      <c r="L78" s="301"/>
      <c r="M78" s="301"/>
      <c r="N78" s="301"/>
      <c r="O78" s="301"/>
      <c r="P78" s="301"/>
      <c r="Q78" s="301"/>
      <c r="R78" s="301"/>
      <c r="S78" s="301"/>
    </row>
    <row r="79" spans="1:19" ht="15.6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30" t="s">
        <v>1220</v>
      </c>
      <c r="L79" s="301"/>
      <c r="M79" s="301" t="s">
        <v>536</v>
      </c>
      <c r="N79" s="301"/>
      <c r="O79" s="301" t="s">
        <v>1214</v>
      </c>
      <c r="P79" s="301"/>
      <c r="Q79" s="301"/>
      <c r="R79" s="301"/>
      <c r="S79" s="301"/>
    </row>
    <row r="80" spans="1:19" ht="15.6">
      <c r="A80" s="326">
        <v>44277</v>
      </c>
      <c r="B80" s="301"/>
      <c r="C80" s="301"/>
      <c r="D80" s="301"/>
      <c r="E80" s="301"/>
      <c r="F80" s="301"/>
      <c r="G80" s="301"/>
      <c r="H80" s="301"/>
      <c r="I80" s="301"/>
      <c r="J80" s="301"/>
      <c r="K80" s="301"/>
      <c r="L80" s="301"/>
      <c r="M80" s="301"/>
      <c r="N80" s="301"/>
      <c r="O80" s="301"/>
      <c r="P80" s="301"/>
      <c r="Q80" s="301"/>
      <c r="R80" s="301"/>
      <c r="S80" s="301"/>
    </row>
    <row r="81" spans="1:19" ht="15.6">
      <c r="A81" s="301" t="s">
        <v>1185</v>
      </c>
      <c r="B81" s="327">
        <v>75</v>
      </c>
      <c r="C81" s="301"/>
      <c r="D81" s="301" t="s">
        <v>725</v>
      </c>
      <c r="E81" s="327">
        <v>30</v>
      </c>
      <c r="F81" s="301" t="s">
        <v>165</v>
      </c>
      <c r="G81" s="301"/>
      <c r="H81" s="301"/>
      <c r="I81" s="301"/>
      <c r="J81" s="301"/>
      <c r="K81" s="301"/>
      <c r="L81" s="301"/>
      <c r="M81" s="301"/>
      <c r="N81" s="301"/>
      <c r="O81" s="301"/>
      <c r="P81" s="301"/>
      <c r="Q81" s="301"/>
      <c r="R81" s="301"/>
      <c r="S81" s="301"/>
    </row>
    <row r="82" spans="1:19" ht="15.6">
      <c r="A82" s="301" t="s">
        <v>21</v>
      </c>
      <c r="B82" s="327">
        <v>50</v>
      </c>
      <c r="C82" s="301"/>
      <c r="D82" s="301" t="s">
        <v>27</v>
      </c>
      <c r="E82" s="327">
        <v>320</v>
      </c>
      <c r="F82" s="301" t="s">
        <v>165</v>
      </c>
      <c r="G82" s="301"/>
      <c r="H82" s="301"/>
      <c r="I82" s="301"/>
      <c r="J82" s="301"/>
      <c r="K82" s="301"/>
      <c r="L82" s="301"/>
      <c r="M82" s="301"/>
      <c r="N82" s="301"/>
      <c r="O82" s="301"/>
      <c r="P82" s="301"/>
      <c r="Q82" s="301"/>
      <c r="R82" s="301"/>
      <c r="S82" s="301"/>
    </row>
    <row r="83" spans="1:19" ht="15.6">
      <c r="A83" s="301" t="s">
        <v>1186</v>
      </c>
      <c r="B83" s="327">
        <v>15</v>
      </c>
      <c r="C83" s="301"/>
      <c r="D83" s="301" t="s">
        <v>6</v>
      </c>
      <c r="E83" s="327">
        <v>60</v>
      </c>
      <c r="F83" s="301" t="s">
        <v>165</v>
      </c>
      <c r="G83" s="327">
        <f>SUM(E81:E86)</f>
        <v>690</v>
      </c>
      <c r="H83" s="301" t="s">
        <v>165</v>
      </c>
      <c r="I83" s="301"/>
      <c r="J83" s="301"/>
      <c r="K83" s="301"/>
      <c r="L83" s="301"/>
      <c r="M83" s="301"/>
      <c r="N83" s="301"/>
      <c r="O83" s="301"/>
      <c r="P83" s="301"/>
      <c r="Q83" s="301"/>
      <c r="R83" s="301"/>
      <c r="S83" s="301"/>
    </row>
    <row r="84" spans="1:19" ht="15.6">
      <c r="A84" s="301" t="s">
        <v>1187</v>
      </c>
      <c r="B84" s="327">
        <v>30</v>
      </c>
      <c r="C84" s="301"/>
      <c r="D84" s="301" t="s">
        <v>128</v>
      </c>
      <c r="E84" s="327">
        <v>40</v>
      </c>
      <c r="F84" s="301" t="s">
        <v>165</v>
      </c>
      <c r="G84" s="301"/>
      <c r="H84" s="301"/>
      <c r="I84" s="301"/>
      <c r="J84" s="301"/>
      <c r="K84" s="301"/>
      <c r="L84" s="301"/>
      <c r="M84" s="301"/>
      <c r="N84" s="301"/>
      <c r="O84" s="301"/>
      <c r="P84" s="301"/>
      <c r="Q84" s="301"/>
      <c r="R84" s="301"/>
      <c r="S84" s="301"/>
    </row>
    <row r="85" spans="1:19" ht="15.6">
      <c r="A85" s="301" t="s">
        <v>22</v>
      </c>
      <c r="B85" s="327">
        <v>60</v>
      </c>
      <c r="C85" s="301"/>
      <c r="D85" s="301" t="s">
        <v>1188</v>
      </c>
      <c r="E85" s="327">
        <v>200</v>
      </c>
      <c r="F85" s="301" t="s">
        <v>165</v>
      </c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</row>
    <row r="86" spans="1:19" ht="15.6">
      <c r="A86" s="301" t="s">
        <v>120</v>
      </c>
      <c r="B86" s="327">
        <v>60</v>
      </c>
      <c r="C86" s="301"/>
      <c r="D86" s="301" t="s">
        <v>1218</v>
      </c>
      <c r="E86" s="327">
        <v>40</v>
      </c>
      <c r="F86" s="301" t="s">
        <v>165</v>
      </c>
      <c r="G86" s="301"/>
      <c r="H86" s="301"/>
      <c r="I86" s="301"/>
      <c r="J86" s="301"/>
      <c r="K86" s="301"/>
      <c r="L86" s="301"/>
      <c r="M86" s="301"/>
      <c r="N86" s="301"/>
      <c r="O86" s="301"/>
      <c r="P86" s="301"/>
      <c r="Q86" s="301"/>
      <c r="R86" s="301"/>
      <c r="S86" s="301"/>
    </row>
    <row r="87" spans="1:19" ht="15.6">
      <c r="A87" s="301" t="s">
        <v>56</v>
      </c>
      <c r="B87" s="327">
        <v>0</v>
      </c>
      <c r="C87" s="301"/>
      <c r="D87" s="301" t="s">
        <v>1191</v>
      </c>
      <c r="E87" s="327">
        <v>30</v>
      </c>
      <c r="F87" s="301" t="s">
        <v>1192</v>
      </c>
      <c r="G87" s="301"/>
      <c r="H87" s="301"/>
      <c r="I87" s="301"/>
      <c r="J87" s="301"/>
      <c r="K87" s="301"/>
      <c r="L87" s="301"/>
      <c r="M87" s="301"/>
      <c r="N87" s="301"/>
      <c r="O87" s="301"/>
      <c r="P87" s="301"/>
      <c r="Q87" s="301"/>
      <c r="R87" s="301"/>
      <c r="S87" s="301"/>
    </row>
    <row r="88" spans="1:19" ht="15.6">
      <c r="A88" s="301" t="s">
        <v>1190</v>
      </c>
      <c r="B88" s="327">
        <v>0</v>
      </c>
      <c r="C88" s="301"/>
      <c r="D88" s="301" t="s">
        <v>7</v>
      </c>
      <c r="E88" s="327">
        <v>50</v>
      </c>
      <c r="F88" s="301" t="s">
        <v>1192</v>
      </c>
      <c r="G88" s="301">
        <f>SUM(E87:E95)</f>
        <v>315</v>
      </c>
      <c r="H88" s="301" t="s">
        <v>1192</v>
      </c>
      <c r="I88" s="301"/>
      <c r="J88" s="301"/>
      <c r="K88" s="301"/>
      <c r="L88" s="301"/>
      <c r="M88" s="301"/>
      <c r="N88" s="301"/>
      <c r="O88" s="301"/>
      <c r="P88" s="301"/>
      <c r="Q88" s="301"/>
      <c r="R88" s="301"/>
      <c r="S88" s="301"/>
    </row>
    <row r="89" spans="1:19" ht="15.6">
      <c r="A89" s="301" t="s">
        <v>1193</v>
      </c>
      <c r="B89" s="327">
        <v>60</v>
      </c>
      <c r="C89" s="301"/>
      <c r="D89" s="301" t="s">
        <v>16</v>
      </c>
      <c r="E89" s="327">
        <v>30</v>
      </c>
      <c r="F89" s="301" t="s">
        <v>1192</v>
      </c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</row>
    <row r="90" spans="1:19" ht="15.6">
      <c r="A90" s="301" t="s">
        <v>347</v>
      </c>
      <c r="B90" s="327">
        <v>60</v>
      </c>
      <c r="C90" s="301"/>
      <c r="D90" s="301" t="s">
        <v>1194</v>
      </c>
      <c r="E90" s="327">
        <v>45</v>
      </c>
      <c r="F90" s="301" t="s">
        <v>1192</v>
      </c>
      <c r="G90" s="301"/>
      <c r="H90" s="301"/>
      <c r="I90" s="301"/>
      <c r="J90" s="301"/>
      <c r="K90" s="301"/>
      <c r="L90" s="301"/>
      <c r="M90" s="301"/>
      <c r="N90" s="301"/>
      <c r="O90" s="301"/>
      <c r="P90" s="301"/>
      <c r="Q90" s="301"/>
      <c r="R90" s="301"/>
      <c r="S90" s="301"/>
    </row>
    <row r="91" spans="1:19" ht="15.6">
      <c r="A91" s="301" t="s">
        <v>82</v>
      </c>
      <c r="B91" s="327">
        <v>20</v>
      </c>
      <c r="C91" s="301"/>
      <c r="D91" s="301" t="s">
        <v>1196</v>
      </c>
      <c r="E91" s="327">
        <v>0</v>
      </c>
      <c r="F91" s="301" t="s">
        <v>1192</v>
      </c>
      <c r="G91" s="301"/>
      <c r="H91" s="301"/>
      <c r="I91" s="301"/>
      <c r="J91" s="301"/>
      <c r="K91" s="301"/>
      <c r="L91" s="301"/>
      <c r="M91" s="301"/>
      <c r="N91" s="301"/>
      <c r="O91" s="301"/>
      <c r="P91" s="301"/>
      <c r="Q91" s="301"/>
      <c r="R91" s="301"/>
      <c r="S91" s="301"/>
    </row>
    <row r="92" spans="1:19" ht="15.6">
      <c r="A92" s="301" t="s">
        <v>1195</v>
      </c>
      <c r="B92" s="327">
        <v>0</v>
      </c>
      <c r="C92" s="301"/>
      <c r="D92" s="301" t="s">
        <v>17</v>
      </c>
      <c r="E92" s="327">
        <v>40</v>
      </c>
      <c r="F92" s="301" t="s">
        <v>1192</v>
      </c>
      <c r="G92" s="301"/>
      <c r="H92" s="301"/>
      <c r="I92" s="301"/>
      <c r="J92" s="301"/>
      <c r="K92" s="301"/>
      <c r="L92" s="301"/>
      <c r="M92" s="301"/>
      <c r="N92" s="301"/>
      <c r="O92" s="301"/>
      <c r="P92" s="301"/>
      <c r="Q92" s="301"/>
      <c r="R92" s="301"/>
      <c r="S92" s="301"/>
    </row>
    <row r="93" spans="1:19" ht="15.6">
      <c r="A93" s="301" t="s">
        <v>1197</v>
      </c>
      <c r="B93" s="327">
        <v>40</v>
      </c>
      <c r="C93" s="301"/>
      <c r="D93" s="301" t="s">
        <v>1199</v>
      </c>
      <c r="E93" s="327">
        <v>40</v>
      </c>
      <c r="F93" s="301" t="s">
        <v>1192</v>
      </c>
      <c r="G93" s="301"/>
      <c r="H93" s="301"/>
      <c r="I93" s="301"/>
      <c r="J93" s="301"/>
      <c r="K93" s="301"/>
      <c r="L93" s="301"/>
      <c r="M93" s="301"/>
      <c r="N93" s="301"/>
      <c r="O93" s="301"/>
      <c r="P93" s="301"/>
      <c r="Q93" s="301"/>
      <c r="R93" s="301"/>
      <c r="S93" s="301"/>
    </row>
    <row r="94" spans="1:19" ht="15.6">
      <c r="A94" s="301" t="s">
        <v>1200</v>
      </c>
      <c r="B94" s="327">
        <v>0</v>
      </c>
      <c r="C94" s="301"/>
      <c r="D94" s="301" t="s">
        <v>93</v>
      </c>
      <c r="E94" s="327">
        <v>40</v>
      </c>
      <c r="F94" s="301" t="s">
        <v>1192</v>
      </c>
      <c r="G94" s="301"/>
      <c r="H94" s="301"/>
      <c r="I94" s="301"/>
      <c r="J94" s="301"/>
      <c r="K94" s="301"/>
      <c r="L94" s="301"/>
      <c r="M94" s="301"/>
      <c r="N94" s="301"/>
      <c r="O94" s="301"/>
      <c r="P94" s="301"/>
      <c r="Q94" s="301"/>
      <c r="R94" s="301"/>
      <c r="S94" s="301"/>
    </row>
    <row r="95" spans="1:19" ht="15.6">
      <c r="A95" s="301" t="s">
        <v>32</v>
      </c>
      <c r="B95" s="327">
        <v>0</v>
      </c>
      <c r="C95" s="301"/>
      <c r="D95" s="301" t="s">
        <v>1204</v>
      </c>
      <c r="E95" s="327">
        <v>40</v>
      </c>
      <c r="F95" s="301" t="s">
        <v>1192</v>
      </c>
      <c r="G95" s="301"/>
      <c r="H95" s="301"/>
      <c r="I95" s="301"/>
      <c r="J95" s="301"/>
      <c r="K95" s="301"/>
      <c r="L95" s="301"/>
      <c r="M95" s="301"/>
      <c r="N95" s="301"/>
      <c r="O95" s="301"/>
      <c r="P95" s="301"/>
      <c r="Q95" s="301"/>
      <c r="R95" s="301"/>
      <c r="S95" s="301"/>
    </row>
    <row r="96" spans="1:19" ht="15.6">
      <c r="A96" s="301" t="s">
        <v>1202</v>
      </c>
      <c r="B96" s="327">
        <v>10</v>
      </c>
      <c r="C96" s="301"/>
      <c r="D96" s="301" t="s">
        <v>9</v>
      </c>
      <c r="E96" s="327">
        <v>0</v>
      </c>
      <c r="F96" s="301" t="s">
        <v>1201</v>
      </c>
      <c r="G96" s="301">
        <f>SUM(E96:E98)</f>
        <v>90</v>
      </c>
      <c r="H96" s="301" t="s">
        <v>1201</v>
      </c>
      <c r="I96" s="301"/>
      <c r="J96" s="301"/>
      <c r="K96" s="301"/>
      <c r="L96" s="301"/>
      <c r="M96" s="301"/>
      <c r="N96" s="301"/>
      <c r="O96" s="301"/>
      <c r="P96" s="301"/>
      <c r="Q96" s="301"/>
      <c r="R96" s="301"/>
      <c r="S96" s="301"/>
    </row>
    <row r="97" spans="1:19" ht="15.6">
      <c r="A97" s="301"/>
      <c r="B97" s="301"/>
      <c r="C97" s="301"/>
      <c r="D97" s="301" t="s">
        <v>49</v>
      </c>
      <c r="E97" s="327">
        <v>0</v>
      </c>
      <c r="F97" s="301" t="s">
        <v>1201</v>
      </c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</row>
    <row r="98" spans="1:19" ht="15.6">
      <c r="A98" s="301"/>
      <c r="B98" s="301"/>
      <c r="C98" s="301"/>
      <c r="D98" s="301" t="s">
        <v>1203</v>
      </c>
      <c r="E98" s="327">
        <v>90</v>
      </c>
      <c r="F98" s="301" t="s">
        <v>1201</v>
      </c>
      <c r="G98" s="301"/>
      <c r="H98" s="301"/>
      <c r="I98" s="301"/>
      <c r="J98" s="301"/>
      <c r="K98" s="301"/>
      <c r="L98" s="301"/>
      <c r="M98" s="301"/>
      <c r="N98" s="301"/>
      <c r="O98" s="301"/>
      <c r="P98" s="301"/>
      <c r="Q98" s="301"/>
      <c r="R98" s="301"/>
      <c r="S98" s="301"/>
    </row>
    <row r="99" spans="1:19" ht="15.6">
      <c r="A99" s="301"/>
      <c r="B99" s="301"/>
      <c r="C99" s="301"/>
      <c r="D99" s="301"/>
      <c r="E99" s="301"/>
      <c r="F99" s="301"/>
      <c r="G99" s="301"/>
      <c r="H99" s="301"/>
      <c r="I99" s="301"/>
      <c r="J99" s="301"/>
      <c r="K99" s="301"/>
      <c r="L99" s="301"/>
      <c r="M99" s="301"/>
      <c r="N99" s="301"/>
      <c r="O99" s="301"/>
      <c r="P99" s="301"/>
      <c r="Q99" s="301"/>
      <c r="R99" s="301"/>
      <c r="S99" s="301"/>
    </row>
    <row r="100" spans="1:19" ht="15.6">
      <c r="A100" s="301"/>
      <c r="B100" s="301"/>
      <c r="C100" s="301"/>
      <c r="D100" s="301"/>
      <c r="E100" s="301"/>
      <c r="F100" s="301"/>
      <c r="G100" s="301"/>
      <c r="H100" s="301"/>
      <c r="I100" s="301"/>
      <c r="J100" s="301"/>
      <c r="K100" s="301"/>
      <c r="L100" s="301"/>
      <c r="M100" s="301"/>
      <c r="N100" s="301"/>
      <c r="O100" s="301"/>
      <c r="P100" s="301"/>
      <c r="Q100" s="301"/>
      <c r="R100" s="301"/>
      <c r="S100" s="301"/>
    </row>
    <row r="101" spans="1:19" ht="15.6">
      <c r="A101" s="301"/>
      <c r="B101" s="301"/>
      <c r="C101" s="301"/>
      <c r="D101" s="301"/>
      <c r="E101" s="301"/>
      <c r="F101" s="301"/>
      <c r="G101" s="301"/>
      <c r="H101" s="301"/>
      <c r="I101" s="301"/>
      <c r="J101" s="301"/>
      <c r="K101" s="301"/>
      <c r="L101" s="301"/>
      <c r="M101" s="301"/>
      <c r="N101" s="301"/>
      <c r="O101" s="301"/>
      <c r="P101" s="301"/>
      <c r="Q101" s="301"/>
      <c r="R101" s="301"/>
      <c r="S101" s="301"/>
    </row>
    <row r="102" spans="1:19" ht="15.6">
      <c r="A102" s="327">
        <v>480</v>
      </c>
      <c r="B102" s="301"/>
      <c r="C102" s="301"/>
      <c r="D102" s="327">
        <v>1095</v>
      </c>
      <c r="E102" s="301"/>
      <c r="F102" s="301"/>
      <c r="G102" s="301"/>
      <c r="H102" s="301"/>
      <c r="I102" s="301"/>
      <c r="J102" s="301"/>
      <c r="K102" s="301"/>
      <c r="L102" s="301"/>
      <c r="M102" s="301"/>
      <c r="N102" s="301"/>
      <c r="O102" s="301"/>
      <c r="P102" s="301"/>
      <c r="Q102" s="301"/>
      <c r="R102" s="301"/>
      <c r="S102" s="301"/>
    </row>
    <row r="103" spans="1:19" ht="15.6">
      <c r="A103" s="301"/>
      <c r="B103" s="301"/>
      <c r="C103" s="301"/>
      <c r="D103" s="301"/>
      <c r="E103" s="301"/>
      <c r="F103" s="301"/>
      <c r="G103" s="301"/>
      <c r="H103" s="301"/>
      <c r="I103" s="301"/>
      <c r="J103" s="301"/>
      <c r="K103" s="301"/>
      <c r="L103" s="301"/>
      <c r="M103" s="301"/>
      <c r="N103" s="301"/>
      <c r="O103" s="301"/>
      <c r="P103" s="301"/>
      <c r="Q103" s="301"/>
      <c r="R103" s="301"/>
      <c r="S103" s="301"/>
    </row>
    <row r="104" spans="1:19" ht="15.6">
      <c r="A104" s="301"/>
      <c r="B104" s="301"/>
      <c r="C104" s="301"/>
      <c r="D104" s="301"/>
      <c r="E104" s="301"/>
      <c r="F104" s="301"/>
      <c r="G104" s="301"/>
      <c r="H104" s="301"/>
      <c r="I104" s="301"/>
      <c r="J104" s="301"/>
      <c r="K104" s="301"/>
      <c r="L104" s="301"/>
      <c r="M104" s="301"/>
      <c r="N104" s="301"/>
      <c r="O104" s="301"/>
      <c r="P104" s="301"/>
      <c r="Q104" s="301"/>
      <c r="R104" s="301"/>
      <c r="S104" s="301"/>
    </row>
    <row r="105" spans="1:19" ht="15.6">
      <c r="A105" s="301" t="s">
        <v>0</v>
      </c>
      <c r="B105" s="301"/>
      <c r="C105" s="301"/>
      <c r="D105" s="301" t="s">
        <v>821</v>
      </c>
      <c r="E105" s="301"/>
      <c r="F105" s="301"/>
      <c r="G105" s="301"/>
      <c r="H105" s="301"/>
      <c r="I105" s="301"/>
      <c r="J105" s="301"/>
      <c r="K105" s="301"/>
      <c r="L105" s="301"/>
      <c r="M105" s="301"/>
      <c r="N105" s="301"/>
      <c r="O105" s="301"/>
      <c r="P105" s="301"/>
      <c r="Q105" s="301"/>
      <c r="R105" s="301"/>
      <c r="S105" s="301"/>
    </row>
    <row r="106" spans="1:19" ht="15.6">
      <c r="A106" s="301"/>
      <c r="B106" s="301"/>
      <c r="C106" s="301"/>
      <c r="D106" s="301"/>
      <c r="E106" s="301"/>
      <c r="F106" s="301"/>
      <c r="G106" s="301"/>
      <c r="H106" s="301"/>
      <c r="I106" s="301"/>
      <c r="J106" s="301"/>
      <c r="K106" s="301"/>
      <c r="L106" s="301"/>
      <c r="M106" s="301"/>
      <c r="N106" s="301"/>
      <c r="O106" s="301"/>
      <c r="P106" s="301"/>
      <c r="Q106" s="301"/>
      <c r="R106" s="301"/>
      <c r="S106" s="301"/>
    </row>
    <row r="107" spans="1:19" ht="15.6">
      <c r="A107" s="326">
        <v>44284</v>
      </c>
      <c r="B107" s="301"/>
      <c r="C107" s="301"/>
      <c r="D107" s="301"/>
      <c r="E107" s="301"/>
      <c r="F107" s="301"/>
      <c r="G107" s="301"/>
      <c r="H107" s="301"/>
      <c r="I107" s="301"/>
      <c r="J107" s="301"/>
      <c r="K107" s="301"/>
      <c r="L107" s="301"/>
      <c r="M107" s="301"/>
      <c r="N107" s="301"/>
      <c r="O107" s="301"/>
      <c r="P107" s="301"/>
      <c r="Q107" s="301"/>
      <c r="R107" s="301"/>
      <c r="S107" s="301"/>
    </row>
    <row r="108" spans="1:19" ht="15.6">
      <c r="A108" s="301"/>
      <c r="B108" s="301"/>
      <c r="C108" s="301"/>
      <c r="D108" s="301" t="s">
        <v>725</v>
      </c>
      <c r="E108" s="327">
        <v>55</v>
      </c>
      <c r="F108" s="301" t="s">
        <v>165</v>
      </c>
      <c r="G108" s="301"/>
      <c r="H108" s="301"/>
      <c r="I108" s="301"/>
      <c r="J108" s="301"/>
      <c r="K108" s="301"/>
      <c r="L108" s="301"/>
      <c r="M108" s="301"/>
      <c r="N108" s="301"/>
      <c r="O108" s="301"/>
      <c r="P108" s="301"/>
      <c r="Q108" s="301"/>
      <c r="R108" s="301"/>
      <c r="S108" s="301"/>
    </row>
    <row r="109" spans="1:19" ht="15.6">
      <c r="A109" s="301" t="s">
        <v>21</v>
      </c>
      <c r="B109" s="327">
        <v>37</v>
      </c>
      <c r="C109" s="301"/>
      <c r="D109" s="301" t="s">
        <v>27</v>
      </c>
      <c r="E109" s="327">
        <v>240</v>
      </c>
      <c r="F109" s="301" t="s">
        <v>165</v>
      </c>
      <c r="G109" s="301"/>
      <c r="H109" s="301"/>
      <c r="I109" s="301"/>
      <c r="J109" s="301"/>
      <c r="K109" s="301"/>
      <c r="L109" s="301"/>
      <c r="M109" s="301"/>
      <c r="N109" s="301"/>
      <c r="O109" s="301"/>
      <c r="P109" s="301"/>
      <c r="Q109" s="301"/>
      <c r="R109" s="301"/>
      <c r="S109" s="301"/>
    </row>
    <row r="110" spans="1:19" ht="15.6">
      <c r="A110" s="301" t="s">
        <v>1186</v>
      </c>
      <c r="B110" s="327">
        <v>80</v>
      </c>
      <c r="C110" s="301"/>
      <c r="D110" s="301" t="s">
        <v>6</v>
      </c>
      <c r="E110" s="327">
        <v>0</v>
      </c>
      <c r="F110" s="301" t="s">
        <v>165</v>
      </c>
      <c r="G110" s="301"/>
      <c r="H110" s="301"/>
      <c r="I110" s="301"/>
      <c r="J110" s="301"/>
      <c r="K110" s="301"/>
      <c r="L110" s="301"/>
      <c r="M110" s="301"/>
      <c r="N110" s="301"/>
      <c r="O110" s="301"/>
      <c r="P110" s="301"/>
      <c r="Q110" s="301"/>
      <c r="R110" s="301"/>
      <c r="S110" s="301"/>
    </row>
    <row r="111" spans="1:19" ht="15.6">
      <c r="A111" s="301" t="s">
        <v>1187</v>
      </c>
      <c r="B111" s="327">
        <v>55</v>
      </c>
      <c r="C111" s="301"/>
      <c r="D111" s="301" t="s">
        <v>128</v>
      </c>
      <c r="E111" s="327">
        <v>80</v>
      </c>
      <c r="F111" s="301" t="s">
        <v>165</v>
      </c>
      <c r="G111" s="327">
        <f>SUM(E108:E113)</f>
        <v>655</v>
      </c>
      <c r="H111" s="301" t="s">
        <v>165</v>
      </c>
      <c r="I111" s="301"/>
      <c r="J111" s="301"/>
      <c r="K111" s="301"/>
      <c r="L111" s="301"/>
      <c r="M111" s="301"/>
      <c r="N111" s="301"/>
      <c r="O111" s="301"/>
      <c r="P111" s="301"/>
      <c r="Q111" s="301"/>
      <c r="R111" s="301"/>
      <c r="S111" s="301"/>
    </row>
    <row r="112" spans="1:19" ht="15.6">
      <c r="A112" s="301" t="s">
        <v>22</v>
      </c>
      <c r="B112" s="327">
        <v>60</v>
      </c>
      <c r="C112" s="301"/>
      <c r="D112" s="301" t="s">
        <v>1188</v>
      </c>
      <c r="E112" s="327">
        <v>200</v>
      </c>
      <c r="F112" s="301" t="s">
        <v>165</v>
      </c>
      <c r="G112" s="301"/>
      <c r="H112" s="301"/>
      <c r="I112" s="301"/>
      <c r="J112" s="301"/>
      <c r="K112" s="301"/>
      <c r="L112" s="301"/>
      <c r="M112" s="301"/>
      <c r="N112" s="301"/>
      <c r="O112" s="301"/>
      <c r="P112" s="301"/>
      <c r="Q112" s="301"/>
      <c r="R112" s="301"/>
      <c r="S112" s="301"/>
    </row>
    <row r="113" spans="1:19" ht="15.6">
      <c r="A113" s="301" t="s">
        <v>120</v>
      </c>
      <c r="B113" s="327">
        <v>60</v>
      </c>
      <c r="C113" s="301"/>
      <c r="D113" s="301" t="s">
        <v>1218</v>
      </c>
      <c r="E113" s="327">
        <v>80</v>
      </c>
      <c r="F113" s="301" t="s">
        <v>165</v>
      </c>
      <c r="G113" s="301"/>
      <c r="H113" s="301"/>
      <c r="I113" s="301"/>
      <c r="J113" s="301"/>
      <c r="K113" s="301"/>
      <c r="L113" s="301"/>
      <c r="M113" s="301"/>
      <c r="N113" s="301"/>
      <c r="O113" s="301"/>
      <c r="P113" s="301"/>
      <c r="Q113" s="301"/>
      <c r="R113" s="301"/>
      <c r="S113" s="301"/>
    </row>
    <row r="114" spans="1:19" ht="15.6">
      <c r="A114" s="301" t="s">
        <v>56</v>
      </c>
      <c r="B114" s="327">
        <v>60</v>
      </c>
      <c r="C114" s="301"/>
      <c r="D114" s="301" t="s">
        <v>1191</v>
      </c>
      <c r="E114" s="327">
        <v>15</v>
      </c>
      <c r="F114" s="301" t="s">
        <v>1192</v>
      </c>
      <c r="G114" s="301"/>
      <c r="H114" s="301"/>
      <c r="I114" s="301"/>
      <c r="J114" s="301"/>
      <c r="K114" s="301"/>
      <c r="L114" s="301"/>
      <c r="M114" s="301"/>
      <c r="N114" s="301"/>
      <c r="O114" s="301"/>
      <c r="P114" s="301"/>
      <c r="Q114" s="301"/>
      <c r="R114" s="301"/>
      <c r="S114" s="301"/>
    </row>
    <row r="115" spans="1:19" ht="15.6">
      <c r="A115" s="301" t="s">
        <v>1190</v>
      </c>
      <c r="B115" s="327">
        <v>45</v>
      </c>
      <c r="C115" s="301"/>
      <c r="D115" s="301" t="s">
        <v>7</v>
      </c>
      <c r="E115" s="327">
        <v>50</v>
      </c>
      <c r="F115" s="301" t="s">
        <v>1192</v>
      </c>
      <c r="G115" s="301"/>
      <c r="H115" s="301"/>
      <c r="I115" s="301"/>
      <c r="J115" s="301"/>
      <c r="K115" s="301"/>
      <c r="L115" s="301"/>
      <c r="M115" s="301"/>
      <c r="N115" s="301"/>
      <c r="O115" s="301"/>
      <c r="P115" s="301"/>
      <c r="Q115" s="301"/>
      <c r="R115" s="301"/>
      <c r="S115" s="301"/>
    </row>
    <row r="116" spans="1:19" ht="15.6">
      <c r="A116" s="301" t="s">
        <v>1193</v>
      </c>
      <c r="B116" s="327">
        <v>60</v>
      </c>
      <c r="C116" s="301"/>
      <c r="D116" s="301" t="s">
        <v>16</v>
      </c>
      <c r="E116" s="327">
        <v>40</v>
      </c>
      <c r="F116" s="301" t="s">
        <v>1192</v>
      </c>
      <c r="G116" s="301">
        <f>SUM(E114:E122)</f>
        <v>537.5</v>
      </c>
      <c r="H116" s="301" t="s">
        <v>1192</v>
      </c>
      <c r="I116" s="301"/>
      <c r="J116" s="301"/>
      <c r="K116" s="301"/>
      <c r="L116" s="301"/>
      <c r="M116" s="301"/>
      <c r="N116" s="301"/>
      <c r="O116" s="301"/>
      <c r="P116" s="301"/>
      <c r="Q116" s="301"/>
      <c r="R116" s="301"/>
      <c r="S116" s="301"/>
    </row>
    <row r="117" spans="1:19" ht="15.6">
      <c r="A117" s="301" t="s">
        <v>347</v>
      </c>
      <c r="B117" s="327">
        <v>60</v>
      </c>
      <c r="C117" s="301"/>
      <c r="D117" s="301" t="s">
        <v>1194</v>
      </c>
      <c r="E117" s="327">
        <v>60</v>
      </c>
      <c r="F117" s="301" t="s">
        <v>1192</v>
      </c>
      <c r="G117" s="301"/>
      <c r="H117" s="301"/>
      <c r="I117" s="301"/>
      <c r="J117" s="301"/>
      <c r="K117" s="301"/>
      <c r="L117" s="301"/>
      <c r="M117" s="301"/>
      <c r="N117" s="301"/>
      <c r="O117" s="301"/>
      <c r="P117" s="301"/>
      <c r="Q117" s="301"/>
      <c r="R117" s="301"/>
      <c r="S117" s="301"/>
    </row>
    <row r="118" spans="1:19" ht="15.6">
      <c r="A118" s="301" t="s">
        <v>82</v>
      </c>
      <c r="B118" s="327">
        <v>0</v>
      </c>
      <c r="C118" s="301"/>
      <c r="D118" s="301" t="s">
        <v>1196</v>
      </c>
      <c r="E118" s="327">
        <v>52.5</v>
      </c>
      <c r="F118" s="301" t="s">
        <v>1192</v>
      </c>
      <c r="G118" s="301"/>
      <c r="H118" s="301"/>
      <c r="I118" s="301"/>
      <c r="J118" s="301"/>
      <c r="K118" s="301"/>
      <c r="L118" s="301"/>
      <c r="M118" s="301"/>
      <c r="N118" s="301"/>
      <c r="O118" s="301"/>
      <c r="P118" s="301"/>
      <c r="Q118" s="301"/>
      <c r="R118" s="301"/>
      <c r="S118" s="301"/>
    </row>
    <row r="119" spans="1:19" ht="15.6">
      <c r="A119" s="301" t="s">
        <v>1195</v>
      </c>
      <c r="B119" s="327">
        <v>0</v>
      </c>
      <c r="C119" s="301"/>
      <c r="D119" s="301" t="s">
        <v>17</v>
      </c>
      <c r="E119" s="327">
        <v>80</v>
      </c>
      <c r="F119" s="301" t="s">
        <v>1192</v>
      </c>
      <c r="G119" s="301"/>
      <c r="H119" s="301"/>
      <c r="I119" s="301"/>
      <c r="J119" s="301"/>
      <c r="K119" s="301"/>
      <c r="L119" s="301"/>
      <c r="M119" s="301"/>
      <c r="N119" s="301"/>
      <c r="O119" s="301"/>
      <c r="P119" s="301"/>
      <c r="Q119" s="301"/>
      <c r="R119" s="301"/>
      <c r="S119" s="301"/>
    </row>
    <row r="120" spans="1:19" ht="15.6">
      <c r="A120" s="301" t="s">
        <v>1197</v>
      </c>
      <c r="B120" s="327">
        <v>80</v>
      </c>
      <c r="C120" s="301"/>
      <c r="D120" s="301" t="s">
        <v>1199</v>
      </c>
      <c r="E120" s="327">
        <v>80</v>
      </c>
      <c r="F120" s="301" t="s">
        <v>1192</v>
      </c>
      <c r="G120" s="301"/>
      <c r="H120" s="301"/>
      <c r="I120" s="301"/>
      <c r="J120" s="301"/>
      <c r="K120" s="301"/>
      <c r="L120" s="301"/>
      <c r="M120" s="301"/>
      <c r="N120" s="301"/>
      <c r="O120" s="301"/>
      <c r="P120" s="301"/>
      <c r="Q120" s="301"/>
      <c r="R120" s="301"/>
      <c r="S120" s="301"/>
    </row>
    <row r="121" spans="1:19" ht="15.6">
      <c r="A121" s="301" t="s">
        <v>1200</v>
      </c>
      <c r="B121" s="327">
        <v>0</v>
      </c>
      <c r="C121" s="301"/>
      <c r="D121" s="301" t="s">
        <v>93</v>
      </c>
      <c r="E121" s="327">
        <v>80</v>
      </c>
      <c r="F121" s="301" t="s">
        <v>1192</v>
      </c>
      <c r="G121" s="301"/>
      <c r="H121" s="301"/>
      <c r="I121" s="301"/>
      <c r="J121" s="301"/>
      <c r="K121" s="301"/>
      <c r="L121" s="301"/>
      <c r="M121" s="301"/>
      <c r="N121" s="301"/>
      <c r="O121" s="301"/>
      <c r="P121" s="301"/>
      <c r="Q121" s="301"/>
      <c r="R121" s="301"/>
      <c r="S121" s="301"/>
    </row>
    <row r="122" spans="1:19" ht="15.6">
      <c r="A122" s="301" t="s">
        <v>32</v>
      </c>
      <c r="B122" s="327">
        <v>0</v>
      </c>
      <c r="C122" s="301"/>
      <c r="D122" s="301" t="s">
        <v>1204</v>
      </c>
      <c r="E122" s="327">
        <v>80</v>
      </c>
      <c r="F122" s="301" t="s">
        <v>1192</v>
      </c>
      <c r="G122" s="301"/>
      <c r="H122" s="301"/>
      <c r="I122" s="301"/>
      <c r="J122" s="301"/>
      <c r="K122" s="301"/>
      <c r="L122" s="301"/>
      <c r="M122" s="301"/>
      <c r="N122" s="301"/>
      <c r="O122" s="301"/>
      <c r="P122" s="301"/>
      <c r="Q122" s="301"/>
      <c r="R122" s="301"/>
      <c r="S122" s="301"/>
    </row>
    <row r="123" spans="1:19" ht="15.6">
      <c r="A123" s="301" t="s">
        <v>1202</v>
      </c>
      <c r="B123" s="327">
        <v>10</v>
      </c>
      <c r="C123" s="301"/>
      <c r="D123" s="301" t="s">
        <v>9</v>
      </c>
      <c r="E123" s="327">
        <v>60</v>
      </c>
      <c r="F123" s="301" t="s">
        <v>1201</v>
      </c>
      <c r="G123" s="301">
        <v>90</v>
      </c>
      <c r="H123" s="301" t="s">
        <v>1201</v>
      </c>
      <c r="I123" s="301"/>
      <c r="J123" s="301"/>
      <c r="K123" s="301"/>
      <c r="L123" s="301"/>
      <c r="M123" s="301"/>
      <c r="N123" s="301"/>
      <c r="O123" s="301"/>
      <c r="P123" s="301"/>
      <c r="Q123" s="301"/>
      <c r="R123" s="301"/>
      <c r="S123" s="301"/>
    </row>
    <row r="124" spans="1:19" ht="15.6">
      <c r="A124" s="301"/>
      <c r="B124" s="301"/>
      <c r="C124" s="301"/>
      <c r="D124" s="301" t="s">
        <v>49</v>
      </c>
      <c r="E124" s="327">
        <v>30</v>
      </c>
      <c r="F124" s="301" t="s">
        <v>1201</v>
      </c>
      <c r="G124" s="301"/>
      <c r="H124" s="301"/>
      <c r="I124" s="301"/>
      <c r="J124" s="301"/>
      <c r="K124" s="301"/>
      <c r="L124" s="301"/>
      <c r="M124" s="301"/>
      <c r="N124" s="301"/>
      <c r="O124" s="301"/>
      <c r="P124" s="301"/>
      <c r="Q124" s="301"/>
      <c r="R124" s="301"/>
      <c r="S124" s="301"/>
    </row>
    <row r="125" spans="1:19" ht="15.6">
      <c r="A125" s="301"/>
      <c r="B125" s="301"/>
      <c r="C125" s="301"/>
      <c r="D125" s="301" t="s">
        <v>1203</v>
      </c>
      <c r="E125" s="327">
        <v>0</v>
      </c>
      <c r="F125" s="301" t="s">
        <v>1201</v>
      </c>
      <c r="G125" s="301"/>
      <c r="H125" s="301"/>
      <c r="I125" s="301"/>
      <c r="J125" s="301"/>
      <c r="K125" s="301"/>
      <c r="L125" s="301"/>
      <c r="M125" s="301"/>
      <c r="N125" s="301"/>
      <c r="O125" s="301"/>
      <c r="P125" s="301"/>
      <c r="Q125" s="301"/>
      <c r="R125" s="301"/>
      <c r="S125" s="301"/>
    </row>
    <row r="126" spans="1:19" ht="15.6">
      <c r="A126" s="301"/>
      <c r="B126" s="301"/>
      <c r="C126" s="301"/>
      <c r="D126" s="301"/>
      <c r="E126" s="301"/>
      <c r="F126" s="301"/>
      <c r="G126" s="301"/>
      <c r="H126" s="301"/>
      <c r="I126" s="301"/>
      <c r="J126" s="301"/>
      <c r="K126" s="301"/>
      <c r="L126" s="301"/>
      <c r="M126" s="301"/>
      <c r="N126" s="301"/>
      <c r="O126" s="301"/>
      <c r="P126" s="301"/>
      <c r="Q126" s="301"/>
      <c r="R126" s="301"/>
      <c r="S126" s="301"/>
    </row>
    <row r="127" spans="1:19" ht="15.6">
      <c r="A127" s="301"/>
      <c r="B127" s="301"/>
      <c r="C127" s="301"/>
      <c r="D127" s="301"/>
      <c r="E127" s="301"/>
      <c r="F127" s="301"/>
      <c r="G127" s="301"/>
      <c r="H127" s="301"/>
      <c r="I127" s="301"/>
      <c r="J127" s="301"/>
      <c r="K127" s="301"/>
      <c r="L127" s="301"/>
      <c r="M127" s="301"/>
      <c r="N127" s="301"/>
      <c r="O127" s="301"/>
      <c r="P127" s="301"/>
      <c r="Q127" s="301"/>
      <c r="R127" s="301"/>
      <c r="S127" s="301"/>
    </row>
    <row r="128" spans="1:19" ht="15.6">
      <c r="A128" s="301"/>
      <c r="B128" s="301"/>
      <c r="C128" s="301"/>
      <c r="D128" s="301"/>
      <c r="E128" s="301"/>
      <c r="F128" s="301"/>
      <c r="G128" s="301"/>
      <c r="H128" s="301"/>
      <c r="I128" s="301"/>
      <c r="J128" s="301"/>
      <c r="K128" s="301"/>
      <c r="L128" s="301"/>
      <c r="M128" s="301"/>
      <c r="N128" s="301"/>
      <c r="O128" s="301"/>
      <c r="P128" s="301"/>
      <c r="Q128" s="301"/>
      <c r="R128" s="301"/>
      <c r="S128" s="301"/>
    </row>
    <row r="129" spans="1:19" ht="15.6">
      <c r="A129" s="327">
        <v>607</v>
      </c>
      <c r="B129" s="301"/>
      <c r="C129" s="301"/>
      <c r="D129" s="327">
        <v>1282.5</v>
      </c>
      <c r="E129" s="301"/>
      <c r="F129" s="301"/>
      <c r="G129" s="301"/>
      <c r="H129" s="301"/>
      <c r="I129" s="301"/>
      <c r="J129" s="301"/>
      <c r="K129" s="301"/>
      <c r="L129" s="301"/>
      <c r="M129" s="301"/>
      <c r="N129" s="301"/>
      <c r="O129" s="301"/>
      <c r="P129" s="301"/>
      <c r="Q129" s="301"/>
      <c r="R129" s="301"/>
      <c r="S129" s="30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N87"/>
  <sheetViews>
    <sheetView workbookViewId="0"/>
  </sheetViews>
  <sheetFormatPr defaultColWidth="12.6640625" defaultRowHeight="15.75" customHeight="1"/>
  <sheetData>
    <row r="1" spans="1:14" ht="15.75" customHeight="1">
      <c r="A1" s="326">
        <v>44291</v>
      </c>
      <c r="B1" s="301"/>
      <c r="C1" s="301"/>
      <c r="D1" s="301"/>
      <c r="E1" s="301"/>
      <c r="F1" s="301"/>
      <c r="G1" s="301"/>
    </row>
    <row r="2" spans="1:14" ht="15.75" customHeight="1">
      <c r="A2" s="301" t="s">
        <v>725</v>
      </c>
      <c r="B2" s="331">
        <v>30</v>
      </c>
      <c r="C2" s="301" t="s">
        <v>1</v>
      </c>
      <c r="D2" s="301"/>
      <c r="E2" s="301"/>
      <c r="F2" s="301"/>
      <c r="G2" s="301"/>
      <c r="I2" s="3" t="s">
        <v>1221</v>
      </c>
      <c r="J2" s="3" t="s">
        <v>1222</v>
      </c>
      <c r="K2" s="3" t="s">
        <v>1223</v>
      </c>
      <c r="L2" s="3" t="s">
        <v>1224</v>
      </c>
    </row>
    <row r="3" spans="1:14" ht="15.75" customHeight="1">
      <c r="A3" s="301" t="s">
        <v>1188</v>
      </c>
      <c r="B3" s="331">
        <v>200</v>
      </c>
      <c r="C3" s="301" t="s">
        <v>1</v>
      </c>
      <c r="D3" s="301"/>
      <c r="E3" s="327">
        <v>270</v>
      </c>
      <c r="F3" s="301"/>
      <c r="G3" s="301"/>
      <c r="I3" s="3">
        <v>50</v>
      </c>
      <c r="J3" s="3">
        <f>SUM(B2:B4)</f>
        <v>270</v>
      </c>
      <c r="K3" s="3">
        <v>0</v>
      </c>
      <c r="L3" s="3">
        <v>175</v>
      </c>
      <c r="N3" s="3">
        <f>SUM(I3:L6)</f>
        <v>6010</v>
      </c>
    </row>
    <row r="4" spans="1:14" ht="15.75" customHeight="1">
      <c r="A4" s="301" t="s">
        <v>1225</v>
      </c>
      <c r="B4" s="331">
        <v>40</v>
      </c>
      <c r="C4" s="301" t="s">
        <v>1</v>
      </c>
      <c r="D4" s="301"/>
      <c r="E4" s="301"/>
      <c r="F4" s="301"/>
      <c r="G4" s="301"/>
      <c r="I4" s="327">
        <v>740</v>
      </c>
      <c r="J4" s="3">
        <f>SUM(E13:E18)</f>
        <v>660</v>
      </c>
      <c r="K4" s="3">
        <f>SUM(E19:E27)</f>
        <v>390</v>
      </c>
      <c r="L4" s="3">
        <f>SUM(E28:E31)</f>
        <v>190</v>
      </c>
    </row>
    <row r="5" spans="1:14" ht="15.75" customHeight="1">
      <c r="A5" s="301" t="s">
        <v>1226</v>
      </c>
      <c r="B5" s="331">
        <v>175</v>
      </c>
      <c r="C5" s="301" t="s">
        <v>1201</v>
      </c>
      <c r="D5" s="301"/>
      <c r="E5" s="301"/>
      <c r="F5" s="301"/>
      <c r="G5" s="301"/>
      <c r="I5" s="3">
        <v>525</v>
      </c>
      <c r="J5" s="3">
        <f>SUM(E39:E44)</f>
        <v>580</v>
      </c>
      <c r="K5" s="3">
        <f>SUM(E45:E53)</f>
        <v>235</v>
      </c>
      <c r="L5" s="3">
        <f>SUM(E54:E57)</f>
        <v>195</v>
      </c>
    </row>
    <row r="6" spans="1:14" ht="15.75" customHeight="1">
      <c r="A6" s="301" t="s">
        <v>22</v>
      </c>
      <c r="B6" s="331">
        <v>20</v>
      </c>
      <c r="C6" s="301" t="s">
        <v>162</v>
      </c>
      <c r="D6" s="301"/>
      <c r="E6" s="301"/>
      <c r="F6" s="301"/>
      <c r="G6" s="301"/>
      <c r="I6" s="3">
        <v>875</v>
      </c>
      <c r="J6" s="3">
        <f>SUM(E66:E71)</f>
        <v>645</v>
      </c>
      <c r="K6" s="3">
        <f>SUM(E72:E80)</f>
        <v>310</v>
      </c>
      <c r="L6" s="3">
        <f>SUM(E81:E83)</f>
        <v>170</v>
      </c>
    </row>
    <row r="7" spans="1:14" ht="15.75" customHeight="1">
      <c r="A7" s="301" t="s">
        <v>347</v>
      </c>
      <c r="B7" s="331">
        <v>30</v>
      </c>
      <c r="C7" s="301" t="s">
        <v>162</v>
      </c>
      <c r="D7" s="301"/>
      <c r="E7" s="301"/>
      <c r="F7" s="301"/>
      <c r="G7" s="301"/>
    </row>
    <row r="8" spans="1:14" ht="15.75" customHeight="1">
      <c r="A8" s="301"/>
      <c r="B8" s="301"/>
      <c r="C8" s="301"/>
      <c r="D8" s="301"/>
      <c r="E8" s="301"/>
      <c r="F8" s="301"/>
      <c r="G8" s="301"/>
      <c r="I8" s="3">
        <f t="shared" ref="I8:L8" si="0">SUM(I3:I6)</f>
        <v>2190</v>
      </c>
      <c r="J8" s="3">
        <f t="shared" si="0"/>
        <v>2155</v>
      </c>
      <c r="K8" s="3">
        <f t="shared" si="0"/>
        <v>935</v>
      </c>
      <c r="L8" s="3">
        <f t="shared" si="0"/>
        <v>730</v>
      </c>
      <c r="N8" s="3">
        <f>SUM(I8:L8)</f>
        <v>6010</v>
      </c>
    </row>
    <row r="9" spans="1:14" ht="15.75" customHeight="1">
      <c r="A9" s="301"/>
      <c r="B9" s="327">
        <v>495</v>
      </c>
      <c r="C9" s="301"/>
      <c r="D9" s="301"/>
      <c r="E9" s="301"/>
      <c r="F9" s="301"/>
      <c r="G9" s="301"/>
    </row>
    <row r="10" spans="1:14" ht="15.75" customHeight="1">
      <c r="A10" s="301"/>
      <c r="B10" s="301"/>
      <c r="C10" s="301"/>
      <c r="D10" s="301"/>
      <c r="E10" s="301"/>
      <c r="F10" s="301"/>
      <c r="G10" s="301"/>
    </row>
    <row r="11" spans="1:14" ht="15.75" customHeight="1">
      <c r="A11" s="301" t="s">
        <v>1227</v>
      </c>
      <c r="B11" s="301"/>
      <c r="C11" s="301"/>
      <c r="D11" s="301"/>
      <c r="E11" s="301"/>
      <c r="F11" s="301"/>
      <c r="G11" s="301"/>
    </row>
    <row r="12" spans="1:14" ht="15.75" customHeight="1">
      <c r="A12" s="301"/>
      <c r="B12" s="301"/>
      <c r="C12" s="301"/>
      <c r="D12" s="301"/>
      <c r="E12" s="301"/>
      <c r="F12" s="301"/>
      <c r="G12" s="301"/>
    </row>
    <row r="13" spans="1:14" ht="15.75" customHeight="1">
      <c r="A13" s="301"/>
      <c r="B13" s="301"/>
      <c r="C13" s="301"/>
      <c r="D13" s="301" t="s">
        <v>725</v>
      </c>
      <c r="E13" s="327">
        <v>60</v>
      </c>
      <c r="F13" s="301" t="s">
        <v>165</v>
      </c>
      <c r="G13" s="301"/>
    </row>
    <row r="14" spans="1:14" ht="15.75" customHeight="1">
      <c r="A14" s="301" t="s">
        <v>21</v>
      </c>
      <c r="B14" s="327">
        <v>0</v>
      </c>
      <c r="C14" s="301"/>
      <c r="D14" s="301" t="s">
        <v>27</v>
      </c>
      <c r="E14" s="327">
        <v>320</v>
      </c>
      <c r="F14" s="301" t="s">
        <v>165</v>
      </c>
      <c r="G14" s="301"/>
    </row>
    <row r="15" spans="1:14" ht="15.75" customHeight="1">
      <c r="A15" s="301" t="s">
        <v>1186</v>
      </c>
      <c r="B15" s="327">
        <v>70</v>
      </c>
      <c r="C15" s="301"/>
      <c r="D15" s="301" t="s">
        <v>6</v>
      </c>
      <c r="E15" s="327">
        <v>0</v>
      </c>
      <c r="F15" s="301" t="s">
        <v>165</v>
      </c>
      <c r="G15" s="301"/>
    </row>
    <row r="16" spans="1:14" ht="15.75" customHeight="1">
      <c r="A16" s="301" t="s">
        <v>1187</v>
      </c>
      <c r="B16" s="327">
        <v>40</v>
      </c>
      <c r="C16" s="301"/>
      <c r="D16" s="301" t="s">
        <v>128</v>
      </c>
      <c r="E16" s="327">
        <v>40</v>
      </c>
      <c r="F16" s="301" t="s">
        <v>165</v>
      </c>
      <c r="G16" s="327">
        <v>660</v>
      </c>
    </row>
    <row r="17" spans="1:7" ht="15.75" customHeight="1">
      <c r="A17" s="301" t="s">
        <v>22</v>
      </c>
      <c r="B17" s="327">
        <v>20</v>
      </c>
      <c r="C17" s="301"/>
      <c r="D17" s="301" t="s">
        <v>1188</v>
      </c>
      <c r="E17" s="327">
        <v>200</v>
      </c>
      <c r="F17" s="301" t="s">
        <v>165</v>
      </c>
      <c r="G17" s="301"/>
    </row>
    <row r="18" spans="1:7" ht="15.75" customHeight="1">
      <c r="A18" s="301" t="s">
        <v>1219</v>
      </c>
      <c r="B18" s="327">
        <v>50</v>
      </c>
      <c r="C18" s="301"/>
      <c r="D18" s="301" t="s">
        <v>1218</v>
      </c>
      <c r="E18" s="327">
        <v>40</v>
      </c>
      <c r="F18" s="301" t="s">
        <v>165</v>
      </c>
      <c r="G18" s="301"/>
    </row>
    <row r="19" spans="1:7" ht="15.75" customHeight="1">
      <c r="A19" s="301" t="s">
        <v>56</v>
      </c>
      <c r="B19" s="327">
        <v>60</v>
      </c>
      <c r="C19" s="301"/>
      <c r="D19" s="301" t="s">
        <v>1191</v>
      </c>
      <c r="E19" s="327">
        <v>0</v>
      </c>
      <c r="F19" s="301" t="s">
        <v>1192</v>
      </c>
      <c r="G19" s="301"/>
    </row>
    <row r="20" spans="1:7" ht="15.75" customHeight="1">
      <c r="A20" s="301" t="s">
        <v>1190</v>
      </c>
      <c r="B20" s="327">
        <v>35</v>
      </c>
      <c r="C20" s="301"/>
      <c r="D20" s="301" t="s">
        <v>7</v>
      </c>
      <c r="E20" s="327">
        <v>110</v>
      </c>
      <c r="F20" s="301" t="s">
        <v>1192</v>
      </c>
      <c r="G20" s="301"/>
    </row>
    <row r="21" spans="1:7" ht="15.75" customHeight="1">
      <c r="A21" s="301" t="s">
        <v>1193</v>
      </c>
      <c r="B21" s="327">
        <v>70</v>
      </c>
      <c r="C21" s="301"/>
      <c r="D21" s="301" t="s">
        <v>16</v>
      </c>
      <c r="E21" s="327">
        <v>60</v>
      </c>
      <c r="F21" s="301" t="s">
        <v>1192</v>
      </c>
      <c r="G21" s="301"/>
    </row>
    <row r="22" spans="1:7" ht="15.75" customHeight="1">
      <c r="A22" s="301" t="s">
        <v>347</v>
      </c>
      <c r="B22" s="327">
        <v>60</v>
      </c>
      <c r="C22" s="301"/>
      <c r="D22" s="301" t="s">
        <v>1194</v>
      </c>
      <c r="E22" s="327">
        <v>60</v>
      </c>
      <c r="F22" s="301" t="s">
        <v>1192</v>
      </c>
      <c r="G22" s="301"/>
    </row>
    <row r="23" spans="1:7" ht="15.75" customHeight="1">
      <c r="A23" s="301" t="s">
        <v>1202</v>
      </c>
      <c r="B23" s="327">
        <v>75</v>
      </c>
      <c r="C23" s="301"/>
      <c r="D23" s="301" t="s">
        <v>1196</v>
      </c>
      <c r="E23" s="327">
        <v>0</v>
      </c>
      <c r="F23" s="301" t="s">
        <v>1192</v>
      </c>
      <c r="G23" s="301"/>
    </row>
    <row r="24" spans="1:7" ht="15.75" customHeight="1">
      <c r="A24" s="301" t="s">
        <v>1195</v>
      </c>
      <c r="B24" s="327">
        <v>75</v>
      </c>
      <c r="C24" s="301"/>
      <c r="D24" s="301" t="s">
        <v>17</v>
      </c>
      <c r="E24" s="327">
        <v>40</v>
      </c>
      <c r="F24" s="301" t="s">
        <v>1192</v>
      </c>
      <c r="G24" s="301"/>
    </row>
    <row r="25" spans="1:7" ht="15.75" customHeight="1">
      <c r="A25" s="301" t="s">
        <v>1197</v>
      </c>
      <c r="B25" s="327">
        <v>40</v>
      </c>
      <c r="C25" s="301"/>
      <c r="D25" s="301" t="s">
        <v>1199</v>
      </c>
      <c r="E25" s="327">
        <v>40</v>
      </c>
      <c r="F25" s="301" t="s">
        <v>1192</v>
      </c>
      <c r="G25" s="301"/>
    </row>
    <row r="26" spans="1:7" ht="15.75" customHeight="1">
      <c r="A26" s="301" t="s">
        <v>1200</v>
      </c>
      <c r="B26" s="327">
        <v>40</v>
      </c>
      <c r="C26" s="301"/>
      <c r="D26" s="301" t="s">
        <v>93</v>
      </c>
      <c r="E26" s="327">
        <v>40</v>
      </c>
      <c r="F26" s="301" t="s">
        <v>1192</v>
      </c>
      <c r="G26" s="301"/>
    </row>
    <row r="27" spans="1:7" ht="15.6">
      <c r="A27" s="301" t="s">
        <v>32</v>
      </c>
      <c r="B27" s="327">
        <v>60</v>
      </c>
      <c r="C27" s="301"/>
      <c r="D27" s="301" t="s">
        <v>1204</v>
      </c>
      <c r="E27" s="327">
        <v>40</v>
      </c>
      <c r="F27" s="301" t="s">
        <v>1192</v>
      </c>
      <c r="G27" s="301"/>
    </row>
    <row r="28" spans="1:7" ht="15.6">
      <c r="A28" s="301" t="s">
        <v>484</v>
      </c>
      <c r="B28" s="327">
        <v>45</v>
      </c>
      <c r="C28" s="301"/>
      <c r="D28" s="301" t="s">
        <v>9</v>
      </c>
      <c r="E28" s="327">
        <v>0</v>
      </c>
      <c r="F28" s="301" t="s">
        <v>1201</v>
      </c>
      <c r="G28" s="301"/>
    </row>
    <row r="29" spans="1:7" ht="15.6">
      <c r="A29" s="301"/>
      <c r="B29" s="301"/>
      <c r="C29" s="301"/>
      <c r="D29" s="301" t="s">
        <v>49</v>
      </c>
      <c r="E29" s="327">
        <v>0</v>
      </c>
      <c r="F29" s="301" t="s">
        <v>1201</v>
      </c>
      <c r="G29" s="301"/>
    </row>
    <row r="30" spans="1:7" ht="15.6">
      <c r="A30" s="301"/>
      <c r="B30" s="301"/>
      <c r="C30" s="301"/>
      <c r="D30" s="301" t="s">
        <v>1203</v>
      </c>
      <c r="E30" s="327">
        <v>90</v>
      </c>
      <c r="F30" s="301" t="s">
        <v>1201</v>
      </c>
      <c r="G30" s="301"/>
    </row>
    <row r="31" spans="1:7" ht="15.6">
      <c r="A31" s="301"/>
      <c r="B31" s="301"/>
      <c r="C31" s="301"/>
      <c r="D31" s="301" t="s">
        <v>1228</v>
      </c>
      <c r="E31" s="327">
        <v>100</v>
      </c>
      <c r="F31" s="301" t="s">
        <v>1201</v>
      </c>
      <c r="G31" s="301"/>
    </row>
    <row r="32" spans="1:7" ht="15.6">
      <c r="A32" s="301"/>
      <c r="B32" s="301"/>
      <c r="C32" s="301"/>
      <c r="D32" s="301"/>
      <c r="E32" s="301"/>
      <c r="F32" s="301"/>
      <c r="G32" s="301"/>
    </row>
    <row r="33" spans="1:7" ht="15.6">
      <c r="A33" s="301"/>
      <c r="B33" s="301"/>
      <c r="C33" s="301"/>
      <c r="D33" s="301"/>
      <c r="E33" s="301"/>
      <c r="F33" s="301"/>
      <c r="G33" s="301"/>
    </row>
    <row r="34" spans="1:7" ht="15.6">
      <c r="A34" s="327">
        <v>740</v>
      </c>
      <c r="B34" s="301"/>
      <c r="C34" s="301"/>
      <c r="D34" s="327">
        <v>1240</v>
      </c>
      <c r="E34" s="301"/>
      <c r="F34" s="301"/>
      <c r="G34" s="301"/>
    </row>
    <row r="35" spans="1:7" ht="15.6">
      <c r="A35" s="301"/>
      <c r="B35" s="301"/>
      <c r="C35" s="301"/>
      <c r="D35" s="301"/>
      <c r="E35" s="301"/>
      <c r="F35" s="301"/>
      <c r="G35" s="301"/>
    </row>
    <row r="36" spans="1:7" ht="15.6">
      <c r="A36" s="301"/>
      <c r="B36" s="301"/>
      <c r="C36" s="301"/>
      <c r="D36" s="301"/>
      <c r="E36" s="301"/>
      <c r="F36" s="301"/>
      <c r="G36" s="301"/>
    </row>
    <row r="37" spans="1:7" ht="15.6">
      <c r="A37" s="301" t="s">
        <v>1229</v>
      </c>
      <c r="B37" s="301"/>
      <c r="C37" s="301"/>
      <c r="D37" s="301"/>
      <c r="E37" s="301"/>
      <c r="F37" s="301"/>
      <c r="G37" s="301"/>
    </row>
    <row r="38" spans="1:7" ht="15.6">
      <c r="A38" s="301"/>
      <c r="B38" s="301"/>
      <c r="C38" s="301"/>
      <c r="D38" s="301"/>
      <c r="E38" s="301"/>
      <c r="F38" s="301"/>
      <c r="G38" s="301"/>
    </row>
    <row r="39" spans="1:7" ht="15.6">
      <c r="A39" s="301"/>
      <c r="B39" s="301"/>
      <c r="C39" s="301"/>
      <c r="D39" s="301" t="s">
        <v>725</v>
      </c>
      <c r="E39" s="327">
        <v>0</v>
      </c>
      <c r="F39" s="301" t="s">
        <v>165</v>
      </c>
      <c r="G39" s="301"/>
    </row>
    <row r="40" spans="1:7" ht="15.6">
      <c r="A40" s="301" t="s">
        <v>21</v>
      </c>
      <c r="B40" s="327">
        <v>50</v>
      </c>
      <c r="C40" s="301"/>
      <c r="D40" s="301" t="s">
        <v>27</v>
      </c>
      <c r="E40" s="327">
        <v>240</v>
      </c>
      <c r="F40" s="301" t="s">
        <v>165</v>
      </c>
      <c r="G40" s="327">
        <v>580</v>
      </c>
    </row>
    <row r="41" spans="1:7" ht="15.6">
      <c r="A41" s="301" t="s">
        <v>1186</v>
      </c>
      <c r="B41" s="327">
        <v>0</v>
      </c>
      <c r="C41" s="301"/>
      <c r="D41" s="301" t="s">
        <v>6</v>
      </c>
      <c r="E41" s="327">
        <v>60</v>
      </c>
      <c r="F41" s="301" t="s">
        <v>165</v>
      </c>
      <c r="G41" s="301"/>
    </row>
    <row r="42" spans="1:7" ht="15.6">
      <c r="A42" s="301" t="s">
        <v>1187</v>
      </c>
      <c r="B42" s="327">
        <v>70</v>
      </c>
      <c r="C42" s="301"/>
      <c r="D42" s="301" t="s">
        <v>128</v>
      </c>
      <c r="E42" s="327">
        <v>40</v>
      </c>
      <c r="F42" s="301" t="s">
        <v>165</v>
      </c>
      <c r="G42" s="301"/>
    </row>
    <row r="43" spans="1:7" ht="15.6">
      <c r="A43" s="301" t="s">
        <v>22</v>
      </c>
      <c r="B43" s="327">
        <v>40</v>
      </c>
      <c r="C43" s="301"/>
      <c r="D43" s="301" t="s">
        <v>1188</v>
      </c>
      <c r="E43" s="327">
        <v>200</v>
      </c>
      <c r="F43" s="301" t="s">
        <v>165</v>
      </c>
      <c r="G43" s="301"/>
    </row>
    <row r="44" spans="1:7" ht="15.6">
      <c r="A44" s="301" t="s">
        <v>120</v>
      </c>
      <c r="B44" s="327">
        <v>60</v>
      </c>
      <c r="C44" s="301"/>
      <c r="D44" s="301" t="s">
        <v>1218</v>
      </c>
      <c r="E44" s="327">
        <v>40</v>
      </c>
      <c r="F44" s="301" t="s">
        <v>165</v>
      </c>
      <c r="G44" s="301"/>
    </row>
    <row r="45" spans="1:7" ht="15.6">
      <c r="A45" s="301" t="s">
        <v>56</v>
      </c>
      <c r="B45" s="327">
        <v>60</v>
      </c>
      <c r="C45" s="301"/>
      <c r="D45" s="301" t="s">
        <v>1191</v>
      </c>
      <c r="E45" s="327">
        <v>35</v>
      </c>
      <c r="F45" s="301" t="s">
        <v>1192</v>
      </c>
      <c r="G45" s="301"/>
    </row>
    <row r="46" spans="1:7" ht="15.6">
      <c r="A46" s="301" t="s">
        <v>1190</v>
      </c>
      <c r="B46" s="327">
        <v>0</v>
      </c>
      <c r="C46" s="301"/>
      <c r="D46" s="301" t="s">
        <v>7</v>
      </c>
      <c r="E46" s="327">
        <v>20</v>
      </c>
      <c r="F46" s="301" t="s">
        <v>1192</v>
      </c>
      <c r="G46" s="301"/>
    </row>
    <row r="47" spans="1:7" ht="15.6">
      <c r="A47" s="301" t="s">
        <v>1193</v>
      </c>
      <c r="B47" s="327">
        <v>0</v>
      </c>
      <c r="C47" s="301"/>
      <c r="D47" s="301" t="s">
        <v>16</v>
      </c>
      <c r="E47" s="327">
        <v>0</v>
      </c>
      <c r="F47" s="301" t="s">
        <v>1192</v>
      </c>
      <c r="G47" s="301"/>
    </row>
    <row r="48" spans="1:7" ht="15.6">
      <c r="A48" s="301" t="s">
        <v>347</v>
      </c>
      <c r="B48" s="327">
        <v>60</v>
      </c>
      <c r="C48" s="301"/>
      <c r="D48" s="301" t="s">
        <v>1194</v>
      </c>
      <c r="E48" s="327">
        <v>60</v>
      </c>
      <c r="F48" s="301" t="s">
        <v>1192</v>
      </c>
      <c r="G48" s="301"/>
    </row>
    <row r="49" spans="1:7" ht="15.6">
      <c r="A49" s="301" t="s">
        <v>1202</v>
      </c>
      <c r="B49" s="327">
        <v>35</v>
      </c>
      <c r="C49" s="301"/>
      <c r="D49" s="301" t="s">
        <v>1196</v>
      </c>
      <c r="E49" s="327">
        <v>0</v>
      </c>
      <c r="F49" s="301" t="s">
        <v>1192</v>
      </c>
      <c r="G49" s="301"/>
    </row>
    <row r="50" spans="1:7" ht="15.6">
      <c r="A50" s="301" t="s">
        <v>1195</v>
      </c>
      <c r="B50" s="327">
        <v>0</v>
      </c>
      <c r="C50" s="301"/>
      <c r="D50" s="301" t="s">
        <v>17</v>
      </c>
      <c r="E50" s="327">
        <v>40</v>
      </c>
      <c r="F50" s="301" t="s">
        <v>1192</v>
      </c>
      <c r="G50" s="301"/>
    </row>
    <row r="51" spans="1:7" ht="15.6">
      <c r="A51" s="301" t="s">
        <v>1197</v>
      </c>
      <c r="B51" s="327">
        <v>40</v>
      </c>
      <c r="C51" s="301"/>
      <c r="D51" s="301" t="s">
        <v>1199</v>
      </c>
      <c r="E51" s="327">
        <v>40</v>
      </c>
      <c r="F51" s="301" t="s">
        <v>1192</v>
      </c>
      <c r="G51" s="301"/>
    </row>
    <row r="52" spans="1:7" ht="15.6">
      <c r="A52" s="301" t="s">
        <v>1200</v>
      </c>
      <c r="B52" s="327">
        <v>0</v>
      </c>
      <c r="C52" s="301"/>
      <c r="D52" s="301" t="s">
        <v>93</v>
      </c>
      <c r="E52" s="327">
        <v>0</v>
      </c>
      <c r="F52" s="301" t="s">
        <v>1192</v>
      </c>
      <c r="G52" s="301"/>
    </row>
    <row r="53" spans="1:7" ht="15.6">
      <c r="A53" s="301" t="s">
        <v>32</v>
      </c>
      <c r="B53" s="327">
        <v>60</v>
      </c>
      <c r="C53" s="301"/>
      <c r="D53" s="301" t="s">
        <v>1204</v>
      </c>
      <c r="E53" s="327">
        <v>40</v>
      </c>
      <c r="F53" s="301" t="s">
        <v>1192</v>
      </c>
      <c r="G53" s="301"/>
    </row>
    <row r="54" spans="1:7" ht="15.6">
      <c r="A54" s="301" t="s">
        <v>1219</v>
      </c>
      <c r="B54" s="327">
        <v>50</v>
      </c>
      <c r="C54" s="301"/>
      <c r="D54" s="301" t="s">
        <v>9</v>
      </c>
      <c r="E54" s="327">
        <v>60</v>
      </c>
      <c r="F54" s="301" t="s">
        <v>1201</v>
      </c>
      <c r="G54" s="301"/>
    </row>
    <row r="55" spans="1:7" ht="15.6">
      <c r="A55" s="301"/>
      <c r="B55" s="301"/>
      <c r="C55" s="301"/>
      <c r="D55" s="301" t="s">
        <v>49</v>
      </c>
      <c r="E55" s="327">
        <v>35</v>
      </c>
      <c r="F55" s="301" t="s">
        <v>1201</v>
      </c>
      <c r="G55" s="301"/>
    </row>
    <row r="56" spans="1:7" ht="15.6">
      <c r="A56" s="301"/>
      <c r="B56" s="301"/>
      <c r="C56" s="301"/>
      <c r="D56" s="301" t="s">
        <v>1203</v>
      </c>
      <c r="E56" s="327">
        <v>0</v>
      </c>
      <c r="F56" s="301" t="s">
        <v>1201</v>
      </c>
      <c r="G56" s="301"/>
    </row>
    <row r="57" spans="1:7" ht="15.6">
      <c r="A57" s="301"/>
      <c r="B57" s="301"/>
      <c r="C57" s="301"/>
      <c r="D57" s="301" t="s">
        <v>1228</v>
      </c>
      <c r="E57" s="327">
        <v>100</v>
      </c>
      <c r="F57" s="301" t="s">
        <v>1201</v>
      </c>
      <c r="G57" s="301"/>
    </row>
    <row r="58" spans="1:7" ht="15.6">
      <c r="A58" s="301"/>
      <c r="B58" s="301"/>
      <c r="C58" s="301"/>
      <c r="D58" s="301"/>
      <c r="E58" s="301"/>
      <c r="F58" s="301"/>
      <c r="G58" s="301"/>
    </row>
    <row r="59" spans="1:7" ht="15.6">
      <c r="A59" s="301"/>
      <c r="B59" s="301"/>
      <c r="C59" s="301"/>
      <c r="D59" s="301"/>
      <c r="E59" s="301"/>
      <c r="F59" s="301"/>
      <c r="G59" s="301"/>
    </row>
    <row r="60" spans="1:7" ht="15.6">
      <c r="A60" s="327">
        <v>525</v>
      </c>
      <c r="B60" s="301"/>
      <c r="C60" s="301"/>
      <c r="D60" s="327">
        <v>1010</v>
      </c>
      <c r="E60" s="301"/>
      <c r="F60" s="301"/>
      <c r="G60" s="301"/>
    </row>
    <row r="61" spans="1:7" ht="15.6">
      <c r="A61" s="301"/>
      <c r="B61" s="301"/>
      <c r="C61" s="301"/>
      <c r="D61" s="301"/>
      <c r="E61" s="301"/>
      <c r="F61" s="301"/>
      <c r="G61" s="301"/>
    </row>
    <row r="62" spans="1:7" ht="15.6">
      <c r="A62" s="301"/>
      <c r="B62" s="301"/>
      <c r="C62" s="301"/>
      <c r="D62" s="301"/>
      <c r="E62" s="301"/>
      <c r="F62" s="301"/>
      <c r="G62" s="301"/>
    </row>
    <row r="63" spans="1:7" ht="15.6">
      <c r="A63" s="301"/>
      <c r="B63" s="301"/>
      <c r="C63" s="301"/>
      <c r="D63" s="301"/>
      <c r="E63" s="301"/>
      <c r="F63" s="301"/>
      <c r="G63" s="301"/>
    </row>
    <row r="64" spans="1:7" ht="15.6">
      <c r="A64" s="301" t="s">
        <v>1230</v>
      </c>
      <c r="B64" s="301"/>
      <c r="C64" s="301"/>
      <c r="D64" s="301"/>
      <c r="E64" s="301"/>
      <c r="F64" s="301"/>
      <c r="G64" s="301"/>
    </row>
    <row r="65" spans="1:7" ht="15.6">
      <c r="A65" s="301"/>
      <c r="B65" s="301"/>
      <c r="C65" s="301"/>
      <c r="D65" s="301"/>
      <c r="E65" s="301"/>
      <c r="F65" s="301"/>
      <c r="G65" s="301"/>
    </row>
    <row r="66" spans="1:7" ht="15.6">
      <c r="A66" s="301"/>
      <c r="B66" s="301"/>
      <c r="C66" s="301"/>
      <c r="D66" s="301" t="s">
        <v>725</v>
      </c>
      <c r="E66" s="327">
        <v>35</v>
      </c>
      <c r="F66" s="301" t="s">
        <v>165</v>
      </c>
      <c r="G66" s="301"/>
    </row>
    <row r="67" spans="1:7" ht="15.6">
      <c r="A67" s="301" t="s">
        <v>21</v>
      </c>
      <c r="B67" s="327">
        <v>50</v>
      </c>
      <c r="C67" s="301"/>
      <c r="D67" s="301" t="s">
        <v>27</v>
      </c>
      <c r="E67" s="327">
        <v>270</v>
      </c>
      <c r="F67" s="301" t="s">
        <v>165</v>
      </c>
      <c r="G67" s="301"/>
    </row>
    <row r="68" spans="1:7" ht="15.6">
      <c r="A68" s="301" t="s">
        <v>1186</v>
      </c>
      <c r="B68" s="327">
        <v>55</v>
      </c>
      <c r="C68" s="301"/>
      <c r="D68" s="301" t="s">
        <v>6</v>
      </c>
      <c r="E68" s="327">
        <v>60</v>
      </c>
      <c r="F68" s="301" t="s">
        <v>165</v>
      </c>
      <c r="G68" s="327">
        <v>645</v>
      </c>
    </row>
    <row r="69" spans="1:7" ht="15.6">
      <c r="A69" s="301" t="s">
        <v>1187</v>
      </c>
      <c r="B69" s="327">
        <v>55</v>
      </c>
      <c r="C69" s="301"/>
      <c r="D69" s="301" t="s">
        <v>128</v>
      </c>
      <c r="E69" s="327">
        <v>40</v>
      </c>
      <c r="F69" s="301" t="s">
        <v>165</v>
      </c>
      <c r="G69" s="301"/>
    </row>
    <row r="70" spans="1:7" ht="15.6">
      <c r="A70" s="301" t="s">
        <v>22</v>
      </c>
      <c r="B70" s="327">
        <v>40</v>
      </c>
      <c r="C70" s="301"/>
      <c r="D70" s="301" t="s">
        <v>1188</v>
      </c>
      <c r="E70" s="327">
        <v>200</v>
      </c>
      <c r="F70" s="301" t="s">
        <v>165</v>
      </c>
      <c r="G70" s="301"/>
    </row>
    <row r="71" spans="1:7" ht="15.6">
      <c r="A71" s="301" t="s">
        <v>120</v>
      </c>
      <c r="B71" s="327">
        <v>0</v>
      </c>
      <c r="C71" s="301"/>
      <c r="D71" s="301" t="s">
        <v>1218</v>
      </c>
      <c r="E71" s="327">
        <v>40</v>
      </c>
      <c r="F71" s="301" t="s">
        <v>165</v>
      </c>
      <c r="G71" s="301"/>
    </row>
    <row r="72" spans="1:7" ht="15.6">
      <c r="A72" s="301" t="s">
        <v>56</v>
      </c>
      <c r="B72" s="327">
        <v>60</v>
      </c>
      <c r="C72" s="301"/>
      <c r="D72" s="301" t="s">
        <v>1191</v>
      </c>
      <c r="E72" s="327">
        <v>20</v>
      </c>
      <c r="F72" s="301" t="s">
        <v>1192</v>
      </c>
      <c r="G72" s="301"/>
    </row>
    <row r="73" spans="1:7" ht="15.6">
      <c r="A73" s="301" t="s">
        <v>1190</v>
      </c>
      <c r="B73" s="327">
        <v>35</v>
      </c>
      <c r="C73" s="301"/>
      <c r="D73" s="301" t="s">
        <v>7</v>
      </c>
      <c r="E73" s="327">
        <v>35</v>
      </c>
      <c r="F73" s="301" t="s">
        <v>1192</v>
      </c>
      <c r="G73" s="301"/>
    </row>
    <row r="74" spans="1:7" ht="15.6">
      <c r="A74" s="301" t="s">
        <v>1193</v>
      </c>
      <c r="B74" s="327">
        <v>35</v>
      </c>
      <c r="C74" s="301"/>
      <c r="D74" s="301" t="s">
        <v>16</v>
      </c>
      <c r="E74" s="327">
        <v>35</v>
      </c>
      <c r="F74" s="301" t="s">
        <v>1192</v>
      </c>
      <c r="G74" s="301"/>
    </row>
    <row r="75" spans="1:7" ht="15.6">
      <c r="A75" s="301" t="s">
        <v>347</v>
      </c>
      <c r="B75" s="327">
        <v>60</v>
      </c>
      <c r="C75" s="301"/>
      <c r="D75" s="301" t="s">
        <v>1194</v>
      </c>
      <c r="E75" s="327">
        <v>60</v>
      </c>
      <c r="F75" s="301" t="s">
        <v>1192</v>
      </c>
      <c r="G75" s="301"/>
    </row>
    <row r="76" spans="1:7" ht="15.6">
      <c r="A76" s="301" t="s">
        <v>1202</v>
      </c>
      <c r="B76" s="327">
        <v>0</v>
      </c>
      <c r="C76" s="301"/>
      <c r="D76" s="301" t="s">
        <v>1196</v>
      </c>
      <c r="E76" s="327">
        <v>0</v>
      </c>
      <c r="F76" s="301" t="s">
        <v>1192</v>
      </c>
      <c r="G76" s="301"/>
    </row>
    <row r="77" spans="1:7" ht="15.6">
      <c r="A77" s="301" t="s">
        <v>1195</v>
      </c>
      <c r="B77" s="327">
        <v>80</v>
      </c>
      <c r="C77" s="301"/>
      <c r="D77" s="301" t="s">
        <v>17</v>
      </c>
      <c r="E77" s="327">
        <v>40</v>
      </c>
      <c r="F77" s="301" t="s">
        <v>1192</v>
      </c>
      <c r="G77" s="301"/>
    </row>
    <row r="78" spans="1:7" ht="15.6">
      <c r="A78" s="301" t="s">
        <v>1197</v>
      </c>
      <c r="B78" s="327">
        <v>40</v>
      </c>
      <c r="C78" s="301"/>
      <c r="D78" s="301" t="s">
        <v>1199</v>
      </c>
      <c r="E78" s="327">
        <v>40</v>
      </c>
      <c r="F78" s="301" t="s">
        <v>1192</v>
      </c>
      <c r="G78" s="301"/>
    </row>
    <row r="79" spans="1:7" ht="15.6">
      <c r="A79" s="301" t="s">
        <v>1200</v>
      </c>
      <c r="B79" s="327">
        <v>40</v>
      </c>
      <c r="C79" s="301"/>
      <c r="D79" s="301" t="s">
        <v>93</v>
      </c>
      <c r="E79" s="327">
        <v>40</v>
      </c>
      <c r="F79" s="301" t="s">
        <v>1192</v>
      </c>
      <c r="G79" s="301"/>
    </row>
    <row r="80" spans="1:7" ht="15.6">
      <c r="A80" s="301" t="s">
        <v>32</v>
      </c>
      <c r="B80" s="327">
        <v>60</v>
      </c>
      <c r="C80" s="301"/>
      <c r="D80" s="301" t="s">
        <v>1204</v>
      </c>
      <c r="E80" s="327">
        <v>40</v>
      </c>
      <c r="F80" s="301" t="s">
        <v>1192</v>
      </c>
      <c r="G80" s="301"/>
    </row>
    <row r="81" spans="1:7" ht="15.6">
      <c r="A81" s="301" t="s">
        <v>1228</v>
      </c>
      <c r="B81" s="327">
        <v>100</v>
      </c>
      <c r="C81" s="301"/>
      <c r="D81" s="301" t="s">
        <v>9</v>
      </c>
      <c r="E81" s="327">
        <v>60</v>
      </c>
      <c r="F81" s="301" t="s">
        <v>1201</v>
      </c>
      <c r="G81" s="301"/>
    </row>
    <row r="82" spans="1:7" ht="15.6">
      <c r="A82" s="301" t="s">
        <v>484</v>
      </c>
      <c r="B82" s="327">
        <v>75</v>
      </c>
      <c r="C82" s="301"/>
      <c r="D82" s="301" t="s">
        <v>49</v>
      </c>
      <c r="E82" s="327">
        <v>50</v>
      </c>
      <c r="F82" s="301" t="s">
        <v>1201</v>
      </c>
      <c r="G82" s="301"/>
    </row>
    <row r="83" spans="1:7" ht="15.6">
      <c r="A83" s="301" t="s">
        <v>1219</v>
      </c>
      <c r="B83" s="327">
        <v>30</v>
      </c>
      <c r="C83" s="301"/>
      <c r="D83" s="301" t="s">
        <v>1203</v>
      </c>
      <c r="E83" s="327">
        <v>60</v>
      </c>
      <c r="F83" s="301" t="s">
        <v>1201</v>
      </c>
      <c r="G83" s="301"/>
    </row>
    <row r="84" spans="1:7" ht="15.6">
      <c r="A84" s="301" t="s">
        <v>1231</v>
      </c>
      <c r="B84" s="327">
        <v>60</v>
      </c>
      <c r="C84" s="301"/>
      <c r="D84" s="301"/>
      <c r="E84" s="301"/>
      <c r="F84" s="301"/>
      <c r="G84" s="301"/>
    </row>
    <row r="85" spans="1:7" ht="15.6">
      <c r="A85" s="301"/>
      <c r="B85" s="301"/>
      <c r="C85" s="301"/>
      <c r="D85" s="301"/>
      <c r="E85" s="301"/>
      <c r="F85" s="301"/>
      <c r="G85" s="301"/>
    </row>
    <row r="86" spans="1:7" ht="15.6">
      <c r="A86" s="301"/>
      <c r="B86" s="301"/>
      <c r="C86" s="301"/>
      <c r="D86" s="301"/>
      <c r="E86" s="301"/>
      <c r="F86" s="301"/>
      <c r="G86" s="301"/>
    </row>
    <row r="87" spans="1:7" ht="15.6">
      <c r="A87" s="327">
        <v>875</v>
      </c>
      <c r="B87" s="301"/>
      <c r="C87" s="301"/>
      <c r="D87" s="327">
        <v>1125</v>
      </c>
      <c r="E87" s="301"/>
      <c r="F87" s="301"/>
      <c r="G87" s="30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M95"/>
  <sheetViews>
    <sheetView workbookViewId="0"/>
  </sheetViews>
  <sheetFormatPr defaultColWidth="12.6640625" defaultRowHeight="15.75" customHeight="1"/>
  <sheetData>
    <row r="1" spans="1:7" ht="15.75" customHeight="1">
      <c r="A1" s="332">
        <v>44319</v>
      </c>
      <c r="B1" s="301"/>
      <c r="C1" s="301"/>
      <c r="D1" s="301"/>
      <c r="E1" s="301"/>
      <c r="F1" s="301"/>
      <c r="G1" s="301"/>
    </row>
    <row r="2" spans="1:7" ht="15.75" customHeight="1">
      <c r="A2" s="301"/>
      <c r="B2" s="301"/>
      <c r="C2" s="301"/>
      <c r="D2" s="301"/>
      <c r="E2" s="301"/>
      <c r="F2" s="301"/>
      <c r="G2" s="301"/>
    </row>
    <row r="3" spans="1:7" ht="15.75" customHeight="1">
      <c r="A3" s="301"/>
      <c r="B3" s="301"/>
      <c r="C3" s="301"/>
      <c r="D3" s="301" t="s">
        <v>725</v>
      </c>
      <c r="E3" s="327">
        <v>35</v>
      </c>
      <c r="F3" s="301" t="s">
        <v>165</v>
      </c>
      <c r="G3" s="301"/>
    </row>
    <row r="4" spans="1:7" ht="15.75" customHeight="1">
      <c r="A4" s="301" t="s">
        <v>21</v>
      </c>
      <c r="B4" s="327">
        <v>50</v>
      </c>
      <c r="C4" s="301"/>
      <c r="D4" s="301" t="s">
        <v>27</v>
      </c>
      <c r="E4" s="327">
        <v>295</v>
      </c>
      <c r="F4" s="301" t="s">
        <v>165</v>
      </c>
      <c r="G4" s="301"/>
    </row>
    <row r="5" spans="1:7" ht="15.75" customHeight="1">
      <c r="A5" s="301" t="s">
        <v>1186</v>
      </c>
      <c r="B5" s="327">
        <v>60</v>
      </c>
      <c r="C5" s="301"/>
      <c r="D5" s="301" t="s">
        <v>6</v>
      </c>
      <c r="E5" s="327">
        <v>60</v>
      </c>
      <c r="F5" s="301" t="s">
        <v>165</v>
      </c>
      <c r="G5" s="327">
        <f>SUM(E3:E8)</f>
        <v>670</v>
      </c>
    </row>
    <row r="6" spans="1:7" ht="15.75" customHeight="1">
      <c r="A6" s="301" t="s">
        <v>1187</v>
      </c>
      <c r="B6" s="327">
        <v>60</v>
      </c>
      <c r="C6" s="301"/>
      <c r="D6" s="301" t="s">
        <v>128</v>
      </c>
      <c r="E6" s="327">
        <v>40</v>
      </c>
      <c r="F6" s="301" t="s">
        <v>165</v>
      </c>
      <c r="G6" s="301"/>
    </row>
    <row r="7" spans="1:7" ht="15.75" customHeight="1">
      <c r="A7" s="301" t="s">
        <v>22</v>
      </c>
      <c r="B7" s="327">
        <v>60</v>
      </c>
      <c r="C7" s="301"/>
      <c r="D7" s="301" t="s">
        <v>1188</v>
      </c>
      <c r="E7" s="327">
        <v>200</v>
      </c>
      <c r="F7" s="301" t="s">
        <v>165</v>
      </c>
      <c r="G7" s="301"/>
    </row>
    <row r="8" spans="1:7" ht="15.75" customHeight="1">
      <c r="A8" s="301" t="s">
        <v>56</v>
      </c>
      <c r="B8" s="327">
        <v>60</v>
      </c>
      <c r="C8" s="301"/>
      <c r="D8" s="301" t="s">
        <v>1218</v>
      </c>
      <c r="E8" s="327">
        <v>40</v>
      </c>
      <c r="F8" s="301" t="s">
        <v>165</v>
      </c>
      <c r="G8" s="301"/>
    </row>
    <row r="9" spans="1:7" ht="15.75" customHeight="1">
      <c r="A9" s="301" t="s">
        <v>1190</v>
      </c>
      <c r="B9" s="327">
        <v>110</v>
      </c>
      <c r="C9" s="301"/>
      <c r="D9" s="301" t="s">
        <v>1191</v>
      </c>
      <c r="E9" s="327">
        <v>0</v>
      </c>
      <c r="F9" s="301" t="s">
        <v>1192</v>
      </c>
      <c r="G9" s="301"/>
    </row>
    <row r="10" spans="1:7" ht="15.75" customHeight="1">
      <c r="A10" s="301" t="s">
        <v>1193</v>
      </c>
      <c r="B10" s="327">
        <v>35</v>
      </c>
      <c r="C10" s="301"/>
      <c r="D10" s="301" t="s">
        <v>7</v>
      </c>
      <c r="E10" s="327">
        <v>25</v>
      </c>
      <c r="F10" s="301" t="s">
        <v>1192</v>
      </c>
      <c r="G10" s="301">
        <f>SUM(E9:E17)</f>
        <v>270</v>
      </c>
    </row>
    <row r="11" spans="1:7" ht="15.75" customHeight="1">
      <c r="A11" s="301" t="s">
        <v>347</v>
      </c>
      <c r="B11" s="327">
        <v>60</v>
      </c>
      <c r="C11" s="301"/>
      <c r="D11" s="301" t="s">
        <v>16</v>
      </c>
      <c r="E11" s="327">
        <v>85</v>
      </c>
      <c r="F11" s="301" t="s">
        <v>1192</v>
      </c>
      <c r="G11" s="301"/>
    </row>
    <row r="12" spans="1:7" ht="15.75" customHeight="1">
      <c r="A12" s="301" t="s">
        <v>1202</v>
      </c>
      <c r="B12" s="327">
        <v>35</v>
      </c>
      <c r="C12" s="301"/>
      <c r="D12" s="301" t="s">
        <v>1194</v>
      </c>
      <c r="E12" s="327">
        <v>0</v>
      </c>
      <c r="F12" s="301" t="s">
        <v>1192</v>
      </c>
      <c r="G12" s="301"/>
    </row>
    <row r="13" spans="1:7" ht="15.75" customHeight="1">
      <c r="A13" s="301" t="s">
        <v>1195</v>
      </c>
      <c r="B13" s="327">
        <v>75</v>
      </c>
      <c r="C13" s="301"/>
      <c r="D13" s="301" t="s">
        <v>1196</v>
      </c>
      <c r="E13" s="327">
        <v>0</v>
      </c>
      <c r="F13" s="301" t="s">
        <v>1192</v>
      </c>
      <c r="G13" s="301"/>
    </row>
    <row r="14" spans="1:7" ht="15.75" customHeight="1">
      <c r="A14" s="301" t="s">
        <v>1197</v>
      </c>
      <c r="B14" s="327">
        <v>40</v>
      </c>
      <c r="C14" s="301"/>
      <c r="D14" s="301" t="s">
        <v>17</v>
      </c>
      <c r="E14" s="327">
        <v>40</v>
      </c>
      <c r="F14" s="301" t="s">
        <v>1192</v>
      </c>
      <c r="G14" s="301"/>
    </row>
    <row r="15" spans="1:7" ht="15.75" customHeight="1">
      <c r="A15" s="301" t="s">
        <v>1200</v>
      </c>
      <c r="B15" s="327">
        <v>40</v>
      </c>
      <c r="C15" s="301"/>
      <c r="D15" s="301" t="s">
        <v>1199</v>
      </c>
      <c r="E15" s="327">
        <v>40</v>
      </c>
      <c r="F15" s="301" t="s">
        <v>1192</v>
      </c>
      <c r="G15" s="301"/>
    </row>
    <row r="16" spans="1:7" ht="15.75" customHeight="1">
      <c r="A16" s="301" t="s">
        <v>32</v>
      </c>
      <c r="B16" s="327">
        <v>0</v>
      </c>
      <c r="C16" s="301"/>
      <c r="D16" s="301" t="s">
        <v>93</v>
      </c>
      <c r="E16" s="327">
        <v>40</v>
      </c>
      <c r="F16" s="301" t="s">
        <v>1192</v>
      </c>
      <c r="G16" s="301"/>
    </row>
    <row r="17" spans="1:13" ht="15.75" customHeight="1">
      <c r="A17" s="301" t="s">
        <v>484</v>
      </c>
      <c r="B17" s="327">
        <v>0</v>
      </c>
      <c r="C17" s="301"/>
      <c r="D17" s="301" t="s">
        <v>1204</v>
      </c>
      <c r="E17" s="327">
        <v>40</v>
      </c>
      <c r="F17" s="301" t="s">
        <v>1192</v>
      </c>
      <c r="G17" s="301"/>
    </row>
    <row r="18" spans="1:13" ht="15.75" customHeight="1">
      <c r="A18" s="301" t="s">
        <v>1231</v>
      </c>
      <c r="B18" s="327">
        <v>120</v>
      </c>
      <c r="C18" s="301"/>
      <c r="D18" s="301" t="s">
        <v>9</v>
      </c>
      <c r="E18" s="327">
        <v>60</v>
      </c>
      <c r="F18" s="301" t="s">
        <v>1201</v>
      </c>
      <c r="G18" s="301"/>
    </row>
    <row r="19" spans="1:13" ht="15.75" customHeight="1">
      <c r="A19" s="301"/>
      <c r="B19" s="301"/>
      <c r="C19" s="301"/>
      <c r="D19" s="301" t="s">
        <v>49</v>
      </c>
      <c r="E19" s="327">
        <v>0</v>
      </c>
      <c r="F19" s="301" t="s">
        <v>1201</v>
      </c>
      <c r="G19" s="301">
        <f>SUM(E18:E21)</f>
        <v>250</v>
      </c>
    </row>
    <row r="20" spans="1:13" ht="15.75" customHeight="1">
      <c r="A20" s="301"/>
      <c r="B20" s="301"/>
      <c r="C20" s="301"/>
      <c r="D20" s="301" t="s">
        <v>1203</v>
      </c>
      <c r="E20" s="327">
        <v>90</v>
      </c>
      <c r="F20" s="301" t="s">
        <v>1201</v>
      </c>
      <c r="G20" s="301"/>
    </row>
    <row r="21" spans="1:13" ht="15.75" customHeight="1">
      <c r="A21" s="301"/>
      <c r="B21" s="301"/>
      <c r="C21" s="301"/>
      <c r="D21" s="301" t="s">
        <v>1228</v>
      </c>
      <c r="E21" s="327">
        <v>100</v>
      </c>
      <c r="F21" s="301" t="s">
        <v>1201</v>
      </c>
      <c r="G21" s="301"/>
    </row>
    <row r="22" spans="1:13" ht="15.75" customHeight="1">
      <c r="A22" s="301"/>
      <c r="B22" s="301"/>
      <c r="C22" s="301"/>
      <c r="D22" s="301"/>
      <c r="E22" s="301"/>
      <c r="F22" s="301"/>
      <c r="G22" s="301"/>
    </row>
    <row r="23" spans="1:13" ht="15.75" customHeight="1">
      <c r="A23" s="301"/>
      <c r="B23" s="301"/>
      <c r="C23" s="301"/>
      <c r="D23" s="301"/>
      <c r="E23" s="301"/>
      <c r="F23" s="301"/>
      <c r="G23" s="301"/>
    </row>
    <row r="24" spans="1:13" ht="15.75" customHeight="1">
      <c r="A24" s="327">
        <v>805</v>
      </c>
      <c r="B24" s="301"/>
      <c r="C24" s="301"/>
      <c r="D24" s="327">
        <v>1190</v>
      </c>
      <c r="E24" s="301"/>
      <c r="F24" s="301"/>
      <c r="G24" s="301"/>
      <c r="H24" s="3">
        <v>805</v>
      </c>
      <c r="I24" s="3">
        <v>670</v>
      </c>
      <c r="J24" s="3">
        <f>SUM(E9:E17)</f>
        <v>270</v>
      </c>
      <c r="K24" s="3">
        <f>SUM(E18:E21)</f>
        <v>250</v>
      </c>
    </row>
    <row r="25" spans="1:13" ht="15.75" customHeight="1">
      <c r="A25" s="301"/>
      <c r="B25" s="301"/>
      <c r="C25" s="301"/>
      <c r="D25" s="301"/>
      <c r="E25" s="301"/>
      <c r="F25" s="301"/>
      <c r="G25" s="301"/>
      <c r="H25" s="3">
        <v>705</v>
      </c>
      <c r="I25" s="3">
        <v>530</v>
      </c>
      <c r="J25" s="3">
        <f>SUM(E35:E42)</f>
        <v>245</v>
      </c>
      <c r="K25" s="3">
        <f>SUM(E43:E46)</f>
        <v>305</v>
      </c>
      <c r="M25" s="3">
        <f>SUM(H24:K27)</f>
        <v>7190</v>
      </c>
    </row>
    <row r="26" spans="1:13" ht="15.75" customHeight="1">
      <c r="A26" s="332">
        <v>44326</v>
      </c>
      <c r="B26" s="301"/>
      <c r="C26" s="301"/>
      <c r="D26" s="301"/>
      <c r="E26" s="301"/>
      <c r="F26" s="301"/>
      <c r="G26" s="301"/>
      <c r="H26" s="3">
        <v>745</v>
      </c>
      <c r="I26" s="3">
        <v>690</v>
      </c>
      <c r="J26" s="3">
        <f>SUM(E61:E68)</f>
        <v>325</v>
      </c>
      <c r="K26" s="3">
        <f>SUM(E69:E72)</f>
        <v>250</v>
      </c>
    </row>
    <row r="27" spans="1:13" ht="15.6">
      <c r="A27" s="301"/>
      <c r="B27" s="301"/>
      <c r="C27" s="301"/>
      <c r="D27" s="301"/>
      <c r="E27" s="301"/>
      <c r="F27" s="301"/>
      <c r="G27" s="301"/>
      <c r="H27" s="3">
        <v>625</v>
      </c>
      <c r="I27" s="3">
        <v>405</v>
      </c>
      <c r="J27" s="3">
        <f>SUM(E84:E87)</f>
        <v>60</v>
      </c>
      <c r="K27" s="3">
        <f>SUM(E88:E91)</f>
        <v>310</v>
      </c>
    </row>
    <row r="28" spans="1:13" ht="15.6">
      <c r="A28" s="301"/>
      <c r="B28" s="301"/>
      <c r="C28" s="301"/>
      <c r="D28" s="301"/>
      <c r="E28" s="301"/>
      <c r="F28" s="301"/>
      <c r="G28" s="301"/>
    </row>
    <row r="29" spans="1:13" ht="15.6">
      <c r="A29" s="301"/>
      <c r="B29" s="301"/>
      <c r="C29" s="301"/>
      <c r="D29" s="301" t="s">
        <v>725</v>
      </c>
      <c r="E29" s="327">
        <v>0</v>
      </c>
      <c r="F29" s="301" t="s">
        <v>165</v>
      </c>
      <c r="G29" s="301"/>
      <c r="H29" s="3">
        <f t="shared" ref="H29:K29" si="0">SUM(H24:H27)</f>
        <v>2880</v>
      </c>
      <c r="I29" s="3">
        <f t="shared" si="0"/>
        <v>2295</v>
      </c>
      <c r="J29" s="3">
        <f t="shared" si="0"/>
        <v>900</v>
      </c>
      <c r="K29" s="3">
        <f t="shared" si="0"/>
        <v>1115</v>
      </c>
      <c r="M29" s="3">
        <f>H29+I29+J29+K29</f>
        <v>7190</v>
      </c>
    </row>
    <row r="30" spans="1:13" ht="15.6">
      <c r="A30" s="301" t="s">
        <v>21</v>
      </c>
      <c r="B30" s="327">
        <v>25</v>
      </c>
      <c r="C30" s="301"/>
      <c r="D30" s="301" t="s">
        <v>27</v>
      </c>
      <c r="E30" s="327">
        <v>190</v>
      </c>
      <c r="F30" s="301" t="s">
        <v>165</v>
      </c>
      <c r="G30" s="301"/>
    </row>
    <row r="31" spans="1:13" ht="15.6">
      <c r="A31" s="301" t="s">
        <v>1186</v>
      </c>
      <c r="B31" s="327">
        <v>35</v>
      </c>
      <c r="C31" s="301"/>
      <c r="D31" s="301" t="s">
        <v>6</v>
      </c>
      <c r="E31" s="327">
        <v>60</v>
      </c>
      <c r="F31" s="301" t="s">
        <v>165</v>
      </c>
      <c r="G31" s="327">
        <v>530</v>
      </c>
    </row>
    <row r="32" spans="1:13" ht="15.6">
      <c r="A32" s="301" t="s">
        <v>1187</v>
      </c>
      <c r="B32" s="327">
        <v>60</v>
      </c>
      <c r="C32" s="301"/>
      <c r="D32" s="301" t="s">
        <v>128</v>
      </c>
      <c r="E32" s="327">
        <v>40</v>
      </c>
      <c r="F32" s="301" t="s">
        <v>165</v>
      </c>
      <c r="G32" s="301"/>
    </row>
    <row r="33" spans="1:7" ht="15.6">
      <c r="A33" s="301" t="s">
        <v>22</v>
      </c>
      <c r="B33" s="327">
        <v>40</v>
      </c>
      <c r="C33" s="301"/>
      <c r="D33" s="301" t="s">
        <v>1188</v>
      </c>
      <c r="E33" s="327">
        <v>200</v>
      </c>
      <c r="F33" s="301" t="s">
        <v>165</v>
      </c>
      <c r="G33" s="301"/>
    </row>
    <row r="34" spans="1:7" ht="15.6">
      <c r="A34" s="301" t="s">
        <v>56</v>
      </c>
      <c r="B34" s="327">
        <v>60</v>
      </c>
      <c r="C34" s="301"/>
      <c r="D34" s="301" t="s">
        <v>1218</v>
      </c>
      <c r="E34" s="327">
        <v>40</v>
      </c>
      <c r="F34" s="301" t="s">
        <v>165</v>
      </c>
      <c r="G34" s="301"/>
    </row>
    <row r="35" spans="1:7" ht="15.6">
      <c r="A35" s="301" t="s">
        <v>1190</v>
      </c>
      <c r="B35" s="327">
        <v>55</v>
      </c>
      <c r="C35" s="301"/>
      <c r="D35" s="301" t="s">
        <v>1191</v>
      </c>
      <c r="E35" s="327">
        <v>0</v>
      </c>
      <c r="F35" s="301" t="s">
        <v>1192</v>
      </c>
      <c r="G35" s="301"/>
    </row>
    <row r="36" spans="1:7" ht="15.6">
      <c r="A36" s="301" t="s">
        <v>1193</v>
      </c>
      <c r="B36" s="327">
        <v>35</v>
      </c>
      <c r="C36" s="301"/>
      <c r="D36" s="301" t="s">
        <v>7</v>
      </c>
      <c r="E36" s="327">
        <v>55</v>
      </c>
      <c r="F36" s="301" t="s">
        <v>1192</v>
      </c>
      <c r="G36" s="301"/>
    </row>
    <row r="37" spans="1:7" ht="15.6">
      <c r="A37" s="301" t="s">
        <v>347</v>
      </c>
      <c r="B37" s="327">
        <v>60</v>
      </c>
      <c r="C37" s="301"/>
      <c r="D37" s="301" t="s">
        <v>16</v>
      </c>
      <c r="E37" s="327">
        <v>0</v>
      </c>
      <c r="F37" s="301" t="s">
        <v>1192</v>
      </c>
      <c r="G37" s="301"/>
    </row>
    <row r="38" spans="1:7" ht="15.6">
      <c r="A38" s="301" t="s">
        <v>1202</v>
      </c>
      <c r="B38" s="327">
        <v>0</v>
      </c>
      <c r="C38" s="301"/>
      <c r="D38" s="301" t="s">
        <v>1194</v>
      </c>
      <c r="E38" s="327">
        <v>30</v>
      </c>
      <c r="F38" s="301" t="s">
        <v>1192</v>
      </c>
      <c r="G38" s="301"/>
    </row>
    <row r="39" spans="1:7" ht="15.6">
      <c r="A39" s="301" t="s">
        <v>1195</v>
      </c>
      <c r="B39" s="327">
        <v>95</v>
      </c>
      <c r="C39" s="301"/>
      <c r="D39" s="301" t="s">
        <v>17</v>
      </c>
      <c r="E39" s="327">
        <v>40</v>
      </c>
      <c r="F39" s="301" t="s">
        <v>1192</v>
      </c>
      <c r="G39" s="301"/>
    </row>
    <row r="40" spans="1:7" ht="15.6">
      <c r="A40" s="301" t="s">
        <v>1197</v>
      </c>
      <c r="B40" s="327">
        <v>40</v>
      </c>
      <c r="C40" s="301"/>
      <c r="D40" s="301" t="s">
        <v>1199</v>
      </c>
      <c r="E40" s="327">
        <v>40</v>
      </c>
      <c r="F40" s="301" t="s">
        <v>1192</v>
      </c>
      <c r="G40" s="301"/>
    </row>
    <row r="41" spans="1:7" ht="15.6">
      <c r="A41" s="301" t="s">
        <v>1200</v>
      </c>
      <c r="B41" s="327">
        <v>40</v>
      </c>
      <c r="C41" s="301"/>
      <c r="D41" s="301" t="s">
        <v>93</v>
      </c>
      <c r="E41" s="327">
        <v>40</v>
      </c>
      <c r="F41" s="301" t="s">
        <v>1192</v>
      </c>
      <c r="G41" s="301"/>
    </row>
    <row r="42" spans="1:7" ht="15.6">
      <c r="A42" s="301" t="s">
        <v>32</v>
      </c>
      <c r="B42" s="327">
        <v>60</v>
      </c>
      <c r="C42" s="301"/>
      <c r="D42" s="301" t="s">
        <v>1204</v>
      </c>
      <c r="E42" s="327">
        <v>40</v>
      </c>
      <c r="F42" s="301" t="s">
        <v>1192</v>
      </c>
      <c r="G42" s="301"/>
    </row>
    <row r="43" spans="1:7" ht="15.6">
      <c r="A43" s="301" t="s">
        <v>484</v>
      </c>
      <c r="B43" s="327">
        <v>40</v>
      </c>
      <c r="C43" s="301"/>
      <c r="D43" s="301" t="s">
        <v>9</v>
      </c>
      <c r="E43" s="327">
        <v>60</v>
      </c>
      <c r="F43" s="301" t="s">
        <v>1201</v>
      </c>
      <c r="G43" s="301"/>
    </row>
    <row r="44" spans="1:7" ht="15.6">
      <c r="A44" s="301" t="s">
        <v>1231</v>
      </c>
      <c r="B44" s="327">
        <v>60</v>
      </c>
      <c r="C44" s="301"/>
      <c r="D44" s="301" t="s">
        <v>49</v>
      </c>
      <c r="E44" s="327">
        <v>55</v>
      </c>
      <c r="F44" s="301" t="s">
        <v>1201</v>
      </c>
      <c r="G44" s="301"/>
    </row>
    <row r="45" spans="1:7" ht="15.6">
      <c r="A45" s="301"/>
      <c r="B45" s="301"/>
      <c r="C45" s="301"/>
      <c r="D45" s="301" t="s">
        <v>1203</v>
      </c>
      <c r="E45" s="327">
        <v>90</v>
      </c>
      <c r="F45" s="301" t="s">
        <v>1201</v>
      </c>
      <c r="G45" s="301"/>
    </row>
    <row r="46" spans="1:7" ht="15.6">
      <c r="A46" s="301"/>
      <c r="B46" s="301"/>
      <c r="C46" s="301"/>
      <c r="D46" s="301" t="s">
        <v>1228</v>
      </c>
      <c r="E46" s="327">
        <v>100</v>
      </c>
      <c r="F46" s="301" t="s">
        <v>1201</v>
      </c>
      <c r="G46" s="301"/>
    </row>
    <row r="47" spans="1:7" ht="15.6">
      <c r="A47" s="301"/>
      <c r="B47" s="301"/>
      <c r="C47" s="301"/>
      <c r="D47" s="301"/>
      <c r="E47" s="301"/>
      <c r="F47" s="301"/>
      <c r="G47" s="301"/>
    </row>
    <row r="48" spans="1:7" ht="15.6">
      <c r="A48" s="301"/>
      <c r="B48" s="301"/>
      <c r="C48" s="301"/>
      <c r="D48" s="301"/>
      <c r="E48" s="301"/>
      <c r="F48" s="301"/>
      <c r="G48" s="301"/>
    </row>
    <row r="49" spans="1:7" ht="15.6">
      <c r="A49" s="301"/>
      <c r="B49" s="301"/>
      <c r="C49" s="301"/>
      <c r="D49" s="301"/>
      <c r="E49" s="301"/>
      <c r="F49" s="301"/>
      <c r="G49" s="301"/>
    </row>
    <row r="50" spans="1:7" ht="15.6">
      <c r="A50" s="327">
        <v>705</v>
      </c>
      <c r="B50" s="301"/>
      <c r="C50" s="301"/>
      <c r="D50" s="327">
        <v>1080</v>
      </c>
      <c r="E50" s="301"/>
      <c r="F50" s="301"/>
      <c r="G50" s="301"/>
    </row>
    <row r="51" spans="1:7" ht="15.6">
      <c r="A51" s="301"/>
      <c r="B51" s="301"/>
      <c r="C51" s="301"/>
      <c r="D51" s="301"/>
      <c r="E51" s="301"/>
      <c r="F51" s="301"/>
      <c r="G51" s="301"/>
    </row>
    <row r="52" spans="1:7" ht="15.6">
      <c r="A52" s="332">
        <v>44333</v>
      </c>
      <c r="B52" s="301"/>
      <c r="C52" s="301"/>
      <c r="D52" s="301"/>
      <c r="E52" s="301"/>
      <c r="F52" s="301"/>
      <c r="G52" s="301"/>
    </row>
    <row r="53" spans="1:7" ht="15.6">
      <c r="A53" s="301"/>
      <c r="B53" s="301"/>
      <c r="C53" s="301"/>
      <c r="D53" s="301"/>
      <c r="E53" s="301"/>
      <c r="F53" s="301"/>
      <c r="G53" s="301"/>
    </row>
    <row r="54" spans="1:7" ht="15.6">
      <c r="A54" s="301"/>
      <c r="B54" s="301"/>
      <c r="C54" s="301"/>
      <c r="D54" s="301"/>
      <c r="E54" s="301"/>
      <c r="F54" s="301"/>
      <c r="G54" s="301"/>
    </row>
    <row r="55" spans="1:7" ht="15.6">
      <c r="A55" s="301"/>
      <c r="B55" s="301"/>
      <c r="C55" s="301"/>
      <c r="D55" s="301" t="s">
        <v>725</v>
      </c>
      <c r="E55" s="327">
        <v>0</v>
      </c>
      <c r="F55" s="301" t="s">
        <v>165</v>
      </c>
      <c r="G55" s="301"/>
    </row>
    <row r="56" spans="1:7" ht="15.6">
      <c r="A56" s="301" t="s">
        <v>21</v>
      </c>
      <c r="B56" s="327">
        <v>50</v>
      </c>
      <c r="C56" s="301"/>
      <c r="D56" s="301" t="s">
        <v>27</v>
      </c>
      <c r="E56" s="327">
        <v>350</v>
      </c>
      <c r="F56" s="301" t="s">
        <v>165</v>
      </c>
      <c r="G56" s="301"/>
    </row>
    <row r="57" spans="1:7" ht="15.6">
      <c r="A57" s="301" t="s">
        <v>1186</v>
      </c>
      <c r="B57" s="327">
        <v>35</v>
      </c>
      <c r="C57" s="301"/>
      <c r="D57" s="301" t="s">
        <v>6</v>
      </c>
      <c r="E57" s="327">
        <v>60</v>
      </c>
      <c r="F57" s="301" t="s">
        <v>165</v>
      </c>
      <c r="G57" s="327">
        <v>690</v>
      </c>
    </row>
    <row r="58" spans="1:7" ht="15.6">
      <c r="A58" s="301" t="s">
        <v>1187</v>
      </c>
      <c r="B58" s="327">
        <v>60</v>
      </c>
      <c r="C58" s="301"/>
      <c r="D58" s="301" t="s">
        <v>128</v>
      </c>
      <c r="E58" s="327">
        <v>40</v>
      </c>
      <c r="F58" s="301" t="s">
        <v>165</v>
      </c>
      <c r="G58" s="301"/>
    </row>
    <row r="59" spans="1:7" ht="15.6">
      <c r="A59" s="301" t="s">
        <v>22</v>
      </c>
      <c r="B59" s="327">
        <v>40</v>
      </c>
      <c r="C59" s="301"/>
      <c r="D59" s="301" t="s">
        <v>1188</v>
      </c>
      <c r="E59" s="327">
        <v>200</v>
      </c>
      <c r="F59" s="301" t="s">
        <v>165</v>
      </c>
      <c r="G59" s="301"/>
    </row>
    <row r="60" spans="1:7" ht="15.6">
      <c r="A60" s="301" t="s">
        <v>56</v>
      </c>
      <c r="B60" s="327">
        <v>60</v>
      </c>
      <c r="C60" s="301"/>
      <c r="D60" s="301" t="s">
        <v>1218</v>
      </c>
      <c r="E60" s="327">
        <v>40</v>
      </c>
      <c r="F60" s="301" t="s">
        <v>165</v>
      </c>
      <c r="G60" s="301"/>
    </row>
    <row r="61" spans="1:7" ht="15.6">
      <c r="A61" s="301" t="s">
        <v>1190</v>
      </c>
      <c r="B61" s="327">
        <v>35</v>
      </c>
      <c r="C61" s="301"/>
      <c r="D61" s="301" t="s">
        <v>1191</v>
      </c>
      <c r="E61" s="327">
        <v>35</v>
      </c>
      <c r="F61" s="301" t="s">
        <v>1192</v>
      </c>
      <c r="G61" s="301"/>
    </row>
    <row r="62" spans="1:7" ht="15.6">
      <c r="A62" s="301" t="s">
        <v>1193</v>
      </c>
      <c r="B62" s="327">
        <v>35</v>
      </c>
      <c r="C62" s="301"/>
      <c r="D62" s="301" t="s">
        <v>7</v>
      </c>
      <c r="E62" s="327">
        <v>35</v>
      </c>
      <c r="F62" s="301" t="s">
        <v>1192</v>
      </c>
      <c r="G62" s="301"/>
    </row>
    <row r="63" spans="1:7" ht="15.6">
      <c r="A63" s="301" t="s">
        <v>347</v>
      </c>
      <c r="B63" s="327">
        <v>60</v>
      </c>
      <c r="C63" s="301"/>
      <c r="D63" s="301" t="s">
        <v>16</v>
      </c>
      <c r="E63" s="327">
        <v>35</v>
      </c>
      <c r="F63" s="301" t="s">
        <v>1192</v>
      </c>
      <c r="G63" s="301"/>
    </row>
    <row r="64" spans="1:7" ht="15.6">
      <c r="A64" s="301" t="s">
        <v>1202</v>
      </c>
      <c r="B64" s="327">
        <v>100</v>
      </c>
      <c r="C64" s="301"/>
      <c r="D64" s="301" t="s">
        <v>1194</v>
      </c>
      <c r="E64" s="327">
        <v>60</v>
      </c>
      <c r="F64" s="301" t="s">
        <v>1192</v>
      </c>
      <c r="G64" s="301"/>
    </row>
    <row r="65" spans="1:7" ht="15.6">
      <c r="A65" s="301" t="s">
        <v>1195</v>
      </c>
      <c r="B65" s="327">
        <v>0</v>
      </c>
      <c r="C65" s="301"/>
      <c r="D65" s="301" t="s">
        <v>17</v>
      </c>
      <c r="E65" s="327">
        <v>40</v>
      </c>
      <c r="F65" s="301" t="s">
        <v>1192</v>
      </c>
      <c r="G65" s="301"/>
    </row>
    <row r="66" spans="1:7" ht="15.6">
      <c r="A66" s="301" t="s">
        <v>1197</v>
      </c>
      <c r="B66" s="327">
        <v>40</v>
      </c>
      <c r="C66" s="301"/>
      <c r="D66" s="301" t="s">
        <v>1199</v>
      </c>
      <c r="E66" s="327">
        <v>40</v>
      </c>
      <c r="F66" s="301" t="s">
        <v>1192</v>
      </c>
      <c r="G66" s="301"/>
    </row>
    <row r="67" spans="1:7" ht="15.6">
      <c r="A67" s="301" t="s">
        <v>1200</v>
      </c>
      <c r="B67" s="327">
        <v>40</v>
      </c>
      <c r="C67" s="301"/>
      <c r="D67" s="301" t="s">
        <v>93</v>
      </c>
      <c r="E67" s="327">
        <v>40</v>
      </c>
      <c r="F67" s="301" t="s">
        <v>1192</v>
      </c>
      <c r="G67" s="301"/>
    </row>
    <row r="68" spans="1:7" ht="15.6">
      <c r="A68" s="301" t="s">
        <v>32</v>
      </c>
      <c r="B68" s="327">
        <v>60</v>
      </c>
      <c r="C68" s="301"/>
      <c r="D68" s="301" t="s">
        <v>1204</v>
      </c>
      <c r="E68" s="327">
        <v>40</v>
      </c>
      <c r="F68" s="301" t="s">
        <v>1192</v>
      </c>
      <c r="G68" s="301"/>
    </row>
    <row r="69" spans="1:7" ht="15.6">
      <c r="A69" s="301" t="s">
        <v>484</v>
      </c>
      <c r="B69" s="327">
        <v>0</v>
      </c>
      <c r="C69" s="301"/>
      <c r="D69" s="301" t="s">
        <v>9</v>
      </c>
      <c r="E69" s="327">
        <v>60</v>
      </c>
      <c r="F69" s="301" t="s">
        <v>1201</v>
      </c>
      <c r="G69" s="301"/>
    </row>
    <row r="70" spans="1:7" ht="15.6">
      <c r="A70" s="301" t="s">
        <v>24</v>
      </c>
      <c r="B70" s="327">
        <v>130</v>
      </c>
      <c r="C70" s="301"/>
      <c r="D70" s="301" t="s">
        <v>49</v>
      </c>
      <c r="E70" s="327">
        <v>0</v>
      </c>
      <c r="F70" s="301" t="s">
        <v>1201</v>
      </c>
      <c r="G70" s="301"/>
    </row>
    <row r="71" spans="1:7" ht="15.6">
      <c r="A71" s="301"/>
      <c r="B71" s="301"/>
      <c r="C71" s="301"/>
      <c r="D71" s="301" t="s">
        <v>1203</v>
      </c>
      <c r="E71" s="327">
        <v>90</v>
      </c>
      <c r="F71" s="301" t="s">
        <v>1201</v>
      </c>
      <c r="G71" s="301"/>
    </row>
    <row r="72" spans="1:7" ht="15.6">
      <c r="A72" s="301"/>
      <c r="B72" s="301"/>
      <c r="C72" s="301"/>
      <c r="D72" s="301" t="s">
        <v>1228</v>
      </c>
      <c r="E72" s="327">
        <v>100</v>
      </c>
      <c r="F72" s="301" t="s">
        <v>1201</v>
      </c>
      <c r="G72" s="301"/>
    </row>
    <row r="73" spans="1:7" ht="15.6">
      <c r="A73" s="301"/>
      <c r="B73" s="301"/>
      <c r="C73" s="301"/>
      <c r="D73" s="301"/>
      <c r="E73" s="301"/>
      <c r="F73" s="301"/>
      <c r="G73" s="301"/>
    </row>
    <row r="74" spans="1:7" ht="15.6">
      <c r="A74" s="327">
        <v>745</v>
      </c>
      <c r="B74" s="301"/>
      <c r="C74" s="301"/>
      <c r="D74" s="327">
        <v>1265</v>
      </c>
      <c r="E74" s="301"/>
      <c r="F74" s="301"/>
      <c r="G74" s="301"/>
    </row>
    <row r="75" spans="1:7" ht="15.6">
      <c r="A75" s="301"/>
      <c r="B75" s="301"/>
      <c r="C75" s="301"/>
      <c r="D75" s="301"/>
      <c r="E75" s="301"/>
      <c r="F75" s="301"/>
      <c r="G75" s="301"/>
    </row>
    <row r="76" spans="1:7" ht="15.6">
      <c r="A76" s="301"/>
      <c r="B76" s="301"/>
      <c r="C76" s="301"/>
      <c r="D76" s="301"/>
      <c r="E76" s="301"/>
      <c r="F76" s="301"/>
      <c r="G76" s="301"/>
    </row>
    <row r="77" spans="1:7" ht="15.6">
      <c r="A77" s="332">
        <v>44340</v>
      </c>
      <c r="B77" s="301"/>
      <c r="C77" s="301"/>
      <c r="D77" s="301"/>
      <c r="E77" s="301"/>
      <c r="F77" s="301"/>
      <c r="G77" s="301"/>
    </row>
    <row r="78" spans="1:7" ht="15.6">
      <c r="A78" s="301"/>
      <c r="B78" s="301"/>
      <c r="C78" s="301"/>
      <c r="D78" s="301"/>
      <c r="E78" s="301"/>
      <c r="F78" s="301"/>
      <c r="G78" s="301"/>
    </row>
    <row r="79" spans="1:7" ht="15.6">
      <c r="A79" s="301"/>
      <c r="B79" s="301"/>
      <c r="C79" s="301"/>
      <c r="D79" s="301"/>
      <c r="E79" s="301"/>
      <c r="F79" s="301"/>
      <c r="G79" s="301"/>
    </row>
    <row r="80" spans="1:7" ht="15.6">
      <c r="A80" s="301"/>
      <c r="B80" s="301"/>
      <c r="C80" s="301"/>
      <c r="D80" s="301" t="s">
        <v>725</v>
      </c>
      <c r="E80" s="327">
        <v>0</v>
      </c>
      <c r="F80" s="301" t="s">
        <v>165</v>
      </c>
      <c r="G80" s="301"/>
    </row>
    <row r="81" spans="1:7" ht="15.6">
      <c r="A81" s="301" t="s">
        <v>21</v>
      </c>
      <c r="B81" s="327">
        <v>0</v>
      </c>
      <c r="C81" s="301"/>
      <c r="D81" s="301" t="s">
        <v>27</v>
      </c>
      <c r="E81" s="327">
        <v>145</v>
      </c>
      <c r="F81" s="301" t="s">
        <v>165</v>
      </c>
      <c r="G81" s="301"/>
    </row>
    <row r="82" spans="1:7" ht="15.6">
      <c r="A82" s="301" t="s">
        <v>1186</v>
      </c>
      <c r="B82" s="327">
        <v>80</v>
      </c>
      <c r="C82" s="301"/>
      <c r="D82" s="301" t="s">
        <v>6</v>
      </c>
      <c r="E82" s="327">
        <v>60</v>
      </c>
      <c r="F82" s="301" t="s">
        <v>165</v>
      </c>
      <c r="G82" s="327">
        <v>405</v>
      </c>
    </row>
    <row r="83" spans="1:7" ht="15.6">
      <c r="A83" s="301" t="s">
        <v>1187</v>
      </c>
      <c r="B83" s="327">
        <v>20</v>
      </c>
      <c r="C83" s="301"/>
      <c r="D83" s="301" t="s">
        <v>1188</v>
      </c>
      <c r="E83" s="327">
        <v>200</v>
      </c>
      <c r="F83" s="301" t="s">
        <v>165</v>
      </c>
      <c r="G83" s="301"/>
    </row>
    <row r="84" spans="1:7" ht="15.6">
      <c r="A84" s="301" t="s">
        <v>22</v>
      </c>
      <c r="B84" s="327">
        <v>40</v>
      </c>
      <c r="C84" s="301"/>
      <c r="D84" s="301" t="s">
        <v>1191</v>
      </c>
      <c r="E84" s="327">
        <v>0</v>
      </c>
      <c r="F84" s="301" t="s">
        <v>1192</v>
      </c>
      <c r="G84" s="301"/>
    </row>
    <row r="85" spans="1:7" ht="15.6">
      <c r="A85" s="301" t="s">
        <v>56</v>
      </c>
      <c r="B85" s="327">
        <v>60</v>
      </c>
      <c r="C85" s="301"/>
      <c r="D85" s="301" t="s">
        <v>7</v>
      </c>
      <c r="E85" s="327">
        <v>0</v>
      </c>
      <c r="F85" s="301" t="s">
        <v>1192</v>
      </c>
      <c r="G85" s="301"/>
    </row>
    <row r="86" spans="1:7" ht="15.6">
      <c r="A86" s="301" t="s">
        <v>1190</v>
      </c>
      <c r="B86" s="327">
        <v>20</v>
      </c>
      <c r="C86" s="301"/>
      <c r="D86" s="301" t="s">
        <v>16</v>
      </c>
      <c r="E86" s="327">
        <v>60</v>
      </c>
      <c r="F86" s="301" t="s">
        <v>1192</v>
      </c>
      <c r="G86" s="301"/>
    </row>
    <row r="87" spans="1:7" ht="15.6">
      <c r="A87" s="301" t="s">
        <v>1193</v>
      </c>
      <c r="B87" s="327">
        <v>35</v>
      </c>
      <c r="C87" s="301"/>
      <c r="D87" s="301" t="s">
        <v>1194</v>
      </c>
      <c r="E87" s="327">
        <v>0</v>
      </c>
      <c r="F87" s="301" t="s">
        <v>1192</v>
      </c>
      <c r="G87" s="301"/>
    </row>
    <row r="88" spans="1:7" ht="15.6">
      <c r="A88" s="301" t="s">
        <v>347</v>
      </c>
      <c r="B88" s="327">
        <v>60</v>
      </c>
      <c r="C88" s="301"/>
      <c r="D88" s="301" t="s">
        <v>9</v>
      </c>
      <c r="E88" s="327">
        <v>60</v>
      </c>
      <c r="F88" s="301" t="s">
        <v>1201</v>
      </c>
      <c r="G88" s="301"/>
    </row>
    <row r="89" spans="1:7" ht="15.6">
      <c r="A89" s="301" t="s">
        <v>1202</v>
      </c>
      <c r="B89" s="327">
        <v>40</v>
      </c>
      <c r="C89" s="301"/>
      <c r="D89" s="301" t="s">
        <v>49</v>
      </c>
      <c r="E89" s="327">
        <v>60</v>
      </c>
      <c r="F89" s="301" t="s">
        <v>1201</v>
      </c>
      <c r="G89" s="301"/>
    </row>
    <row r="90" spans="1:7" ht="15.6">
      <c r="A90" s="301" t="s">
        <v>1195</v>
      </c>
      <c r="B90" s="327">
        <v>135</v>
      </c>
      <c r="C90" s="301"/>
      <c r="D90" s="301" t="s">
        <v>1203</v>
      </c>
      <c r="E90" s="327">
        <v>90</v>
      </c>
      <c r="F90" s="301" t="s">
        <v>1201</v>
      </c>
      <c r="G90" s="301"/>
    </row>
    <row r="91" spans="1:7" ht="15.6">
      <c r="A91" s="301" t="s">
        <v>32</v>
      </c>
      <c r="B91" s="327">
        <v>60</v>
      </c>
      <c r="C91" s="301"/>
      <c r="D91" s="301" t="s">
        <v>1228</v>
      </c>
      <c r="E91" s="327">
        <v>100</v>
      </c>
      <c r="F91" s="301" t="s">
        <v>1201</v>
      </c>
      <c r="G91" s="301"/>
    </row>
    <row r="92" spans="1:7" ht="15.6">
      <c r="A92" s="301" t="s">
        <v>484</v>
      </c>
      <c r="B92" s="327">
        <v>0</v>
      </c>
      <c r="C92" s="301"/>
      <c r="D92" s="301"/>
      <c r="E92" s="301"/>
      <c r="F92" s="301"/>
      <c r="G92" s="301"/>
    </row>
    <row r="93" spans="1:7" ht="15.6">
      <c r="A93" s="301" t="s">
        <v>24</v>
      </c>
      <c r="B93" s="327">
        <v>75</v>
      </c>
      <c r="C93" s="301"/>
      <c r="D93" s="301"/>
      <c r="E93" s="301"/>
      <c r="F93" s="301"/>
      <c r="G93" s="301"/>
    </row>
    <row r="94" spans="1:7" ht="15.6">
      <c r="A94" s="301"/>
      <c r="B94" s="301"/>
      <c r="C94" s="301"/>
      <c r="D94" s="301"/>
      <c r="E94" s="301"/>
      <c r="F94" s="301"/>
      <c r="G94" s="301"/>
    </row>
    <row r="95" spans="1:7" ht="15.6">
      <c r="A95" s="327">
        <v>625</v>
      </c>
      <c r="B95" s="301"/>
      <c r="C95" s="301"/>
      <c r="D95" s="327">
        <v>775</v>
      </c>
      <c r="E95" s="301"/>
      <c r="F95" s="301"/>
      <c r="G95" s="30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N66"/>
  <sheetViews>
    <sheetView workbookViewId="0"/>
  </sheetViews>
  <sheetFormatPr defaultColWidth="12.6640625" defaultRowHeight="15.75" customHeight="1"/>
  <sheetData>
    <row r="1" spans="1:14" ht="15.75" customHeight="1">
      <c r="A1" s="301"/>
      <c r="B1" s="301"/>
      <c r="C1" s="301"/>
      <c r="D1" s="301"/>
      <c r="E1" s="301"/>
      <c r="F1" s="301"/>
      <c r="G1" s="301"/>
    </row>
    <row r="2" spans="1:14" ht="15.75" customHeight="1">
      <c r="A2" s="332">
        <v>44347</v>
      </c>
      <c r="B2" s="301"/>
      <c r="C2" s="301"/>
      <c r="D2" s="301"/>
      <c r="E2" s="301"/>
      <c r="F2" s="301"/>
      <c r="G2" s="301"/>
    </row>
    <row r="3" spans="1:14" ht="15.75" customHeight="1">
      <c r="A3" s="301"/>
      <c r="B3" s="301"/>
      <c r="C3" s="301"/>
      <c r="D3" s="301"/>
      <c r="E3" s="301"/>
      <c r="F3" s="301"/>
      <c r="G3" s="301"/>
    </row>
    <row r="4" spans="1:14" ht="15.75" customHeight="1">
      <c r="A4" s="301"/>
      <c r="B4" s="301"/>
      <c r="C4" s="301"/>
      <c r="D4" s="301" t="s">
        <v>725</v>
      </c>
      <c r="E4" s="327">
        <v>35</v>
      </c>
      <c r="F4" s="301" t="s">
        <v>165</v>
      </c>
      <c r="G4" s="301"/>
    </row>
    <row r="5" spans="1:14" ht="15.75" customHeight="1">
      <c r="A5" s="301" t="s">
        <v>1232</v>
      </c>
      <c r="B5" s="327">
        <v>15</v>
      </c>
      <c r="C5" s="301"/>
      <c r="D5" s="301" t="s">
        <v>27</v>
      </c>
      <c r="E5" s="327">
        <v>431</v>
      </c>
      <c r="F5" s="301" t="s">
        <v>165</v>
      </c>
      <c r="G5" s="301"/>
    </row>
    <row r="6" spans="1:14" ht="15.75" customHeight="1">
      <c r="A6" s="301" t="s">
        <v>1186</v>
      </c>
      <c r="B6" s="327">
        <v>0</v>
      </c>
      <c r="C6" s="301"/>
      <c r="D6" s="301" t="s">
        <v>6</v>
      </c>
      <c r="E6" s="327">
        <v>60</v>
      </c>
      <c r="F6" s="301" t="s">
        <v>165</v>
      </c>
      <c r="G6" s="327">
        <v>686</v>
      </c>
    </row>
    <row r="7" spans="1:14" ht="15.75" customHeight="1">
      <c r="A7" s="301" t="s">
        <v>1187</v>
      </c>
      <c r="B7" s="327">
        <v>35</v>
      </c>
      <c r="C7" s="301"/>
      <c r="D7" s="301" t="s">
        <v>1188</v>
      </c>
      <c r="E7" s="327">
        <v>160</v>
      </c>
      <c r="F7" s="301" t="s">
        <v>165</v>
      </c>
      <c r="G7" s="301"/>
    </row>
    <row r="8" spans="1:14" ht="15.75" customHeight="1">
      <c r="A8" s="301" t="s">
        <v>22</v>
      </c>
      <c r="B8" s="327">
        <v>30</v>
      </c>
      <c r="C8" s="301"/>
      <c r="D8" s="301" t="s">
        <v>1191</v>
      </c>
      <c r="E8" s="327">
        <v>35</v>
      </c>
      <c r="F8" s="301" t="s">
        <v>1192</v>
      </c>
      <c r="G8" s="301"/>
    </row>
    <row r="9" spans="1:14" ht="15.75" customHeight="1">
      <c r="A9" s="301" t="s">
        <v>56</v>
      </c>
      <c r="B9" s="327">
        <v>60</v>
      </c>
      <c r="C9" s="301"/>
      <c r="D9" s="301" t="s">
        <v>7</v>
      </c>
      <c r="E9" s="327">
        <v>20</v>
      </c>
      <c r="F9" s="301" t="s">
        <v>1192</v>
      </c>
      <c r="G9" s="301"/>
    </row>
    <row r="10" spans="1:14" ht="15.75" customHeight="1">
      <c r="A10" s="301" t="s">
        <v>1190</v>
      </c>
      <c r="B10" s="327">
        <v>35</v>
      </c>
      <c r="C10" s="301"/>
      <c r="D10" s="301" t="s">
        <v>16</v>
      </c>
      <c r="E10" s="327">
        <v>0</v>
      </c>
      <c r="F10" s="301" t="s">
        <v>1192</v>
      </c>
      <c r="G10" s="301"/>
    </row>
    <row r="11" spans="1:14" ht="15.75" customHeight="1">
      <c r="A11" s="301" t="s">
        <v>1193</v>
      </c>
      <c r="B11" s="327">
        <v>35</v>
      </c>
      <c r="C11" s="301"/>
      <c r="D11" s="301" t="s">
        <v>1194</v>
      </c>
      <c r="E11" s="327">
        <v>60</v>
      </c>
      <c r="F11" s="301" t="s">
        <v>1192</v>
      </c>
      <c r="G11" s="301"/>
    </row>
    <row r="12" spans="1:14" ht="15.75" customHeight="1">
      <c r="A12" s="301" t="s">
        <v>347</v>
      </c>
      <c r="B12" s="327">
        <v>48</v>
      </c>
      <c r="C12" s="301"/>
      <c r="D12" s="301" t="s">
        <v>9</v>
      </c>
      <c r="E12" s="327">
        <v>60</v>
      </c>
      <c r="F12" s="301" t="s">
        <v>1201</v>
      </c>
      <c r="G12" s="301"/>
    </row>
    <row r="13" spans="1:14" ht="15.75" customHeight="1">
      <c r="A13" s="301" t="s">
        <v>1202</v>
      </c>
      <c r="B13" s="327">
        <v>20</v>
      </c>
      <c r="C13" s="301"/>
      <c r="D13" s="301" t="s">
        <v>49</v>
      </c>
      <c r="E13" s="327">
        <v>0</v>
      </c>
      <c r="F13" s="301" t="s">
        <v>1201</v>
      </c>
      <c r="G13" s="301"/>
      <c r="I13" s="3">
        <v>408</v>
      </c>
      <c r="J13" s="3">
        <v>686</v>
      </c>
      <c r="K13" s="3">
        <f>SUM(E8:E11)</f>
        <v>115</v>
      </c>
      <c r="L13" s="3">
        <f>SUM(E12:E15)</f>
        <v>230</v>
      </c>
    </row>
    <row r="14" spans="1:14" ht="15.75" customHeight="1">
      <c r="A14" s="301" t="s">
        <v>1195</v>
      </c>
      <c r="B14" s="327">
        <v>80</v>
      </c>
      <c r="C14" s="301"/>
      <c r="D14" s="301" t="s">
        <v>1203</v>
      </c>
      <c r="E14" s="327">
        <v>90</v>
      </c>
      <c r="F14" s="301" t="s">
        <v>1201</v>
      </c>
      <c r="G14" s="301"/>
      <c r="I14" s="3">
        <v>465</v>
      </c>
      <c r="J14" s="3">
        <v>680</v>
      </c>
      <c r="K14" s="3">
        <f>SUM(E28:E32)</f>
        <v>225</v>
      </c>
      <c r="L14" s="3">
        <f>SUM(E33:E36)</f>
        <v>250</v>
      </c>
    </row>
    <row r="15" spans="1:14" ht="15.75" customHeight="1">
      <c r="A15" s="301" t="s">
        <v>32</v>
      </c>
      <c r="B15" s="327">
        <v>0</v>
      </c>
      <c r="C15" s="301"/>
      <c r="D15" s="301" t="s">
        <v>1228</v>
      </c>
      <c r="E15" s="327">
        <v>80</v>
      </c>
      <c r="F15" s="301" t="s">
        <v>1201</v>
      </c>
      <c r="G15" s="301"/>
      <c r="I15" s="3">
        <v>285</v>
      </c>
      <c r="J15" s="3">
        <v>345</v>
      </c>
      <c r="K15" s="3">
        <v>60</v>
      </c>
      <c r="L15" s="3">
        <v>60</v>
      </c>
      <c r="N15" s="3">
        <f>SUM(I13:L17)</f>
        <v>5304</v>
      </c>
    </row>
    <row r="16" spans="1:14" ht="15.75" customHeight="1">
      <c r="A16" s="301" t="s">
        <v>1233</v>
      </c>
      <c r="B16" s="327">
        <v>50</v>
      </c>
      <c r="C16" s="301"/>
      <c r="D16" s="301"/>
      <c r="E16" s="301"/>
      <c r="F16" s="301"/>
      <c r="G16" s="301"/>
      <c r="I16" s="3">
        <v>535</v>
      </c>
      <c r="J16" s="3">
        <v>240</v>
      </c>
      <c r="K16" s="3">
        <f>E58+E60+E61</f>
        <v>210</v>
      </c>
      <c r="L16" s="3">
        <v>60</v>
      </c>
    </row>
    <row r="17" spans="1:14" ht="15.75" customHeight="1">
      <c r="A17" s="301"/>
      <c r="B17" s="301"/>
      <c r="C17" s="301"/>
      <c r="D17" s="301"/>
      <c r="E17" s="301"/>
      <c r="F17" s="301"/>
      <c r="G17" s="301"/>
      <c r="I17" s="3">
        <v>60</v>
      </c>
      <c r="J17" s="3">
        <v>240</v>
      </c>
      <c r="K17" s="3">
        <v>60</v>
      </c>
      <c r="L17" s="3">
        <v>90</v>
      </c>
    </row>
    <row r="18" spans="1:14" ht="15.75" customHeight="1">
      <c r="A18" s="301"/>
      <c r="B18" s="301"/>
      <c r="C18" s="301"/>
      <c r="D18" s="301"/>
      <c r="E18" s="301"/>
      <c r="F18" s="301"/>
      <c r="G18" s="301"/>
    </row>
    <row r="19" spans="1:14" ht="15.75" customHeight="1">
      <c r="A19" s="327">
        <v>408</v>
      </c>
      <c r="B19" s="301"/>
      <c r="C19" s="301"/>
      <c r="D19" s="327">
        <v>1031</v>
      </c>
      <c r="E19" s="301"/>
      <c r="F19" s="301"/>
      <c r="G19" s="301"/>
      <c r="I19" s="3">
        <f t="shared" ref="I19:L19" si="0">SUM(I13:I17)</f>
        <v>1753</v>
      </c>
      <c r="J19" s="3">
        <f t="shared" si="0"/>
        <v>2191</v>
      </c>
      <c r="K19" s="3">
        <f t="shared" si="0"/>
        <v>670</v>
      </c>
      <c r="L19" s="3">
        <f t="shared" si="0"/>
        <v>690</v>
      </c>
      <c r="N19" s="3">
        <f>SUM(I19:L19)</f>
        <v>5304</v>
      </c>
    </row>
    <row r="20" spans="1:14" ht="15.75" customHeight="1">
      <c r="A20" s="301"/>
      <c r="B20" s="301"/>
      <c r="C20" s="301"/>
      <c r="D20" s="301"/>
      <c r="E20" s="301"/>
      <c r="F20" s="301"/>
      <c r="G20" s="301"/>
    </row>
    <row r="21" spans="1:14" ht="15.75" customHeight="1">
      <c r="A21" s="326">
        <v>44354</v>
      </c>
      <c r="B21" s="301"/>
      <c r="C21" s="301"/>
      <c r="D21" s="301"/>
      <c r="E21" s="301"/>
      <c r="F21" s="301"/>
      <c r="G21" s="301"/>
    </row>
    <row r="22" spans="1:14" ht="15.75" customHeight="1">
      <c r="A22" s="301"/>
      <c r="B22" s="301"/>
      <c r="C22" s="301"/>
      <c r="D22" s="301"/>
      <c r="E22" s="301"/>
      <c r="F22" s="301"/>
      <c r="G22" s="301"/>
    </row>
    <row r="23" spans="1:14" ht="15.75" customHeight="1">
      <c r="A23" s="301"/>
      <c r="B23" s="301"/>
      <c r="C23" s="301"/>
      <c r="D23" s="301" t="s">
        <v>725</v>
      </c>
      <c r="E23" s="327">
        <v>35</v>
      </c>
      <c r="F23" s="301" t="s">
        <v>165</v>
      </c>
      <c r="G23" s="301"/>
    </row>
    <row r="24" spans="1:14" ht="15.75" customHeight="1">
      <c r="A24" s="301"/>
      <c r="B24" s="301"/>
      <c r="C24" s="301"/>
      <c r="D24" s="301" t="s">
        <v>27</v>
      </c>
      <c r="E24" s="327">
        <v>305</v>
      </c>
      <c r="F24" s="301" t="s">
        <v>165</v>
      </c>
      <c r="G24" s="301"/>
    </row>
    <row r="25" spans="1:14" ht="15.75" customHeight="1">
      <c r="A25" s="301"/>
      <c r="B25" s="301"/>
      <c r="C25" s="301"/>
      <c r="D25" s="301" t="s">
        <v>6</v>
      </c>
      <c r="E25" s="327">
        <v>60</v>
      </c>
      <c r="F25" s="301" t="s">
        <v>165</v>
      </c>
      <c r="G25" s="327">
        <v>680</v>
      </c>
    </row>
    <row r="26" spans="1:14" ht="15.75" customHeight="1">
      <c r="A26" s="301" t="s">
        <v>1187</v>
      </c>
      <c r="B26" s="327">
        <v>50</v>
      </c>
      <c r="C26" s="301"/>
      <c r="D26" s="301" t="s">
        <v>1188</v>
      </c>
      <c r="E26" s="327">
        <v>100</v>
      </c>
      <c r="F26" s="301" t="s">
        <v>165</v>
      </c>
      <c r="G26" s="301"/>
    </row>
    <row r="27" spans="1:14" ht="15.6">
      <c r="A27" s="301" t="s">
        <v>22</v>
      </c>
      <c r="B27" s="327">
        <v>40</v>
      </c>
      <c r="C27" s="301"/>
      <c r="D27" s="301" t="s">
        <v>43</v>
      </c>
      <c r="E27" s="327">
        <v>180</v>
      </c>
      <c r="F27" s="301" t="s">
        <v>165</v>
      </c>
      <c r="G27" s="301"/>
    </row>
    <row r="28" spans="1:14" ht="15.6">
      <c r="A28" s="301" t="s">
        <v>56</v>
      </c>
      <c r="B28" s="327">
        <v>60</v>
      </c>
      <c r="C28" s="301"/>
      <c r="D28" s="301" t="s">
        <v>1191</v>
      </c>
      <c r="E28" s="327">
        <v>45</v>
      </c>
      <c r="F28" s="301" t="s">
        <v>1192</v>
      </c>
      <c r="G28" s="301"/>
    </row>
    <row r="29" spans="1:14" ht="15.6">
      <c r="A29" s="301" t="s">
        <v>1190</v>
      </c>
      <c r="B29" s="327">
        <v>55</v>
      </c>
      <c r="C29" s="301"/>
      <c r="D29" s="301" t="s">
        <v>7</v>
      </c>
      <c r="E29" s="327">
        <v>60</v>
      </c>
      <c r="F29" s="301" t="s">
        <v>1192</v>
      </c>
      <c r="G29" s="301"/>
    </row>
    <row r="30" spans="1:14" ht="15.6">
      <c r="A30" s="301" t="s">
        <v>1193</v>
      </c>
      <c r="B30" s="327">
        <v>0</v>
      </c>
      <c r="C30" s="301"/>
      <c r="D30" s="301" t="s">
        <v>16</v>
      </c>
      <c r="E30" s="327">
        <v>0</v>
      </c>
      <c r="F30" s="301" t="s">
        <v>1192</v>
      </c>
      <c r="G30" s="301"/>
    </row>
    <row r="31" spans="1:14" ht="15.6">
      <c r="A31" s="301" t="s">
        <v>347</v>
      </c>
      <c r="B31" s="327">
        <v>60</v>
      </c>
      <c r="C31" s="301"/>
      <c r="D31" s="301" t="s">
        <v>1194</v>
      </c>
      <c r="E31" s="327">
        <v>60</v>
      </c>
      <c r="F31" s="301" t="s">
        <v>1192</v>
      </c>
      <c r="G31" s="301"/>
    </row>
    <row r="32" spans="1:14" ht="15.6">
      <c r="A32" s="301" t="s">
        <v>1202</v>
      </c>
      <c r="B32" s="327">
        <v>60</v>
      </c>
      <c r="C32" s="301"/>
      <c r="D32" s="301" t="s">
        <v>1234</v>
      </c>
      <c r="E32" s="327">
        <v>60</v>
      </c>
      <c r="F32" s="301" t="s">
        <v>1192</v>
      </c>
      <c r="G32" s="301"/>
    </row>
    <row r="33" spans="1:7" ht="15.6">
      <c r="A33" s="301" t="s">
        <v>1195</v>
      </c>
      <c r="B33" s="327">
        <v>90</v>
      </c>
      <c r="C33" s="301"/>
      <c r="D33" s="301" t="s">
        <v>9</v>
      </c>
      <c r="E33" s="327">
        <v>60</v>
      </c>
      <c r="F33" s="301" t="s">
        <v>1201</v>
      </c>
      <c r="G33" s="301"/>
    </row>
    <row r="34" spans="1:7" ht="15.6">
      <c r="A34" s="301" t="s">
        <v>32</v>
      </c>
      <c r="B34" s="327">
        <v>0</v>
      </c>
      <c r="C34" s="301"/>
      <c r="D34" s="301" t="s">
        <v>49</v>
      </c>
      <c r="E34" s="327">
        <v>0</v>
      </c>
      <c r="F34" s="301" t="s">
        <v>1201</v>
      </c>
      <c r="G34" s="301"/>
    </row>
    <row r="35" spans="1:7" ht="15.6">
      <c r="A35" s="301" t="s">
        <v>1233</v>
      </c>
      <c r="B35" s="327">
        <v>50</v>
      </c>
      <c r="C35" s="301"/>
      <c r="D35" s="301" t="s">
        <v>1203</v>
      </c>
      <c r="E35" s="327">
        <v>90</v>
      </c>
      <c r="F35" s="301" t="s">
        <v>1201</v>
      </c>
      <c r="G35" s="301"/>
    </row>
    <row r="36" spans="1:7" ht="15.6">
      <c r="A36" s="301"/>
      <c r="B36" s="301"/>
      <c r="C36" s="301"/>
      <c r="D36" s="301" t="s">
        <v>1228</v>
      </c>
      <c r="E36" s="327">
        <v>100</v>
      </c>
      <c r="F36" s="301" t="s">
        <v>1201</v>
      </c>
      <c r="G36" s="301"/>
    </row>
    <row r="37" spans="1:7" ht="15.6">
      <c r="A37" s="301"/>
      <c r="B37" s="301"/>
      <c r="C37" s="301"/>
      <c r="D37" s="301"/>
      <c r="E37" s="301"/>
      <c r="F37" s="301"/>
      <c r="G37" s="301"/>
    </row>
    <row r="38" spans="1:7" ht="15.6">
      <c r="A38" s="327">
        <v>465</v>
      </c>
      <c r="B38" s="301"/>
      <c r="C38" s="301"/>
      <c r="D38" s="327">
        <v>1155</v>
      </c>
      <c r="E38" s="301"/>
      <c r="F38" s="301"/>
      <c r="G38" s="301"/>
    </row>
    <row r="39" spans="1:7" ht="15.6">
      <c r="A39" s="301"/>
      <c r="B39" s="301"/>
      <c r="C39" s="301"/>
      <c r="D39" s="301"/>
      <c r="E39" s="301"/>
      <c r="F39" s="301"/>
      <c r="G39" s="301"/>
    </row>
    <row r="40" spans="1:7" ht="15.6">
      <c r="A40" s="326">
        <v>44361</v>
      </c>
      <c r="B40" s="301"/>
      <c r="C40" s="301"/>
      <c r="D40" s="301"/>
      <c r="E40" s="301"/>
      <c r="F40" s="301"/>
      <c r="G40" s="301"/>
    </row>
    <row r="41" spans="1:7" ht="15.6">
      <c r="A41" s="301" t="s">
        <v>1195</v>
      </c>
      <c r="B41" s="327">
        <v>60</v>
      </c>
      <c r="C41" s="301"/>
      <c r="D41" s="301" t="s">
        <v>43</v>
      </c>
      <c r="E41" s="327">
        <v>240</v>
      </c>
      <c r="F41" s="301" t="s">
        <v>165</v>
      </c>
      <c r="G41" s="327">
        <v>240</v>
      </c>
    </row>
    <row r="42" spans="1:7" ht="15.6">
      <c r="A42" s="301"/>
      <c r="B42" s="301"/>
      <c r="C42" s="301"/>
      <c r="D42" s="301" t="s">
        <v>1203</v>
      </c>
      <c r="E42" s="327">
        <v>90</v>
      </c>
      <c r="F42" s="301" t="s">
        <v>1201</v>
      </c>
      <c r="G42" s="301"/>
    </row>
    <row r="43" spans="1:7" ht="15.6">
      <c r="A43" s="301"/>
      <c r="B43" s="301"/>
      <c r="C43" s="301"/>
      <c r="D43" s="301" t="s">
        <v>1194</v>
      </c>
      <c r="E43" s="327">
        <v>60</v>
      </c>
      <c r="F43" s="301" t="s">
        <v>1192</v>
      </c>
      <c r="G43" s="301"/>
    </row>
    <row r="44" spans="1:7" ht="15.6">
      <c r="A44" s="301"/>
      <c r="B44" s="301"/>
      <c r="C44" s="301"/>
      <c r="D44" s="301"/>
      <c r="E44" s="301"/>
      <c r="F44" s="301"/>
      <c r="G44" s="301"/>
    </row>
    <row r="45" spans="1:7" ht="15.6">
      <c r="A45" s="327">
        <v>60</v>
      </c>
      <c r="B45" s="301"/>
      <c r="C45" s="301"/>
      <c r="D45" s="327">
        <v>390</v>
      </c>
      <c r="E45" s="301"/>
      <c r="F45" s="301"/>
      <c r="G45" s="301"/>
    </row>
    <row r="46" spans="1:7" ht="15.6">
      <c r="A46" s="301"/>
      <c r="B46" s="301"/>
      <c r="C46" s="301"/>
      <c r="D46" s="301"/>
      <c r="E46" s="301"/>
      <c r="F46" s="301"/>
      <c r="G46" s="301"/>
    </row>
    <row r="47" spans="1:7" ht="15.6">
      <c r="A47" s="326">
        <v>44368</v>
      </c>
      <c r="B47" s="301"/>
      <c r="C47" s="301"/>
      <c r="D47" s="301"/>
      <c r="E47" s="301"/>
      <c r="F47" s="301"/>
      <c r="G47" s="301"/>
    </row>
    <row r="48" spans="1:7" ht="15.6">
      <c r="A48" s="301" t="s">
        <v>347</v>
      </c>
      <c r="B48" s="327">
        <v>25</v>
      </c>
      <c r="C48" s="301"/>
      <c r="D48" s="301" t="s">
        <v>1194</v>
      </c>
      <c r="E48" s="327">
        <v>60</v>
      </c>
      <c r="F48" s="301" t="s">
        <v>1192</v>
      </c>
      <c r="G48" s="301"/>
    </row>
    <row r="49" spans="1:13" ht="15.6">
      <c r="A49" s="301" t="s">
        <v>1235</v>
      </c>
      <c r="B49" s="327">
        <v>55</v>
      </c>
      <c r="C49" s="301"/>
      <c r="D49" s="301" t="s">
        <v>43</v>
      </c>
      <c r="E49" s="327">
        <v>225</v>
      </c>
      <c r="F49" s="301" t="s">
        <v>165</v>
      </c>
      <c r="G49" s="327">
        <v>285</v>
      </c>
      <c r="J49" s="3">
        <v>285</v>
      </c>
      <c r="K49" s="3">
        <f>E48+E49+E52</f>
        <v>345</v>
      </c>
      <c r="L49" s="3">
        <v>60</v>
      </c>
      <c r="M49" s="3">
        <v>60</v>
      </c>
    </row>
    <row r="50" spans="1:13" ht="15.6">
      <c r="A50" s="301" t="s">
        <v>1236</v>
      </c>
      <c r="B50" s="327">
        <v>85</v>
      </c>
      <c r="C50" s="301"/>
      <c r="D50" s="301" t="s">
        <v>9</v>
      </c>
      <c r="E50" s="327">
        <v>60</v>
      </c>
      <c r="F50" s="301" t="s">
        <v>1201</v>
      </c>
      <c r="G50" s="301"/>
    </row>
    <row r="51" spans="1:13" ht="15.6">
      <c r="A51" s="301" t="s">
        <v>32</v>
      </c>
      <c r="B51" s="327">
        <v>120</v>
      </c>
      <c r="C51" s="301"/>
      <c r="D51" s="301" t="s">
        <v>1237</v>
      </c>
      <c r="E51" s="327">
        <v>60</v>
      </c>
      <c r="F51" s="301" t="s">
        <v>1192</v>
      </c>
      <c r="G51" s="301"/>
    </row>
    <row r="52" spans="1:13" ht="15.6">
      <c r="A52" s="301"/>
      <c r="B52" s="301"/>
      <c r="C52" s="301"/>
      <c r="D52" s="301" t="s">
        <v>1238</v>
      </c>
      <c r="E52" s="327">
        <v>60</v>
      </c>
      <c r="F52" s="301" t="s">
        <v>165</v>
      </c>
      <c r="G52" s="301"/>
    </row>
    <row r="53" spans="1:13" ht="15.6">
      <c r="A53" s="301"/>
      <c r="B53" s="301"/>
      <c r="C53" s="301"/>
      <c r="D53" s="301"/>
      <c r="E53" s="301"/>
      <c r="F53" s="301"/>
      <c r="G53" s="301"/>
    </row>
    <row r="54" spans="1:13" ht="15.6">
      <c r="A54" s="301"/>
      <c r="B54" s="327">
        <v>285</v>
      </c>
      <c r="C54" s="301"/>
      <c r="D54" s="327">
        <v>465</v>
      </c>
      <c r="E54" s="301"/>
      <c r="F54" s="301"/>
      <c r="G54" s="301"/>
    </row>
    <row r="55" spans="1:13" ht="15.6">
      <c r="A55" s="301"/>
      <c r="B55" s="301"/>
      <c r="C55" s="301"/>
      <c r="D55" s="301"/>
      <c r="E55" s="301"/>
      <c r="F55" s="301"/>
      <c r="G55" s="301"/>
    </row>
    <row r="56" spans="1:13" ht="15.6">
      <c r="A56" s="326">
        <v>44375</v>
      </c>
      <c r="B56" s="301"/>
      <c r="C56" s="301"/>
      <c r="D56" s="301"/>
      <c r="E56" s="301"/>
      <c r="F56" s="301"/>
      <c r="G56" s="301"/>
    </row>
    <row r="57" spans="1:13" ht="15.6">
      <c r="A57" s="301" t="s">
        <v>347</v>
      </c>
      <c r="B57" s="327">
        <v>25</v>
      </c>
      <c r="C57" s="301"/>
      <c r="D57" s="301" t="s">
        <v>43</v>
      </c>
      <c r="E57" s="327">
        <v>240</v>
      </c>
      <c r="F57" s="301" t="s">
        <v>165</v>
      </c>
      <c r="G57" s="327">
        <v>240</v>
      </c>
    </row>
    <row r="58" spans="1:13" ht="15.6">
      <c r="A58" s="301" t="s">
        <v>22</v>
      </c>
      <c r="B58" s="327">
        <v>60</v>
      </c>
      <c r="C58" s="301"/>
      <c r="D58" s="301" t="s">
        <v>52</v>
      </c>
      <c r="E58" s="327">
        <v>60</v>
      </c>
      <c r="F58" s="301" t="s">
        <v>1192</v>
      </c>
      <c r="G58" s="301"/>
    </row>
    <row r="59" spans="1:13" ht="15.6">
      <c r="A59" s="301" t="s">
        <v>1236</v>
      </c>
      <c r="B59" s="327">
        <v>30</v>
      </c>
      <c r="C59" s="301"/>
      <c r="D59" s="301" t="s">
        <v>9</v>
      </c>
      <c r="E59" s="327">
        <v>60</v>
      </c>
      <c r="F59" s="301" t="s">
        <v>1201</v>
      </c>
      <c r="G59" s="301"/>
    </row>
    <row r="60" spans="1:13" ht="15.6">
      <c r="A60" s="301" t="s">
        <v>32</v>
      </c>
      <c r="B60" s="327">
        <v>60</v>
      </c>
      <c r="C60" s="301"/>
      <c r="D60" s="301" t="s">
        <v>1237</v>
      </c>
      <c r="E60" s="327">
        <v>60</v>
      </c>
      <c r="F60" s="301" t="s">
        <v>1192</v>
      </c>
      <c r="G60" s="301"/>
    </row>
    <row r="61" spans="1:13" ht="15.6">
      <c r="A61" s="301" t="s">
        <v>1197</v>
      </c>
      <c r="B61" s="327">
        <v>90</v>
      </c>
      <c r="C61" s="301"/>
      <c r="D61" s="301" t="s">
        <v>1239</v>
      </c>
      <c r="E61" s="327">
        <v>90</v>
      </c>
      <c r="F61" s="301" t="s">
        <v>1192</v>
      </c>
      <c r="G61" s="301"/>
    </row>
    <row r="62" spans="1:13" ht="15.6">
      <c r="A62" s="301" t="s">
        <v>118</v>
      </c>
      <c r="B62" s="327">
        <v>120</v>
      </c>
      <c r="C62" s="301"/>
      <c r="D62" s="301"/>
      <c r="E62" s="301"/>
      <c r="F62" s="301"/>
      <c r="G62" s="301"/>
    </row>
    <row r="63" spans="1:13" ht="15.6">
      <c r="A63" s="301" t="s">
        <v>31</v>
      </c>
      <c r="B63" s="327">
        <v>60</v>
      </c>
      <c r="C63" s="301"/>
      <c r="D63" s="301"/>
      <c r="E63" s="301"/>
      <c r="F63" s="301"/>
      <c r="G63" s="301"/>
    </row>
    <row r="64" spans="1:13" ht="15.6">
      <c r="A64" s="301" t="s">
        <v>1240</v>
      </c>
      <c r="B64" s="327">
        <v>90</v>
      </c>
      <c r="C64" s="301"/>
      <c r="D64" s="301"/>
      <c r="E64" s="301"/>
      <c r="F64" s="301"/>
      <c r="G64" s="301"/>
    </row>
    <row r="65" spans="1:7" ht="15.6">
      <c r="A65" s="301"/>
      <c r="B65" s="301"/>
      <c r="C65" s="301"/>
      <c r="D65" s="301"/>
      <c r="E65" s="301"/>
      <c r="F65" s="301"/>
      <c r="G65" s="301"/>
    </row>
    <row r="66" spans="1:7" ht="15.6">
      <c r="A66" s="301"/>
      <c r="B66" s="327">
        <v>535</v>
      </c>
      <c r="C66" s="301"/>
      <c r="D66" s="301"/>
      <c r="E66" s="327">
        <v>510</v>
      </c>
      <c r="F66" s="301"/>
      <c r="G66" s="30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N39"/>
  <sheetViews>
    <sheetView workbookViewId="0"/>
  </sheetViews>
  <sheetFormatPr defaultColWidth="12.6640625" defaultRowHeight="15.75" customHeight="1"/>
  <sheetData>
    <row r="1" spans="1:14" ht="15.75" customHeight="1">
      <c r="A1" s="326">
        <v>44382</v>
      </c>
      <c r="B1" s="301"/>
      <c r="C1" s="301"/>
      <c r="D1" s="301"/>
      <c r="E1" s="301"/>
      <c r="F1" s="301"/>
      <c r="G1" s="301"/>
    </row>
    <row r="2" spans="1:14" ht="15.75" customHeight="1">
      <c r="A2" s="301" t="s">
        <v>347</v>
      </c>
      <c r="B2" s="327">
        <v>25</v>
      </c>
      <c r="C2" s="301"/>
      <c r="D2" s="301" t="s">
        <v>43</v>
      </c>
      <c r="E2" s="327">
        <v>120</v>
      </c>
      <c r="F2" s="301" t="s">
        <v>165</v>
      </c>
      <c r="G2" s="327">
        <v>240</v>
      </c>
      <c r="I2" s="3">
        <v>430</v>
      </c>
      <c r="J2" s="3">
        <v>120</v>
      </c>
      <c r="K2" s="3">
        <v>270</v>
      </c>
      <c r="L2" s="3">
        <v>120</v>
      </c>
    </row>
    <row r="3" spans="1:14" ht="15.75" customHeight="1">
      <c r="A3" s="301" t="s">
        <v>22</v>
      </c>
      <c r="B3" s="327">
        <v>40</v>
      </c>
      <c r="C3" s="301"/>
      <c r="D3" s="301" t="s">
        <v>52</v>
      </c>
      <c r="E3" s="327">
        <v>60</v>
      </c>
      <c r="F3" s="301" t="s">
        <v>1192</v>
      </c>
      <c r="G3" s="301"/>
      <c r="I3" s="3">
        <v>545</v>
      </c>
      <c r="J3" s="3">
        <v>190</v>
      </c>
      <c r="K3" s="3">
        <v>720</v>
      </c>
      <c r="L3" s="3">
        <v>180</v>
      </c>
    </row>
    <row r="4" spans="1:14" ht="15.75" customHeight="1">
      <c r="A4" s="301" t="s">
        <v>1236</v>
      </c>
      <c r="B4" s="327">
        <v>35</v>
      </c>
      <c r="C4" s="301"/>
      <c r="D4" s="301" t="s">
        <v>49</v>
      </c>
      <c r="E4" s="327">
        <v>120</v>
      </c>
      <c r="F4" s="301" t="s">
        <v>1201</v>
      </c>
      <c r="G4" s="301"/>
      <c r="I4" s="3">
        <v>575</v>
      </c>
      <c r="J4" s="3">
        <v>180</v>
      </c>
      <c r="K4" s="3">
        <v>445</v>
      </c>
      <c r="L4" s="3">
        <v>180</v>
      </c>
    </row>
    <row r="5" spans="1:14" ht="15.75" customHeight="1">
      <c r="A5" s="301" t="s">
        <v>32</v>
      </c>
      <c r="B5" s="327">
        <v>60</v>
      </c>
      <c r="C5" s="301"/>
      <c r="D5" s="301" t="s">
        <v>1237</v>
      </c>
      <c r="E5" s="327">
        <v>60</v>
      </c>
      <c r="F5" s="301" t="s">
        <v>1192</v>
      </c>
      <c r="G5" s="301"/>
    </row>
    <row r="6" spans="1:14" ht="15.75" customHeight="1">
      <c r="A6" s="301" t="s">
        <v>1197</v>
      </c>
      <c r="B6" s="327">
        <v>90</v>
      </c>
      <c r="C6" s="301"/>
      <c r="D6" s="301" t="s">
        <v>1239</v>
      </c>
      <c r="E6" s="327">
        <v>90</v>
      </c>
      <c r="F6" s="301" t="s">
        <v>1192</v>
      </c>
      <c r="G6" s="301"/>
      <c r="I6" s="3">
        <f t="shared" ref="I6:L6" si="0">SUM(I2:I4)</f>
        <v>1550</v>
      </c>
      <c r="J6" s="3">
        <f t="shared" si="0"/>
        <v>490</v>
      </c>
      <c r="K6" s="3">
        <f t="shared" si="0"/>
        <v>1435</v>
      </c>
      <c r="L6" s="3">
        <f t="shared" si="0"/>
        <v>480</v>
      </c>
      <c r="N6" s="3">
        <f>I6+J6+K6+L6</f>
        <v>3955</v>
      </c>
    </row>
    <row r="7" spans="1:14" ht="15.75" customHeight="1">
      <c r="A7" s="301" t="s">
        <v>1193</v>
      </c>
      <c r="B7" s="327">
        <v>60</v>
      </c>
      <c r="C7" s="301"/>
      <c r="D7" s="301" t="s">
        <v>1194</v>
      </c>
      <c r="E7" s="327">
        <v>60</v>
      </c>
      <c r="F7" s="301" t="s">
        <v>1192</v>
      </c>
      <c r="G7" s="301"/>
    </row>
    <row r="8" spans="1:14" ht="15.75" customHeight="1">
      <c r="A8" s="301" t="s">
        <v>31</v>
      </c>
      <c r="B8" s="327">
        <v>60</v>
      </c>
      <c r="C8" s="301"/>
      <c r="D8" s="301"/>
      <c r="E8" s="301"/>
      <c r="F8" s="301"/>
      <c r="G8" s="301"/>
    </row>
    <row r="9" spans="1:14" ht="15.75" customHeight="1">
      <c r="A9" s="301" t="s">
        <v>775</v>
      </c>
      <c r="B9" s="327">
        <v>60</v>
      </c>
      <c r="C9" s="301"/>
      <c r="D9" s="301"/>
      <c r="E9" s="301"/>
      <c r="F9" s="301"/>
      <c r="G9" s="301"/>
    </row>
    <row r="10" spans="1:14" ht="15.75" customHeight="1">
      <c r="A10" s="301"/>
      <c r="B10" s="301"/>
      <c r="C10" s="301"/>
      <c r="D10" s="301"/>
      <c r="E10" s="301"/>
      <c r="F10" s="301"/>
      <c r="G10" s="301"/>
    </row>
    <row r="11" spans="1:14" ht="15.75" customHeight="1">
      <c r="A11" s="301"/>
      <c r="B11" s="327">
        <v>430</v>
      </c>
      <c r="C11" s="301"/>
      <c r="D11" s="301"/>
      <c r="E11" s="327">
        <v>510</v>
      </c>
      <c r="F11" s="301"/>
      <c r="G11" s="301"/>
    </row>
    <row r="12" spans="1:14" ht="15.75" customHeight="1">
      <c r="A12" s="301"/>
      <c r="B12" s="301"/>
      <c r="C12" s="301"/>
      <c r="D12" s="301"/>
      <c r="E12" s="301"/>
      <c r="F12" s="301"/>
      <c r="G12" s="301"/>
    </row>
    <row r="13" spans="1:14" ht="15.75" customHeight="1">
      <c r="A13" s="326">
        <v>44389</v>
      </c>
      <c r="B13" s="301"/>
      <c r="C13" s="301"/>
      <c r="D13" s="301"/>
      <c r="E13" s="301"/>
      <c r="F13" s="301"/>
      <c r="G13" s="301"/>
    </row>
    <row r="14" spans="1:14" ht="15.75" customHeight="1">
      <c r="A14" s="301" t="s">
        <v>347</v>
      </c>
      <c r="B14" s="327">
        <v>25</v>
      </c>
      <c r="C14" s="301"/>
      <c r="D14" s="301" t="s">
        <v>1241</v>
      </c>
      <c r="E14" s="327">
        <v>30</v>
      </c>
      <c r="F14" s="301" t="s">
        <v>165</v>
      </c>
      <c r="G14" s="327">
        <v>190</v>
      </c>
    </row>
    <row r="15" spans="1:14" ht="15.75" customHeight="1">
      <c r="A15" s="301" t="s">
        <v>22</v>
      </c>
      <c r="B15" s="327">
        <v>60</v>
      </c>
      <c r="C15" s="301"/>
      <c r="D15" s="301" t="s">
        <v>18</v>
      </c>
      <c r="E15" s="327">
        <v>60</v>
      </c>
      <c r="F15" s="301" t="s">
        <v>165</v>
      </c>
      <c r="G15" s="301"/>
    </row>
    <row r="16" spans="1:14" ht="15.75" customHeight="1">
      <c r="A16" s="301" t="s">
        <v>1236</v>
      </c>
      <c r="B16" s="327">
        <v>70</v>
      </c>
      <c r="C16" s="301"/>
      <c r="D16" s="301" t="s">
        <v>26</v>
      </c>
      <c r="E16" s="327">
        <v>100</v>
      </c>
      <c r="F16" s="301" t="s">
        <v>165</v>
      </c>
      <c r="G16" s="301"/>
    </row>
    <row r="17" spans="1:7" ht="15.75" customHeight="1">
      <c r="A17" s="301" t="s">
        <v>32</v>
      </c>
      <c r="B17" s="327">
        <v>120</v>
      </c>
      <c r="C17" s="301"/>
      <c r="D17" s="301" t="s">
        <v>49</v>
      </c>
      <c r="E17" s="327">
        <v>120</v>
      </c>
      <c r="F17" s="301" t="s">
        <v>1201</v>
      </c>
      <c r="G17" s="301"/>
    </row>
    <row r="18" spans="1:7" ht="15.75" customHeight="1">
      <c r="A18" s="301" t="s">
        <v>1197</v>
      </c>
      <c r="B18" s="327">
        <v>90</v>
      </c>
      <c r="C18" s="301"/>
      <c r="D18" s="301" t="s">
        <v>9</v>
      </c>
      <c r="E18" s="327">
        <v>60</v>
      </c>
      <c r="F18" s="301" t="s">
        <v>1201</v>
      </c>
      <c r="G18" s="301"/>
    </row>
    <row r="19" spans="1:7" ht="15.75" customHeight="1">
      <c r="A19" s="301" t="s">
        <v>1193</v>
      </c>
      <c r="B19" s="327">
        <v>60</v>
      </c>
      <c r="C19" s="301"/>
      <c r="D19" s="301" t="s">
        <v>1237</v>
      </c>
      <c r="E19" s="327">
        <v>60</v>
      </c>
      <c r="F19" s="301" t="s">
        <v>1192</v>
      </c>
      <c r="G19" s="301">
        <f>SUM(E19:E22)</f>
        <v>720</v>
      </c>
    </row>
    <row r="20" spans="1:7" ht="15.75" customHeight="1">
      <c r="A20" s="301" t="s">
        <v>31</v>
      </c>
      <c r="B20" s="327">
        <v>60</v>
      </c>
      <c r="C20" s="301"/>
      <c r="D20" s="301" t="s">
        <v>1239</v>
      </c>
      <c r="E20" s="327">
        <v>90</v>
      </c>
      <c r="F20" s="301" t="s">
        <v>1192</v>
      </c>
      <c r="G20" s="301"/>
    </row>
    <row r="21" spans="1:7" ht="15.75" customHeight="1">
      <c r="A21" s="301" t="s">
        <v>51</v>
      </c>
      <c r="B21" s="327">
        <v>60</v>
      </c>
      <c r="C21" s="301"/>
      <c r="D21" s="301" t="s">
        <v>17</v>
      </c>
      <c r="E21" s="327">
        <v>90</v>
      </c>
      <c r="F21" s="301" t="s">
        <v>1192</v>
      </c>
      <c r="G21" s="301"/>
    </row>
    <row r="22" spans="1:7" ht="15.75" customHeight="1">
      <c r="A22" s="301"/>
      <c r="B22" s="301"/>
      <c r="C22" s="301"/>
      <c r="D22" s="301" t="s">
        <v>114</v>
      </c>
      <c r="E22" s="327">
        <v>480</v>
      </c>
      <c r="F22" s="301" t="s">
        <v>1192</v>
      </c>
      <c r="G22" s="301"/>
    </row>
    <row r="23" spans="1:7" ht="15.75" customHeight="1">
      <c r="A23" s="301"/>
      <c r="B23" s="301"/>
      <c r="C23" s="301"/>
      <c r="D23" s="301"/>
      <c r="E23" s="301"/>
      <c r="F23" s="301"/>
      <c r="G23" s="301"/>
    </row>
    <row r="24" spans="1:7" ht="15.75" customHeight="1">
      <c r="A24" s="301"/>
      <c r="B24" s="301"/>
      <c r="C24" s="301"/>
      <c r="D24" s="301"/>
      <c r="E24" s="301"/>
      <c r="F24" s="301"/>
      <c r="G24" s="301"/>
    </row>
    <row r="25" spans="1:7" ht="15.75" customHeight="1">
      <c r="A25" s="301"/>
      <c r="B25" s="327">
        <v>545</v>
      </c>
      <c r="C25" s="301"/>
      <c r="D25" s="301"/>
      <c r="E25" s="327">
        <v>1090</v>
      </c>
      <c r="F25" s="301"/>
      <c r="G25" s="301"/>
    </row>
    <row r="26" spans="1:7" ht="15.75" customHeight="1">
      <c r="A26" s="301"/>
      <c r="B26" s="301"/>
      <c r="C26" s="301"/>
      <c r="D26" s="301"/>
      <c r="E26" s="301"/>
      <c r="F26" s="301"/>
      <c r="G26" s="301"/>
    </row>
    <row r="27" spans="1:7" ht="15.6">
      <c r="A27" s="326">
        <v>44396</v>
      </c>
      <c r="B27" s="326">
        <v>44400</v>
      </c>
      <c r="C27" s="440" t="s">
        <v>1242</v>
      </c>
      <c r="D27" s="441"/>
      <c r="E27" s="301"/>
      <c r="F27" s="301"/>
      <c r="G27" s="301"/>
    </row>
    <row r="28" spans="1:7" ht="15.6">
      <c r="A28" s="301" t="s">
        <v>347</v>
      </c>
      <c r="B28" s="327">
        <v>25</v>
      </c>
      <c r="C28" s="301"/>
      <c r="D28" s="301" t="s">
        <v>1241</v>
      </c>
      <c r="E28" s="327">
        <v>60</v>
      </c>
      <c r="F28" s="301" t="s">
        <v>165</v>
      </c>
      <c r="G28" s="327">
        <v>150</v>
      </c>
    </row>
    <row r="29" spans="1:7" ht="15.6">
      <c r="A29" s="301" t="s">
        <v>22</v>
      </c>
      <c r="B29" s="327">
        <v>60</v>
      </c>
      <c r="C29" s="301"/>
      <c r="D29" s="301" t="s">
        <v>18</v>
      </c>
      <c r="E29" s="327">
        <v>0</v>
      </c>
      <c r="F29" s="301" t="s">
        <v>165</v>
      </c>
      <c r="G29" s="301"/>
    </row>
    <row r="30" spans="1:7" ht="15.6">
      <c r="A30" s="301" t="s">
        <v>1236</v>
      </c>
      <c r="B30" s="327">
        <v>70</v>
      </c>
      <c r="C30" s="301"/>
      <c r="D30" s="301" t="s">
        <v>26</v>
      </c>
      <c r="E30" s="327">
        <v>120</v>
      </c>
      <c r="F30" s="301" t="s">
        <v>165</v>
      </c>
      <c r="G30" s="301"/>
    </row>
    <row r="31" spans="1:7" ht="15.6">
      <c r="A31" s="301" t="s">
        <v>32</v>
      </c>
      <c r="B31" s="327">
        <v>120</v>
      </c>
      <c r="C31" s="301"/>
      <c r="D31" s="301" t="s">
        <v>49</v>
      </c>
      <c r="E31" s="327">
        <v>120</v>
      </c>
      <c r="F31" s="301" t="s">
        <v>1201</v>
      </c>
      <c r="G31" s="301"/>
    </row>
    <row r="32" spans="1:7" ht="15.6">
      <c r="A32" s="301" t="s">
        <v>1197</v>
      </c>
      <c r="B32" s="327">
        <v>180</v>
      </c>
      <c r="C32" s="301"/>
      <c r="D32" s="301" t="s">
        <v>9</v>
      </c>
      <c r="E32" s="327">
        <v>60</v>
      </c>
      <c r="F32" s="301" t="s">
        <v>1201</v>
      </c>
      <c r="G32" s="301"/>
    </row>
    <row r="33" spans="1:7" ht="15.6">
      <c r="A33" s="301" t="s">
        <v>1193</v>
      </c>
      <c r="B33" s="327">
        <v>0</v>
      </c>
      <c r="C33" s="301"/>
      <c r="D33" s="301" t="s">
        <v>1237</v>
      </c>
      <c r="E33" s="327">
        <v>45</v>
      </c>
      <c r="F33" s="301" t="s">
        <v>1192</v>
      </c>
      <c r="G33" s="301">
        <f>SUM(E33:E36)</f>
        <v>445</v>
      </c>
    </row>
    <row r="34" spans="1:7" ht="15.6">
      <c r="A34" s="301" t="s">
        <v>31</v>
      </c>
      <c r="B34" s="327">
        <v>60</v>
      </c>
      <c r="C34" s="301"/>
      <c r="D34" s="301" t="s">
        <v>1239</v>
      </c>
      <c r="E34" s="327">
        <v>180</v>
      </c>
      <c r="F34" s="301" t="s">
        <v>1192</v>
      </c>
      <c r="G34" s="301"/>
    </row>
    <row r="35" spans="1:7" ht="15.6">
      <c r="A35" s="301" t="s">
        <v>775</v>
      </c>
      <c r="B35" s="327">
        <v>60</v>
      </c>
      <c r="C35" s="301"/>
      <c r="D35" s="301" t="s">
        <v>17</v>
      </c>
      <c r="E35" s="327">
        <v>180</v>
      </c>
      <c r="F35" s="301" t="s">
        <v>1192</v>
      </c>
      <c r="G35" s="301"/>
    </row>
    <row r="36" spans="1:7" ht="15.6">
      <c r="A36" s="301"/>
      <c r="B36" s="301"/>
      <c r="C36" s="301"/>
      <c r="D36" s="301" t="s">
        <v>424</v>
      </c>
      <c r="E36" s="327">
        <v>40</v>
      </c>
      <c r="F36" s="301" t="s">
        <v>1192</v>
      </c>
      <c r="G36" s="301"/>
    </row>
    <row r="37" spans="1:7" ht="15.6">
      <c r="A37" s="301"/>
      <c r="B37" s="301"/>
      <c r="C37" s="301"/>
      <c r="D37" s="301"/>
      <c r="E37" s="301"/>
      <c r="F37" s="301"/>
      <c r="G37" s="301"/>
    </row>
    <row r="38" spans="1:7" ht="15.6">
      <c r="A38" s="301"/>
      <c r="B38" s="301"/>
      <c r="C38" s="301"/>
      <c r="D38" s="301"/>
      <c r="E38" s="301"/>
      <c r="F38" s="301"/>
      <c r="G38" s="301"/>
    </row>
    <row r="39" spans="1:7" ht="15.6">
      <c r="A39" s="301"/>
      <c r="B39" s="327">
        <v>575</v>
      </c>
      <c r="C39" s="301"/>
      <c r="D39" s="301"/>
      <c r="E39" s="327">
        <v>805</v>
      </c>
      <c r="F39" s="301"/>
      <c r="G39" s="301"/>
    </row>
  </sheetData>
  <mergeCells count="1">
    <mergeCell ref="C27:D27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N62"/>
  <sheetViews>
    <sheetView workbookViewId="0"/>
  </sheetViews>
  <sheetFormatPr defaultColWidth="12.6640625" defaultRowHeight="15.75" customHeight="1"/>
  <sheetData>
    <row r="1" spans="1:14" ht="15.75" customHeight="1">
      <c r="A1" s="326">
        <v>44410</v>
      </c>
      <c r="B1" s="301"/>
      <c r="C1" s="301"/>
      <c r="D1" s="301"/>
      <c r="E1" s="301"/>
      <c r="F1" s="301"/>
      <c r="G1" s="301"/>
    </row>
    <row r="2" spans="1:14" ht="15.75" customHeight="1">
      <c r="A2" s="301"/>
      <c r="B2" s="301"/>
      <c r="C2" s="301"/>
      <c r="D2" s="301" t="s">
        <v>1241</v>
      </c>
      <c r="E2" s="327">
        <v>30</v>
      </c>
      <c r="F2" s="301" t="s">
        <v>165</v>
      </c>
      <c r="G2" s="327">
        <v>190</v>
      </c>
      <c r="I2" s="3">
        <v>250</v>
      </c>
      <c r="J2" s="3">
        <v>190</v>
      </c>
      <c r="K2" s="3">
        <v>520</v>
      </c>
      <c r="L2" s="3">
        <v>60</v>
      </c>
      <c r="N2" s="3">
        <f t="shared" ref="N2:N6" si="0">I2+J2+K2+L2</f>
        <v>1020</v>
      </c>
    </row>
    <row r="3" spans="1:14" ht="15.75" customHeight="1">
      <c r="A3" s="301" t="s">
        <v>22</v>
      </c>
      <c r="B3" s="327">
        <v>60</v>
      </c>
      <c r="C3" s="301"/>
      <c r="D3" s="301" t="s">
        <v>18</v>
      </c>
      <c r="E3" s="327">
        <v>60</v>
      </c>
      <c r="F3" s="301" t="s">
        <v>165</v>
      </c>
      <c r="G3" s="301"/>
      <c r="I3" s="3">
        <v>150</v>
      </c>
      <c r="J3" s="3">
        <v>60</v>
      </c>
      <c r="K3" s="3">
        <v>360</v>
      </c>
      <c r="L3" s="3">
        <v>150</v>
      </c>
      <c r="N3" s="3">
        <f t="shared" si="0"/>
        <v>720</v>
      </c>
    </row>
    <row r="4" spans="1:14" ht="15.75" customHeight="1">
      <c r="A4" s="301" t="s">
        <v>1236</v>
      </c>
      <c r="B4" s="327">
        <v>70</v>
      </c>
      <c r="C4" s="301"/>
      <c r="D4" s="301" t="s">
        <v>26</v>
      </c>
      <c r="E4" s="327">
        <v>100</v>
      </c>
      <c r="F4" s="301" t="s">
        <v>165</v>
      </c>
      <c r="G4" s="301"/>
      <c r="I4" s="3">
        <v>60</v>
      </c>
      <c r="J4" s="3">
        <v>60</v>
      </c>
      <c r="K4" s="3">
        <v>240</v>
      </c>
      <c r="L4" s="3">
        <v>135</v>
      </c>
      <c r="N4" s="3">
        <f t="shared" si="0"/>
        <v>495</v>
      </c>
    </row>
    <row r="5" spans="1:14" ht="15.75" customHeight="1">
      <c r="A5" s="301" t="s">
        <v>1193</v>
      </c>
      <c r="B5" s="327">
        <v>60</v>
      </c>
      <c r="C5" s="301"/>
      <c r="D5" s="301" t="s">
        <v>9</v>
      </c>
      <c r="E5" s="327">
        <v>60</v>
      </c>
      <c r="F5" s="301" t="s">
        <v>1201</v>
      </c>
      <c r="G5" s="301"/>
      <c r="I5" s="3">
        <v>140</v>
      </c>
      <c r="J5" s="3">
        <v>165</v>
      </c>
      <c r="K5" s="3">
        <v>60</v>
      </c>
      <c r="L5" s="3">
        <v>180</v>
      </c>
      <c r="N5" s="3">
        <f t="shared" si="0"/>
        <v>545</v>
      </c>
    </row>
    <row r="6" spans="1:14" ht="15.75" customHeight="1">
      <c r="A6" s="301" t="s">
        <v>775</v>
      </c>
      <c r="B6" s="327">
        <v>60</v>
      </c>
      <c r="C6" s="301"/>
      <c r="D6" s="301" t="s">
        <v>1237</v>
      </c>
      <c r="E6" s="327">
        <v>60</v>
      </c>
      <c r="F6" s="301" t="s">
        <v>1192</v>
      </c>
      <c r="G6" s="301">
        <f>SUM(E6:E13)</f>
        <v>520</v>
      </c>
      <c r="I6" s="3">
        <v>100</v>
      </c>
      <c r="J6" s="3">
        <v>100</v>
      </c>
      <c r="K6" s="3">
        <v>155</v>
      </c>
      <c r="L6" s="3">
        <v>135</v>
      </c>
      <c r="N6" s="3">
        <f t="shared" si="0"/>
        <v>490</v>
      </c>
    </row>
    <row r="7" spans="1:14" ht="15.75" customHeight="1">
      <c r="A7" s="301"/>
      <c r="B7" s="301"/>
      <c r="C7" s="301"/>
      <c r="D7" s="301" t="s">
        <v>1239</v>
      </c>
      <c r="E7" s="327">
        <v>90</v>
      </c>
      <c r="F7" s="301" t="s">
        <v>1192</v>
      </c>
      <c r="G7" s="301"/>
    </row>
    <row r="8" spans="1:14" ht="15.75" customHeight="1">
      <c r="A8" s="301"/>
      <c r="B8" s="301"/>
      <c r="C8" s="301"/>
      <c r="D8" s="301" t="s">
        <v>17</v>
      </c>
      <c r="E8" s="327">
        <v>90</v>
      </c>
      <c r="F8" s="301" t="s">
        <v>1192</v>
      </c>
      <c r="G8" s="301"/>
      <c r="I8" s="3">
        <f t="shared" ref="I8:N8" si="1">SUM(I2:I6)</f>
        <v>700</v>
      </c>
      <c r="J8" s="3">
        <f t="shared" si="1"/>
        <v>575</v>
      </c>
      <c r="K8" s="3">
        <f t="shared" si="1"/>
        <v>1335</v>
      </c>
      <c r="L8" s="3">
        <f t="shared" si="1"/>
        <v>660</v>
      </c>
      <c r="M8" s="3">
        <f t="shared" si="1"/>
        <v>0</v>
      </c>
      <c r="N8" s="3">
        <f t="shared" si="1"/>
        <v>3270</v>
      </c>
    </row>
    <row r="9" spans="1:14" ht="15.75" customHeight="1">
      <c r="A9" s="301"/>
      <c r="B9" s="301"/>
      <c r="C9" s="301"/>
      <c r="D9" s="301" t="s">
        <v>424</v>
      </c>
      <c r="E9" s="327">
        <v>40</v>
      </c>
      <c r="F9" s="301" t="s">
        <v>1192</v>
      </c>
      <c r="G9" s="301"/>
    </row>
    <row r="10" spans="1:14" ht="15.75" customHeight="1">
      <c r="A10" s="301"/>
      <c r="B10" s="301"/>
      <c r="C10" s="301"/>
      <c r="D10" s="301" t="s">
        <v>7</v>
      </c>
      <c r="E10" s="327">
        <v>60</v>
      </c>
      <c r="F10" s="301" t="s">
        <v>1192</v>
      </c>
      <c r="G10" s="301"/>
      <c r="L10" s="3">
        <f>SUM(N2:N6)</f>
        <v>3270</v>
      </c>
    </row>
    <row r="11" spans="1:14" ht="15.75" customHeight="1">
      <c r="A11" s="301"/>
      <c r="B11" s="301"/>
      <c r="C11" s="301"/>
      <c r="D11" s="301" t="s">
        <v>1148</v>
      </c>
      <c r="E11" s="327">
        <v>60</v>
      </c>
      <c r="F11" s="301" t="s">
        <v>1192</v>
      </c>
      <c r="G11" s="301"/>
    </row>
    <row r="12" spans="1:14" ht="15.75" customHeight="1">
      <c r="A12" s="301"/>
      <c r="B12" s="301"/>
      <c r="C12" s="301"/>
      <c r="D12" s="301" t="s">
        <v>52</v>
      </c>
      <c r="E12" s="327">
        <v>60</v>
      </c>
      <c r="F12" s="301" t="s">
        <v>1192</v>
      </c>
      <c r="G12" s="301"/>
    </row>
    <row r="13" spans="1:14" ht="15.75" customHeight="1">
      <c r="A13" s="301"/>
      <c r="B13" s="301"/>
      <c r="C13" s="301"/>
      <c r="D13" s="301" t="s">
        <v>1237</v>
      </c>
      <c r="E13" s="327">
        <v>60</v>
      </c>
      <c r="F13" s="301" t="s">
        <v>1192</v>
      </c>
      <c r="G13" s="301"/>
    </row>
    <row r="14" spans="1:14" ht="15.75" customHeight="1">
      <c r="A14" s="301"/>
      <c r="B14" s="301"/>
      <c r="C14" s="301"/>
      <c r="D14" s="301"/>
      <c r="E14" s="301"/>
      <c r="F14" s="301"/>
      <c r="G14" s="301"/>
    </row>
    <row r="15" spans="1:14" ht="15.75" customHeight="1">
      <c r="A15" s="301"/>
      <c r="B15" s="327">
        <v>250</v>
      </c>
      <c r="C15" s="301"/>
      <c r="D15" s="301"/>
      <c r="E15" s="327">
        <v>770</v>
      </c>
      <c r="F15" s="301"/>
      <c r="G15" s="301"/>
    </row>
    <row r="16" spans="1:14" ht="15.75" customHeight="1">
      <c r="A16" s="301"/>
      <c r="B16" s="301"/>
      <c r="C16" s="301"/>
      <c r="D16" s="301"/>
      <c r="E16" s="301"/>
      <c r="F16" s="301"/>
      <c r="G16" s="301"/>
    </row>
    <row r="17" spans="1:7" ht="15.75" customHeight="1">
      <c r="A17" s="301" t="s">
        <v>1243</v>
      </c>
      <c r="B17" s="301"/>
      <c r="C17" s="301"/>
      <c r="D17" s="301"/>
      <c r="E17" s="301"/>
      <c r="F17" s="301"/>
      <c r="G17" s="301"/>
    </row>
    <row r="18" spans="1:7" ht="15.75" customHeight="1">
      <c r="A18" s="301"/>
      <c r="B18" s="301"/>
      <c r="C18" s="301"/>
      <c r="D18" s="301"/>
      <c r="E18" s="301"/>
      <c r="F18" s="301"/>
      <c r="G18" s="301"/>
    </row>
    <row r="19" spans="1:7" ht="15.75" customHeight="1">
      <c r="A19" s="301" t="s">
        <v>22</v>
      </c>
      <c r="B19" s="327">
        <v>20</v>
      </c>
      <c r="C19" s="301"/>
      <c r="D19" s="301" t="s">
        <v>26</v>
      </c>
      <c r="E19" s="327">
        <v>60</v>
      </c>
      <c r="F19" s="301" t="s">
        <v>165</v>
      </c>
      <c r="G19" s="327">
        <v>60</v>
      </c>
    </row>
    <row r="20" spans="1:7" ht="15.75" customHeight="1">
      <c r="A20" s="301" t="s">
        <v>775</v>
      </c>
      <c r="B20" s="327">
        <v>60</v>
      </c>
      <c r="C20" s="301"/>
      <c r="D20" s="301" t="s">
        <v>52</v>
      </c>
      <c r="E20" s="327">
        <v>60</v>
      </c>
      <c r="F20" s="301" t="s">
        <v>1192</v>
      </c>
      <c r="G20" s="301"/>
    </row>
    <row r="21" spans="1:7" ht="15.75" customHeight="1">
      <c r="A21" s="301" t="s">
        <v>51</v>
      </c>
      <c r="B21" s="327">
        <v>50</v>
      </c>
      <c r="C21" s="301"/>
      <c r="D21" s="301" t="s">
        <v>7</v>
      </c>
      <c r="E21" s="327">
        <v>60</v>
      </c>
      <c r="F21" s="301" t="s">
        <v>1192</v>
      </c>
      <c r="G21" s="301"/>
    </row>
    <row r="22" spans="1:7" ht="15.75" customHeight="1">
      <c r="A22" s="301" t="s">
        <v>424</v>
      </c>
      <c r="B22" s="327">
        <v>20</v>
      </c>
      <c r="C22" s="301"/>
      <c r="D22" s="301" t="s">
        <v>1148</v>
      </c>
      <c r="E22" s="327">
        <v>60</v>
      </c>
      <c r="F22" s="301" t="s">
        <v>1192</v>
      </c>
      <c r="G22" s="301">
        <f>SUM(E20:E24)</f>
        <v>360</v>
      </c>
    </row>
    <row r="23" spans="1:7" ht="15.75" customHeight="1">
      <c r="A23" s="301"/>
      <c r="B23" s="301"/>
      <c r="C23" s="301"/>
      <c r="D23" s="301" t="s">
        <v>1239</v>
      </c>
      <c r="E23" s="327">
        <v>90</v>
      </c>
      <c r="F23" s="301" t="s">
        <v>1192</v>
      </c>
      <c r="G23" s="301"/>
    </row>
    <row r="24" spans="1:7" ht="15.75" customHeight="1">
      <c r="A24" s="301"/>
      <c r="B24" s="301"/>
      <c r="C24" s="301"/>
      <c r="D24" s="301" t="s">
        <v>17</v>
      </c>
      <c r="E24" s="327">
        <v>90</v>
      </c>
      <c r="F24" s="301" t="s">
        <v>1192</v>
      </c>
      <c r="G24" s="301"/>
    </row>
    <row r="25" spans="1:7" ht="15.75" customHeight="1">
      <c r="A25" s="301"/>
      <c r="B25" s="301"/>
      <c r="C25" s="301"/>
      <c r="D25" s="301" t="s">
        <v>9</v>
      </c>
      <c r="E25" s="327">
        <v>60</v>
      </c>
      <c r="F25" s="301" t="s">
        <v>1201</v>
      </c>
      <c r="G25" s="301"/>
    </row>
    <row r="26" spans="1:7" ht="15.75" customHeight="1">
      <c r="A26" s="301"/>
      <c r="B26" s="301"/>
      <c r="C26" s="301"/>
      <c r="D26" s="301" t="s">
        <v>1203</v>
      </c>
      <c r="E26" s="327">
        <v>90</v>
      </c>
      <c r="F26" s="301" t="s">
        <v>1201</v>
      </c>
      <c r="G26" s="301"/>
    </row>
    <row r="27" spans="1:7" ht="15.6">
      <c r="A27" s="301"/>
      <c r="B27" s="301"/>
      <c r="C27" s="301"/>
      <c r="D27" s="301"/>
      <c r="E27" s="301"/>
      <c r="F27" s="301"/>
      <c r="G27" s="301"/>
    </row>
    <row r="28" spans="1:7" ht="15.6">
      <c r="A28" s="301"/>
      <c r="B28" s="327">
        <v>150</v>
      </c>
      <c r="C28" s="301"/>
      <c r="D28" s="301"/>
      <c r="E28" s="327">
        <v>570</v>
      </c>
      <c r="F28" s="301"/>
      <c r="G28" s="301"/>
    </row>
    <row r="29" spans="1:7" ht="15.6">
      <c r="A29" s="301"/>
      <c r="B29" s="301"/>
      <c r="C29" s="301"/>
      <c r="D29" s="301"/>
      <c r="E29" s="301"/>
      <c r="F29" s="301"/>
      <c r="G29" s="301"/>
    </row>
    <row r="30" spans="1:7" ht="15.6">
      <c r="A30" s="301"/>
      <c r="B30" s="301"/>
      <c r="C30" s="301"/>
      <c r="D30" s="301"/>
      <c r="E30" s="301"/>
      <c r="F30" s="301"/>
      <c r="G30" s="301"/>
    </row>
    <row r="31" spans="1:7" ht="15.6">
      <c r="A31" s="301" t="s">
        <v>1244</v>
      </c>
      <c r="B31" s="301"/>
      <c r="C31" s="301"/>
      <c r="D31" s="301"/>
      <c r="E31" s="301"/>
      <c r="F31" s="301"/>
      <c r="G31" s="301"/>
    </row>
    <row r="32" spans="1:7" ht="15.6">
      <c r="A32" s="301"/>
      <c r="B32" s="301"/>
      <c r="C32" s="301"/>
      <c r="D32" s="301"/>
      <c r="E32" s="301"/>
      <c r="F32" s="301"/>
      <c r="G32" s="301"/>
    </row>
    <row r="33" spans="1:7" ht="15.6">
      <c r="A33" s="301" t="s">
        <v>1193</v>
      </c>
      <c r="B33" s="327">
        <v>60</v>
      </c>
      <c r="C33" s="301"/>
      <c r="D33" s="301" t="s">
        <v>26</v>
      </c>
      <c r="E33" s="327">
        <v>60</v>
      </c>
      <c r="F33" s="301" t="s">
        <v>165</v>
      </c>
      <c r="G33" s="327">
        <v>60</v>
      </c>
    </row>
    <row r="34" spans="1:7" ht="15.6">
      <c r="A34" s="301"/>
      <c r="B34" s="301"/>
      <c r="C34" s="301"/>
      <c r="D34" s="301" t="s">
        <v>7</v>
      </c>
      <c r="E34" s="327">
        <v>60</v>
      </c>
      <c r="F34" s="301" t="s">
        <v>1192</v>
      </c>
      <c r="G34" s="301"/>
    </row>
    <row r="35" spans="1:7" ht="15.6">
      <c r="A35" s="301"/>
      <c r="B35" s="301"/>
      <c r="C35" s="301"/>
      <c r="D35" s="301" t="s">
        <v>17</v>
      </c>
      <c r="E35" s="327">
        <v>90</v>
      </c>
      <c r="F35" s="301" t="s">
        <v>1192</v>
      </c>
      <c r="G35" s="301"/>
    </row>
    <row r="36" spans="1:7" ht="15.6">
      <c r="A36" s="301"/>
      <c r="B36" s="301"/>
      <c r="C36" s="301"/>
      <c r="D36" s="301" t="s">
        <v>1203</v>
      </c>
      <c r="E36" s="327">
        <v>75</v>
      </c>
      <c r="F36" s="301" t="s">
        <v>1201</v>
      </c>
      <c r="G36" s="301"/>
    </row>
    <row r="37" spans="1:7" ht="15.6">
      <c r="A37" s="301"/>
      <c r="B37" s="301"/>
      <c r="C37" s="301"/>
      <c r="D37" s="301" t="s">
        <v>9</v>
      </c>
      <c r="E37" s="327">
        <v>60</v>
      </c>
      <c r="F37" s="301" t="s">
        <v>1201</v>
      </c>
      <c r="G37" s="301"/>
    </row>
    <row r="38" spans="1:7" ht="15.6">
      <c r="A38" s="301"/>
      <c r="B38" s="301"/>
      <c r="C38" s="301"/>
      <c r="D38" s="301" t="s">
        <v>17</v>
      </c>
      <c r="E38" s="327">
        <v>90</v>
      </c>
      <c r="F38" s="301" t="s">
        <v>1192</v>
      </c>
      <c r="G38" s="301"/>
    </row>
    <row r="39" spans="1:7" ht="15.6">
      <c r="A39" s="301"/>
      <c r="B39" s="301"/>
      <c r="C39" s="301"/>
      <c r="D39" s="301"/>
      <c r="E39" s="301"/>
      <c r="F39" s="301"/>
      <c r="G39" s="301"/>
    </row>
    <row r="40" spans="1:7" ht="15.6">
      <c r="A40" s="301"/>
      <c r="B40" s="327">
        <v>60</v>
      </c>
      <c r="C40" s="301"/>
      <c r="D40" s="301"/>
      <c r="E40" s="327">
        <v>435</v>
      </c>
      <c r="F40" s="301"/>
      <c r="G40" s="301"/>
    </row>
    <row r="41" spans="1:7" ht="15.6">
      <c r="A41" s="301"/>
      <c r="B41" s="301"/>
      <c r="C41" s="301"/>
      <c r="D41" s="301"/>
      <c r="E41" s="301"/>
      <c r="F41" s="301"/>
      <c r="G41" s="301"/>
    </row>
    <row r="42" spans="1:7" ht="15.6">
      <c r="A42" s="326">
        <v>44431</v>
      </c>
      <c r="B42" s="301"/>
      <c r="C42" s="301"/>
      <c r="D42" s="301"/>
      <c r="E42" s="301"/>
      <c r="F42" s="301"/>
      <c r="G42" s="301"/>
    </row>
    <row r="43" spans="1:7" ht="15.6">
      <c r="A43" s="301"/>
      <c r="B43" s="301"/>
      <c r="C43" s="301"/>
      <c r="D43" s="301"/>
      <c r="E43" s="301"/>
      <c r="F43" s="301"/>
      <c r="G43" s="301"/>
    </row>
    <row r="44" spans="1:7" ht="15.6">
      <c r="A44" s="301" t="s">
        <v>775</v>
      </c>
      <c r="B44" s="327">
        <v>60</v>
      </c>
      <c r="C44" s="301"/>
      <c r="D44" s="301" t="s">
        <v>7</v>
      </c>
      <c r="E44" s="327">
        <v>60</v>
      </c>
      <c r="F44" s="301" t="s">
        <v>1192</v>
      </c>
      <c r="G44" s="327">
        <v>165</v>
      </c>
    </row>
    <row r="45" spans="1:7" ht="15.6">
      <c r="A45" s="301" t="s">
        <v>1193</v>
      </c>
      <c r="B45" s="327">
        <v>60</v>
      </c>
      <c r="C45" s="301"/>
      <c r="D45" s="301" t="s">
        <v>1203</v>
      </c>
      <c r="E45" s="327">
        <v>120</v>
      </c>
      <c r="F45" s="301" t="s">
        <v>1201</v>
      </c>
      <c r="G45" s="301"/>
    </row>
    <row r="46" spans="1:7" ht="15.6">
      <c r="A46" s="301" t="s">
        <v>22</v>
      </c>
      <c r="B46" s="327">
        <v>20</v>
      </c>
      <c r="C46" s="301"/>
      <c r="D46" s="301" t="s">
        <v>9</v>
      </c>
      <c r="E46" s="327">
        <v>60</v>
      </c>
      <c r="F46" s="301" t="s">
        <v>1201</v>
      </c>
      <c r="G46" s="301"/>
    </row>
    <row r="47" spans="1:7" ht="15.6">
      <c r="A47" s="301"/>
      <c r="B47" s="301"/>
      <c r="C47" s="301"/>
      <c r="D47" s="301" t="s">
        <v>368</v>
      </c>
      <c r="E47" s="327">
        <v>60</v>
      </c>
      <c r="F47" s="301" t="s">
        <v>165</v>
      </c>
      <c r="G47" s="301"/>
    </row>
    <row r="48" spans="1:7" ht="15.6">
      <c r="A48" s="301"/>
      <c r="B48" s="301"/>
      <c r="C48" s="301"/>
      <c r="D48" s="301" t="s">
        <v>16</v>
      </c>
      <c r="E48" s="327">
        <v>60</v>
      </c>
      <c r="F48" s="301" t="s">
        <v>165</v>
      </c>
      <c r="G48" s="301"/>
    </row>
    <row r="49" spans="1:7" ht="15.6">
      <c r="A49" s="301"/>
      <c r="B49" s="301"/>
      <c r="C49" s="301"/>
      <c r="D49" s="301" t="s">
        <v>26</v>
      </c>
      <c r="E49" s="327">
        <v>45</v>
      </c>
      <c r="F49" s="301" t="s">
        <v>165</v>
      </c>
      <c r="G49" s="301"/>
    </row>
    <row r="50" spans="1:7" ht="15.6">
      <c r="A50" s="301"/>
      <c r="B50" s="301"/>
      <c r="C50" s="301"/>
      <c r="D50" s="301"/>
      <c r="E50" s="301"/>
      <c r="F50" s="301"/>
      <c r="G50" s="301"/>
    </row>
    <row r="51" spans="1:7" ht="15.6">
      <c r="A51" s="301"/>
      <c r="B51" s="327">
        <v>140</v>
      </c>
      <c r="C51" s="301"/>
      <c r="D51" s="301"/>
      <c r="E51" s="327">
        <v>405</v>
      </c>
      <c r="F51" s="301"/>
      <c r="G51" s="301"/>
    </row>
    <row r="52" spans="1:7" ht="15.6">
      <c r="A52" s="301"/>
      <c r="B52" s="301"/>
      <c r="C52" s="301"/>
      <c r="D52" s="301"/>
      <c r="E52" s="301"/>
      <c r="F52" s="301"/>
      <c r="G52" s="301"/>
    </row>
    <row r="53" spans="1:7" ht="15.6">
      <c r="A53" s="326">
        <v>44438</v>
      </c>
      <c r="B53" s="301"/>
      <c r="C53" s="301"/>
      <c r="D53" s="301"/>
      <c r="E53" s="301"/>
      <c r="F53" s="301"/>
      <c r="G53" s="301"/>
    </row>
    <row r="54" spans="1:7" ht="15.6">
      <c r="A54" s="301"/>
      <c r="B54" s="301"/>
      <c r="C54" s="301"/>
      <c r="D54" s="301"/>
      <c r="E54" s="301"/>
      <c r="F54" s="301"/>
      <c r="G54" s="301"/>
    </row>
    <row r="55" spans="1:7" ht="15.6">
      <c r="A55" s="301" t="s">
        <v>51</v>
      </c>
      <c r="B55" s="327">
        <v>60</v>
      </c>
      <c r="C55" s="301"/>
      <c r="D55" s="301" t="s">
        <v>52</v>
      </c>
      <c r="E55" s="327">
        <v>60</v>
      </c>
      <c r="F55" s="301" t="s">
        <v>1192</v>
      </c>
      <c r="G55" s="327">
        <v>100</v>
      </c>
    </row>
    <row r="56" spans="1:7" ht="15.6">
      <c r="A56" s="301" t="s">
        <v>347</v>
      </c>
      <c r="B56" s="327">
        <v>20</v>
      </c>
      <c r="C56" s="301"/>
      <c r="D56" s="301" t="s">
        <v>1245</v>
      </c>
      <c r="E56" s="327">
        <v>60</v>
      </c>
      <c r="F56" s="301" t="s">
        <v>1192</v>
      </c>
      <c r="G56" s="301"/>
    </row>
    <row r="57" spans="1:7" ht="15.6">
      <c r="A57" s="301" t="s">
        <v>22</v>
      </c>
      <c r="B57" s="327">
        <v>20</v>
      </c>
      <c r="C57" s="301"/>
      <c r="D57" s="301" t="s">
        <v>12</v>
      </c>
      <c r="E57" s="327">
        <v>35</v>
      </c>
      <c r="F57" s="301" t="s">
        <v>1192</v>
      </c>
      <c r="G57" s="301"/>
    </row>
    <row r="58" spans="1:7" ht="15.6">
      <c r="A58" s="301"/>
      <c r="B58" s="301"/>
      <c r="C58" s="301"/>
      <c r="D58" s="301" t="s">
        <v>1203</v>
      </c>
      <c r="E58" s="327">
        <v>135</v>
      </c>
      <c r="F58" s="301" t="s">
        <v>1201</v>
      </c>
      <c r="G58" s="301"/>
    </row>
    <row r="59" spans="1:7" ht="15.6">
      <c r="A59" s="301"/>
      <c r="B59" s="301"/>
      <c r="C59" s="301"/>
      <c r="D59" s="301" t="s">
        <v>6</v>
      </c>
      <c r="E59" s="327">
        <v>60</v>
      </c>
      <c r="F59" s="301" t="s">
        <v>165</v>
      </c>
      <c r="G59" s="301"/>
    </row>
    <row r="60" spans="1:7" ht="15.6">
      <c r="A60" s="301"/>
      <c r="B60" s="301"/>
      <c r="C60" s="301"/>
      <c r="D60" s="301" t="s">
        <v>27</v>
      </c>
      <c r="E60" s="327">
        <v>40</v>
      </c>
      <c r="F60" s="301" t="s">
        <v>165</v>
      </c>
      <c r="G60" s="301"/>
    </row>
    <row r="61" spans="1:7" ht="15.6">
      <c r="A61" s="301"/>
      <c r="B61" s="301"/>
      <c r="C61" s="301"/>
      <c r="D61" s="301"/>
      <c r="E61" s="301"/>
      <c r="F61" s="301"/>
      <c r="G61" s="301"/>
    </row>
    <row r="62" spans="1:7" ht="15.6">
      <c r="A62" s="301"/>
      <c r="B62" s="327">
        <v>100</v>
      </c>
      <c r="C62" s="301"/>
      <c r="D62" s="301"/>
      <c r="E62" s="327">
        <v>390</v>
      </c>
      <c r="F62" s="301"/>
      <c r="G62" s="30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M60"/>
  <sheetViews>
    <sheetView workbookViewId="0"/>
  </sheetViews>
  <sheetFormatPr defaultColWidth="12.6640625" defaultRowHeight="15.75" customHeight="1"/>
  <sheetData>
    <row r="1" spans="1:13" ht="15.75" customHeight="1">
      <c r="A1" s="326">
        <v>44445</v>
      </c>
      <c r="B1" s="301"/>
      <c r="C1" s="301"/>
      <c r="D1" s="301"/>
      <c r="E1" s="301"/>
      <c r="F1" s="301"/>
      <c r="G1" s="301"/>
    </row>
    <row r="2" spans="1:13" ht="15.75" customHeight="1">
      <c r="A2" s="301"/>
      <c r="B2" s="301"/>
      <c r="C2" s="301"/>
      <c r="D2" s="301"/>
      <c r="E2" s="301"/>
      <c r="F2" s="301"/>
      <c r="G2" s="301"/>
    </row>
    <row r="3" spans="1:13" ht="15.75" customHeight="1">
      <c r="A3" s="301" t="s">
        <v>1236</v>
      </c>
      <c r="B3" s="327">
        <v>75</v>
      </c>
      <c r="C3" s="301"/>
      <c r="D3" s="301" t="s">
        <v>27</v>
      </c>
      <c r="E3" s="327">
        <v>96</v>
      </c>
      <c r="F3" s="301" t="s">
        <v>165</v>
      </c>
      <c r="G3" s="327">
        <f>E3+E4+E5+E6+E10</f>
        <v>366</v>
      </c>
      <c r="J3" s="3">
        <v>357</v>
      </c>
      <c r="K3" s="3">
        <v>366</v>
      </c>
      <c r="L3" s="3">
        <v>130</v>
      </c>
      <c r="M3" s="3">
        <v>75</v>
      </c>
    </row>
    <row r="4" spans="1:13" ht="15.75" customHeight="1">
      <c r="A4" s="301" t="s">
        <v>1246</v>
      </c>
      <c r="B4" s="327">
        <v>50</v>
      </c>
      <c r="C4" s="301"/>
      <c r="D4" s="301" t="s">
        <v>6</v>
      </c>
      <c r="E4" s="327">
        <v>60</v>
      </c>
      <c r="F4" s="301" t="s">
        <v>165</v>
      </c>
      <c r="G4" s="301"/>
      <c r="J4" s="3">
        <v>305</v>
      </c>
      <c r="K4" s="3">
        <v>455</v>
      </c>
      <c r="L4" s="3">
        <v>215</v>
      </c>
      <c r="M4" s="3">
        <v>60</v>
      </c>
    </row>
    <row r="5" spans="1:13" ht="15.75" customHeight="1">
      <c r="A5" s="301" t="s">
        <v>347</v>
      </c>
      <c r="B5" s="327">
        <v>48</v>
      </c>
      <c r="C5" s="301"/>
      <c r="D5" s="301" t="s">
        <v>368</v>
      </c>
      <c r="E5" s="327">
        <v>60</v>
      </c>
      <c r="F5" s="301" t="s">
        <v>165</v>
      </c>
      <c r="G5" s="301"/>
      <c r="J5" s="3">
        <v>480</v>
      </c>
      <c r="K5" s="3">
        <v>560</v>
      </c>
      <c r="L5" s="3">
        <v>145</v>
      </c>
      <c r="M5" s="3">
        <v>60</v>
      </c>
    </row>
    <row r="6" spans="1:13" ht="15.75" customHeight="1">
      <c r="A6" s="301" t="s">
        <v>22</v>
      </c>
      <c r="B6" s="327">
        <v>24</v>
      </c>
      <c r="C6" s="301"/>
      <c r="D6" s="301" t="s">
        <v>16</v>
      </c>
      <c r="E6" s="327">
        <v>85</v>
      </c>
      <c r="F6" s="301" t="s">
        <v>165</v>
      </c>
      <c r="G6" s="301"/>
      <c r="J6" s="3">
        <v>470</v>
      </c>
      <c r="K6" s="3">
        <v>320</v>
      </c>
      <c r="L6" s="3">
        <v>195</v>
      </c>
      <c r="M6" s="3">
        <v>60</v>
      </c>
    </row>
    <row r="7" spans="1:13" ht="15.75" customHeight="1">
      <c r="A7" s="301" t="s">
        <v>33</v>
      </c>
      <c r="B7" s="327">
        <v>50</v>
      </c>
      <c r="C7" s="301"/>
      <c r="D7" s="301" t="s">
        <v>17</v>
      </c>
      <c r="E7" s="327">
        <v>60</v>
      </c>
      <c r="F7" s="301" t="s">
        <v>1192</v>
      </c>
      <c r="G7" s="301"/>
    </row>
    <row r="8" spans="1:13" ht="15.75" customHeight="1">
      <c r="A8" s="301" t="s">
        <v>118</v>
      </c>
      <c r="B8" s="327">
        <v>50</v>
      </c>
      <c r="C8" s="301"/>
      <c r="D8" s="301" t="s">
        <v>1247</v>
      </c>
      <c r="E8" s="327">
        <v>70</v>
      </c>
      <c r="F8" s="301" t="s">
        <v>1192</v>
      </c>
      <c r="G8" s="301"/>
      <c r="J8" s="3">
        <f t="shared" ref="J8:M8" si="0">SUM(J3:J6)</f>
        <v>1612</v>
      </c>
      <c r="K8" s="3">
        <f t="shared" si="0"/>
        <v>1701</v>
      </c>
      <c r="L8" s="3">
        <f t="shared" si="0"/>
        <v>685</v>
      </c>
      <c r="M8" s="3">
        <f t="shared" si="0"/>
        <v>255</v>
      </c>
    </row>
    <row r="9" spans="1:13" ht="15.75" customHeight="1">
      <c r="A9" s="301" t="s">
        <v>80</v>
      </c>
      <c r="B9" s="327">
        <v>60</v>
      </c>
      <c r="C9" s="301"/>
      <c r="D9" s="301" t="s">
        <v>13</v>
      </c>
      <c r="E9" s="327">
        <v>75</v>
      </c>
      <c r="F9" s="301" t="s">
        <v>1201</v>
      </c>
      <c r="G9" s="301"/>
    </row>
    <row r="10" spans="1:13" ht="15.75" customHeight="1">
      <c r="A10" s="301"/>
      <c r="B10" s="301"/>
      <c r="C10" s="301"/>
      <c r="D10" s="301" t="s">
        <v>26</v>
      </c>
      <c r="E10" s="327">
        <v>65</v>
      </c>
      <c r="F10" s="301" t="s">
        <v>165</v>
      </c>
      <c r="G10" s="301"/>
    </row>
    <row r="11" spans="1:13" ht="15.75" customHeight="1">
      <c r="A11" s="301"/>
      <c r="B11" s="301"/>
      <c r="C11" s="301"/>
      <c r="D11" s="301"/>
      <c r="E11" s="301"/>
      <c r="F11" s="301"/>
      <c r="G11" s="301"/>
    </row>
    <row r="12" spans="1:13" ht="15.75" customHeight="1">
      <c r="A12" s="301"/>
      <c r="B12" s="327">
        <v>357</v>
      </c>
      <c r="C12" s="301"/>
      <c r="D12" s="301"/>
      <c r="E12" s="327">
        <v>571</v>
      </c>
      <c r="F12" s="301"/>
      <c r="G12" s="301"/>
    </row>
    <row r="13" spans="1:13" ht="15.75" customHeight="1">
      <c r="A13" s="301"/>
      <c r="B13" s="301"/>
      <c r="C13" s="301"/>
      <c r="D13" s="301"/>
      <c r="E13" s="301"/>
      <c r="F13" s="301"/>
      <c r="G13" s="301"/>
    </row>
    <row r="14" spans="1:13" ht="15.75" customHeight="1">
      <c r="A14" s="326">
        <v>44452</v>
      </c>
      <c r="B14" s="301"/>
      <c r="C14" s="301"/>
      <c r="D14" s="301"/>
      <c r="E14" s="301"/>
      <c r="F14" s="301"/>
      <c r="G14" s="301"/>
    </row>
    <row r="15" spans="1:13" ht="15.75" customHeight="1">
      <c r="A15" s="301"/>
      <c r="B15" s="301"/>
      <c r="C15" s="301"/>
      <c r="D15" s="301"/>
      <c r="E15" s="301"/>
      <c r="F15" s="301"/>
      <c r="G15" s="301"/>
    </row>
    <row r="16" spans="1:13" ht="15.75" customHeight="1">
      <c r="A16" s="301" t="s">
        <v>347</v>
      </c>
      <c r="B16" s="327">
        <v>60</v>
      </c>
      <c r="C16" s="301"/>
      <c r="D16" s="301" t="s">
        <v>27</v>
      </c>
      <c r="E16" s="327">
        <v>170</v>
      </c>
      <c r="F16" s="301" t="s">
        <v>165</v>
      </c>
      <c r="G16" s="327">
        <v>455</v>
      </c>
    </row>
    <row r="17" spans="1:12" ht="15.75" customHeight="1">
      <c r="A17" s="301" t="s">
        <v>22</v>
      </c>
      <c r="B17" s="327">
        <v>50</v>
      </c>
      <c r="C17" s="301"/>
      <c r="D17" s="301" t="s">
        <v>6</v>
      </c>
      <c r="E17" s="327">
        <v>60</v>
      </c>
      <c r="F17" s="301" t="s">
        <v>165</v>
      </c>
      <c r="G17" s="301"/>
    </row>
    <row r="18" spans="1:12" ht="15.75" customHeight="1">
      <c r="A18" s="301" t="s">
        <v>118</v>
      </c>
      <c r="B18" s="327">
        <v>60</v>
      </c>
      <c r="C18" s="301"/>
      <c r="D18" s="301" t="s">
        <v>368</v>
      </c>
      <c r="E18" s="327">
        <v>60</v>
      </c>
      <c r="F18" s="301" t="s">
        <v>165</v>
      </c>
      <c r="G18" s="301"/>
      <c r="L18" s="3">
        <f>SUM(J3:M6)</f>
        <v>4253</v>
      </c>
    </row>
    <row r="19" spans="1:12" ht="15.75" customHeight="1">
      <c r="A19" s="301" t="s">
        <v>80</v>
      </c>
      <c r="B19" s="327">
        <v>75</v>
      </c>
      <c r="C19" s="301"/>
      <c r="D19" s="301" t="s">
        <v>16</v>
      </c>
      <c r="E19" s="327">
        <v>50</v>
      </c>
      <c r="F19" s="301" t="s">
        <v>165</v>
      </c>
      <c r="G19" s="301"/>
    </row>
    <row r="20" spans="1:12" ht="15.75" customHeight="1">
      <c r="A20" s="301" t="s">
        <v>775</v>
      </c>
      <c r="B20" s="327">
        <v>60</v>
      </c>
      <c r="C20" s="301"/>
      <c r="D20" s="301" t="s">
        <v>17</v>
      </c>
      <c r="E20" s="327">
        <v>60</v>
      </c>
      <c r="F20" s="301" t="s">
        <v>160</v>
      </c>
      <c r="G20" s="301">
        <f>SUM(E20+E23+E24+E26)</f>
        <v>215</v>
      </c>
    </row>
    <row r="21" spans="1:12" ht="15.75" customHeight="1">
      <c r="A21" s="301"/>
      <c r="B21" s="301"/>
      <c r="C21" s="301"/>
      <c r="D21" s="301" t="s">
        <v>26</v>
      </c>
      <c r="E21" s="327">
        <v>35</v>
      </c>
      <c r="F21" s="301" t="s">
        <v>165</v>
      </c>
      <c r="G21" s="301"/>
    </row>
    <row r="22" spans="1:12" ht="15.75" customHeight="1">
      <c r="A22" s="301"/>
      <c r="B22" s="301"/>
      <c r="C22" s="301"/>
      <c r="D22" s="301" t="s">
        <v>9</v>
      </c>
      <c r="E22" s="327">
        <v>60</v>
      </c>
      <c r="F22" s="301" t="s">
        <v>1201</v>
      </c>
      <c r="G22" s="301"/>
    </row>
    <row r="23" spans="1:12" ht="15.75" customHeight="1">
      <c r="A23" s="301"/>
      <c r="B23" s="301"/>
      <c r="C23" s="301"/>
      <c r="D23" s="301" t="s">
        <v>12</v>
      </c>
      <c r="E23" s="327">
        <v>35</v>
      </c>
      <c r="F23" s="301" t="s">
        <v>160</v>
      </c>
      <c r="G23" s="301"/>
    </row>
    <row r="24" spans="1:12" ht="15.75" customHeight="1">
      <c r="A24" s="301"/>
      <c r="B24" s="301"/>
      <c r="C24" s="301"/>
      <c r="D24" s="301" t="s">
        <v>1148</v>
      </c>
      <c r="E24" s="327">
        <v>60</v>
      </c>
      <c r="F24" s="301" t="s">
        <v>160</v>
      </c>
      <c r="G24" s="301"/>
    </row>
    <row r="25" spans="1:12" ht="15.75" customHeight="1">
      <c r="A25" s="301"/>
      <c r="B25" s="301"/>
      <c r="C25" s="301"/>
      <c r="D25" s="301" t="s">
        <v>725</v>
      </c>
      <c r="E25" s="327">
        <v>80</v>
      </c>
      <c r="F25" s="301" t="s">
        <v>165</v>
      </c>
      <c r="G25" s="301"/>
    </row>
    <row r="26" spans="1:12" ht="15.75" customHeight="1">
      <c r="A26" s="301"/>
      <c r="B26" s="301"/>
      <c r="C26" s="301"/>
      <c r="D26" s="301" t="s">
        <v>1237</v>
      </c>
      <c r="E26" s="327">
        <v>60</v>
      </c>
      <c r="F26" s="301" t="s">
        <v>160</v>
      </c>
      <c r="G26" s="301"/>
    </row>
    <row r="27" spans="1:12" ht="15.6">
      <c r="A27" s="301"/>
      <c r="B27" s="301"/>
      <c r="C27" s="301"/>
      <c r="D27" s="301"/>
      <c r="E27" s="301"/>
      <c r="F27" s="301"/>
      <c r="G27" s="301"/>
    </row>
    <row r="28" spans="1:12" ht="15.6">
      <c r="A28" s="301"/>
      <c r="B28" s="327">
        <v>305</v>
      </c>
      <c r="C28" s="301"/>
      <c r="D28" s="301"/>
      <c r="E28" s="327">
        <v>730</v>
      </c>
      <c r="F28" s="301"/>
      <c r="G28" s="301"/>
    </row>
    <row r="29" spans="1:12" ht="15.6">
      <c r="A29" s="301"/>
      <c r="B29" s="301"/>
      <c r="C29" s="301"/>
      <c r="D29" s="301"/>
      <c r="E29" s="301"/>
      <c r="F29" s="301"/>
      <c r="G29" s="301"/>
    </row>
    <row r="30" spans="1:12" ht="15.6">
      <c r="A30" s="326">
        <v>44459</v>
      </c>
      <c r="B30" s="301"/>
      <c r="C30" s="301"/>
      <c r="D30" s="301"/>
      <c r="E30" s="301"/>
      <c r="F30" s="301"/>
      <c r="G30" s="301"/>
    </row>
    <row r="31" spans="1:12" ht="15.6">
      <c r="A31" s="301"/>
      <c r="B31" s="301"/>
      <c r="C31" s="301"/>
      <c r="D31" s="301"/>
      <c r="E31" s="301"/>
      <c r="F31" s="301"/>
      <c r="G31" s="301"/>
    </row>
    <row r="32" spans="1:12" ht="15.6">
      <c r="A32" s="301" t="s">
        <v>347</v>
      </c>
      <c r="B32" s="327">
        <v>60</v>
      </c>
      <c r="C32" s="301"/>
      <c r="D32" s="301" t="s">
        <v>27</v>
      </c>
      <c r="E32" s="327">
        <v>170</v>
      </c>
      <c r="F32" s="301" t="s">
        <v>165</v>
      </c>
      <c r="G32" s="327">
        <v>560</v>
      </c>
    </row>
    <row r="33" spans="1:7" ht="15.6">
      <c r="A33" s="301" t="s">
        <v>22</v>
      </c>
      <c r="B33" s="327">
        <v>50</v>
      </c>
      <c r="C33" s="301"/>
      <c r="D33" s="301" t="s">
        <v>6</v>
      </c>
      <c r="E33" s="327">
        <v>60</v>
      </c>
      <c r="F33" s="301" t="s">
        <v>165</v>
      </c>
      <c r="G33" s="301"/>
    </row>
    <row r="34" spans="1:7" ht="15.6">
      <c r="A34" s="301" t="s">
        <v>80</v>
      </c>
      <c r="B34" s="327">
        <v>110</v>
      </c>
      <c r="C34" s="301"/>
      <c r="D34" s="301" t="s">
        <v>368</v>
      </c>
      <c r="E34" s="327">
        <v>60</v>
      </c>
      <c r="F34" s="301" t="s">
        <v>165</v>
      </c>
      <c r="G34" s="301"/>
    </row>
    <row r="35" spans="1:7" ht="15.6">
      <c r="A35" s="301" t="s">
        <v>775</v>
      </c>
      <c r="B35" s="327">
        <v>60</v>
      </c>
      <c r="C35" s="301"/>
      <c r="D35" s="301" t="s">
        <v>16</v>
      </c>
      <c r="E35" s="327">
        <v>95</v>
      </c>
      <c r="F35" s="301" t="s">
        <v>165</v>
      </c>
      <c r="G35" s="301">
        <f>SUM(E36+E39+E40)</f>
        <v>145</v>
      </c>
    </row>
    <row r="36" spans="1:7" ht="15.6">
      <c r="A36" s="301" t="s">
        <v>85</v>
      </c>
      <c r="B36" s="327">
        <v>70</v>
      </c>
      <c r="C36" s="301"/>
      <c r="D36" s="301" t="s">
        <v>17</v>
      </c>
      <c r="E36" s="327">
        <v>60</v>
      </c>
      <c r="F36" s="301" t="s">
        <v>160</v>
      </c>
      <c r="G36" s="301"/>
    </row>
    <row r="37" spans="1:7" ht="15.6">
      <c r="A37" s="301" t="s">
        <v>1236</v>
      </c>
      <c r="B37" s="327">
        <v>70</v>
      </c>
      <c r="C37" s="301"/>
      <c r="D37" s="301" t="s">
        <v>26</v>
      </c>
      <c r="E37" s="327">
        <v>90</v>
      </c>
      <c r="F37" s="301" t="s">
        <v>165</v>
      </c>
      <c r="G37" s="301"/>
    </row>
    <row r="38" spans="1:7" ht="15.6">
      <c r="A38" s="301" t="s">
        <v>23</v>
      </c>
      <c r="B38" s="327">
        <v>40</v>
      </c>
      <c r="C38" s="301"/>
      <c r="D38" s="301" t="s">
        <v>9</v>
      </c>
      <c r="E38" s="327">
        <v>60</v>
      </c>
      <c r="F38" s="301" t="s">
        <v>1201</v>
      </c>
      <c r="G38" s="301"/>
    </row>
    <row r="39" spans="1:7" ht="15.6">
      <c r="A39" s="301" t="s">
        <v>33</v>
      </c>
      <c r="B39" s="327">
        <v>20</v>
      </c>
      <c r="C39" s="301"/>
      <c r="D39" s="301" t="s">
        <v>12</v>
      </c>
      <c r="E39" s="327">
        <v>35</v>
      </c>
      <c r="F39" s="301" t="s">
        <v>160</v>
      </c>
      <c r="G39" s="301"/>
    </row>
    <row r="40" spans="1:7" ht="15.6">
      <c r="A40" s="301"/>
      <c r="B40" s="301"/>
      <c r="C40" s="301"/>
      <c r="D40" s="301" t="s">
        <v>1148</v>
      </c>
      <c r="E40" s="327">
        <v>50</v>
      </c>
      <c r="F40" s="301" t="s">
        <v>160</v>
      </c>
      <c r="G40" s="301"/>
    </row>
    <row r="41" spans="1:7" ht="15.6">
      <c r="A41" s="301"/>
      <c r="B41" s="301"/>
      <c r="C41" s="301"/>
      <c r="D41" s="301" t="s">
        <v>725</v>
      </c>
      <c r="E41" s="327">
        <v>35</v>
      </c>
      <c r="F41" s="301" t="s">
        <v>165</v>
      </c>
      <c r="G41" s="301"/>
    </row>
    <row r="42" spans="1:7" ht="15.6">
      <c r="A42" s="301"/>
      <c r="B42" s="301"/>
      <c r="C42" s="301"/>
      <c r="D42" s="301" t="s">
        <v>131</v>
      </c>
      <c r="E42" s="327">
        <v>50</v>
      </c>
      <c r="F42" s="301" t="s">
        <v>165</v>
      </c>
      <c r="G42" s="301"/>
    </row>
    <row r="43" spans="1:7" ht="15.6">
      <c r="A43" s="301"/>
      <c r="B43" s="301"/>
      <c r="C43" s="301"/>
      <c r="D43" s="301"/>
      <c r="E43" s="301"/>
      <c r="F43" s="301"/>
      <c r="G43" s="301"/>
    </row>
    <row r="44" spans="1:7" ht="15.6">
      <c r="A44" s="301"/>
      <c r="B44" s="327">
        <v>480</v>
      </c>
      <c r="C44" s="301"/>
      <c r="D44" s="301"/>
      <c r="E44" s="327">
        <v>765</v>
      </c>
      <c r="F44" s="301"/>
      <c r="G44" s="301"/>
    </row>
    <row r="45" spans="1:7" ht="15.6">
      <c r="A45" s="301"/>
      <c r="B45" s="301"/>
      <c r="C45" s="301"/>
      <c r="D45" s="301"/>
      <c r="E45" s="301"/>
      <c r="F45" s="301"/>
      <c r="G45" s="301"/>
    </row>
    <row r="46" spans="1:7" ht="15.6">
      <c r="A46" s="326">
        <v>44466</v>
      </c>
      <c r="B46" s="301"/>
      <c r="C46" s="301"/>
      <c r="D46" s="301"/>
      <c r="E46" s="301"/>
      <c r="F46" s="301"/>
      <c r="G46" s="301"/>
    </row>
    <row r="47" spans="1:7" ht="15.6">
      <c r="A47" s="301"/>
      <c r="B47" s="301"/>
      <c r="C47" s="301"/>
      <c r="D47" s="301"/>
      <c r="E47" s="301"/>
      <c r="F47" s="301"/>
      <c r="G47" s="301"/>
    </row>
    <row r="48" spans="1:7" ht="15.6">
      <c r="A48" s="301" t="s">
        <v>347</v>
      </c>
      <c r="B48" s="327">
        <v>60</v>
      </c>
      <c r="C48" s="301"/>
      <c r="D48" s="301" t="s">
        <v>27</v>
      </c>
      <c r="E48" s="327">
        <v>120</v>
      </c>
      <c r="F48" s="301" t="s">
        <v>165</v>
      </c>
      <c r="G48" s="301">
        <f>SUM(E48:E51)</f>
        <v>320</v>
      </c>
    </row>
    <row r="49" spans="1:7" ht="15.6">
      <c r="A49" s="301" t="s">
        <v>22</v>
      </c>
      <c r="B49" s="327">
        <v>50</v>
      </c>
      <c r="C49" s="301"/>
      <c r="D49" s="301" t="s">
        <v>6</v>
      </c>
      <c r="E49" s="327">
        <v>60</v>
      </c>
      <c r="F49" s="301" t="s">
        <v>165</v>
      </c>
      <c r="G49" s="301"/>
    </row>
    <row r="50" spans="1:7" ht="15.6">
      <c r="A50" s="301" t="s">
        <v>80</v>
      </c>
      <c r="B50" s="327">
        <v>75</v>
      </c>
      <c r="C50" s="301"/>
      <c r="D50" s="301" t="s">
        <v>26</v>
      </c>
      <c r="E50" s="327">
        <v>35</v>
      </c>
      <c r="F50" s="301" t="s">
        <v>165</v>
      </c>
      <c r="G50" s="301">
        <f>SUM(E52:E55)</f>
        <v>195</v>
      </c>
    </row>
    <row r="51" spans="1:7" ht="15.6">
      <c r="A51" s="301" t="s">
        <v>23</v>
      </c>
      <c r="B51" s="327">
        <v>35</v>
      </c>
      <c r="C51" s="301"/>
      <c r="D51" s="301" t="s">
        <v>725</v>
      </c>
      <c r="E51" s="327">
        <v>105</v>
      </c>
      <c r="F51" s="301" t="s">
        <v>165</v>
      </c>
      <c r="G51" s="301"/>
    </row>
    <row r="52" spans="1:7" ht="15.6">
      <c r="A52" s="301" t="s">
        <v>33</v>
      </c>
      <c r="B52" s="327">
        <v>55</v>
      </c>
      <c r="C52" s="301"/>
      <c r="D52" s="301" t="s">
        <v>1247</v>
      </c>
      <c r="E52" s="327">
        <v>50</v>
      </c>
      <c r="F52" s="301" t="s">
        <v>160</v>
      </c>
      <c r="G52" s="301"/>
    </row>
    <row r="53" spans="1:7" ht="15.6">
      <c r="A53" s="301" t="s">
        <v>775</v>
      </c>
      <c r="B53" s="327">
        <v>60</v>
      </c>
      <c r="C53" s="301"/>
      <c r="D53" s="301" t="s">
        <v>7</v>
      </c>
      <c r="E53" s="327">
        <v>50</v>
      </c>
      <c r="F53" s="301" t="s">
        <v>160</v>
      </c>
      <c r="G53" s="301"/>
    </row>
    <row r="54" spans="1:7" ht="15.6">
      <c r="A54" s="301" t="s">
        <v>1236</v>
      </c>
      <c r="B54" s="327">
        <v>25</v>
      </c>
      <c r="C54" s="301"/>
      <c r="D54" s="301" t="s">
        <v>17</v>
      </c>
      <c r="E54" s="327">
        <v>60</v>
      </c>
      <c r="F54" s="301" t="s">
        <v>160</v>
      </c>
      <c r="G54" s="301"/>
    </row>
    <row r="55" spans="1:7" ht="15.6">
      <c r="A55" s="301" t="s">
        <v>118</v>
      </c>
      <c r="B55" s="327">
        <v>50</v>
      </c>
      <c r="C55" s="301"/>
      <c r="D55" s="301" t="s">
        <v>12</v>
      </c>
      <c r="E55" s="327">
        <v>35</v>
      </c>
      <c r="F55" s="301" t="s">
        <v>160</v>
      </c>
      <c r="G55" s="301"/>
    </row>
    <row r="56" spans="1:7" ht="15.6">
      <c r="A56" s="301" t="s">
        <v>39</v>
      </c>
      <c r="B56" s="327">
        <v>60</v>
      </c>
      <c r="C56" s="301"/>
      <c r="D56" s="301" t="s">
        <v>9</v>
      </c>
      <c r="E56" s="327">
        <v>60</v>
      </c>
      <c r="F56" s="301" t="s">
        <v>1201</v>
      </c>
      <c r="G56" s="301"/>
    </row>
    <row r="57" spans="1:7" ht="15.6">
      <c r="A57" s="301"/>
      <c r="B57" s="301"/>
      <c r="C57" s="301"/>
      <c r="D57" s="301"/>
      <c r="E57" s="301"/>
      <c r="F57" s="301"/>
      <c r="G57" s="301"/>
    </row>
    <row r="58" spans="1:7" ht="15.6">
      <c r="A58" s="301"/>
      <c r="B58" s="301"/>
      <c r="C58" s="301"/>
      <c r="D58" s="301"/>
      <c r="E58" s="301"/>
      <c r="F58" s="301"/>
      <c r="G58" s="301"/>
    </row>
    <row r="59" spans="1:7" ht="15.6">
      <c r="A59" s="301"/>
      <c r="B59" s="301"/>
      <c r="C59" s="301"/>
      <c r="D59" s="301"/>
      <c r="E59" s="301"/>
      <c r="F59" s="301"/>
      <c r="G59" s="301"/>
    </row>
    <row r="60" spans="1:7" ht="15.6">
      <c r="A60" s="301"/>
      <c r="B60" s="327">
        <v>470</v>
      </c>
      <c r="C60" s="301"/>
      <c r="D60" s="301"/>
      <c r="E60" s="327">
        <v>575</v>
      </c>
      <c r="F60" s="301"/>
      <c r="G60" s="30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N62"/>
  <sheetViews>
    <sheetView workbookViewId="0"/>
  </sheetViews>
  <sheetFormatPr defaultColWidth="12.6640625" defaultRowHeight="15.75" customHeight="1"/>
  <sheetData>
    <row r="1" spans="1:14" ht="15.75" customHeight="1">
      <c r="A1" s="301" t="s">
        <v>1248</v>
      </c>
      <c r="B1" s="301"/>
      <c r="C1" s="301"/>
      <c r="D1" s="301"/>
      <c r="E1" s="301"/>
      <c r="F1" s="301"/>
    </row>
    <row r="2" spans="1:14" ht="15.75" customHeight="1">
      <c r="A2" s="301"/>
      <c r="B2" s="301"/>
      <c r="C2" s="301"/>
      <c r="D2" s="301"/>
      <c r="E2" s="301"/>
      <c r="F2" s="301"/>
    </row>
    <row r="3" spans="1:14" ht="15.75" customHeight="1">
      <c r="A3" s="301" t="s">
        <v>347</v>
      </c>
      <c r="B3" s="327">
        <v>60</v>
      </c>
      <c r="C3" s="301"/>
      <c r="D3" s="301" t="s">
        <v>27</v>
      </c>
      <c r="E3" s="327">
        <v>120</v>
      </c>
      <c r="F3" s="301" t="s">
        <v>165</v>
      </c>
      <c r="I3" s="3">
        <v>460</v>
      </c>
      <c r="J3" s="3">
        <v>170</v>
      </c>
      <c r="K3" s="3">
        <v>355</v>
      </c>
      <c r="L3" s="3">
        <v>60</v>
      </c>
    </row>
    <row r="4" spans="1:14" ht="15.75" customHeight="1">
      <c r="A4" s="301" t="s">
        <v>22</v>
      </c>
      <c r="B4" s="327">
        <v>50</v>
      </c>
      <c r="C4" s="301"/>
      <c r="D4" s="301" t="s">
        <v>26</v>
      </c>
      <c r="E4" s="327">
        <v>50</v>
      </c>
      <c r="F4" s="301" t="s">
        <v>165</v>
      </c>
      <c r="I4" s="3">
        <v>740</v>
      </c>
      <c r="J4" s="3">
        <v>485</v>
      </c>
      <c r="K4" s="3">
        <v>145</v>
      </c>
      <c r="L4" s="3">
        <v>60</v>
      </c>
    </row>
    <row r="5" spans="1:14" ht="15.75" customHeight="1">
      <c r="A5" s="301" t="s">
        <v>80</v>
      </c>
      <c r="B5" s="327">
        <v>60</v>
      </c>
      <c r="C5" s="301"/>
      <c r="D5" s="301" t="s">
        <v>1249</v>
      </c>
      <c r="E5" s="327">
        <v>50</v>
      </c>
      <c r="F5" s="301" t="s">
        <v>160</v>
      </c>
      <c r="G5" s="3">
        <f>SUM(E5:E10)</f>
        <v>355</v>
      </c>
      <c r="I5" s="3">
        <v>225</v>
      </c>
      <c r="J5" s="3">
        <v>350</v>
      </c>
      <c r="K5" s="3">
        <v>250</v>
      </c>
      <c r="L5" s="3">
        <v>60</v>
      </c>
    </row>
    <row r="6" spans="1:14" ht="15.75" customHeight="1">
      <c r="A6" s="301" t="s">
        <v>775</v>
      </c>
      <c r="B6" s="327">
        <v>90</v>
      </c>
      <c r="C6" s="301"/>
      <c r="D6" s="301" t="s">
        <v>365</v>
      </c>
      <c r="E6" s="327">
        <v>120</v>
      </c>
      <c r="F6" s="301" t="s">
        <v>160</v>
      </c>
      <c r="I6" s="3">
        <v>425</v>
      </c>
      <c r="J6" s="3">
        <v>365</v>
      </c>
      <c r="K6" s="3">
        <v>490</v>
      </c>
      <c r="L6" s="3">
        <v>60</v>
      </c>
    </row>
    <row r="7" spans="1:14" ht="15.75" customHeight="1">
      <c r="A7" s="301" t="s">
        <v>85</v>
      </c>
      <c r="B7" s="327">
        <v>15</v>
      </c>
      <c r="C7" s="301"/>
      <c r="D7" s="301" t="s">
        <v>7</v>
      </c>
      <c r="E7" s="327">
        <v>60</v>
      </c>
      <c r="F7" s="301" t="s">
        <v>160</v>
      </c>
    </row>
    <row r="8" spans="1:14" ht="15.75" customHeight="1">
      <c r="A8" s="301" t="s">
        <v>118</v>
      </c>
      <c r="B8" s="327">
        <v>75</v>
      </c>
      <c r="C8" s="301"/>
      <c r="D8" s="301" t="s">
        <v>17</v>
      </c>
      <c r="E8" s="327">
        <v>60</v>
      </c>
      <c r="F8" s="301" t="s">
        <v>160</v>
      </c>
      <c r="I8" s="3">
        <f t="shared" ref="I8:L8" si="0">SUM(I3:I6)</f>
        <v>1850</v>
      </c>
      <c r="J8" s="3">
        <f t="shared" si="0"/>
        <v>1370</v>
      </c>
      <c r="K8" s="3">
        <f t="shared" si="0"/>
        <v>1240</v>
      </c>
      <c r="L8" s="3">
        <f t="shared" si="0"/>
        <v>240</v>
      </c>
      <c r="N8" s="3">
        <f>SUM(I8:L8)</f>
        <v>4700</v>
      </c>
    </row>
    <row r="9" spans="1:14" ht="15.75" customHeight="1">
      <c r="A9" s="301" t="s">
        <v>39</v>
      </c>
      <c r="B9" s="327">
        <v>75</v>
      </c>
      <c r="C9" s="301"/>
      <c r="D9" s="301" t="s">
        <v>12</v>
      </c>
      <c r="E9" s="327">
        <v>35</v>
      </c>
      <c r="F9" s="301" t="s">
        <v>160</v>
      </c>
    </row>
    <row r="10" spans="1:14" ht="15.75" customHeight="1">
      <c r="A10" s="301" t="s">
        <v>1193</v>
      </c>
      <c r="B10" s="327">
        <v>35</v>
      </c>
      <c r="C10" s="301"/>
      <c r="D10" s="301" t="s">
        <v>60</v>
      </c>
      <c r="E10" s="327">
        <v>30</v>
      </c>
      <c r="F10" s="301" t="s">
        <v>160</v>
      </c>
    </row>
    <row r="11" spans="1:14" ht="15.75" customHeight="1">
      <c r="A11" s="301"/>
      <c r="B11" s="301"/>
      <c r="C11" s="301"/>
      <c r="D11" s="301" t="s">
        <v>9</v>
      </c>
      <c r="E11" s="327">
        <v>60</v>
      </c>
      <c r="F11" s="301" t="s">
        <v>1201</v>
      </c>
    </row>
    <row r="12" spans="1:14" ht="15.75" customHeight="1">
      <c r="A12" s="301"/>
      <c r="B12" s="301"/>
      <c r="C12" s="301"/>
      <c r="D12" s="301"/>
      <c r="E12" s="301"/>
      <c r="F12" s="301"/>
    </row>
    <row r="13" spans="1:14" ht="15.75" customHeight="1">
      <c r="A13" s="301"/>
      <c r="B13" s="327">
        <v>460</v>
      </c>
      <c r="C13" s="301"/>
      <c r="D13" s="301"/>
      <c r="E13" s="327">
        <v>585</v>
      </c>
      <c r="F13" s="301"/>
    </row>
    <row r="14" spans="1:14" ht="15.75" customHeight="1">
      <c r="A14" s="301"/>
      <c r="B14" s="301"/>
      <c r="C14" s="301"/>
      <c r="D14" s="301"/>
      <c r="E14" s="301"/>
      <c r="F14" s="301"/>
      <c r="K14" s="3">
        <f>SUM(I3:L6)</f>
        <v>4700</v>
      </c>
    </row>
    <row r="15" spans="1:14" ht="15.75" customHeight="1">
      <c r="A15" s="301" t="s">
        <v>1250</v>
      </c>
      <c r="B15" s="301"/>
      <c r="C15" s="301"/>
      <c r="D15" s="301"/>
      <c r="E15" s="301"/>
      <c r="F15" s="301"/>
    </row>
    <row r="16" spans="1:14" ht="15.75" customHeight="1">
      <c r="A16" s="301"/>
      <c r="B16" s="301"/>
      <c r="C16" s="301"/>
      <c r="D16" s="301"/>
      <c r="E16" s="301"/>
      <c r="F16" s="301"/>
    </row>
    <row r="17" spans="1:7" ht="15.75" customHeight="1">
      <c r="A17" s="301" t="s">
        <v>347</v>
      </c>
      <c r="B17" s="327">
        <v>60</v>
      </c>
      <c r="C17" s="301"/>
      <c r="D17" s="301" t="s">
        <v>27</v>
      </c>
      <c r="E17" s="327">
        <v>165</v>
      </c>
      <c r="F17" s="301" t="s">
        <v>165</v>
      </c>
      <c r="G17" s="3">
        <f>SUM(E17:E20)</f>
        <v>485</v>
      </c>
    </row>
    <row r="18" spans="1:7" ht="15.75" customHeight="1">
      <c r="A18" s="301" t="s">
        <v>22</v>
      </c>
      <c r="B18" s="327">
        <v>100</v>
      </c>
      <c r="C18" s="301"/>
      <c r="D18" s="301" t="s">
        <v>26</v>
      </c>
      <c r="E18" s="327">
        <v>150</v>
      </c>
      <c r="F18" s="301" t="s">
        <v>165</v>
      </c>
    </row>
    <row r="19" spans="1:7" ht="15.75" customHeight="1">
      <c r="A19" s="301" t="s">
        <v>30</v>
      </c>
      <c r="B19" s="327">
        <v>100</v>
      </c>
      <c r="C19" s="301"/>
      <c r="D19" s="301" t="s">
        <v>725</v>
      </c>
      <c r="E19" s="327">
        <v>110</v>
      </c>
      <c r="F19" s="301" t="s">
        <v>165</v>
      </c>
    </row>
    <row r="20" spans="1:7" ht="15.75" customHeight="1">
      <c r="A20" s="301" t="s">
        <v>775</v>
      </c>
      <c r="B20" s="327">
        <v>140</v>
      </c>
      <c r="C20" s="301"/>
      <c r="D20" s="301" t="s">
        <v>6</v>
      </c>
      <c r="E20" s="327">
        <v>60</v>
      </c>
      <c r="F20" s="301" t="s">
        <v>165</v>
      </c>
    </row>
    <row r="21" spans="1:7" ht="15.75" customHeight="1">
      <c r="A21" s="301" t="s">
        <v>85</v>
      </c>
      <c r="B21" s="327">
        <v>35</v>
      </c>
      <c r="C21" s="301"/>
      <c r="D21" s="301" t="s">
        <v>7</v>
      </c>
      <c r="E21" s="327">
        <v>60</v>
      </c>
      <c r="F21" s="301" t="s">
        <v>160</v>
      </c>
      <c r="G21" s="3">
        <f>SUM(E21:E23)</f>
        <v>145</v>
      </c>
    </row>
    <row r="22" spans="1:7" ht="15.75" customHeight="1">
      <c r="A22" s="301" t="s">
        <v>118</v>
      </c>
      <c r="B22" s="327">
        <v>50</v>
      </c>
      <c r="C22" s="301"/>
      <c r="D22" s="301" t="s">
        <v>17</v>
      </c>
      <c r="E22" s="327">
        <v>50</v>
      </c>
      <c r="F22" s="301" t="s">
        <v>160</v>
      </c>
    </row>
    <row r="23" spans="1:7" ht="15.75" customHeight="1">
      <c r="A23" s="301" t="s">
        <v>1144</v>
      </c>
      <c r="B23" s="327">
        <v>135</v>
      </c>
      <c r="C23" s="301"/>
      <c r="D23" s="301" t="s">
        <v>12</v>
      </c>
      <c r="E23" s="327">
        <v>35</v>
      </c>
      <c r="F23" s="301" t="s">
        <v>160</v>
      </c>
    </row>
    <row r="24" spans="1:7" ht="15.75" customHeight="1">
      <c r="A24" s="301" t="s">
        <v>1236</v>
      </c>
      <c r="B24" s="327">
        <v>35</v>
      </c>
      <c r="C24" s="301"/>
      <c r="D24" s="301" t="s">
        <v>9</v>
      </c>
      <c r="E24" s="327">
        <v>60</v>
      </c>
      <c r="F24" s="301" t="s">
        <v>1201</v>
      </c>
    </row>
    <row r="25" spans="1:7" ht="15.75" customHeight="1">
      <c r="A25" s="301" t="s">
        <v>55</v>
      </c>
      <c r="B25" s="327">
        <v>35</v>
      </c>
      <c r="C25" s="301"/>
      <c r="D25" s="301"/>
      <c r="E25" s="301"/>
      <c r="F25" s="301"/>
    </row>
    <row r="26" spans="1:7" ht="15.75" customHeight="1">
      <c r="A26" s="301" t="s">
        <v>23</v>
      </c>
      <c r="B26" s="327">
        <v>50</v>
      </c>
      <c r="C26" s="301"/>
      <c r="D26" s="301"/>
      <c r="E26" s="301"/>
      <c r="F26" s="301"/>
    </row>
    <row r="27" spans="1:7" ht="15.6">
      <c r="A27" s="301"/>
      <c r="B27" s="301"/>
      <c r="C27" s="301"/>
      <c r="D27" s="301"/>
      <c r="E27" s="301"/>
      <c r="F27" s="301"/>
    </row>
    <row r="28" spans="1:7" ht="15.6">
      <c r="A28" s="301"/>
      <c r="B28" s="327">
        <v>740</v>
      </c>
      <c r="C28" s="301"/>
      <c r="D28" s="301"/>
      <c r="E28" s="327">
        <v>690</v>
      </c>
      <c r="F28" s="301"/>
    </row>
    <row r="29" spans="1:7" ht="15.6">
      <c r="A29" s="301"/>
      <c r="B29" s="301"/>
      <c r="C29" s="301"/>
      <c r="D29" s="301"/>
      <c r="E29" s="301"/>
      <c r="F29" s="301"/>
    </row>
    <row r="30" spans="1:7" ht="15.6">
      <c r="A30" s="301" t="s">
        <v>1251</v>
      </c>
      <c r="B30" s="301"/>
      <c r="C30" s="301"/>
      <c r="D30" s="301"/>
      <c r="E30" s="301"/>
      <c r="F30" s="301"/>
    </row>
    <row r="31" spans="1:7" ht="15.6">
      <c r="A31" s="301"/>
      <c r="B31" s="301"/>
      <c r="C31" s="301"/>
      <c r="D31" s="301"/>
      <c r="E31" s="301"/>
      <c r="F31" s="301"/>
    </row>
    <row r="32" spans="1:7" ht="15.6">
      <c r="A32" s="301" t="s">
        <v>347</v>
      </c>
      <c r="B32" s="327">
        <v>60</v>
      </c>
      <c r="C32" s="301"/>
      <c r="D32" s="301" t="s">
        <v>27</v>
      </c>
      <c r="E32" s="327">
        <v>120</v>
      </c>
      <c r="F32" s="301" t="s">
        <v>165</v>
      </c>
      <c r="G32" s="3">
        <f>SUM(E32:E35)</f>
        <v>350</v>
      </c>
    </row>
    <row r="33" spans="1:7" ht="15.6">
      <c r="A33" s="301" t="s">
        <v>22</v>
      </c>
      <c r="B33" s="327">
        <v>60</v>
      </c>
      <c r="C33" s="301"/>
      <c r="D33" s="301" t="s">
        <v>16</v>
      </c>
      <c r="E33" s="327">
        <v>60</v>
      </c>
      <c r="F33" s="301" t="s">
        <v>165</v>
      </c>
    </row>
    <row r="34" spans="1:7" ht="15.6">
      <c r="A34" s="301" t="s">
        <v>1144</v>
      </c>
      <c r="B34" s="327">
        <v>75</v>
      </c>
      <c r="C34" s="301"/>
      <c r="D34" s="301" t="s">
        <v>725</v>
      </c>
      <c r="E34" s="327">
        <v>110</v>
      </c>
      <c r="F34" s="301" t="s">
        <v>165</v>
      </c>
    </row>
    <row r="35" spans="1:7" ht="15.6">
      <c r="A35" s="301" t="s">
        <v>33</v>
      </c>
      <c r="B35" s="327">
        <v>30</v>
      </c>
      <c r="C35" s="301"/>
      <c r="D35" s="301" t="s">
        <v>6</v>
      </c>
      <c r="E35" s="327">
        <v>60</v>
      </c>
      <c r="F35" s="301" t="s">
        <v>165</v>
      </c>
      <c r="G35" s="3">
        <f>SUM(E36:E39)</f>
        <v>250</v>
      </c>
    </row>
    <row r="36" spans="1:7" ht="15.6">
      <c r="A36" s="301"/>
      <c r="B36" s="301"/>
      <c r="C36" s="301"/>
      <c r="D36" s="301" t="s">
        <v>7</v>
      </c>
      <c r="E36" s="327">
        <v>80</v>
      </c>
      <c r="F36" s="301" t="s">
        <v>160</v>
      </c>
    </row>
    <row r="37" spans="1:7" ht="15.6">
      <c r="A37" s="301"/>
      <c r="B37" s="301"/>
      <c r="C37" s="301"/>
      <c r="D37" s="301" t="s">
        <v>17</v>
      </c>
      <c r="E37" s="327">
        <v>60</v>
      </c>
      <c r="F37" s="301" t="s">
        <v>160</v>
      </c>
    </row>
    <row r="38" spans="1:7" ht="15.6">
      <c r="A38" s="301"/>
      <c r="B38" s="301"/>
      <c r="C38" s="301"/>
      <c r="D38" s="301" t="s">
        <v>1249</v>
      </c>
      <c r="E38" s="327">
        <v>60</v>
      </c>
      <c r="F38" s="301" t="s">
        <v>160</v>
      </c>
    </row>
    <row r="39" spans="1:7" ht="15.6">
      <c r="A39" s="301"/>
      <c r="B39" s="301"/>
      <c r="C39" s="301"/>
      <c r="D39" s="301" t="s">
        <v>365</v>
      </c>
      <c r="E39" s="327">
        <v>50</v>
      </c>
      <c r="F39" s="301" t="s">
        <v>160</v>
      </c>
    </row>
    <row r="40" spans="1:7" ht="15.6">
      <c r="A40" s="301"/>
      <c r="B40" s="301"/>
      <c r="C40" s="301"/>
      <c r="D40" s="301" t="s">
        <v>9</v>
      </c>
      <c r="E40" s="327">
        <v>60</v>
      </c>
      <c r="F40" s="301" t="s">
        <v>1201</v>
      </c>
    </row>
    <row r="41" spans="1:7" ht="15.6">
      <c r="A41" s="301"/>
      <c r="B41" s="301"/>
      <c r="C41" s="301"/>
      <c r="D41" s="301"/>
      <c r="E41" s="301"/>
      <c r="F41" s="301"/>
    </row>
    <row r="42" spans="1:7" ht="15.6">
      <c r="A42" s="301"/>
      <c r="B42" s="301"/>
      <c r="C42" s="301"/>
      <c r="D42" s="301"/>
      <c r="E42" s="301"/>
      <c r="F42" s="301"/>
    </row>
    <row r="43" spans="1:7" ht="15.6">
      <c r="A43" s="301"/>
      <c r="B43" s="327">
        <v>225</v>
      </c>
      <c r="C43" s="301"/>
      <c r="D43" s="301"/>
      <c r="E43" s="327">
        <v>660</v>
      </c>
      <c r="F43" s="301"/>
    </row>
    <row r="44" spans="1:7" ht="15.6">
      <c r="A44" s="301"/>
      <c r="B44" s="301"/>
      <c r="C44" s="301"/>
      <c r="D44" s="301"/>
      <c r="E44" s="301"/>
      <c r="F44" s="301"/>
    </row>
    <row r="45" spans="1:7" ht="15.6">
      <c r="A45" s="326">
        <v>44494</v>
      </c>
      <c r="B45" s="301"/>
      <c r="C45" s="301"/>
      <c r="D45" s="301"/>
      <c r="E45" s="301"/>
      <c r="F45" s="301"/>
    </row>
    <row r="46" spans="1:7" ht="15.6">
      <c r="A46" s="301"/>
      <c r="B46" s="301"/>
      <c r="C46" s="301"/>
      <c r="D46" s="301"/>
      <c r="E46" s="301"/>
      <c r="F46" s="301"/>
    </row>
    <row r="47" spans="1:7" ht="15.6">
      <c r="A47" s="301" t="s">
        <v>347</v>
      </c>
      <c r="B47" s="327">
        <v>60</v>
      </c>
      <c r="C47" s="301"/>
      <c r="D47" s="301" t="s">
        <v>27</v>
      </c>
      <c r="E47" s="327">
        <v>120</v>
      </c>
      <c r="F47" s="301" t="s">
        <v>165</v>
      </c>
      <c r="G47" s="3">
        <f>SUM(E47:E50)</f>
        <v>365</v>
      </c>
    </row>
    <row r="48" spans="1:7" ht="15.6">
      <c r="A48" s="301" t="s">
        <v>22</v>
      </c>
      <c r="B48" s="327">
        <v>40</v>
      </c>
      <c r="C48" s="301"/>
      <c r="D48" s="301" t="s">
        <v>725</v>
      </c>
      <c r="E48" s="327">
        <v>160</v>
      </c>
      <c r="F48" s="301" t="s">
        <v>165</v>
      </c>
    </row>
    <row r="49" spans="1:7" ht="15.6">
      <c r="A49" s="301" t="s">
        <v>1144</v>
      </c>
      <c r="B49" s="327">
        <v>135</v>
      </c>
      <c r="C49" s="301"/>
      <c r="D49" s="301" t="s">
        <v>6</v>
      </c>
      <c r="E49" s="327">
        <v>50</v>
      </c>
      <c r="F49" s="301" t="s">
        <v>165</v>
      </c>
    </row>
    <row r="50" spans="1:7" ht="15.6">
      <c r="A50" s="301" t="s">
        <v>775</v>
      </c>
      <c r="B50" s="327">
        <v>40</v>
      </c>
      <c r="C50" s="301"/>
      <c r="D50" s="301" t="s">
        <v>26</v>
      </c>
      <c r="E50" s="327">
        <v>35</v>
      </c>
      <c r="F50" s="301" t="s">
        <v>165</v>
      </c>
    </row>
    <row r="51" spans="1:7" ht="15.6">
      <c r="A51" s="301" t="s">
        <v>1236</v>
      </c>
      <c r="B51" s="327">
        <v>40</v>
      </c>
      <c r="C51" s="301"/>
      <c r="D51" s="301" t="s">
        <v>7</v>
      </c>
      <c r="E51" s="327">
        <v>185</v>
      </c>
      <c r="F51" s="301" t="s">
        <v>160</v>
      </c>
      <c r="G51" s="3">
        <f>SUM(E51:E56)</f>
        <v>490</v>
      </c>
    </row>
    <row r="52" spans="1:7" ht="15.6">
      <c r="A52" s="301" t="s">
        <v>30</v>
      </c>
      <c r="B52" s="327">
        <v>35</v>
      </c>
      <c r="C52" s="301"/>
      <c r="D52" s="301" t="s">
        <v>17</v>
      </c>
      <c r="E52" s="327">
        <v>60</v>
      </c>
      <c r="F52" s="301" t="s">
        <v>160</v>
      </c>
    </row>
    <row r="53" spans="1:7" ht="15.6">
      <c r="A53" s="301" t="s">
        <v>118</v>
      </c>
      <c r="B53" s="327">
        <v>50</v>
      </c>
      <c r="C53" s="301"/>
      <c r="D53" s="301" t="s">
        <v>12</v>
      </c>
      <c r="E53" s="327">
        <v>35</v>
      </c>
      <c r="F53" s="301" t="s">
        <v>160</v>
      </c>
    </row>
    <row r="54" spans="1:7" ht="15.6">
      <c r="A54" s="301" t="s">
        <v>23</v>
      </c>
      <c r="B54" s="327">
        <v>25</v>
      </c>
      <c r="C54" s="301"/>
      <c r="D54" s="301" t="s">
        <v>52</v>
      </c>
      <c r="E54" s="327">
        <v>70</v>
      </c>
      <c r="F54" s="301" t="s">
        <v>160</v>
      </c>
    </row>
    <row r="55" spans="1:7" ht="15.6">
      <c r="A55" s="301"/>
      <c r="B55" s="301"/>
      <c r="C55" s="301"/>
      <c r="D55" s="301" t="s">
        <v>60</v>
      </c>
      <c r="E55" s="327">
        <v>70</v>
      </c>
      <c r="F55" s="301" t="s">
        <v>160</v>
      </c>
    </row>
    <row r="56" spans="1:7" ht="15.6">
      <c r="A56" s="301"/>
      <c r="B56" s="301"/>
      <c r="C56" s="301"/>
      <c r="D56" s="301" t="s">
        <v>52</v>
      </c>
      <c r="E56" s="327">
        <v>70</v>
      </c>
      <c r="F56" s="301" t="s">
        <v>160</v>
      </c>
    </row>
    <row r="57" spans="1:7" ht="15.6">
      <c r="A57" s="301"/>
      <c r="B57" s="301"/>
      <c r="C57" s="301"/>
      <c r="D57" s="301" t="s">
        <v>9</v>
      </c>
      <c r="E57" s="327">
        <v>60</v>
      </c>
      <c r="F57" s="301" t="s">
        <v>1201</v>
      </c>
    </row>
    <row r="58" spans="1:7" ht="15.6">
      <c r="A58" s="301"/>
      <c r="B58" s="301"/>
      <c r="C58" s="301"/>
      <c r="D58" s="301"/>
      <c r="E58" s="301"/>
      <c r="F58" s="301"/>
    </row>
    <row r="59" spans="1:7" ht="15.6">
      <c r="A59" s="301"/>
      <c r="B59" s="327">
        <v>425</v>
      </c>
      <c r="C59" s="301"/>
      <c r="D59" s="301"/>
      <c r="E59" s="327">
        <v>915</v>
      </c>
      <c r="F59" s="301"/>
    </row>
    <row r="60" spans="1:7" ht="15.6">
      <c r="A60" s="301"/>
      <c r="B60" s="301"/>
      <c r="C60" s="301"/>
      <c r="D60" s="301"/>
      <c r="E60" s="301"/>
      <c r="F60" s="301"/>
    </row>
    <row r="61" spans="1:7" ht="15.6">
      <c r="A61" s="301"/>
      <c r="B61" s="301"/>
      <c r="C61" s="301"/>
      <c r="D61" s="301"/>
      <c r="E61" s="301"/>
      <c r="F61" s="301"/>
    </row>
    <row r="62" spans="1:7" ht="15.6">
      <c r="A62" s="327">
        <v>1850</v>
      </c>
      <c r="B62" s="301"/>
      <c r="C62" s="301"/>
      <c r="D62" s="301"/>
      <c r="E62" s="327">
        <v>2850</v>
      </c>
      <c r="F62" s="30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M72"/>
  <sheetViews>
    <sheetView workbookViewId="0"/>
  </sheetViews>
  <sheetFormatPr defaultColWidth="12.6640625" defaultRowHeight="15.75" customHeight="1"/>
  <sheetData>
    <row r="1" spans="1:13">
      <c r="A1" s="3" t="s">
        <v>1252</v>
      </c>
    </row>
    <row r="3" spans="1:13" ht="15.75" customHeight="1">
      <c r="A3" s="301"/>
      <c r="B3" s="301" t="s">
        <v>347</v>
      </c>
      <c r="C3" s="327">
        <v>60</v>
      </c>
      <c r="E3" s="301" t="s">
        <v>27</v>
      </c>
      <c r="F3" s="327">
        <v>210</v>
      </c>
      <c r="G3" s="301" t="s">
        <v>165</v>
      </c>
      <c r="H3" s="301" t="s">
        <v>7</v>
      </c>
      <c r="I3" s="327">
        <v>75</v>
      </c>
      <c r="J3" s="301" t="s">
        <v>160</v>
      </c>
      <c r="K3" s="301" t="s">
        <v>9</v>
      </c>
      <c r="L3" s="327">
        <v>60</v>
      </c>
      <c r="M3" s="301" t="s">
        <v>1201</v>
      </c>
    </row>
    <row r="4" spans="1:13" ht="15.75" customHeight="1">
      <c r="A4" s="301"/>
      <c r="B4" s="301" t="s">
        <v>22</v>
      </c>
      <c r="C4" s="327">
        <v>60</v>
      </c>
      <c r="E4" s="301" t="s">
        <v>16</v>
      </c>
      <c r="F4" s="327">
        <v>45</v>
      </c>
      <c r="G4" s="301" t="s">
        <v>165</v>
      </c>
      <c r="H4" s="301" t="s">
        <v>17</v>
      </c>
      <c r="I4" s="327">
        <v>50</v>
      </c>
      <c r="J4" s="301" t="s">
        <v>160</v>
      </c>
      <c r="K4" s="3" t="s">
        <v>1203</v>
      </c>
      <c r="L4" s="3">
        <v>135</v>
      </c>
      <c r="M4" s="301" t="s">
        <v>1201</v>
      </c>
    </row>
    <row r="5" spans="1:13" ht="15.75" customHeight="1">
      <c r="A5" s="301"/>
      <c r="B5" s="301" t="s">
        <v>1144</v>
      </c>
      <c r="C5" s="327">
        <v>135</v>
      </c>
      <c r="E5" s="301" t="s">
        <v>725</v>
      </c>
      <c r="F5" s="327">
        <v>35</v>
      </c>
      <c r="G5" s="301" t="s">
        <v>165</v>
      </c>
      <c r="H5" s="301" t="s">
        <v>1249</v>
      </c>
      <c r="I5" s="327">
        <v>50</v>
      </c>
      <c r="J5" s="301" t="s">
        <v>160</v>
      </c>
    </row>
    <row r="6" spans="1:13" ht="15.75" customHeight="1">
      <c r="A6" s="301"/>
      <c r="B6" s="301" t="s">
        <v>33</v>
      </c>
      <c r="C6" s="327">
        <v>20</v>
      </c>
      <c r="E6" s="301" t="s">
        <v>6</v>
      </c>
      <c r="F6" s="327">
        <v>60</v>
      </c>
      <c r="G6" s="301" t="s">
        <v>165</v>
      </c>
      <c r="H6" s="301" t="s">
        <v>365</v>
      </c>
      <c r="I6" s="327">
        <v>50</v>
      </c>
      <c r="J6" s="301" t="s">
        <v>160</v>
      </c>
    </row>
    <row r="7" spans="1:13" ht="15.75" customHeight="1">
      <c r="A7" s="3"/>
      <c r="B7" s="3" t="s">
        <v>30</v>
      </c>
      <c r="C7" s="3">
        <v>50</v>
      </c>
      <c r="E7" s="3" t="s">
        <v>26</v>
      </c>
      <c r="F7" s="3">
        <v>115</v>
      </c>
      <c r="G7" s="301" t="s">
        <v>165</v>
      </c>
      <c r="H7" s="3" t="s">
        <v>12</v>
      </c>
      <c r="I7" s="3">
        <v>35</v>
      </c>
      <c r="J7" s="301" t="s">
        <v>160</v>
      </c>
    </row>
    <row r="8" spans="1:13">
      <c r="A8" s="3"/>
      <c r="B8" s="3" t="s">
        <v>66</v>
      </c>
      <c r="C8" s="3">
        <v>35</v>
      </c>
    </row>
    <row r="9" spans="1:13">
      <c r="A9" s="3"/>
      <c r="B9" s="3" t="s">
        <v>118</v>
      </c>
      <c r="C9" s="3">
        <v>60</v>
      </c>
    </row>
    <row r="10" spans="1:13">
      <c r="A10" s="3"/>
      <c r="B10" s="3" t="s">
        <v>32</v>
      </c>
      <c r="C10" s="3">
        <v>90</v>
      </c>
    </row>
    <row r="11" spans="1:13">
      <c r="A11" s="3"/>
      <c r="B11" s="3" t="s">
        <v>23</v>
      </c>
      <c r="C11" s="3">
        <v>30</v>
      </c>
    </row>
    <row r="12" spans="1:13">
      <c r="A12" s="3"/>
      <c r="B12" s="3" t="s">
        <v>55</v>
      </c>
      <c r="C12" s="3">
        <v>35</v>
      </c>
    </row>
    <row r="14" spans="1:13">
      <c r="C14" s="3">
        <f>SUM(C3:C12)</f>
        <v>575</v>
      </c>
      <c r="F14" s="3">
        <f>SUM(F3:F12)</f>
        <v>465</v>
      </c>
      <c r="I14" s="3">
        <f>SUM(I3:I7)</f>
        <v>260</v>
      </c>
      <c r="L14" s="3">
        <f>SUM(L3:L4)</f>
        <v>195</v>
      </c>
    </row>
    <row r="18" spans="1:13">
      <c r="A18" s="3" t="s">
        <v>1253</v>
      </c>
    </row>
    <row r="20" spans="1:13" ht="15.75" customHeight="1">
      <c r="A20" s="301"/>
      <c r="B20" s="301" t="s">
        <v>347</v>
      </c>
      <c r="C20" s="327">
        <v>48</v>
      </c>
      <c r="E20" s="301" t="s">
        <v>27</v>
      </c>
      <c r="F20" s="327">
        <v>121</v>
      </c>
      <c r="G20" s="301" t="s">
        <v>165</v>
      </c>
      <c r="H20" s="301" t="s">
        <v>17</v>
      </c>
      <c r="I20" s="327">
        <v>35</v>
      </c>
      <c r="J20" s="301" t="s">
        <v>160</v>
      </c>
      <c r="K20" s="301" t="s">
        <v>9</v>
      </c>
      <c r="L20" s="327">
        <v>60</v>
      </c>
      <c r="M20" s="301" t="s">
        <v>1201</v>
      </c>
    </row>
    <row r="21" spans="1:13" ht="15.75" customHeight="1">
      <c r="A21" s="301"/>
      <c r="B21" s="301" t="s">
        <v>22</v>
      </c>
      <c r="C21" s="327">
        <v>32</v>
      </c>
      <c r="E21" s="301" t="s">
        <v>16</v>
      </c>
      <c r="F21" s="327">
        <v>35</v>
      </c>
      <c r="G21" s="301" t="s">
        <v>165</v>
      </c>
      <c r="H21" s="3" t="s">
        <v>12</v>
      </c>
      <c r="I21" s="3">
        <v>35</v>
      </c>
      <c r="J21" s="301" t="s">
        <v>160</v>
      </c>
      <c r="K21" s="3" t="s">
        <v>1203</v>
      </c>
      <c r="L21" s="3">
        <v>50</v>
      </c>
      <c r="M21" s="301" t="s">
        <v>1201</v>
      </c>
    </row>
    <row r="22" spans="1:13" ht="15.75" customHeight="1">
      <c r="A22" s="301"/>
      <c r="B22" s="301" t="s">
        <v>1144</v>
      </c>
      <c r="C22" s="327">
        <v>110</v>
      </c>
      <c r="E22" s="301" t="s">
        <v>725</v>
      </c>
      <c r="F22" s="327">
        <v>60</v>
      </c>
      <c r="G22" s="301" t="s">
        <v>165</v>
      </c>
    </row>
    <row r="23" spans="1:13" ht="15.75" customHeight="1">
      <c r="A23" s="3"/>
      <c r="B23" s="3" t="s">
        <v>30</v>
      </c>
      <c r="C23" s="3">
        <v>65</v>
      </c>
      <c r="E23" s="301" t="s">
        <v>6</v>
      </c>
      <c r="F23" s="327">
        <v>60</v>
      </c>
      <c r="G23" s="301" t="s">
        <v>165</v>
      </c>
    </row>
    <row r="24" spans="1:13">
      <c r="A24" s="3"/>
      <c r="B24" s="3" t="s">
        <v>66</v>
      </c>
      <c r="C24" s="3">
        <v>50</v>
      </c>
    </row>
    <row r="25" spans="1:13">
      <c r="A25" s="3"/>
      <c r="B25" s="3" t="s">
        <v>85</v>
      </c>
      <c r="C25" s="3">
        <v>35</v>
      </c>
    </row>
    <row r="26" spans="1:13">
      <c r="A26" s="3"/>
      <c r="B26" s="3" t="s">
        <v>23</v>
      </c>
      <c r="C26" s="3">
        <v>45</v>
      </c>
    </row>
    <row r="27" spans="1:13" ht="13.2">
      <c r="A27" s="3"/>
      <c r="B27" s="3" t="s">
        <v>55</v>
      </c>
      <c r="C27" s="3">
        <v>90</v>
      </c>
    </row>
    <row r="28" spans="1:13" ht="15.6">
      <c r="A28" s="3"/>
      <c r="B28" s="3" t="s">
        <v>26</v>
      </c>
      <c r="C28" s="3">
        <v>50</v>
      </c>
      <c r="E28" s="301"/>
      <c r="F28" s="327"/>
      <c r="G28" s="301"/>
    </row>
    <row r="29" spans="1:13" ht="13.2">
      <c r="A29" s="3"/>
      <c r="B29" s="3" t="s">
        <v>1254</v>
      </c>
      <c r="C29" s="3">
        <v>35</v>
      </c>
    </row>
    <row r="31" spans="1:13" ht="15.6">
      <c r="C31" s="3">
        <f>SUM(C20:C29)</f>
        <v>560</v>
      </c>
      <c r="D31" s="301"/>
      <c r="F31" s="3">
        <f>SUM(F20:F29)</f>
        <v>276</v>
      </c>
      <c r="I31" s="3">
        <f>SUM(I20:I21)</f>
        <v>70</v>
      </c>
      <c r="L31" s="3">
        <f>SUM(L20:L21)</f>
        <v>110</v>
      </c>
    </row>
    <row r="35" spans="1:13" ht="13.2">
      <c r="A35" s="3" t="s">
        <v>1255</v>
      </c>
    </row>
    <row r="37" spans="1:13" ht="15.6">
      <c r="A37" s="301"/>
      <c r="B37" s="301" t="s">
        <v>347</v>
      </c>
      <c r="C37" s="327">
        <v>60</v>
      </c>
      <c r="E37" s="301" t="s">
        <v>27</v>
      </c>
      <c r="F37" s="327">
        <v>170</v>
      </c>
      <c r="G37" s="301" t="s">
        <v>165</v>
      </c>
      <c r="H37" s="301" t="s">
        <v>17</v>
      </c>
      <c r="I37" s="327">
        <v>40</v>
      </c>
      <c r="J37" s="301" t="s">
        <v>160</v>
      </c>
      <c r="K37" s="301" t="s">
        <v>9</v>
      </c>
      <c r="L37" s="327">
        <v>60</v>
      </c>
      <c r="M37" s="301" t="s">
        <v>1201</v>
      </c>
    </row>
    <row r="38" spans="1:13" ht="15.6">
      <c r="A38" s="301"/>
      <c r="B38" s="301" t="s">
        <v>22</v>
      </c>
      <c r="C38" s="327">
        <v>85</v>
      </c>
      <c r="E38" s="301" t="s">
        <v>16</v>
      </c>
      <c r="F38" s="327">
        <v>60</v>
      </c>
      <c r="G38" s="301" t="s">
        <v>165</v>
      </c>
      <c r="H38" s="3" t="s">
        <v>12</v>
      </c>
      <c r="I38" s="3">
        <v>35</v>
      </c>
      <c r="J38" s="301" t="s">
        <v>160</v>
      </c>
      <c r="K38" s="3" t="s">
        <v>1203</v>
      </c>
      <c r="L38" s="3">
        <v>125</v>
      </c>
      <c r="M38" s="301" t="s">
        <v>1201</v>
      </c>
    </row>
    <row r="39" spans="1:13" ht="15.6">
      <c r="A39" s="301"/>
      <c r="B39" s="301" t="s">
        <v>1144</v>
      </c>
      <c r="C39" s="327">
        <v>75</v>
      </c>
      <c r="E39" s="301" t="s">
        <v>725</v>
      </c>
      <c r="F39" s="327">
        <v>35</v>
      </c>
      <c r="G39" s="301" t="s">
        <v>165</v>
      </c>
      <c r="H39" s="3" t="s">
        <v>60</v>
      </c>
      <c r="I39" s="3">
        <v>55</v>
      </c>
      <c r="J39" s="301" t="s">
        <v>160</v>
      </c>
      <c r="K39" s="3" t="s">
        <v>49</v>
      </c>
      <c r="L39" s="3">
        <v>35</v>
      </c>
      <c r="M39" s="301" t="s">
        <v>1201</v>
      </c>
    </row>
    <row r="40" spans="1:13" ht="15.6">
      <c r="A40" s="3"/>
      <c r="B40" s="3" t="s">
        <v>30</v>
      </c>
      <c r="C40" s="3">
        <v>45</v>
      </c>
      <c r="E40" s="301" t="s">
        <v>6</v>
      </c>
      <c r="F40" s="327">
        <v>60</v>
      </c>
      <c r="G40" s="301" t="s">
        <v>165</v>
      </c>
      <c r="H40" s="3" t="s">
        <v>7</v>
      </c>
      <c r="I40" s="3">
        <v>145</v>
      </c>
      <c r="J40" s="301" t="s">
        <v>160</v>
      </c>
    </row>
    <row r="41" spans="1:13" ht="15.6">
      <c r="A41" s="3"/>
      <c r="B41" s="3" t="s">
        <v>23</v>
      </c>
      <c r="C41" s="3">
        <v>80</v>
      </c>
      <c r="E41" s="3" t="s">
        <v>131</v>
      </c>
      <c r="F41" s="3">
        <v>50</v>
      </c>
      <c r="G41" s="301" t="s">
        <v>165</v>
      </c>
    </row>
    <row r="42" spans="1:13" ht="15.6">
      <c r="A42" s="3"/>
      <c r="B42" s="3" t="s">
        <v>33</v>
      </c>
      <c r="C42" s="3">
        <v>30</v>
      </c>
      <c r="G42" s="301"/>
    </row>
    <row r="43" spans="1:13" ht="13.2">
      <c r="A43" s="3"/>
      <c r="B43" s="3" t="s">
        <v>26</v>
      </c>
      <c r="C43" s="3">
        <v>50</v>
      </c>
    </row>
    <row r="45" spans="1:13" ht="15.6">
      <c r="C45" s="3">
        <f>SUM(C37:C43)</f>
        <v>425</v>
      </c>
      <c r="E45" s="301"/>
      <c r="F45" s="327">
        <f>SUM(F37:F41)</f>
        <v>375</v>
      </c>
      <c r="G45" s="301"/>
      <c r="I45" s="3">
        <f>SUM(I37:I41)</f>
        <v>275</v>
      </c>
      <c r="L45" s="3">
        <f>SUM(L37:L41)</f>
        <v>220</v>
      </c>
    </row>
    <row r="48" spans="1:13" ht="13.2">
      <c r="A48" s="3" t="s">
        <v>1256</v>
      </c>
    </row>
    <row r="50" spans="1:13" ht="15.6">
      <c r="A50" s="301"/>
      <c r="B50" s="301" t="s">
        <v>347</v>
      </c>
      <c r="C50" s="327">
        <v>36</v>
      </c>
      <c r="E50" s="301" t="s">
        <v>27</v>
      </c>
      <c r="F50" s="327">
        <v>72</v>
      </c>
      <c r="G50" s="301" t="s">
        <v>165</v>
      </c>
      <c r="H50" s="301" t="s">
        <v>17</v>
      </c>
      <c r="I50" s="327">
        <v>60</v>
      </c>
      <c r="J50" s="301" t="s">
        <v>160</v>
      </c>
      <c r="K50" s="301" t="s">
        <v>9</v>
      </c>
      <c r="L50" s="327">
        <v>60</v>
      </c>
      <c r="M50" s="301" t="s">
        <v>1201</v>
      </c>
    </row>
    <row r="51" spans="1:13" ht="15.6">
      <c r="A51" s="301"/>
      <c r="B51" s="301" t="s">
        <v>22</v>
      </c>
      <c r="C51" s="327">
        <v>24</v>
      </c>
      <c r="E51" s="301" t="s">
        <v>6</v>
      </c>
      <c r="F51" s="327">
        <v>60</v>
      </c>
      <c r="G51" s="301" t="s">
        <v>165</v>
      </c>
      <c r="H51" s="3" t="s">
        <v>12</v>
      </c>
      <c r="I51" s="3">
        <v>35</v>
      </c>
      <c r="J51" s="301" t="s">
        <v>160</v>
      </c>
      <c r="K51" s="3" t="s">
        <v>1203</v>
      </c>
      <c r="L51" s="3">
        <v>135</v>
      </c>
      <c r="M51" s="301" t="s">
        <v>1201</v>
      </c>
    </row>
    <row r="52" spans="1:13" ht="15.6">
      <c r="A52" s="301"/>
      <c r="B52" s="301" t="s">
        <v>1144</v>
      </c>
      <c r="C52" s="327">
        <v>45</v>
      </c>
      <c r="E52" s="301"/>
      <c r="F52" s="327"/>
      <c r="G52" s="301"/>
      <c r="H52" s="3" t="s">
        <v>7</v>
      </c>
      <c r="I52" s="3">
        <v>130</v>
      </c>
      <c r="J52" s="301" t="s">
        <v>160</v>
      </c>
      <c r="M52" s="301"/>
    </row>
    <row r="53" spans="1:13" ht="13.2">
      <c r="A53" s="3"/>
      <c r="B53" s="3" t="s">
        <v>30</v>
      </c>
      <c r="C53" s="3">
        <v>35</v>
      </c>
    </row>
    <row r="54" spans="1:13" ht="15.6">
      <c r="A54" s="3"/>
      <c r="B54" s="3" t="s">
        <v>32</v>
      </c>
      <c r="C54" s="3">
        <v>90</v>
      </c>
      <c r="G54" s="301"/>
    </row>
    <row r="55" spans="1:13" ht="15.6">
      <c r="A55" s="3"/>
      <c r="B55" s="3" t="s">
        <v>55</v>
      </c>
      <c r="C55" s="3">
        <v>35</v>
      </c>
      <c r="G55" s="301"/>
    </row>
    <row r="56" spans="1:13" ht="13.2">
      <c r="A56" s="3"/>
    </row>
    <row r="58" spans="1:13" ht="15.6">
      <c r="C58" s="3">
        <f>SUM(C50:C56)</f>
        <v>265</v>
      </c>
      <c r="E58" s="301"/>
      <c r="F58" s="327">
        <f>SUM(F50:F54)</f>
        <v>132</v>
      </c>
      <c r="G58" s="301"/>
      <c r="I58" s="3">
        <f>SUM(I50:I54)</f>
        <v>225</v>
      </c>
      <c r="L58" s="3">
        <f>SUM(L50:L54)</f>
        <v>195</v>
      </c>
    </row>
    <row r="59" spans="1:13" ht="15.6">
      <c r="A59" s="301"/>
    </row>
    <row r="60" spans="1:13" ht="15.6">
      <c r="A60" s="301" t="s">
        <v>1257</v>
      </c>
    </row>
    <row r="61" spans="1:13" ht="15.6">
      <c r="A61" s="301"/>
      <c r="B61" s="301" t="s">
        <v>347</v>
      </c>
      <c r="C61" s="3">
        <v>60</v>
      </c>
      <c r="E61" s="3" t="s">
        <v>27</v>
      </c>
      <c r="F61" s="3">
        <v>165</v>
      </c>
      <c r="G61" s="301" t="s">
        <v>165</v>
      </c>
      <c r="H61" s="301" t="s">
        <v>17</v>
      </c>
      <c r="I61" s="327">
        <v>60</v>
      </c>
      <c r="J61" s="301" t="s">
        <v>160</v>
      </c>
      <c r="K61" s="301" t="s">
        <v>9</v>
      </c>
      <c r="L61" s="327">
        <v>60</v>
      </c>
      <c r="M61" s="301" t="s">
        <v>1201</v>
      </c>
    </row>
    <row r="62" spans="1:13" ht="15.6">
      <c r="A62" s="301"/>
      <c r="B62" s="301" t="s">
        <v>22</v>
      </c>
      <c r="C62" s="3">
        <v>0</v>
      </c>
      <c r="E62" s="3" t="s">
        <v>542</v>
      </c>
      <c r="F62" s="3">
        <v>50</v>
      </c>
      <c r="G62" s="301" t="s">
        <v>165</v>
      </c>
      <c r="H62" s="3" t="s">
        <v>12</v>
      </c>
      <c r="I62" s="3">
        <v>35</v>
      </c>
      <c r="J62" s="301" t="s">
        <v>160</v>
      </c>
      <c r="K62" s="3" t="s">
        <v>1203</v>
      </c>
      <c r="L62" s="3">
        <v>135</v>
      </c>
      <c r="M62" s="301" t="s">
        <v>1201</v>
      </c>
    </row>
    <row r="63" spans="1:13" ht="15.6">
      <c r="A63" s="301"/>
      <c r="B63" s="301" t="s">
        <v>1144</v>
      </c>
      <c r="C63" s="3">
        <v>75</v>
      </c>
      <c r="E63" s="3" t="s">
        <v>725</v>
      </c>
      <c r="F63" s="3">
        <v>120</v>
      </c>
      <c r="G63" s="301" t="s">
        <v>165</v>
      </c>
      <c r="H63" s="3" t="s">
        <v>7</v>
      </c>
      <c r="I63" s="3">
        <v>110</v>
      </c>
      <c r="J63" s="301" t="s">
        <v>160</v>
      </c>
    </row>
    <row r="64" spans="1:13" ht="15.6">
      <c r="A64" s="301"/>
      <c r="B64" s="3" t="s">
        <v>30</v>
      </c>
      <c r="C64" s="3">
        <v>35</v>
      </c>
      <c r="E64" s="3" t="s">
        <v>16</v>
      </c>
      <c r="F64" s="3">
        <v>100</v>
      </c>
      <c r="G64" s="301" t="s">
        <v>165</v>
      </c>
      <c r="H64" s="3" t="s">
        <v>1258</v>
      </c>
      <c r="I64" s="3">
        <v>60</v>
      </c>
      <c r="J64" s="301" t="s">
        <v>160</v>
      </c>
    </row>
    <row r="65" spans="1:12" ht="15.6">
      <c r="B65" s="3" t="s">
        <v>32</v>
      </c>
      <c r="C65" s="3">
        <v>90</v>
      </c>
      <c r="E65" s="3" t="s">
        <v>131</v>
      </c>
      <c r="F65" s="3">
        <v>60</v>
      </c>
      <c r="G65" s="301" t="s">
        <v>165</v>
      </c>
    </row>
    <row r="66" spans="1:12" ht="13.2">
      <c r="A66" s="3"/>
      <c r="B66" s="3" t="s">
        <v>55</v>
      </c>
      <c r="C66" s="3">
        <v>110</v>
      </c>
    </row>
    <row r="67" spans="1:12" ht="13.2">
      <c r="B67" s="3" t="s">
        <v>66</v>
      </c>
      <c r="C67" s="3">
        <v>35</v>
      </c>
    </row>
    <row r="68" spans="1:12" ht="13.2">
      <c r="B68" s="3" t="s">
        <v>23</v>
      </c>
      <c r="C68" s="3">
        <v>45</v>
      </c>
    </row>
    <row r="69" spans="1:12" ht="13.2">
      <c r="B69" s="3" t="s">
        <v>21</v>
      </c>
      <c r="C69" s="3">
        <v>60</v>
      </c>
    </row>
    <row r="70" spans="1:12" ht="13.2">
      <c r="B70" s="3" t="s">
        <v>26</v>
      </c>
      <c r="C70" s="3">
        <v>35</v>
      </c>
    </row>
    <row r="72" spans="1:12" ht="13.2">
      <c r="C72" s="3">
        <f>SUM(C61:C70)</f>
        <v>545</v>
      </c>
      <c r="F72" s="3">
        <f>SUM(F61:F65)</f>
        <v>495</v>
      </c>
      <c r="I72" s="3">
        <f>SUM(I61:I64)</f>
        <v>265</v>
      </c>
      <c r="L72" s="3">
        <f>SUM(L61:L62)</f>
        <v>195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K74"/>
  <sheetViews>
    <sheetView workbookViewId="0"/>
  </sheetViews>
  <sheetFormatPr defaultColWidth="12.6640625" defaultRowHeight="15.75" customHeight="1"/>
  <sheetData>
    <row r="1" spans="1:9" ht="15.75" customHeight="1">
      <c r="A1" s="301" t="s">
        <v>1259</v>
      </c>
      <c r="C1" s="3" t="s">
        <v>0</v>
      </c>
      <c r="E1" s="3" t="s">
        <v>1</v>
      </c>
      <c r="G1" s="3" t="s">
        <v>8</v>
      </c>
      <c r="I1" s="3" t="s">
        <v>3</v>
      </c>
    </row>
    <row r="2" spans="1:9" ht="15.75" customHeight="1">
      <c r="A2" s="301"/>
      <c r="B2" s="301" t="s">
        <v>347</v>
      </c>
      <c r="C2" s="3">
        <v>60</v>
      </c>
      <c r="D2" s="3" t="s">
        <v>27</v>
      </c>
      <c r="E2" s="3">
        <v>120</v>
      </c>
      <c r="F2" s="301" t="s">
        <v>17</v>
      </c>
      <c r="G2" s="3">
        <v>60</v>
      </c>
      <c r="H2" s="301" t="s">
        <v>9</v>
      </c>
      <c r="I2" s="3">
        <v>60</v>
      </c>
    </row>
    <row r="3" spans="1:9" ht="15.75" customHeight="1">
      <c r="A3" s="301"/>
      <c r="B3" s="301" t="s">
        <v>22</v>
      </c>
      <c r="C3" s="3">
        <v>215</v>
      </c>
      <c r="D3" s="3" t="s">
        <v>542</v>
      </c>
      <c r="E3" s="3">
        <v>50</v>
      </c>
      <c r="F3" s="3" t="s">
        <v>12</v>
      </c>
      <c r="G3" s="3">
        <v>35</v>
      </c>
      <c r="H3" s="3" t="s">
        <v>1203</v>
      </c>
      <c r="I3" s="3">
        <v>110</v>
      </c>
    </row>
    <row r="4" spans="1:9" ht="15.75" customHeight="1">
      <c r="A4" s="301"/>
      <c r="B4" s="301" t="s">
        <v>1144</v>
      </c>
      <c r="C4" s="3">
        <v>165</v>
      </c>
      <c r="D4" s="3" t="s">
        <v>725</v>
      </c>
      <c r="E4" s="3">
        <v>0</v>
      </c>
      <c r="F4" s="3" t="s">
        <v>7</v>
      </c>
      <c r="G4" s="3">
        <v>275</v>
      </c>
    </row>
    <row r="5" spans="1:9" ht="15.75" customHeight="1">
      <c r="A5" s="301"/>
      <c r="B5" s="3" t="s">
        <v>30</v>
      </c>
      <c r="C5" s="3">
        <v>0</v>
      </c>
      <c r="D5" s="3" t="s">
        <v>16</v>
      </c>
      <c r="E5" s="3">
        <v>60</v>
      </c>
      <c r="F5" s="3" t="s">
        <v>1258</v>
      </c>
      <c r="G5" s="3">
        <v>0</v>
      </c>
    </row>
    <row r="6" spans="1:9">
      <c r="B6" s="3" t="s">
        <v>32</v>
      </c>
      <c r="C6" s="3">
        <v>0</v>
      </c>
      <c r="D6" s="3" t="s">
        <v>131</v>
      </c>
      <c r="E6" s="3">
        <v>0</v>
      </c>
    </row>
    <row r="7" spans="1:9">
      <c r="A7" s="3"/>
      <c r="B7" s="3" t="s">
        <v>55</v>
      </c>
      <c r="C7" s="3">
        <v>170</v>
      </c>
    </row>
    <row r="8" spans="1:9">
      <c r="B8" s="3" t="s">
        <v>66</v>
      </c>
      <c r="C8" s="3">
        <v>0</v>
      </c>
    </row>
    <row r="9" spans="1:9">
      <c r="B9" s="3" t="s">
        <v>23</v>
      </c>
      <c r="C9" s="3">
        <v>0</v>
      </c>
    </row>
    <row r="10" spans="1:9">
      <c r="B10" s="3" t="s">
        <v>21</v>
      </c>
      <c r="C10" s="3">
        <v>40</v>
      </c>
    </row>
    <row r="11" spans="1:9">
      <c r="B11" s="3" t="s">
        <v>26</v>
      </c>
      <c r="C11" s="3">
        <v>80</v>
      </c>
    </row>
    <row r="12" spans="1:9">
      <c r="B12" s="3" t="s">
        <v>51</v>
      </c>
      <c r="C12" s="3">
        <v>50</v>
      </c>
    </row>
    <row r="13" spans="1:9">
      <c r="B13" s="3" t="s">
        <v>33</v>
      </c>
      <c r="C13" s="3">
        <v>50</v>
      </c>
    </row>
    <row r="14" spans="1:9">
      <c r="B14" s="3" t="s">
        <v>1260</v>
      </c>
      <c r="C14" s="3">
        <v>100</v>
      </c>
    </row>
    <row r="17" spans="3:11">
      <c r="C17" s="3">
        <f>SUM(C2:C15)</f>
        <v>930</v>
      </c>
      <c r="E17" s="3">
        <f>SUM(E2:E13)</f>
        <v>230</v>
      </c>
      <c r="G17" s="3">
        <f>SUM(G2:G13)</f>
        <v>370</v>
      </c>
      <c r="I17" s="3">
        <f>SUM(I2:I13)</f>
        <v>170</v>
      </c>
      <c r="K17" s="3">
        <f>SUM(C17+E17+G17+I17)</f>
        <v>1700</v>
      </c>
    </row>
    <row r="56" spans="1:5" ht="15.6">
      <c r="A56" s="301" t="s">
        <v>60</v>
      </c>
      <c r="B56" s="301" t="s">
        <v>1261</v>
      </c>
      <c r="C56" s="301" t="s">
        <v>1262</v>
      </c>
      <c r="D56" s="3" t="s">
        <v>1220</v>
      </c>
      <c r="E56" s="3" t="s">
        <v>160</v>
      </c>
    </row>
    <row r="57" spans="1:5" ht="15.6">
      <c r="A57" s="301"/>
      <c r="B57" s="301"/>
      <c r="C57" s="301"/>
    </row>
    <row r="58" spans="1:5" ht="15.6">
      <c r="A58" s="301" t="s">
        <v>26</v>
      </c>
      <c r="B58" s="301" t="s">
        <v>473</v>
      </c>
      <c r="C58" s="301"/>
    </row>
    <row r="59" spans="1:5" ht="15.6">
      <c r="A59" s="301"/>
      <c r="B59" s="301"/>
      <c r="C59" s="301"/>
    </row>
    <row r="60" spans="1:5" ht="15.6">
      <c r="A60" s="301" t="s">
        <v>23</v>
      </c>
      <c r="B60" s="301" t="s">
        <v>1263</v>
      </c>
      <c r="C60" s="301"/>
    </row>
    <row r="61" spans="1:5" ht="15.6">
      <c r="A61" s="301"/>
      <c r="B61" s="301"/>
      <c r="C61" s="301"/>
    </row>
    <row r="62" spans="1:5" ht="15.6">
      <c r="A62" s="301" t="s">
        <v>1249</v>
      </c>
      <c r="B62" s="301" t="s">
        <v>1264</v>
      </c>
      <c r="C62" s="301"/>
    </row>
    <row r="63" spans="1:5" ht="15.6">
      <c r="A63" s="301"/>
      <c r="B63" s="301"/>
      <c r="C63" s="301"/>
    </row>
    <row r="64" spans="1:5" ht="15.6">
      <c r="A64" s="301" t="s">
        <v>365</v>
      </c>
      <c r="B64" s="301" t="s">
        <v>588</v>
      </c>
      <c r="C64" s="301"/>
    </row>
    <row r="65" spans="1:5" ht="15.6">
      <c r="A65" s="301"/>
      <c r="B65" s="301"/>
      <c r="C65" s="301"/>
    </row>
    <row r="66" spans="1:5" ht="15.6">
      <c r="A66" s="301" t="s">
        <v>17</v>
      </c>
      <c r="B66" s="301" t="s">
        <v>1265</v>
      </c>
      <c r="C66" s="301"/>
    </row>
    <row r="68" spans="1:5" ht="13.2">
      <c r="A68" s="3" t="s">
        <v>1266</v>
      </c>
      <c r="B68" s="3" t="s">
        <v>1267</v>
      </c>
    </row>
    <row r="70" spans="1:5" ht="13.2">
      <c r="A70" s="3" t="s">
        <v>66</v>
      </c>
      <c r="B70" s="3" t="s">
        <v>1268</v>
      </c>
      <c r="D70" s="3" t="s">
        <v>1220</v>
      </c>
      <c r="E70" s="3" t="s">
        <v>162</v>
      </c>
    </row>
    <row r="72" spans="1:5" ht="13.2">
      <c r="A72" s="3" t="s">
        <v>131</v>
      </c>
      <c r="B72" s="3" t="s">
        <v>1269</v>
      </c>
      <c r="D72" s="3" t="s">
        <v>1220</v>
      </c>
      <c r="E72" s="3" t="s">
        <v>165</v>
      </c>
    </row>
    <row r="74" spans="1:5" ht="13.2">
      <c r="A74" s="3" t="s">
        <v>43</v>
      </c>
      <c r="B74" s="3" t="s">
        <v>1270</v>
      </c>
      <c r="D74" s="3" t="s">
        <v>1220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K55"/>
  <sheetViews>
    <sheetView workbookViewId="0"/>
  </sheetViews>
  <sheetFormatPr defaultColWidth="12.6640625" defaultRowHeight="15.75" customHeight="1"/>
  <sheetData>
    <row r="1" spans="1:9">
      <c r="A1" s="3" t="s">
        <v>1271</v>
      </c>
    </row>
    <row r="3" spans="1:9">
      <c r="A3" s="19">
        <v>44543</v>
      </c>
      <c r="C3" s="3" t="s">
        <v>0</v>
      </c>
      <c r="E3" s="3" t="s">
        <v>1</v>
      </c>
      <c r="G3" s="3" t="s">
        <v>8</v>
      </c>
      <c r="I3" s="3" t="s">
        <v>3</v>
      </c>
    </row>
    <row r="4" spans="1:9" ht="15.75" customHeight="1">
      <c r="B4" s="301" t="s">
        <v>347</v>
      </c>
      <c r="C4" s="3">
        <v>60</v>
      </c>
      <c r="D4" s="3" t="s">
        <v>27</v>
      </c>
      <c r="E4" s="3">
        <v>120</v>
      </c>
      <c r="F4" s="301" t="s">
        <v>17</v>
      </c>
      <c r="G4" s="3">
        <v>60</v>
      </c>
      <c r="H4" s="301" t="s">
        <v>9</v>
      </c>
      <c r="I4" s="3">
        <v>60</v>
      </c>
    </row>
    <row r="5" spans="1:9" ht="15.75" customHeight="1">
      <c r="B5" s="301" t="s">
        <v>22</v>
      </c>
      <c r="C5" s="3">
        <v>100</v>
      </c>
      <c r="D5" s="3" t="s">
        <v>542</v>
      </c>
      <c r="E5" s="3">
        <v>50</v>
      </c>
      <c r="F5" s="3" t="s">
        <v>12</v>
      </c>
      <c r="G5" s="3">
        <v>35</v>
      </c>
      <c r="H5" s="3" t="s">
        <v>1203</v>
      </c>
      <c r="I5" s="3">
        <v>135</v>
      </c>
    </row>
    <row r="6" spans="1:9" ht="15.75" customHeight="1">
      <c r="B6" s="301" t="s">
        <v>1144</v>
      </c>
      <c r="C6" s="3">
        <v>150</v>
      </c>
      <c r="D6" s="3" t="s">
        <v>725</v>
      </c>
      <c r="E6" s="3">
        <v>70</v>
      </c>
      <c r="F6" s="3" t="s">
        <v>7</v>
      </c>
      <c r="G6" s="3">
        <v>0</v>
      </c>
    </row>
    <row r="7" spans="1:9">
      <c r="B7" s="3" t="s">
        <v>30</v>
      </c>
      <c r="C7" s="3">
        <v>90</v>
      </c>
      <c r="D7" s="3" t="s">
        <v>16</v>
      </c>
      <c r="E7" s="3">
        <v>80</v>
      </c>
      <c r="F7" s="3" t="s">
        <v>1258</v>
      </c>
      <c r="G7" s="3">
        <v>0</v>
      </c>
    </row>
    <row r="8" spans="1:9">
      <c r="B8" s="3" t="s">
        <v>32</v>
      </c>
      <c r="C8" s="3">
        <v>90</v>
      </c>
      <c r="D8" s="3" t="s">
        <v>131</v>
      </c>
      <c r="E8" s="3">
        <v>60</v>
      </c>
      <c r="F8" s="3" t="s">
        <v>60</v>
      </c>
      <c r="G8" s="3">
        <v>60</v>
      </c>
    </row>
    <row r="9" spans="1:9">
      <c r="B9" s="3" t="s">
        <v>55</v>
      </c>
      <c r="C9" s="3">
        <f>70+35</f>
        <v>105</v>
      </c>
    </row>
    <row r="10" spans="1:9">
      <c r="B10" s="3" t="s">
        <v>1231</v>
      </c>
      <c r="C10" s="3">
        <v>50</v>
      </c>
    </row>
    <row r="11" spans="1:9">
      <c r="B11" s="3" t="s">
        <v>23</v>
      </c>
      <c r="C11" s="3">
        <f>45+35</f>
        <v>80</v>
      </c>
    </row>
    <row r="12" spans="1:9">
      <c r="B12" s="3" t="s">
        <v>21</v>
      </c>
      <c r="C12" s="3">
        <v>0</v>
      </c>
    </row>
    <row r="13" spans="1:9">
      <c r="B13" s="3" t="s">
        <v>26</v>
      </c>
      <c r="C13" s="3">
        <v>85</v>
      </c>
    </row>
    <row r="14" spans="1:9">
      <c r="B14" s="3" t="s">
        <v>51</v>
      </c>
      <c r="C14" s="3">
        <v>0</v>
      </c>
    </row>
    <row r="15" spans="1:9">
      <c r="B15" s="3" t="s">
        <v>33</v>
      </c>
      <c r="C15" s="3">
        <v>35</v>
      </c>
    </row>
    <row r="16" spans="1:9">
      <c r="B16" s="3" t="s">
        <v>1260</v>
      </c>
      <c r="C16" s="3">
        <v>60</v>
      </c>
    </row>
    <row r="19" spans="1:11">
      <c r="C19" s="5">
        <f>SUM(C4:C17)</f>
        <v>905</v>
      </c>
      <c r="D19" s="5"/>
      <c r="E19" s="5">
        <f>SUM(E4:E15)</f>
        <v>380</v>
      </c>
      <c r="F19" s="5"/>
      <c r="G19" s="5">
        <f>SUM(G4:G15)</f>
        <v>155</v>
      </c>
      <c r="H19" s="5"/>
      <c r="I19" s="5">
        <f>SUM(I4:I15)</f>
        <v>195</v>
      </c>
      <c r="K19" s="3">
        <f>SUM(C19+E19+G19+I19)</f>
        <v>1635</v>
      </c>
    </row>
    <row r="21" spans="1:11">
      <c r="A21" s="19">
        <v>44550</v>
      </c>
      <c r="C21" s="3" t="s">
        <v>0</v>
      </c>
      <c r="E21" s="3" t="s">
        <v>1</v>
      </c>
      <c r="G21" s="3" t="s">
        <v>8</v>
      </c>
      <c r="I21" s="3" t="s">
        <v>3</v>
      </c>
    </row>
    <row r="22" spans="1:11" ht="15.75" customHeight="1">
      <c r="B22" s="301"/>
      <c r="F22" s="301" t="s">
        <v>17</v>
      </c>
      <c r="G22" s="3">
        <v>60</v>
      </c>
      <c r="H22" s="301"/>
    </row>
    <row r="23" spans="1:11" ht="15.75" customHeight="1">
      <c r="B23" s="301" t="s">
        <v>22</v>
      </c>
      <c r="C23" s="3">
        <v>50</v>
      </c>
      <c r="D23" s="3" t="s">
        <v>542</v>
      </c>
      <c r="E23" s="3">
        <v>50</v>
      </c>
      <c r="F23" s="3" t="s">
        <v>93</v>
      </c>
      <c r="G23" s="3">
        <v>120</v>
      </c>
      <c r="H23" s="3" t="s">
        <v>1203</v>
      </c>
      <c r="I23" s="3">
        <v>80</v>
      </c>
    </row>
    <row r="24" spans="1:11">
      <c r="B24" s="3" t="s">
        <v>32</v>
      </c>
      <c r="C24" s="3">
        <v>150</v>
      </c>
      <c r="D24" s="3" t="s">
        <v>16</v>
      </c>
      <c r="E24" s="3">
        <v>160</v>
      </c>
      <c r="F24" s="3" t="s">
        <v>1258</v>
      </c>
      <c r="G24" s="3">
        <v>60</v>
      </c>
    </row>
    <row r="25" spans="1:11">
      <c r="B25" s="3" t="s">
        <v>33</v>
      </c>
      <c r="C25" s="3">
        <v>35</v>
      </c>
    </row>
    <row r="27" spans="1:11" ht="13.2">
      <c r="C27" s="5">
        <f>SUM(C22:C26)</f>
        <v>235</v>
      </c>
      <c r="D27" s="5"/>
      <c r="E27" s="5">
        <f>SUM(E23:E24)</f>
        <v>210</v>
      </c>
      <c r="F27" s="5"/>
      <c r="G27" s="5">
        <f>SUM(G22:G26)</f>
        <v>240</v>
      </c>
      <c r="H27" s="5"/>
      <c r="I27" s="5">
        <f>SUM(I22:I26)</f>
        <v>80</v>
      </c>
      <c r="K27" s="3">
        <f>SUM(C27+E27+G27+I27)</f>
        <v>765</v>
      </c>
    </row>
    <row r="29" spans="1:11" ht="13.2">
      <c r="A29" s="19">
        <v>44922</v>
      </c>
      <c r="C29" s="3" t="s">
        <v>0</v>
      </c>
      <c r="E29" s="3" t="s">
        <v>1</v>
      </c>
      <c r="G29" s="3" t="s">
        <v>8</v>
      </c>
      <c r="I29" s="3" t="s">
        <v>3</v>
      </c>
    </row>
    <row r="30" spans="1:11" ht="15.6">
      <c r="B30" s="301" t="s">
        <v>22</v>
      </c>
      <c r="C30" s="3">
        <v>25</v>
      </c>
      <c r="D30" s="3" t="s">
        <v>542</v>
      </c>
      <c r="E30" s="3">
        <v>50</v>
      </c>
      <c r="F30" s="3" t="s">
        <v>1258</v>
      </c>
      <c r="G30" s="3">
        <v>60</v>
      </c>
      <c r="H30" s="3" t="s">
        <v>1272</v>
      </c>
      <c r="I30" s="3">
        <v>85</v>
      </c>
    </row>
    <row r="31" spans="1:11" ht="13.2">
      <c r="B31" s="3" t="s">
        <v>32</v>
      </c>
      <c r="C31" s="3">
        <v>90</v>
      </c>
      <c r="H31" s="3" t="s">
        <v>1273</v>
      </c>
      <c r="I31" s="3">
        <v>180</v>
      </c>
    </row>
    <row r="32" spans="1:11" ht="13.2">
      <c r="B32" s="3" t="s">
        <v>33</v>
      </c>
      <c r="C32" s="3">
        <v>60</v>
      </c>
    </row>
    <row r="33" spans="1:11" ht="13.2">
      <c r="B33" s="3" t="s">
        <v>1144</v>
      </c>
      <c r="C33" s="3">
        <v>60</v>
      </c>
    </row>
    <row r="35" spans="1:11" ht="13.2">
      <c r="C35" s="5">
        <f>SUM(C30:C33)</f>
        <v>235</v>
      </c>
      <c r="D35" s="5"/>
      <c r="E35" s="5">
        <v>50</v>
      </c>
      <c r="F35" s="5"/>
      <c r="G35" s="5">
        <v>60</v>
      </c>
      <c r="H35" s="5"/>
      <c r="I35" s="5">
        <f>SUM(I30:I31)</f>
        <v>265</v>
      </c>
      <c r="K35" s="3">
        <f>SUM(C35:I35)</f>
        <v>610</v>
      </c>
    </row>
    <row r="37" spans="1:11" ht="13.2">
      <c r="A37" s="3" t="s">
        <v>1274</v>
      </c>
      <c r="C37" s="3" t="s">
        <v>0</v>
      </c>
      <c r="E37" s="3" t="s">
        <v>1</v>
      </c>
      <c r="G37" s="3" t="s">
        <v>8</v>
      </c>
      <c r="I37" s="3" t="s">
        <v>3</v>
      </c>
    </row>
    <row r="38" spans="1:11" ht="13.2">
      <c r="B38" s="3" t="s">
        <v>1144</v>
      </c>
      <c r="C38" s="3">
        <v>90</v>
      </c>
      <c r="D38" s="3" t="s">
        <v>6</v>
      </c>
      <c r="E38" s="3">
        <v>50</v>
      </c>
      <c r="F38" s="3" t="s">
        <v>12</v>
      </c>
      <c r="G38" s="3">
        <v>35</v>
      </c>
      <c r="I38" s="3" t="s">
        <v>1272</v>
      </c>
      <c r="J38" s="3">
        <v>135</v>
      </c>
    </row>
    <row r="39" spans="1:11" ht="13.2">
      <c r="B39" s="3" t="s">
        <v>23</v>
      </c>
      <c r="C39" s="3">
        <v>80</v>
      </c>
      <c r="D39" s="3" t="s">
        <v>27</v>
      </c>
      <c r="E39" s="3">
        <v>140</v>
      </c>
      <c r="F39" s="3" t="s">
        <v>93</v>
      </c>
      <c r="G39" s="3">
        <v>95</v>
      </c>
      <c r="I39" s="3" t="s">
        <v>9</v>
      </c>
      <c r="J39" s="3">
        <v>60</v>
      </c>
    </row>
    <row r="40" spans="1:11" ht="13.2">
      <c r="B40" s="3" t="s">
        <v>1160</v>
      </c>
      <c r="C40" s="3">
        <v>48</v>
      </c>
      <c r="D40" s="3" t="s">
        <v>43</v>
      </c>
      <c r="E40" s="3">
        <v>60</v>
      </c>
      <c r="F40" s="3" t="s">
        <v>17</v>
      </c>
      <c r="G40" s="3">
        <v>60</v>
      </c>
      <c r="I40" s="3" t="s">
        <v>1273</v>
      </c>
      <c r="J40" s="3">
        <v>200</v>
      </c>
    </row>
    <row r="41" spans="1:11" ht="13.2">
      <c r="B41" s="3" t="s">
        <v>33</v>
      </c>
      <c r="C41" s="3">
        <v>35</v>
      </c>
      <c r="D41" s="3" t="s">
        <v>16</v>
      </c>
      <c r="E41" s="3">
        <v>35</v>
      </c>
      <c r="F41" s="3" t="s">
        <v>1258</v>
      </c>
      <c r="G41" s="3">
        <v>60</v>
      </c>
    </row>
    <row r="42" spans="1:11" ht="13.2">
      <c r="B42" s="3" t="s">
        <v>22</v>
      </c>
      <c r="C42" s="3">
        <v>60</v>
      </c>
    </row>
    <row r="43" spans="1:11" ht="13.2">
      <c r="B43" s="3" t="s">
        <v>30</v>
      </c>
      <c r="C43" s="3">
        <v>50</v>
      </c>
    </row>
    <row r="44" spans="1:11" ht="13.2">
      <c r="B44" s="3" t="s">
        <v>26</v>
      </c>
      <c r="C44" s="3">
        <v>35</v>
      </c>
    </row>
    <row r="46" spans="1:11" ht="13.2">
      <c r="C46" s="5">
        <f>SUM(C38:C44)</f>
        <v>398</v>
      </c>
      <c r="D46" s="5"/>
      <c r="E46" s="5">
        <f>SUM(E38:E44)</f>
        <v>285</v>
      </c>
      <c r="F46" s="5"/>
      <c r="G46" s="5">
        <f>SUM(G38:G44)</f>
        <v>250</v>
      </c>
      <c r="H46" s="5"/>
      <c r="I46" s="5">
        <f>SUM(J38:J44)</f>
        <v>395</v>
      </c>
      <c r="K46" s="3">
        <f>SUM(C46+E46+G46+I46)</f>
        <v>1328</v>
      </c>
    </row>
    <row r="48" spans="1:11" ht="13.2">
      <c r="C48" s="3"/>
    </row>
    <row r="49" spans="1:11" ht="13.2">
      <c r="A49" s="19">
        <v>44571</v>
      </c>
      <c r="C49" s="5">
        <v>1085</v>
      </c>
      <c r="D49" s="5"/>
      <c r="E49" s="5">
        <v>760</v>
      </c>
      <c r="F49" s="5"/>
      <c r="G49" s="5">
        <v>290</v>
      </c>
      <c r="H49" s="5"/>
      <c r="I49" s="5">
        <v>490</v>
      </c>
      <c r="K49" s="3">
        <v>2625</v>
      </c>
    </row>
    <row r="51" spans="1:11" ht="13.2">
      <c r="A51" s="19">
        <v>44578</v>
      </c>
      <c r="C51" s="5">
        <v>1240</v>
      </c>
      <c r="D51" s="5"/>
      <c r="E51" s="5">
        <v>465</v>
      </c>
      <c r="F51" s="5"/>
      <c r="G51" s="5">
        <v>460</v>
      </c>
      <c r="H51" s="5"/>
      <c r="I51" s="5">
        <v>250</v>
      </c>
      <c r="K51" s="3">
        <v>2415</v>
      </c>
    </row>
    <row r="53" spans="1:11" ht="13.2">
      <c r="A53" s="19">
        <v>44585</v>
      </c>
      <c r="C53" s="5">
        <v>1104</v>
      </c>
      <c r="D53" s="5"/>
      <c r="E53" s="5">
        <v>491</v>
      </c>
      <c r="F53" s="5"/>
      <c r="G53" s="5">
        <v>185</v>
      </c>
      <c r="H53" s="5"/>
      <c r="I53" s="5">
        <v>255</v>
      </c>
      <c r="K53" s="3">
        <f>C53+E53+G53+I53</f>
        <v>2035</v>
      </c>
    </row>
    <row r="55" spans="1:11" ht="13.2">
      <c r="C55" s="3">
        <f t="shared" ref="C55:K55" si="0">SUM(C19+C27+C35+C46+C49+C51+C53)</f>
        <v>5202</v>
      </c>
      <c r="D55" s="3">
        <f t="shared" si="0"/>
        <v>0</v>
      </c>
      <c r="E55" s="3">
        <f t="shared" si="0"/>
        <v>2641</v>
      </c>
      <c r="F55" s="3">
        <f t="shared" si="0"/>
        <v>0</v>
      </c>
      <c r="G55" s="3">
        <f t="shared" si="0"/>
        <v>1640</v>
      </c>
      <c r="H55" s="3">
        <f t="shared" si="0"/>
        <v>0</v>
      </c>
      <c r="I55" s="3">
        <f t="shared" si="0"/>
        <v>1930</v>
      </c>
      <c r="J55" s="3">
        <f t="shared" si="0"/>
        <v>0</v>
      </c>
      <c r="K55" s="3">
        <f t="shared" si="0"/>
        <v>11413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Z135"/>
  <sheetViews>
    <sheetView topLeftCell="A29" workbookViewId="0"/>
  </sheetViews>
  <sheetFormatPr defaultColWidth="12.6640625" defaultRowHeight="15.75" customHeight="1"/>
  <sheetData>
    <row r="1" spans="1:25" ht="13.2" hidden="1">
      <c r="A1" s="3" t="s">
        <v>1275</v>
      </c>
      <c r="C1" s="2" t="s">
        <v>0</v>
      </c>
      <c r="H1" s="3" t="s">
        <v>1</v>
      </c>
      <c r="M1" s="3" t="s">
        <v>2</v>
      </c>
      <c r="R1" s="3" t="s">
        <v>3</v>
      </c>
      <c r="S1" s="3"/>
      <c r="Y1" s="3" t="s">
        <v>0</v>
      </c>
    </row>
    <row r="2" spans="1:25" ht="13.2" hidden="1">
      <c r="A2" s="3" t="s">
        <v>64</v>
      </c>
      <c r="B2" s="3" t="s">
        <v>261</v>
      </c>
      <c r="C2" s="3">
        <v>70</v>
      </c>
      <c r="D2" s="3" t="s">
        <v>0</v>
      </c>
      <c r="E2" s="3" t="s">
        <v>64</v>
      </c>
      <c r="F2" s="3" t="s">
        <v>6</v>
      </c>
      <c r="G2" s="3">
        <v>60</v>
      </c>
      <c r="H2" s="3" t="s">
        <v>1</v>
      </c>
      <c r="J2" s="3" t="s">
        <v>5</v>
      </c>
      <c r="K2" s="3" t="s">
        <v>197</v>
      </c>
      <c r="L2" s="3">
        <v>45</v>
      </c>
      <c r="M2" s="3" t="s">
        <v>8</v>
      </c>
      <c r="Y2" s="3" t="s">
        <v>1</v>
      </c>
    </row>
    <row r="3" spans="1:25" ht="13.2" hidden="1">
      <c r="A3" s="3" t="s">
        <v>58</v>
      </c>
      <c r="B3" s="3" t="s">
        <v>136</v>
      </c>
      <c r="C3" s="3">
        <v>45</v>
      </c>
      <c r="D3" s="3" t="s">
        <v>0</v>
      </c>
      <c r="K3" s="3" t="s">
        <v>1276</v>
      </c>
      <c r="L3" s="3">
        <v>210</v>
      </c>
      <c r="M3" s="3" t="s">
        <v>8</v>
      </c>
      <c r="Y3" s="3" t="s">
        <v>8</v>
      </c>
    </row>
    <row r="4" spans="1:25" ht="13.2" hidden="1">
      <c r="A4" s="3" t="s">
        <v>62</v>
      </c>
      <c r="B4" s="3" t="s">
        <v>136</v>
      </c>
      <c r="C4" s="3">
        <v>45</v>
      </c>
      <c r="D4" s="3" t="s">
        <v>0</v>
      </c>
      <c r="K4" s="3" t="s">
        <v>199</v>
      </c>
      <c r="L4" s="3">
        <v>240</v>
      </c>
      <c r="M4" s="3" t="s">
        <v>8</v>
      </c>
      <c r="Y4" s="3" t="s">
        <v>3</v>
      </c>
    </row>
    <row r="5" spans="1:25" ht="13.2" hidden="1">
      <c r="A5" s="3" t="s">
        <v>64</v>
      </c>
      <c r="B5" s="3" t="s">
        <v>136</v>
      </c>
      <c r="C5" s="3">
        <v>45</v>
      </c>
      <c r="D5" s="3" t="s">
        <v>0</v>
      </c>
    </row>
    <row r="6" spans="1:25" ht="13.2" hidden="1">
      <c r="A6" s="3" t="s">
        <v>62</v>
      </c>
      <c r="B6" s="3" t="s">
        <v>1277</v>
      </c>
      <c r="C6" s="3">
        <v>210</v>
      </c>
      <c r="D6" s="3" t="s">
        <v>0</v>
      </c>
    </row>
    <row r="7" spans="1:25" ht="13.2" hidden="1">
      <c r="A7" s="3" t="s">
        <v>62</v>
      </c>
      <c r="B7" s="3" t="s">
        <v>14</v>
      </c>
      <c r="C7" s="3">
        <v>60</v>
      </c>
      <c r="D7" s="3" t="s">
        <v>0</v>
      </c>
    </row>
    <row r="8" spans="1:25" ht="13.2" hidden="1">
      <c r="A8" s="3" t="s">
        <v>65</v>
      </c>
      <c r="B8" s="3" t="s">
        <v>21</v>
      </c>
      <c r="C8" s="3">
        <v>75</v>
      </c>
      <c r="D8" s="3" t="s">
        <v>0</v>
      </c>
    </row>
    <row r="9" spans="1:25" ht="13.2" hidden="1">
      <c r="A9" s="3" t="s">
        <v>44</v>
      </c>
      <c r="B9" s="3" t="s">
        <v>21</v>
      </c>
      <c r="C9" s="3">
        <v>75</v>
      </c>
      <c r="D9" s="3" t="s">
        <v>0</v>
      </c>
    </row>
    <row r="10" spans="1:25" ht="13.2" hidden="1">
      <c r="A10" s="3" t="s">
        <v>47</v>
      </c>
      <c r="B10" s="3" t="s">
        <v>21</v>
      </c>
      <c r="C10" s="3">
        <v>50</v>
      </c>
      <c r="D10" s="3" t="s">
        <v>0</v>
      </c>
    </row>
    <row r="11" spans="1:25" ht="13.2" hidden="1">
      <c r="A11" s="3" t="s">
        <v>64</v>
      </c>
      <c r="B11" s="3" t="s">
        <v>128</v>
      </c>
      <c r="C11" s="3">
        <v>45</v>
      </c>
      <c r="D11" s="3" t="s">
        <v>0</v>
      </c>
    </row>
    <row r="12" spans="1:25" ht="13.2" hidden="1">
      <c r="A12" s="3" t="s">
        <v>58</v>
      </c>
      <c r="B12" s="3" t="s">
        <v>201</v>
      </c>
      <c r="C12" s="3">
        <v>70</v>
      </c>
      <c r="D12" s="3" t="s">
        <v>0</v>
      </c>
    </row>
    <row r="13" spans="1:25" ht="13.2" hidden="1">
      <c r="A13" s="3" t="s">
        <v>58</v>
      </c>
      <c r="B13" s="3" t="s">
        <v>217</v>
      </c>
      <c r="C13" s="3">
        <v>140</v>
      </c>
      <c r="D13" s="3" t="s">
        <v>0</v>
      </c>
    </row>
    <row r="14" spans="1:25" ht="13.2" hidden="1">
      <c r="A14" s="3" t="s">
        <v>64</v>
      </c>
      <c r="B14" s="3" t="s">
        <v>218</v>
      </c>
      <c r="C14" s="3">
        <v>70</v>
      </c>
      <c r="D14" s="3" t="s">
        <v>0</v>
      </c>
    </row>
    <row r="15" spans="1:25" ht="13.2" hidden="1">
      <c r="A15" s="3" t="s">
        <v>62</v>
      </c>
      <c r="B15" s="3" t="s">
        <v>1278</v>
      </c>
      <c r="C15" s="3">
        <v>45</v>
      </c>
      <c r="D15" s="3" t="s">
        <v>0</v>
      </c>
    </row>
    <row r="16" spans="1:25" ht="13.2" hidden="1">
      <c r="A16" s="3" t="s">
        <v>62</v>
      </c>
      <c r="B16" s="3" t="s">
        <v>32</v>
      </c>
      <c r="C16" s="3">
        <v>70</v>
      </c>
      <c r="D16" s="3" t="s">
        <v>0</v>
      </c>
    </row>
    <row r="17" spans="1:26" ht="13.2" hidden="1">
      <c r="A17" s="3" t="s">
        <v>62</v>
      </c>
      <c r="B17" s="3" t="s">
        <v>203</v>
      </c>
      <c r="C17" s="3">
        <v>60</v>
      </c>
      <c r="D17" s="3" t="s">
        <v>0</v>
      </c>
    </row>
    <row r="18" spans="1:26" ht="13.2" hidden="1">
      <c r="A18" s="3" t="s">
        <v>62</v>
      </c>
      <c r="B18" s="3" t="s">
        <v>1279</v>
      </c>
      <c r="C18" s="3">
        <v>210</v>
      </c>
      <c r="D18" s="3" t="s">
        <v>0</v>
      </c>
    </row>
    <row r="19" spans="1:26" ht="13.2" hidden="1">
      <c r="A19" s="3" t="s">
        <v>64</v>
      </c>
      <c r="B19" s="3" t="s">
        <v>158</v>
      </c>
      <c r="C19" s="3">
        <v>45</v>
      </c>
      <c r="D19" s="3" t="s">
        <v>0</v>
      </c>
    </row>
    <row r="20" spans="1:26" ht="13.2" hidden="1">
      <c r="A20" s="3" t="s">
        <v>62</v>
      </c>
      <c r="B20" s="3" t="s">
        <v>20</v>
      </c>
      <c r="C20" s="3">
        <v>45</v>
      </c>
      <c r="D20" s="3" t="s">
        <v>0</v>
      </c>
    </row>
    <row r="21" spans="1:26" ht="13.2" hidden="1">
      <c r="A21" s="3" t="s">
        <v>65</v>
      </c>
      <c r="B21" s="3" t="s">
        <v>20</v>
      </c>
      <c r="C21" s="3">
        <v>45</v>
      </c>
      <c r="D21" s="3" t="s">
        <v>0</v>
      </c>
    </row>
    <row r="22" spans="1:26" ht="13.2" hidden="1">
      <c r="A22" s="3" t="s">
        <v>64</v>
      </c>
      <c r="B22" s="3" t="s">
        <v>133</v>
      </c>
      <c r="C22" s="3">
        <v>60</v>
      </c>
      <c r="D22" s="3" t="s">
        <v>0</v>
      </c>
    </row>
    <row r="23" spans="1:26" ht="13.2" hidden="1">
      <c r="A23" s="3" t="s">
        <v>65</v>
      </c>
      <c r="B23" s="3" t="s">
        <v>133</v>
      </c>
      <c r="C23" s="3">
        <v>210</v>
      </c>
      <c r="D23" s="3" t="s">
        <v>0</v>
      </c>
    </row>
    <row r="24" spans="1:26" ht="13.2" hidden="1">
      <c r="A24" s="3" t="s">
        <v>62</v>
      </c>
      <c r="B24" s="3" t="s">
        <v>31</v>
      </c>
      <c r="C24" s="3">
        <v>45</v>
      </c>
      <c r="D24" s="3" t="s">
        <v>0</v>
      </c>
    </row>
    <row r="25" spans="1:26" ht="13.2" hidden="1">
      <c r="A25" s="3" t="s">
        <v>65</v>
      </c>
      <c r="B25" s="3" t="s">
        <v>268</v>
      </c>
      <c r="C25" s="3">
        <v>60</v>
      </c>
      <c r="D25" s="3" t="s">
        <v>0</v>
      </c>
    </row>
    <row r="26" spans="1:26" ht="13.2" hidden="1">
      <c r="A26" s="3" t="s">
        <v>62</v>
      </c>
      <c r="B26" s="3" t="s">
        <v>18</v>
      </c>
      <c r="C26" s="3">
        <v>60</v>
      </c>
      <c r="D26" s="3" t="s">
        <v>0</v>
      </c>
    </row>
    <row r="27" spans="1:26" ht="13.2" hidden="1">
      <c r="A27" s="3" t="s">
        <v>64</v>
      </c>
      <c r="B27" s="3" t="s">
        <v>214</v>
      </c>
      <c r="C27" s="3">
        <v>60</v>
      </c>
      <c r="D27" s="3" t="s">
        <v>0</v>
      </c>
    </row>
    <row r="28" spans="1:26" ht="13.2" hidden="1">
      <c r="A28" s="3" t="s">
        <v>62</v>
      </c>
      <c r="B28" s="3" t="s">
        <v>22</v>
      </c>
      <c r="C28" s="3">
        <v>30</v>
      </c>
      <c r="D28" s="3" t="s">
        <v>0</v>
      </c>
    </row>
    <row r="30" spans="1:26" ht="13.2">
      <c r="A30" s="5"/>
      <c r="B30" s="5"/>
      <c r="C30" s="5">
        <f>SUM(C2:C28)</f>
        <v>2045</v>
      </c>
      <c r="D30" s="5"/>
      <c r="E30" s="5"/>
      <c r="F30" s="5"/>
      <c r="G30" s="5">
        <v>60</v>
      </c>
      <c r="H30" s="5"/>
      <c r="I30" s="5"/>
      <c r="J30" s="5"/>
      <c r="K30" s="5"/>
      <c r="L30" s="5">
        <f>SUM(L2:L4)</f>
        <v>495</v>
      </c>
      <c r="M30" s="5"/>
      <c r="N30" s="5"/>
      <c r="O30" s="5"/>
      <c r="P30" s="5"/>
      <c r="Q30" s="5">
        <f>C30+G30+L30</f>
        <v>2600</v>
      </c>
      <c r="R30" s="5"/>
      <c r="S30" s="5"/>
      <c r="T30" s="5"/>
      <c r="U30" s="5"/>
      <c r="V30" s="5"/>
      <c r="W30" s="5"/>
      <c r="X30" s="5"/>
      <c r="Y30" s="5"/>
      <c r="Z30" s="5"/>
    </row>
    <row r="32" spans="1:26" ht="13.2" hidden="1"/>
    <row r="33" spans="1:26" ht="13.2" hidden="1">
      <c r="A33" s="3" t="s">
        <v>1280</v>
      </c>
      <c r="B33" s="3" t="s">
        <v>21</v>
      </c>
      <c r="C33" s="3">
        <v>60</v>
      </c>
      <c r="D33" s="4" t="s">
        <v>0</v>
      </c>
      <c r="E33" s="3" t="s">
        <v>1281</v>
      </c>
      <c r="F33" s="3" t="s">
        <v>261</v>
      </c>
      <c r="G33" s="3">
        <v>70</v>
      </c>
      <c r="H33" s="4" t="s">
        <v>1</v>
      </c>
      <c r="K33" s="3" t="s">
        <v>199</v>
      </c>
      <c r="L33" s="3">
        <v>65</v>
      </c>
      <c r="M33" s="4" t="s">
        <v>8</v>
      </c>
    </row>
    <row r="34" spans="1:26" ht="13.2" hidden="1">
      <c r="A34" s="3" t="s">
        <v>1281</v>
      </c>
      <c r="B34" s="3" t="s">
        <v>21</v>
      </c>
      <c r="C34" s="3">
        <v>50</v>
      </c>
      <c r="D34" s="4" t="s">
        <v>0</v>
      </c>
    </row>
    <row r="35" spans="1:26" ht="13.2" hidden="1">
      <c r="A35" s="3" t="s">
        <v>1280</v>
      </c>
      <c r="B35" s="3" t="s">
        <v>138</v>
      </c>
      <c r="C35" s="3">
        <v>70</v>
      </c>
      <c r="D35" s="4" t="s">
        <v>0</v>
      </c>
    </row>
    <row r="36" spans="1:26" ht="13.2" hidden="1">
      <c r="A36" s="3" t="s">
        <v>1282</v>
      </c>
      <c r="B36" s="3" t="s">
        <v>138</v>
      </c>
      <c r="C36" s="3">
        <v>70</v>
      </c>
      <c r="D36" s="4" t="s">
        <v>0</v>
      </c>
    </row>
    <row r="37" spans="1:26" ht="13.2" hidden="1">
      <c r="A37" s="3" t="s">
        <v>1280</v>
      </c>
      <c r="B37" s="3" t="s">
        <v>217</v>
      </c>
      <c r="C37" s="3">
        <v>45</v>
      </c>
      <c r="D37" s="4" t="s">
        <v>0</v>
      </c>
    </row>
    <row r="38" spans="1:26" ht="13.2" hidden="1">
      <c r="A38" s="3" t="s">
        <v>1282</v>
      </c>
      <c r="B38" s="3" t="s">
        <v>217</v>
      </c>
      <c r="C38" s="3">
        <v>70</v>
      </c>
      <c r="D38" s="4" t="s">
        <v>0</v>
      </c>
    </row>
    <row r="39" spans="1:26" ht="13.2" hidden="1">
      <c r="A39" s="3" t="s">
        <v>1281</v>
      </c>
      <c r="B39" s="3" t="s">
        <v>217</v>
      </c>
      <c r="C39" s="3">
        <v>70</v>
      </c>
      <c r="D39" s="4" t="s">
        <v>0</v>
      </c>
    </row>
    <row r="40" spans="1:26" ht="13.2" hidden="1">
      <c r="A40" s="3" t="s">
        <v>1280</v>
      </c>
      <c r="B40" s="3" t="s">
        <v>218</v>
      </c>
      <c r="C40" s="3">
        <v>60</v>
      </c>
      <c r="D40" s="4" t="s">
        <v>0</v>
      </c>
    </row>
    <row r="41" spans="1:26" ht="13.2" hidden="1">
      <c r="A41" s="3" t="s">
        <v>1282</v>
      </c>
      <c r="B41" s="3" t="s">
        <v>218</v>
      </c>
      <c r="C41" s="3">
        <v>70</v>
      </c>
      <c r="D41" s="4" t="s">
        <v>0</v>
      </c>
    </row>
    <row r="42" spans="1:26" ht="13.2" hidden="1">
      <c r="A42" s="3" t="s">
        <v>1281</v>
      </c>
      <c r="B42" s="3" t="s">
        <v>218</v>
      </c>
      <c r="C42" s="3">
        <v>70</v>
      </c>
      <c r="D42" s="4" t="s">
        <v>0</v>
      </c>
    </row>
    <row r="43" spans="1:26" ht="13.2" hidden="1">
      <c r="A43" s="3" t="s">
        <v>1281</v>
      </c>
      <c r="B43" s="3" t="s">
        <v>152</v>
      </c>
      <c r="C43" s="3">
        <v>45</v>
      </c>
      <c r="D43" s="4" t="s">
        <v>0</v>
      </c>
    </row>
    <row r="44" spans="1:26" ht="13.2" hidden="1">
      <c r="A44" s="3" t="s">
        <v>1281</v>
      </c>
      <c r="B44" s="3" t="s">
        <v>18</v>
      </c>
      <c r="C44" s="3">
        <v>140</v>
      </c>
      <c r="D44" s="4" t="s">
        <v>0</v>
      </c>
    </row>
    <row r="46" spans="1:26" ht="13.2">
      <c r="A46" s="5"/>
      <c r="B46" s="5"/>
      <c r="C46" s="5">
        <f>SUM(C32:C44)</f>
        <v>820</v>
      </c>
      <c r="D46" s="5"/>
      <c r="E46" s="5"/>
      <c r="F46" s="5"/>
      <c r="G46" s="5">
        <v>70</v>
      </c>
      <c r="H46" s="5"/>
      <c r="I46" s="5"/>
      <c r="J46" s="5"/>
      <c r="K46" s="5"/>
      <c r="L46" s="5">
        <v>65</v>
      </c>
      <c r="M46" s="5"/>
      <c r="N46" s="5"/>
      <c r="O46" s="5"/>
      <c r="P46" s="5"/>
      <c r="Q46" s="5">
        <f>C46+G46+L46</f>
        <v>955</v>
      </c>
      <c r="R46" s="5"/>
      <c r="S46" s="5"/>
      <c r="T46" s="5"/>
      <c r="U46" s="5"/>
      <c r="V46" s="5"/>
      <c r="W46" s="5"/>
      <c r="X46" s="5"/>
      <c r="Y46" s="5"/>
      <c r="Z46" s="5"/>
    </row>
    <row r="48" spans="1:26" ht="13.2" hidden="1">
      <c r="A48" s="3" t="s">
        <v>1283</v>
      </c>
      <c r="B48" s="3" t="s">
        <v>136</v>
      </c>
      <c r="C48" s="3">
        <v>70</v>
      </c>
      <c r="D48" s="4" t="s">
        <v>0</v>
      </c>
      <c r="E48" s="3" t="s">
        <v>64</v>
      </c>
      <c r="F48" s="3" t="s">
        <v>6</v>
      </c>
      <c r="G48" s="3">
        <v>60</v>
      </c>
      <c r="H48" s="4" t="s">
        <v>8</v>
      </c>
      <c r="K48" s="3" t="s">
        <v>197</v>
      </c>
      <c r="L48" s="3">
        <v>45</v>
      </c>
      <c r="M48" s="4" t="s">
        <v>8</v>
      </c>
    </row>
    <row r="49" spans="1:13" ht="13.2" hidden="1">
      <c r="A49" s="3" t="s">
        <v>1284</v>
      </c>
      <c r="B49" s="3" t="s">
        <v>136</v>
      </c>
      <c r="C49" s="3">
        <v>45</v>
      </c>
      <c r="D49" s="4" t="s">
        <v>0</v>
      </c>
      <c r="K49" s="3" t="s">
        <v>125</v>
      </c>
      <c r="L49" s="3">
        <v>60</v>
      </c>
      <c r="M49" s="4" t="s">
        <v>8</v>
      </c>
    </row>
    <row r="50" spans="1:13" ht="13.2" hidden="1">
      <c r="A50" s="3" t="s">
        <v>1285</v>
      </c>
      <c r="B50" s="3" t="s">
        <v>136</v>
      </c>
      <c r="C50" s="3">
        <v>30</v>
      </c>
      <c r="D50" s="4" t="s">
        <v>0</v>
      </c>
      <c r="K50" s="3" t="s">
        <v>199</v>
      </c>
      <c r="L50" s="3">
        <v>299</v>
      </c>
      <c r="M50" s="4" t="s">
        <v>8</v>
      </c>
    </row>
    <row r="51" spans="1:13" ht="13.2" hidden="1">
      <c r="A51" s="3" t="s">
        <v>1286</v>
      </c>
      <c r="B51" s="3" t="s">
        <v>258</v>
      </c>
      <c r="C51" s="3">
        <v>45</v>
      </c>
      <c r="D51" s="4" t="s">
        <v>0</v>
      </c>
    </row>
    <row r="52" spans="1:13" ht="13.2" hidden="1">
      <c r="A52" s="3" t="s">
        <v>1284</v>
      </c>
      <c r="B52" s="3" t="s">
        <v>258</v>
      </c>
      <c r="C52" s="3">
        <v>45</v>
      </c>
      <c r="D52" s="4" t="s">
        <v>0</v>
      </c>
    </row>
    <row r="53" spans="1:13" ht="13.2" hidden="1">
      <c r="A53" s="3" t="s">
        <v>1283</v>
      </c>
      <c r="B53" s="3" t="s">
        <v>164</v>
      </c>
      <c r="C53" s="3">
        <v>45</v>
      </c>
      <c r="D53" s="4" t="s">
        <v>0</v>
      </c>
    </row>
    <row r="54" spans="1:13" ht="13.2" hidden="1">
      <c r="A54" s="3" t="s">
        <v>1284</v>
      </c>
      <c r="B54" s="3" t="s">
        <v>164</v>
      </c>
      <c r="C54" s="3">
        <v>70</v>
      </c>
      <c r="D54" s="4" t="s">
        <v>0</v>
      </c>
    </row>
    <row r="55" spans="1:13" ht="13.2" hidden="1">
      <c r="A55" s="3" t="s">
        <v>1285</v>
      </c>
      <c r="B55" s="3" t="s">
        <v>21</v>
      </c>
      <c r="C55" s="3">
        <v>60</v>
      </c>
      <c r="D55" s="4" t="s">
        <v>0</v>
      </c>
    </row>
    <row r="56" spans="1:13" ht="13.2" hidden="1">
      <c r="A56" s="3" t="s">
        <v>1286</v>
      </c>
      <c r="B56" s="3" t="s">
        <v>128</v>
      </c>
      <c r="C56" s="3">
        <v>70</v>
      </c>
      <c r="D56" s="4" t="s">
        <v>0</v>
      </c>
    </row>
    <row r="57" spans="1:13" ht="13.2" hidden="1">
      <c r="A57" s="3" t="s">
        <v>1283</v>
      </c>
      <c r="B57" s="3" t="s">
        <v>128</v>
      </c>
      <c r="C57" s="3">
        <v>70</v>
      </c>
      <c r="D57" s="4" t="s">
        <v>0</v>
      </c>
    </row>
    <row r="58" spans="1:13" ht="13.2" hidden="1">
      <c r="A58" s="3" t="s">
        <v>1284</v>
      </c>
      <c r="B58" s="3" t="s">
        <v>128</v>
      </c>
      <c r="C58" s="3">
        <v>70</v>
      </c>
      <c r="D58" s="4" t="s">
        <v>0</v>
      </c>
    </row>
    <row r="59" spans="1:13" ht="13.2" hidden="1">
      <c r="A59" s="3" t="s">
        <v>1284</v>
      </c>
      <c r="B59" s="3" t="s">
        <v>200</v>
      </c>
      <c r="C59" s="3">
        <v>60</v>
      </c>
      <c r="D59" s="4" t="s">
        <v>0</v>
      </c>
    </row>
    <row r="60" spans="1:13" ht="13.2" hidden="1">
      <c r="A60" s="3" t="s">
        <v>1283</v>
      </c>
      <c r="B60" s="3" t="s">
        <v>1278</v>
      </c>
      <c r="C60" s="3">
        <v>45</v>
      </c>
      <c r="D60" s="4" t="s">
        <v>0</v>
      </c>
    </row>
    <row r="61" spans="1:13" ht="13.2" hidden="1">
      <c r="A61" s="3" t="s">
        <v>1285</v>
      </c>
      <c r="B61" s="3" t="s">
        <v>1278</v>
      </c>
      <c r="C61" s="3">
        <v>60</v>
      </c>
      <c r="D61" s="4" t="s">
        <v>0</v>
      </c>
    </row>
    <row r="62" spans="1:13" ht="13.2" hidden="1">
      <c r="A62" s="3" t="s">
        <v>1283</v>
      </c>
      <c r="B62" s="3" t="s">
        <v>32</v>
      </c>
      <c r="C62" s="3">
        <v>70</v>
      </c>
      <c r="D62" s="4" t="s">
        <v>0</v>
      </c>
    </row>
    <row r="63" spans="1:13" ht="13.2" hidden="1">
      <c r="A63" s="3" t="s">
        <v>1283</v>
      </c>
      <c r="B63" s="3" t="s">
        <v>203</v>
      </c>
      <c r="C63" s="3">
        <v>45</v>
      </c>
      <c r="D63" s="4" t="s">
        <v>0</v>
      </c>
    </row>
    <row r="64" spans="1:13" ht="13.2" hidden="1">
      <c r="A64" s="3" t="s">
        <v>1284</v>
      </c>
      <c r="B64" s="3" t="s">
        <v>203</v>
      </c>
      <c r="C64" s="3">
        <v>45</v>
      </c>
      <c r="D64" s="4" t="s">
        <v>0</v>
      </c>
    </row>
    <row r="65" spans="1:26" ht="13.2" hidden="1">
      <c r="A65" s="3" t="s">
        <v>1283</v>
      </c>
      <c r="B65" s="3" t="s">
        <v>20</v>
      </c>
      <c r="C65" s="3">
        <v>45</v>
      </c>
      <c r="D65" s="4" t="s">
        <v>0</v>
      </c>
    </row>
    <row r="66" spans="1:26" ht="13.2" hidden="1">
      <c r="A66" s="3" t="s">
        <v>1287</v>
      </c>
      <c r="B66" s="3" t="s">
        <v>20</v>
      </c>
      <c r="C66" s="3">
        <v>70</v>
      </c>
      <c r="D66" s="4" t="s">
        <v>0</v>
      </c>
    </row>
    <row r="67" spans="1:26" ht="13.2" hidden="1">
      <c r="A67" s="3" t="s">
        <v>1284</v>
      </c>
      <c r="B67" s="3" t="s">
        <v>84</v>
      </c>
      <c r="C67" s="3">
        <v>45</v>
      </c>
      <c r="D67" s="4" t="s">
        <v>0</v>
      </c>
    </row>
    <row r="68" spans="1:26" ht="13.2" hidden="1">
      <c r="A68" s="3" t="s">
        <v>1286</v>
      </c>
      <c r="B68" s="3" t="s">
        <v>268</v>
      </c>
      <c r="C68" s="3">
        <v>45</v>
      </c>
      <c r="D68" s="4" t="s">
        <v>0</v>
      </c>
    </row>
    <row r="69" spans="1:26" ht="13.2" hidden="1">
      <c r="A69" s="3" t="s">
        <v>1286</v>
      </c>
      <c r="B69" s="3" t="s">
        <v>1288</v>
      </c>
      <c r="C69" s="3">
        <v>115</v>
      </c>
      <c r="D69" s="4" t="s">
        <v>0</v>
      </c>
    </row>
    <row r="70" spans="1:26" ht="13.2" hidden="1">
      <c r="A70" s="3" t="s">
        <v>1283</v>
      </c>
      <c r="B70" s="3" t="s">
        <v>1288</v>
      </c>
      <c r="C70" s="3">
        <v>70</v>
      </c>
      <c r="D70" s="4" t="s">
        <v>0</v>
      </c>
    </row>
    <row r="71" spans="1:26" ht="13.2" hidden="1">
      <c r="A71" s="3" t="s">
        <v>1285</v>
      </c>
      <c r="B71" s="3" t="s">
        <v>214</v>
      </c>
      <c r="C71" s="3">
        <v>70</v>
      </c>
      <c r="D71" s="4" t="s">
        <v>0</v>
      </c>
    </row>
    <row r="72" spans="1:26" ht="13.2" hidden="1">
      <c r="A72" s="3" t="s">
        <v>1289</v>
      </c>
      <c r="B72" s="3" t="s">
        <v>164</v>
      </c>
      <c r="C72" s="3">
        <v>45</v>
      </c>
      <c r="D72" s="4" t="s">
        <v>0</v>
      </c>
    </row>
    <row r="74" spans="1:26" ht="13.2">
      <c r="A74" s="5"/>
      <c r="B74" s="5"/>
      <c r="C74" s="5">
        <f>SUM(C48:C72)</f>
        <v>1450</v>
      </c>
      <c r="D74" s="5"/>
      <c r="E74" s="5"/>
      <c r="F74" s="5"/>
      <c r="G74" s="5">
        <v>60</v>
      </c>
      <c r="H74" s="5"/>
      <c r="I74" s="5"/>
      <c r="J74" s="5"/>
      <c r="K74" s="5"/>
      <c r="L74" s="5">
        <f>SUM(L48:L50)</f>
        <v>404</v>
      </c>
      <c r="M74" s="5"/>
      <c r="N74" s="5"/>
      <c r="O74" s="5"/>
      <c r="P74" s="5"/>
      <c r="Q74" s="5">
        <f>C74+G74+L74</f>
        <v>1914</v>
      </c>
      <c r="R74" s="5"/>
      <c r="S74" s="5"/>
      <c r="T74" s="5"/>
      <c r="U74" s="5"/>
      <c r="V74" s="5"/>
      <c r="W74" s="5"/>
      <c r="X74" s="5"/>
      <c r="Y74" s="5"/>
      <c r="Z74" s="5"/>
    </row>
    <row r="76" spans="1:26" ht="13.2">
      <c r="A76" s="3" t="s">
        <v>1290</v>
      </c>
      <c r="B76" s="3" t="s">
        <v>136</v>
      </c>
      <c r="C76" s="3">
        <v>45</v>
      </c>
      <c r="D76" s="4" t="s">
        <v>0</v>
      </c>
      <c r="E76" s="3" t="s">
        <v>64</v>
      </c>
      <c r="F76" s="3" t="s">
        <v>6</v>
      </c>
      <c r="G76" s="3">
        <v>60</v>
      </c>
      <c r="H76" s="4" t="s">
        <v>1</v>
      </c>
      <c r="J76" s="3" t="s">
        <v>1290</v>
      </c>
      <c r="K76" s="3" t="s">
        <v>197</v>
      </c>
      <c r="L76" s="3">
        <v>45</v>
      </c>
      <c r="M76" s="4" t="s">
        <v>8</v>
      </c>
    </row>
    <row r="77" spans="1:26" ht="13.2">
      <c r="A77" s="3" t="s">
        <v>1291</v>
      </c>
      <c r="B77" s="3" t="s">
        <v>136</v>
      </c>
      <c r="C77" s="3">
        <v>45</v>
      </c>
      <c r="D77" s="4" t="s">
        <v>0</v>
      </c>
      <c r="E77" s="3" t="s">
        <v>65</v>
      </c>
      <c r="F77" s="3" t="s">
        <v>16</v>
      </c>
      <c r="G77" s="3">
        <v>100</v>
      </c>
      <c r="H77" s="4" t="s">
        <v>1</v>
      </c>
      <c r="K77" s="3" t="s">
        <v>93</v>
      </c>
      <c r="L77" s="3">
        <v>60</v>
      </c>
      <c r="M77" s="4" t="s">
        <v>8</v>
      </c>
    </row>
    <row r="78" spans="1:26" ht="13.2">
      <c r="A78" s="3" t="s">
        <v>1292</v>
      </c>
      <c r="B78" s="3" t="s">
        <v>136</v>
      </c>
      <c r="C78" s="3">
        <v>45</v>
      </c>
      <c r="D78" s="4" t="s">
        <v>0</v>
      </c>
      <c r="M78" s="3"/>
    </row>
    <row r="79" spans="1:26" ht="13.2">
      <c r="A79" s="3" t="s">
        <v>1293</v>
      </c>
      <c r="B79" s="3" t="s">
        <v>136</v>
      </c>
      <c r="C79" s="3">
        <v>45</v>
      </c>
      <c r="D79" s="4" t="s">
        <v>0</v>
      </c>
      <c r="M79" s="3"/>
    </row>
    <row r="80" spans="1:26" ht="13.2">
      <c r="A80" s="3" t="s">
        <v>231</v>
      </c>
      <c r="B80" s="3" t="s">
        <v>26</v>
      </c>
      <c r="C80" s="3">
        <v>60</v>
      </c>
      <c r="D80" s="4" t="s">
        <v>0</v>
      </c>
    </row>
    <row r="81" spans="1:4" ht="13.2">
      <c r="A81" s="3" t="s">
        <v>1292</v>
      </c>
      <c r="B81" s="3" t="s">
        <v>164</v>
      </c>
      <c r="C81" s="3">
        <v>70</v>
      </c>
      <c r="D81" s="4" t="s">
        <v>0</v>
      </c>
    </row>
    <row r="82" spans="1:4" ht="13.2">
      <c r="A82" s="3" t="s">
        <v>1293</v>
      </c>
      <c r="B82" s="3" t="s">
        <v>164</v>
      </c>
      <c r="C82" s="3">
        <v>55</v>
      </c>
      <c r="D82" s="4" t="s">
        <v>0</v>
      </c>
    </row>
    <row r="83" spans="1:4" ht="13.2">
      <c r="A83" s="3" t="s">
        <v>1291</v>
      </c>
      <c r="B83" s="3" t="s">
        <v>14</v>
      </c>
      <c r="C83" s="3">
        <v>60</v>
      </c>
      <c r="D83" s="4" t="s">
        <v>0</v>
      </c>
    </row>
    <row r="84" spans="1:4" ht="13.2">
      <c r="A84" s="3" t="s">
        <v>1290</v>
      </c>
      <c r="B84" s="3" t="s">
        <v>21</v>
      </c>
      <c r="C84" s="3">
        <v>50</v>
      </c>
      <c r="D84" s="4" t="s">
        <v>0</v>
      </c>
    </row>
    <row r="85" spans="1:4" ht="13.2">
      <c r="A85" s="3" t="s">
        <v>1291</v>
      </c>
      <c r="B85" s="3" t="s">
        <v>21</v>
      </c>
      <c r="C85" s="3">
        <v>35</v>
      </c>
      <c r="D85" s="4" t="s">
        <v>0</v>
      </c>
    </row>
    <row r="86" spans="1:4" ht="13.2">
      <c r="A86" s="3" t="s">
        <v>1290</v>
      </c>
      <c r="B86" s="3" t="s">
        <v>21</v>
      </c>
      <c r="C86" s="3">
        <v>50</v>
      </c>
      <c r="D86" s="4" t="s">
        <v>0</v>
      </c>
    </row>
    <row r="87" spans="1:4" ht="13.2">
      <c r="A87" s="3" t="s">
        <v>1290</v>
      </c>
      <c r="B87" s="3" t="s">
        <v>33</v>
      </c>
      <c r="C87" s="3">
        <v>70</v>
      </c>
      <c r="D87" s="4" t="s">
        <v>0</v>
      </c>
    </row>
    <row r="88" spans="1:4" ht="13.2">
      <c r="A88" s="3" t="s">
        <v>1293</v>
      </c>
      <c r="B88" s="3" t="s">
        <v>33</v>
      </c>
      <c r="C88" s="3">
        <v>70</v>
      </c>
      <c r="D88" s="4" t="s">
        <v>0</v>
      </c>
    </row>
    <row r="89" spans="1:4" ht="13.2">
      <c r="A89" s="3" t="s">
        <v>1292</v>
      </c>
      <c r="B89" s="3" t="s">
        <v>128</v>
      </c>
      <c r="C89" s="3">
        <v>90</v>
      </c>
      <c r="D89" s="4" t="s">
        <v>0</v>
      </c>
    </row>
    <row r="90" spans="1:4" ht="13.2">
      <c r="A90" s="3" t="s">
        <v>1293</v>
      </c>
      <c r="B90" s="3" t="s">
        <v>200</v>
      </c>
      <c r="C90" s="3">
        <v>45</v>
      </c>
      <c r="D90" s="4" t="s">
        <v>0</v>
      </c>
    </row>
    <row r="91" spans="1:4" ht="13.2">
      <c r="A91" s="3" t="s">
        <v>1290</v>
      </c>
      <c r="B91" s="3" t="s">
        <v>201</v>
      </c>
      <c r="C91" s="3">
        <v>45</v>
      </c>
      <c r="D91" s="4" t="s">
        <v>0</v>
      </c>
    </row>
    <row r="92" spans="1:4" ht="13.2">
      <c r="A92" s="3" t="s">
        <v>1291</v>
      </c>
      <c r="B92" s="3" t="s">
        <v>39</v>
      </c>
      <c r="C92" s="3">
        <v>60</v>
      </c>
      <c r="D92" s="4" t="s">
        <v>0</v>
      </c>
    </row>
    <row r="93" spans="1:4" ht="13.2">
      <c r="A93" s="3" t="s">
        <v>1290</v>
      </c>
      <c r="B93" s="3" t="s">
        <v>217</v>
      </c>
      <c r="C93" s="3">
        <v>45</v>
      </c>
      <c r="D93" s="4" t="s">
        <v>0</v>
      </c>
    </row>
    <row r="94" spans="1:4" ht="13.2">
      <c r="A94" s="3" t="s">
        <v>1292</v>
      </c>
      <c r="B94" s="3" t="s">
        <v>218</v>
      </c>
      <c r="C94" s="3">
        <v>70</v>
      </c>
      <c r="D94" s="4" t="s">
        <v>0</v>
      </c>
    </row>
    <row r="95" spans="1:4" ht="13.2">
      <c r="A95" s="3" t="s">
        <v>1291</v>
      </c>
      <c r="B95" s="3" t="s">
        <v>152</v>
      </c>
      <c r="C95" s="3">
        <v>45</v>
      </c>
      <c r="D95" s="4" t="s">
        <v>0</v>
      </c>
    </row>
    <row r="96" spans="1:4" ht="13.2">
      <c r="A96" s="3" t="s">
        <v>1292</v>
      </c>
      <c r="B96" s="3" t="s">
        <v>152</v>
      </c>
      <c r="C96" s="3">
        <v>70</v>
      </c>
      <c r="D96" s="4" t="s">
        <v>0</v>
      </c>
    </row>
    <row r="97" spans="1:17" ht="13.2">
      <c r="A97" s="3" t="s">
        <v>1292</v>
      </c>
      <c r="B97" s="3" t="s">
        <v>152</v>
      </c>
      <c r="C97" s="3">
        <v>45</v>
      </c>
      <c r="D97" s="4" t="s">
        <v>0</v>
      </c>
    </row>
    <row r="98" spans="1:17" ht="13.2">
      <c r="A98" s="3" t="s">
        <v>1294</v>
      </c>
      <c r="B98" s="3" t="s">
        <v>152</v>
      </c>
      <c r="C98" s="3">
        <v>40</v>
      </c>
      <c r="D98" s="4" t="s">
        <v>0</v>
      </c>
    </row>
    <row r="99" spans="1:17" ht="13.2">
      <c r="A99" s="3" t="s">
        <v>1290</v>
      </c>
      <c r="B99" s="3" t="s">
        <v>203</v>
      </c>
      <c r="C99" s="3">
        <v>45</v>
      </c>
      <c r="D99" s="4" t="s">
        <v>0</v>
      </c>
    </row>
    <row r="100" spans="1:17" ht="13.2">
      <c r="A100" s="3" t="s">
        <v>1292</v>
      </c>
      <c r="B100" s="3" t="s">
        <v>203</v>
      </c>
      <c r="C100" s="3">
        <v>45</v>
      </c>
      <c r="D100" s="4" t="s">
        <v>0</v>
      </c>
    </row>
    <row r="101" spans="1:17" ht="13.2">
      <c r="A101" s="3" t="s">
        <v>1291</v>
      </c>
      <c r="B101" s="3" t="s">
        <v>20</v>
      </c>
      <c r="C101" s="3">
        <v>45</v>
      </c>
      <c r="D101" s="4" t="s">
        <v>0</v>
      </c>
    </row>
    <row r="102" spans="1:17" ht="13.2">
      <c r="A102" s="3" t="s">
        <v>231</v>
      </c>
      <c r="B102" s="3" t="s">
        <v>20</v>
      </c>
      <c r="C102" s="3">
        <v>70</v>
      </c>
      <c r="D102" s="4" t="s">
        <v>0</v>
      </c>
    </row>
    <row r="103" spans="1:17" ht="13.2">
      <c r="A103" s="3" t="s">
        <v>1291</v>
      </c>
      <c r="B103" s="3" t="s">
        <v>31</v>
      </c>
      <c r="C103" s="3">
        <v>45</v>
      </c>
      <c r="D103" s="4" t="s">
        <v>0</v>
      </c>
    </row>
    <row r="104" spans="1:17" ht="13.2">
      <c r="A104" s="3" t="s">
        <v>1291</v>
      </c>
      <c r="B104" s="3" t="s">
        <v>59</v>
      </c>
      <c r="C104" s="3">
        <v>70</v>
      </c>
      <c r="D104" s="4" t="s">
        <v>0</v>
      </c>
    </row>
    <row r="105" spans="1:17" ht="13.2">
      <c r="A105" s="3" t="s">
        <v>1290</v>
      </c>
      <c r="B105" s="3" t="s">
        <v>18</v>
      </c>
      <c r="C105" s="3">
        <v>100</v>
      </c>
      <c r="D105" s="4" t="s">
        <v>0</v>
      </c>
    </row>
    <row r="106" spans="1:17" ht="13.2">
      <c r="A106" s="3" t="s">
        <v>1293</v>
      </c>
      <c r="B106" s="3" t="s">
        <v>18</v>
      </c>
      <c r="C106" s="3">
        <v>60</v>
      </c>
      <c r="D106" s="4" t="s">
        <v>0</v>
      </c>
    </row>
    <row r="107" spans="1:17" ht="13.2">
      <c r="A107" s="3" t="s">
        <v>231</v>
      </c>
      <c r="B107" s="3" t="s">
        <v>18</v>
      </c>
      <c r="C107" s="3">
        <v>140</v>
      </c>
      <c r="D107" s="4" t="s">
        <v>0</v>
      </c>
    </row>
    <row r="108" spans="1:17" ht="13.2">
      <c r="A108" s="3" t="s">
        <v>1293</v>
      </c>
      <c r="B108" s="3" t="s">
        <v>214</v>
      </c>
      <c r="C108" s="3">
        <v>70</v>
      </c>
      <c r="D108" s="4" t="s">
        <v>0</v>
      </c>
    </row>
    <row r="109" spans="1:17" ht="13.2">
      <c r="B109" s="3" t="s">
        <v>1295</v>
      </c>
      <c r="C109" s="3">
        <v>264</v>
      </c>
      <c r="D109" s="4" t="s">
        <v>0</v>
      </c>
    </row>
    <row r="110" spans="1:17" ht="13.2">
      <c r="A110" s="3" t="s">
        <v>1291</v>
      </c>
      <c r="B110" s="3" t="s">
        <v>22</v>
      </c>
      <c r="C110" s="3">
        <v>30</v>
      </c>
      <c r="D110" s="4" t="s">
        <v>0</v>
      </c>
    </row>
    <row r="112" spans="1:17" ht="13.2">
      <c r="C112" s="3">
        <f>SUM(C76:C110)</f>
        <v>2239</v>
      </c>
      <c r="G112" s="3">
        <f>SUM(G76:G77)</f>
        <v>160</v>
      </c>
      <c r="L112" s="3">
        <f>SUM(L76:L78)</f>
        <v>105</v>
      </c>
      <c r="Q112" s="3">
        <f>C112+G112+L112</f>
        <v>2504</v>
      </c>
    </row>
    <row r="129" spans="1:8" ht="13.2">
      <c r="B129" s="3" t="s">
        <v>0</v>
      </c>
      <c r="C129" s="3" t="s">
        <v>1</v>
      </c>
      <c r="D129" s="3" t="s">
        <v>8</v>
      </c>
      <c r="E129" s="3" t="s">
        <v>3</v>
      </c>
      <c r="H129" s="4"/>
    </row>
    <row r="130" spans="1:8" ht="13.2">
      <c r="A130" s="3" t="s">
        <v>219</v>
      </c>
      <c r="B130" s="3">
        <v>2045</v>
      </c>
      <c r="C130" s="3">
        <v>60</v>
      </c>
      <c r="D130" s="3">
        <v>495</v>
      </c>
      <c r="E130" s="3">
        <v>0</v>
      </c>
      <c r="G130" s="17">
        <f t="shared" ref="G130:G133" si="0">SUM(B130:E130)</f>
        <v>2600</v>
      </c>
    </row>
    <row r="131" spans="1:8" ht="13.2">
      <c r="A131" s="3" t="s">
        <v>220</v>
      </c>
      <c r="B131" s="3">
        <v>820</v>
      </c>
      <c r="C131" s="3">
        <v>70</v>
      </c>
      <c r="D131" s="3">
        <v>65</v>
      </c>
      <c r="E131" s="3">
        <v>0</v>
      </c>
      <c r="G131" s="17">
        <f t="shared" si="0"/>
        <v>955</v>
      </c>
    </row>
    <row r="132" spans="1:8" ht="13.2">
      <c r="A132" s="3" t="s">
        <v>221</v>
      </c>
      <c r="B132" s="3">
        <v>1450</v>
      </c>
      <c r="C132" s="3">
        <v>60</v>
      </c>
      <c r="D132" s="3">
        <v>404</v>
      </c>
      <c r="E132" s="3">
        <v>0</v>
      </c>
      <c r="G132" s="17">
        <f t="shared" si="0"/>
        <v>1914</v>
      </c>
    </row>
    <row r="133" spans="1:8" ht="13.2">
      <c r="A133" s="3" t="s">
        <v>222</v>
      </c>
      <c r="B133" s="3">
        <v>2239</v>
      </c>
      <c r="C133" s="3">
        <v>160</v>
      </c>
      <c r="D133" s="3">
        <v>105</v>
      </c>
      <c r="E133" s="3">
        <v>0</v>
      </c>
      <c r="G133" s="17">
        <f t="shared" si="0"/>
        <v>2504</v>
      </c>
    </row>
    <row r="135" spans="1:8" ht="13.2">
      <c r="B135" s="3">
        <f t="shared" ref="B135:E135" si="1">SUM(B130:B133)</f>
        <v>6554</v>
      </c>
      <c r="C135" s="3">
        <f t="shared" si="1"/>
        <v>350</v>
      </c>
      <c r="D135" s="3">
        <f t="shared" si="1"/>
        <v>1069</v>
      </c>
      <c r="E135" s="3">
        <f t="shared" si="1"/>
        <v>0</v>
      </c>
      <c r="G135" s="3">
        <f>SUM(G130:G133)</f>
        <v>7973</v>
      </c>
    </row>
  </sheetData>
  <conditionalFormatting sqref="S1 H2 M2:M4 D2:D28 H33 M33 D33:D44 H48 M48:M50 D48:D72 H76:H77 M76:M77 D76:D110 H129">
    <cfRule type="notContainsBlanks" dxfId="30" priority="1">
      <formula>LEN(TRIM(S1))&gt;0</formula>
    </cfRule>
    <cfRule type="containsBlanks" dxfId="29" priority="2">
      <formula>LEN(TRIM(S1))=0</formula>
    </cfRule>
  </conditionalFormatting>
  <dataValidations count="1">
    <dataValidation type="list" allowBlank="1" sqref="S1 H2 M2:M4 D2:D28" xr:uid="{00000000-0002-0000-2800-000000000000}">
      <formula1>$Y$1:$Y$4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2800-000001000000}">
          <x14:formula1>
            <xm:f>'Feb 2023'!$Y$4:$Y$8</xm:f>
          </x14:formula1>
          <xm:sqref>H33 M33 D33:D44 H48 M48:M50 D48:D72 H76:H77 M76:M77 D76:D110 H129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Z142"/>
  <sheetViews>
    <sheetView topLeftCell="A34" workbookViewId="0"/>
  </sheetViews>
  <sheetFormatPr defaultColWidth="12.6640625" defaultRowHeight="15.75" customHeight="1"/>
  <cols>
    <col min="5" max="5" width="16.21875" customWidth="1"/>
    <col min="13" max="13" width="16.21875" customWidth="1"/>
  </cols>
  <sheetData>
    <row r="1" spans="1:25" ht="13.2" hidden="1">
      <c r="C1" s="2"/>
      <c r="E1" s="3" t="s">
        <v>1296</v>
      </c>
      <c r="F1" s="3" t="s">
        <v>6</v>
      </c>
      <c r="G1" s="3">
        <v>45</v>
      </c>
      <c r="H1" s="3" t="s">
        <v>1</v>
      </c>
      <c r="I1" s="3" t="s">
        <v>1297</v>
      </c>
      <c r="J1" s="3" t="s">
        <v>125</v>
      </c>
      <c r="K1" s="3">
        <v>45</v>
      </c>
      <c r="L1" s="3" t="s">
        <v>2</v>
      </c>
      <c r="M1" s="3" t="s">
        <v>8</v>
      </c>
      <c r="R1" s="3" t="s">
        <v>3</v>
      </c>
      <c r="S1" s="3"/>
      <c r="Y1" s="3" t="s">
        <v>0</v>
      </c>
    </row>
    <row r="2" spans="1:25" ht="13.2" hidden="1">
      <c r="A2" s="3" t="s">
        <v>1298</v>
      </c>
      <c r="B2" s="3" t="s">
        <v>136</v>
      </c>
      <c r="C2" s="3">
        <v>45</v>
      </c>
      <c r="D2" s="3" t="s">
        <v>0</v>
      </c>
      <c r="F2" s="3" t="s">
        <v>1299</v>
      </c>
      <c r="G2" s="3">
        <v>120</v>
      </c>
      <c r="H2" s="3" t="s">
        <v>1</v>
      </c>
      <c r="J2" s="3" t="s">
        <v>155</v>
      </c>
      <c r="K2" s="3">
        <v>162</v>
      </c>
      <c r="L2" s="3" t="s">
        <v>2</v>
      </c>
      <c r="M2" s="3" t="s">
        <v>8</v>
      </c>
      <c r="Y2" s="3" t="s">
        <v>1</v>
      </c>
    </row>
    <row r="3" spans="1:25" ht="13.2" hidden="1">
      <c r="A3" s="3" t="s">
        <v>1300</v>
      </c>
      <c r="B3" s="3" t="s">
        <v>136</v>
      </c>
      <c r="C3" s="3">
        <v>45</v>
      </c>
      <c r="D3" s="3" t="s">
        <v>0</v>
      </c>
      <c r="Y3" s="3" t="s">
        <v>8</v>
      </c>
    </row>
    <row r="4" spans="1:25" ht="13.2" hidden="1">
      <c r="A4" s="3" t="s">
        <v>1296</v>
      </c>
      <c r="B4" s="3" t="s">
        <v>136</v>
      </c>
      <c r="C4" s="3">
        <v>30</v>
      </c>
      <c r="D4" s="3" t="s">
        <v>0</v>
      </c>
      <c r="Y4" s="3" t="s">
        <v>3</v>
      </c>
    </row>
    <row r="5" spans="1:25" ht="13.2" hidden="1">
      <c r="A5" s="3" t="s">
        <v>1297</v>
      </c>
      <c r="B5" s="3" t="s">
        <v>136</v>
      </c>
      <c r="C5" s="3">
        <v>45</v>
      </c>
      <c r="D5" s="3" t="s">
        <v>0</v>
      </c>
    </row>
    <row r="6" spans="1:25" ht="13.2" hidden="1">
      <c r="A6" s="3" t="s">
        <v>1301</v>
      </c>
      <c r="B6" s="3" t="s">
        <v>136</v>
      </c>
      <c r="C6" s="3">
        <v>60</v>
      </c>
      <c r="D6" s="3" t="s">
        <v>0</v>
      </c>
    </row>
    <row r="7" spans="1:25" ht="13.2" hidden="1">
      <c r="A7" s="3" t="s">
        <v>1296</v>
      </c>
      <c r="B7" s="3" t="s">
        <v>26</v>
      </c>
      <c r="C7" s="3">
        <v>45</v>
      </c>
      <c r="D7" s="3" t="s">
        <v>0</v>
      </c>
    </row>
    <row r="8" spans="1:25" ht="13.2" hidden="1">
      <c r="A8" s="3" t="s">
        <v>1302</v>
      </c>
      <c r="B8" s="3" t="s">
        <v>26</v>
      </c>
      <c r="C8" s="3">
        <v>70</v>
      </c>
      <c r="D8" s="3" t="s">
        <v>0</v>
      </c>
    </row>
    <row r="9" spans="1:25" ht="13.2" hidden="1">
      <c r="A9" s="3" t="s">
        <v>1298</v>
      </c>
      <c r="B9" s="3" t="s">
        <v>164</v>
      </c>
      <c r="C9" s="3">
        <v>60</v>
      </c>
      <c r="D9" s="3" t="s">
        <v>0</v>
      </c>
    </row>
    <row r="10" spans="1:25" ht="13.2" hidden="1">
      <c r="A10" s="3" t="s">
        <v>1296</v>
      </c>
      <c r="B10" s="3" t="s">
        <v>164</v>
      </c>
      <c r="C10" s="3">
        <v>60</v>
      </c>
      <c r="D10" s="3" t="s">
        <v>0</v>
      </c>
    </row>
    <row r="11" spans="1:25" ht="13.2" hidden="1">
      <c r="A11" s="3" t="s">
        <v>1300</v>
      </c>
      <c r="B11" s="3" t="s">
        <v>14</v>
      </c>
      <c r="C11" s="3">
        <v>60</v>
      </c>
      <c r="D11" s="3" t="s">
        <v>0</v>
      </c>
    </row>
    <row r="12" spans="1:25" ht="13.2" hidden="1">
      <c r="A12" s="3" t="s">
        <v>1298</v>
      </c>
      <c r="B12" s="3" t="s">
        <v>21</v>
      </c>
      <c r="C12" s="3">
        <v>60</v>
      </c>
      <c r="D12" s="3" t="s">
        <v>0</v>
      </c>
    </row>
    <row r="13" spans="1:25" ht="13.2" hidden="1">
      <c r="A13" s="3" t="s">
        <v>1297</v>
      </c>
      <c r="B13" s="3" t="s">
        <v>21</v>
      </c>
      <c r="C13" s="3">
        <v>100</v>
      </c>
      <c r="D13" s="3" t="s">
        <v>0</v>
      </c>
    </row>
    <row r="14" spans="1:25" ht="13.2" hidden="1">
      <c r="A14" s="3" t="s">
        <v>1296</v>
      </c>
      <c r="B14" s="3" t="s">
        <v>128</v>
      </c>
      <c r="C14" s="3">
        <v>70</v>
      </c>
      <c r="D14" s="3" t="s">
        <v>0</v>
      </c>
    </row>
    <row r="15" spans="1:25" ht="13.2" hidden="1">
      <c r="A15" s="3" t="s">
        <v>1298</v>
      </c>
      <c r="B15" s="3" t="s">
        <v>201</v>
      </c>
      <c r="C15" s="3">
        <v>45</v>
      </c>
      <c r="D15" s="3" t="s">
        <v>0</v>
      </c>
    </row>
    <row r="16" spans="1:25" ht="13.2" hidden="1">
      <c r="A16" s="3" t="s">
        <v>1300</v>
      </c>
      <c r="B16" s="3" t="s">
        <v>259</v>
      </c>
      <c r="C16" s="3">
        <v>30</v>
      </c>
      <c r="D16" s="3" t="s">
        <v>0</v>
      </c>
    </row>
    <row r="17" spans="1:4" ht="13.2" hidden="1">
      <c r="A17" s="3" t="s">
        <v>1300</v>
      </c>
      <c r="B17" s="3" t="s">
        <v>152</v>
      </c>
      <c r="C17" s="3">
        <v>60</v>
      </c>
      <c r="D17" s="3" t="s">
        <v>0</v>
      </c>
    </row>
    <row r="18" spans="1:4" ht="13.2" hidden="1">
      <c r="A18" s="3" t="s">
        <v>1300</v>
      </c>
      <c r="B18" s="3" t="s">
        <v>32</v>
      </c>
      <c r="C18" s="3">
        <v>70</v>
      </c>
      <c r="D18" s="3" t="s">
        <v>0</v>
      </c>
    </row>
    <row r="19" spans="1:4" ht="13.2" hidden="1">
      <c r="A19" s="3" t="s">
        <v>1300</v>
      </c>
      <c r="B19" s="3" t="s">
        <v>32</v>
      </c>
      <c r="C19" s="3">
        <v>70</v>
      </c>
      <c r="D19" s="3" t="s">
        <v>0</v>
      </c>
    </row>
    <row r="20" spans="1:4" ht="13.2" hidden="1">
      <c r="A20" s="3" t="s">
        <v>1296</v>
      </c>
      <c r="B20" s="3" t="s">
        <v>203</v>
      </c>
      <c r="C20" s="3">
        <v>45</v>
      </c>
      <c r="D20" s="3" t="s">
        <v>0</v>
      </c>
    </row>
    <row r="21" spans="1:4" ht="13.2" hidden="1">
      <c r="A21" s="3" t="s">
        <v>1301</v>
      </c>
      <c r="B21" s="3" t="s">
        <v>203</v>
      </c>
      <c r="C21" s="3">
        <v>70</v>
      </c>
      <c r="D21" s="3" t="s">
        <v>0</v>
      </c>
    </row>
    <row r="22" spans="1:4" ht="13.2" hidden="1">
      <c r="A22" s="3" t="s">
        <v>1296</v>
      </c>
      <c r="B22" s="3" t="s">
        <v>210</v>
      </c>
      <c r="C22" s="3">
        <v>60</v>
      </c>
      <c r="D22" s="3" t="s">
        <v>0</v>
      </c>
    </row>
    <row r="23" spans="1:4" ht="13.2" hidden="1">
      <c r="A23" s="3" t="s">
        <v>1296</v>
      </c>
      <c r="B23" s="3" t="s">
        <v>84</v>
      </c>
      <c r="C23" s="3">
        <v>45</v>
      </c>
      <c r="D23" s="3" t="s">
        <v>0</v>
      </c>
    </row>
    <row r="24" spans="1:4" ht="13.2" hidden="1">
      <c r="A24" s="3" t="s">
        <v>1300</v>
      </c>
      <c r="B24" s="3" t="s">
        <v>31</v>
      </c>
      <c r="C24" s="3">
        <v>45</v>
      </c>
      <c r="D24" s="3" t="s">
        <v>0</v>
      </c>
    </row>
    <row r="25" spans="1:4" ht="13.2" hidden="1">
      <c r="A25" s="3" t="s">
        <v>1298</v>
      </c>
      <c r="B25" s="3" t="s">
        <v>59</v>
      </c>
      <c r="C25" s="3">
        <v>50</v>
      </c>
      <c r="D25" s="3" t="s">
        <v>0</v>
      </c>
    </row>
    <row r="26" spans="1:4" ht="13.2" hidden="1">
      <c r="A26" s="3" t="s">
        <v>1300</v>
      </c>
      <c r="B26" s="3" t="s">
        <v>59</v>
      </c>
      <c r="C26" s="3">
        <v>50</v>
      </c>
      <c r="D26" s="3" t="s">
        <v>0</v>
      </c>
    </row>
    <row r="27" spans="1:4" ht="13.2" hidden="1">
      <c r="A27" s="3" t="s">
        <v>1296</v>
      </c>
      <c r="B27" s="3" t="s">
        <v>59</v>
      </c>
      <c r="C27" s="3">
        <v>75</v>
      </c>
      <c r="D27" s="3" t="s">
        <v>0</v>
      </c>
    </row>
    <row r="28" spans="1:4" ht="13.2" hidden="1">
      <c r="A28" s="3" t="s">
        <v>1297</v>
      </c>
      <c r="B28" s="3" t="s">
        <v>59</v>
      </c>
      <c r="C28" s="3">
        <v>75</v>
      </c>
      <c r="D28" s="3" t="s">
        <v>0</v>
      </c>
    </row>
    <row r="29" spans="1:4" ht="13.2" hidden="1">
      <c r="A29" s="3" t="s">
        <v>1300</v>
      </c>
      <c r="B29" s="3" t="s">
        <v>18</v>
      </c>
      <c r="C29" s="3">
        <v>85</v>
      </c>
      <c r="D29" s="3" t="s">
        <v>0</v>
      </c>
    </row>
    <row r="30" spans="1:4" ht="13.2" hidden="1">
      <c r="A30" s="3" t="s">
        <v>1297</v>
      </c>
      <c r="B30" s="3" t="s">
        <v>18</v>
      </c>
      <c r="C30" s="3">
        <v>60</v>
      </c>
      <c r="D30" s="3" t="s">
        <v>0</v>
      </c>
    </row>
    <row r="31" spans="1:4" ht="13.2" hidden="1">
      <c r="A31" s="3" t="s">
        <v>1302</v>
      </c>
      <c r="B31" s="3" t="s">
        <v>18</v>
      </c>
      <c r="C31" s="3">
        <v>60</v>
      </c>
      <c r="D31" s="3" t="s">
        <v>0</v>
      </c>
    </row>
    <row r="32" spans="1:4" ht="13.2" hidden="1">
      <c r="A32" s="3" t="s">
        <v>1297</v>
      </c>
      <c r="B32" s="3" t="s">
        <v>1303</v>
      </c>
      <c r="C32" s="3">
        <v>45</v>
      </c>
      <c r="D32" s="3" t="s">
        <v>0</v>
      </c>
    </row>
    <row r="33" spans="1:26" ht="13.2" hidden="1">
      <c r="A33" s="3" t="s">
        <v>1300</v>
      </c>
      <c r="B33" s="3" t="s">
        <v>22</v>
      </c>
      <c r="C33" s="3">
        <v>35</v>
      </c>
      <c r="D33" s="3" t="s">
        <v>0</v>
      </c>
    </row>
    <row r="35" spans="1:26" ht="13.2">
      <c r="A35" s="5"/>
      <c r="B35" s="5"/>
      <c r="C35" s="5">
        <f>SUM(C2:C33)</f>
        <v>1825</v>
      </c>
      <c r="D35" s="5"/>
      <c r="E35" s="5"/>
      <c r="F35" s="5"/>
      <c r="G35" s="5">
        <v>164</v>
      </c>
      <c r="H35" s="5"/>
      <c r="I35" s="5"/>
      <c r="J35" s="5"/>
      <c r="K35" s="5">
        <f>SUM(K1:K2)</f>
        <v>207</v>
      </c>
      <c r="L35" s="5"/>
      <c r="M35" s="5"/>
      <c r="N35" s="5"/>
      <c r="O35" s="5"/>
      <c r="P35" s="5"/>
      <c r="Q35" s="5">
        <f>C35+G35+K35</f>
        <v>2196</v>
      </c>
      <c r="R35" s="5"/>
      <c r="S35" s="5"/>
      <c r="T35" s="5"/>
      <c r="U35" s="5"/>
      <c r="V35" s="5"/>
      <c r="W35" s="5"/>
      <c r="X35" s="5"/>
      <c r="Y35" s="5"/>
      <c r="Z35" s="5"/>
    </row>
    <row r="36" spans="1:26" ht="13.2">
      <c r="H36" s="3"/>
    </row>
    <row r="37" spans="1:26" ht="13.2" hidden="1">
      <c r="A37" s="3" t="s">
        <v>1304</v>
      </c>
      <c r="B37" s="3" t="s">
        <v>136</v>
      </c>
      <c r="C37" s="3">
        <v>45</v>
      </c>
      <c r="D37" s="4" t="s">
        <v>0</v>
      </c>
      <c r="E37" s="3" t="s">
        <v>1305</v>
      </c>
      <c r="F37" s="3" t="s">
        <v>16</v>
      </c>
      <c r="G37" s="3">
        <v>45</v>
      </c>
      <c r="H37" s="4" t="s">
        <v>1</v>
      </c>
      <c r="I37" s="3" t="s">
        <v>1304</v>
      </c>
      <c r="J37" s="3" t="s">
        <v>197</v>
      </c>
      <c r="K37" s="3">
        <v>45</v>
      </c>
      <c r="L37" s="4" t="s">
        <v>8</v>
      </c>
    </row>
    <row r="38" spans="1:26" ht="13.2" hidden="1">
      <c r="A38" s="3" t="s">
        <v>1306</v>
      </c>
      <c r="B38" s="3" t="s">
        <v>136</v>
      </c>
      <c r="C38" s="3">
        <v>45</v>
      </c>
      <c r="D38" s="4" t="s">
        <v>0</v>
      </c>
      <c r="E38" s="3" t="s">
        <v>1305</v>
      </c>
      <c r="F38" s="3" t="s">
        <v>6</v>
      </c>
      <c r="G38" s="3">
        <v>60</v>
      </c>
      <c r="H38" s="4" t="s">
        <v>1</v>
      </c>
      <c r="J38" s="3" t="s">
        <v>1295</v>
      </c>
      <c r="K38" s="3">
        <v>294</v>
      </c>
      <c r="L38" s="4" t="s">
        <v>8</v>
      </c>
    </row>
    <row r="39" spans="1:26" ht="13.2" hidden="1">
      <c r="A39" s="3" t="s">
        <v>1305</v>
      </c>
      <c r="B39" s="3" t="s">
        <v>136</v>
      </c>
      <c r="C39" s="3">
        <v>45</v>
      </c>
      <c r="D39" s="4" t="s">
        <v>0</v>
      </c>
      <c r="J39" s="3" t="s">
        <v>59</v>
      </c>
      <c r="K39" s="3">
        <v>91</v>
      </c>
      <c r="L39" s="4" t="s">
        <v>8</v>
      </c>
      <c r="M39" s="3" t="s">
        <v>1307</v>
      </c>
    </row>
    <row r="40" spans="1:26" ht="13.2" hidden="1">
      <c r="A40" s="3" t="s">
        <v>1308</v>
      </c>
      <c r="B40" s="3" t="s">
        <v>136</v>
      </c>
      <c r="C40" s="3">
        <v>45</v>
      </c>
      <c r="D40" s="4" t="s">
        <v>0</v>
      </c>
    </row>
    <row r="41" spans="1:26" ht="13.2" hidden="1">
      <c r="A41" s="3" t="s">
        <v>1305</v>
      </c>
      <c r="B41" s="3" t="s">
        <v>164</v>
      </c>
      <c r="C41" s="3">
        <v>60</v>
      </c>
      <c r="D41" s="4" t="s">
        <v>0</v>
      </c>
    </row>
    <row r="42" spans="1:26" ht="13.2" hidden="1">
      <c r="A42" s="3" t="s">
        <v>1309</v>
      </c>
      <c r="B42" s="3" t="s">
        <v>1213</v>
      </c>
      <c r="C42" s="3">
        <v>70</v>
      </c>
      <c r="D42" s="4" t="s">
        <v>0</v>
      </c>
    </row>
    <row r="43" spans="1:26" ht="13.2" hidden="1">
      <c r="A43" s="3" t="s">
        <v>1306</v>
      </c>
      <c r="B43" s="3" t="s">
        <v>14</v>
      </c>
      <c r="C43" s="3">
        <v>60</v>
      </c>
      <c r="D43" s="4" t="s">
        <v>0</v>
      </c>
    </row>
    <row r="44" spans="1:26" ht="13.2" hidden="1">
      <c r="A44" s="3" t="s">
        <v>1304</v>
      </c>
      <c r="B44" s="3" t="s">
        <v>21</v>
      </c>
      <c r="C44" s="3">
        <v>50</v>
      </c>
      <c r="D44" s="4" t="s">
        <v>0</v>
      </c>
    </row>
    <row r="45" spans="1:26" ht="13.2" hidden="1">
      <c r="A45" s="3" t="s">
        <v>1306</v>
      </c>
      <c r="B45" s="3" t="s">
        <v>21</v>
      </c>
      <c r="C45" s="3">
        <v>50</v>
      </c>
      <c r="D45" s="4" t="s">
        <v>0</v>
      </c>
    </row>
    <row r="46" spans="1:26" ht="13.2" hidden="1">
      <c r="A46" s="3" t="s">
        <v>1306</v>
      </c>
      <c r="B46" s="3" t="s">
        <v>33</v>
      </c>
      <c r="C46" s="3">
        <v>20</v>
      </c>
      <c r="D46" s="4" t="s">
        <v>0</v>
      </c>
    </row>
    <row r="47" spans="1:26" ht="13.2" hidden="1">
      <c r="A47" s="3" t="s">
        <v>1305</v>
      </c>
      <c r="B47" s="3" t="s">
        <v>128</v>
      </c>
      <c r="C47" s="3">
        <v>45</v>
      </c>
      <c r="D47" s="4" t="s">
        <v>0</v>
      </c>
    </row>
    <row r="48" spans="1:26" ht="13.2" hidden="1">
      <c r="A48" s="3" t="s">
        <v>1308</v>
      </c>
      <c r="B48" s="3" t="s">
        <v>200</v>
      </c>
      <c r="C48" s="3">
        <v>70</v>
      </c>
      <c r="D48" s="4" t="s">
        <v>0</v>
      </c>
    </row>
    <row r="49" spans="1:4" ht="13.2" hidden="1">
      <c r="A49" s="3" t="s">
        <v>1305</v>
      </c>
      <c r="B49" s="3" t="s">
        <v>201</v>
      </c>
      <c r="C49" s="3">
        <v>45</v>
      </c>
      <c r="D49" s="4" t="s">
        <v>0</v>
      </c>
    </row>
    <row r="50" spans="1:4" ht="13.2" hidden="1">
      <c r="A50" s="3" t="s">
        <v>1305</v>
      </c>
      <c r="B50" s="3" t="s">
        <v>39</v>
      </c>
      <c r="C50" s="3">
        <v>60</v>
      </c>
      <c r="D50" s="4" t="s">
        <v>0</v>
      </c>
    </row>
    <row r="51" spans="1:4" ht="13.2" hidden="1">
      <c r="A51" s="3" t="s">
        <v>1304</v>
      </c>
      <c r="B51" s="3" t="s">
        <v>259</v>
      </c>
      <c r="C51" s="3">
        <v>60</v>
      </c>
      <c r="D51" s="4" t="s">
        <v>0</v>
      </c>
    </row>
    <row r="52" spans="1:4" ht="13.2" hidden="1">
      <c r="A52" s="3" t="s">
        <v>1306</v>
      </c>
      <c r="B52" s="3" t="s">
        <v>152</v>
      </c>
      <c r="C52" s="3">
        <v>60</v>
      </c>
      <c r="D52" s="4" t="s">
        <v>0</v>
      </c>
    </row>
    <row r="53" spans="1:4" ht="13.2" hidden="1">
      <c r="A53" s="3" t="s">
        <v>1305</v>
      </c>
      <c r="B53" s="3" t="s">
        <v>152</v>
      </c>
      <c r="C53" s="3">
        <v>70</v>
      </c>
      <c r="D53" s="4" t="s">
        <v>0</v>
      </c>
    </row>
    <row r="54" spans="1:4" ht="13.2" hidden="1">
      <c r="A54" s="3" t="s">
        <v>1304</v>
      </c>
      <c r="B54" s="3" t="s">
        <v>202</v>
      </c>
      <c r="C54" s="3">
        <v>90</v>
      </c>
      <c r="D54" s="4" t="s">
        <v>0</v>
      </c>
    </row>
    <row r="55" spans="1:4" ht="13.2" hidden="1">
      <c r="A55" s="3" t="s">
        <v>1308</v>
      </c>
      <c r="B55" s="3" t="s">
        <v>1125</v>
      </c>
      <c r="C55" s="3">
        <v>80</v>
      </c>
      <c r="D55" s="4" t="s">
        <v>0</v>
      </c>
    </row>
    <row r="56" spans="1:4" ht="13.2" hidden="1">
      <c r="A56" s="3" t="s">
        <v>1305</v>
      </c>
      <c r="B56" s="3" t="s">
        <v>203</v>
      </c>
      <c r="C56" s="3">
        <v>45</v>
      </c>
      <c r="D56" s="4" t="s">
        <v>0</v>
      </c>
    </row>
    <row r="57" spans="1:4" ht="13.2" hidden="1">
      <c r="A57" s="3" t="s">
        <v>1305</v>
      </c>
      <c r="B57" s="3" t="s">
        <v>210</v>
      </c>
      <c r="C57" s="3">
        <v>70</v>
      </c>
      <c r="D57" s="4" t="s">
        <v>0</v>
      </c>
    </row>
    <row r="58" spans="1:4" ht="13.2" hidden="1">
      <c r="A58" s="3" t="s">
        <v>1306</v>
      </c>
      <c r="B58" s="3" t="s">
        <v>131</v>
      </c>
      <c r="C58" s="3">
        <v>60</v>
      </c>
      <c r="D58" s="4" t="s">
        <v>0</v>
      </c>
    </row>
    <row r="59" spans="1:4" ht="13.2" hidden="1">
      <c r="A59" s="3" t="s">
        <v>1308</v>
      </c>
      <c r="B59" s="3" t="s">
        <v>20</v>
      </c>
      <c r="C59" s="3">
        <v>45</v>
      </c>
      <c r="D59" s="4" t="s">
        <v>0</v>
      </c>
    </row>
    <row r="60" spans="1:4" ht="13.2" hidden="1">
      <c r="A60" s="3" t="s">
        <v>1305</v>
      </c>
      <c r="B60" s="3" t="s">
        <v>84</v>
      </c>
      <c r="C60" s="3">
        <v>45</v>
      </c>
      <c r="D60" s="4" t="s">
        <v>0</v>
      </c>
    </row>
    <row r="61" spans="1:4" ht="13.2" hidden="1">
      <c r="A61" s="3" t="s">
        <v>1309</v>
      </c>
      <c r="B61" s="3" t="s">
        <v>18</v>
      </c>
      <c r="C61" s="3">
        <v>100</v>
      </c>
      <c r="D61" s="4" t="s">
        <v>0</v>
      </c>
    </row>
    <row r="62" spans="1:4" ht="13.2" hidden="1">
      <c r="A62" s="3" t="s">
        <v>1310</v>
      </c>
      <c r="B62" s="3" t="s">
        <v>152</v>
      </c>
      <c r="C62" s="3">
        <v>45</v>
      </c>
      <c r="D62" s="4" t="s">
        <v>0</v>
      </c>
    </row>
    <row r="63" spans="1:4" ht="13.2" hidden="1">
      <c r="A63" s="3" t="s">
        <v>1306</v>
      </c>
      <c r="B63" s="3" t="s">
        <v>22</v>
      </c>
      <c r="C63" s="3">
        <v>30</v>
      </c>
      <c r="D63" s="4" t="s">
        <v>0</v>
      </c>
    </row>
    <row r="64" spans="1:4" ht="13.2" hidden="1">
      <c r="A64" s="3" t="s">
        <v>1308</v>
      </c>
      <c r="B64" s="3" t="s">
        <v>22</v>
      </c>
      <c r="C64" s="3">
        <v>40</v>
      </c>
      <c r="D64" s="4" t="s">
        <v>0</v>
      </c>
    </row>
    <row r="65" spans="1:26" ht="13.2">
      <c r="A65" s="5"/>
      <c r="B65" s="5"/>
      <c r="C65" s="5">
        <f>SUM(C37:C64)</f>
        <v>1550</v>
      </c>
      <c r="D65" s="5"/>
      <c r="E65" s="5"/>
      <c r="F65" s="5"/>
      <c r="G65" s="5">
        <f>SUM(G37:G64)</f>
        <v>105</v>
      </c>
      <c r="H65" s="5"/>
      <c r="I65" s="5"/>
      <c r="J65" s="5"/>
      <c r="K65" s="5">
        <f>SUM(K37:K39)</f>
        <v>430</v>
      </c>
      <c r="L65" s="5"/>
      <c r="M65" s="5"/>
      <c r="N65" s="5"/>
      <c r="O65" s="5"/>
      <c r="P65" s="5"/>
      <c r="Q65" s="5">
        <f>C65+G65+K65</f>
        <v>2085</v>
      </c>
      <c r="R65" s="5"/>
      <c r="S65" s="5"/>
      <c r="T65" s="5"/>
      <c r="U65" s="5"/>
      <c r="V65" s="5"/>
      <c r="W65" s="5"/>
      <c r="X65" s="5"/>
      <c r="Y65" s="5"/>
      <c r="Z65" s="5"/>
    </row>
    <row r="67" spans="1:26" ht="13.2" hidden="1">
      <c r="A67" s="3" t="s">
        <v>1311</v>
      </c>
      <c r="B67" s="3" t="s">
        <v>136</v>
      </c>
      <c r="C67" s="3">
        <v>45</v>
      </c>
      <c r="D67" s="4" t="s">
        <v>0</v>
      </c>
      <c r="E67" s="3" t="s">
        <v>1312</v>
      </c>
      <c r="F67" s="3" t="s">
        <v>6</v>
      </c>
      <c r="G67" s="3">
        <v>60</v>
      </c>
      <c r="H67" s="4" t="s">
        <v>1</v>
      </c>
      <c r="I67" s="3" t="s">
        <v>1311</v>
      </c>
      <c r="J67" s="3" t="s">
        <v>9</v>
      </c>
      <c r="K67" s="3">
        <v>70</v>
      </c>
      <c r="L67" s="4" t="s">
        <v>3</v>
      </c>
      <c r="M67" s="3" t="s">
        <v>228</v>
      </c>
      <c r="N67" s="3">
        <v>70</v>
      </c>
      <c r="O67" s="4" t="s">
        <v>8</v>
      </c>
    </row>
    <row r="68" spans="1:26" ht="13.2" hidden="1">
      <c r="A68" s="3" t="s">
        <v>1313</v>
      </c>
      <c r="B68" s="3" t="s">
        <v>136</v>
      </c>
      <c r="C68" s="3">
        <v>45</v>
      </c>
      <c r="D68" s="4" t="s">
        <v>0</v>
      </c>
      <c r="E68" s="3" t="s">
        <v>1314</v>
      </c>
      <c r="F68" s="3" t="s">
        <v>101</v>
      </c>
      <c r="G68" s="3">
        <v>90</v>
      </c>
      <c r="H68" s="4" t="s">
        <v>1</v>
      </c>
      <c r="M68" s="3" t="s">
        <v>125</v>
      </c>
      <c r="N68" s="3">
        <v>60</v>
      </c>
      <c r="O68" s="4" t="s">
        <v>8</v>
      </c>
    </row>
    <row r="69" spans="1:26" ht="13.2" hidden="1">
      <c r="A69" s="3" t="s">
        <v>1312</v>
      </c>
      <c r="B69" s="3" t="s">
        <v>136</v>
      </c>
      <c r="C69" s="3">
        <v>45</v>
      </c>
      <c r="D69" s="4" t="s">
        <v>0</v>
      </c>
    </row>
    <row r="70" spans="1:26" ht="13.2" hidden="1">
      <c r="A70" s="3" t="s">
        <v>1315</v>
      </c>
      <c r="B70" s="3" t="s">
        <v>136</v>
      </c>
      <c r="C70" s="3">
        <v>45</v>
      </c>
      <c r="D70" s="4" t="s">
        <v>0</v>
      </c>
    </row>
    <row r="71" spans="1:26" ht="13.2" hidden="1">
      <c r="A71" s="3" t="s">
        <v>1313</v>
      </c>
      <c r="B71" s="3" t="s">
        <v>164</v>
      </c>
      <c r="C71" s="3">
        <v>45</v>
      </c>
      <c r="D71" s="4" t="s">
        <v>0</v>
      </c>
    </row>
    <row r="72" spans="1:26" ht="13.2" hidden="1">
      <c r="A72" s="3" t="s">
        <v>1312</v>
      </c>
      <c r="B72" s="3" t="s">
        <v>164</v>
      </c>
      <c r="C72" s="3">
        <v>60</v>
      </c>
      <c r="D72" s="4" t="s">
        <v>0</v>
      </c>
    </row>
    <row r="73" spans="1:26" ht="13.2" hidden="1">
      <c r="A73" s="3" t="s">
        <v>1315</v>
      </c>
      <c r="B73" s="3" t="s">
        <v>164</v>
      </c>
      <c r="C73" s="3">
        <v>45</v>
      </c>
      <c r="D73" s="4" t="s">
        <v>0</v>
      </c>
    </row>
    <row r="74" spans="1:26" ht="13.2" hidden="1">
      <c r="A74" s="3" t="s">
        <v>1313</v>
      </c>
      <c r="B74" s="3" t="s">
        <v>14</v>
      </c>
      <c r="C74" s="3">
        <v>60</v>
      </c>
      <c r="D74" s="4" t="s">
        <v>0</v>
      </c>
    </row>
    <row r="75" spans="1:26" ht="13.2" hidden="1">
      <c r="A75" s="3" t="s">
        <v>1312</v>
      </c>
      <c r="B75" s="3" t="s">
        <v>21</v>
      </c>
      <c r="C75" s="3">
        <v>50</v>
      </c>
      <c r="D75" s="4" t="s">
        <v>0</v>
      </c>
    </row>
    <row r="76" spans="1:26" ht="13.2" hidden="1">
      <c r="A76" s="3" t="s">
        <v>1311</v>
      </c>
      <c r="B76" s="3" t="s">
        <v>33</v>
      </c>
      <c r="C76" s="3">
        <v>45</v>
      </c>
      <c r="D76" s="4" t="s">
        <v>0</v>
      </c>
    </row>
    <row r="77" spans="1:26" ht="13.2" hidden="1">
      <c r="A77" s="3" t="s">
        <v>1312</v>
      </c>
      <c r="B77" s="3" t="s">
        <v>128</v>
      </c>
      <c r="C77" s="3">
        <v>70</v>
      </c>
      <c r="D77" s="4" t="s">
        <v>0</v>
      </c>
    </row>
    <row r="78" spans="1:26" ht="13.2" hidden="1">
      <c r="A78" s="3" t="s">
        <v>1312</v>
      </c>
      <c r="B78" s="3" t="s">
        <v>201</v>
      </c>
      <c r="C78" s="3">
        <v>60</v>
      </c>
      <c r="D78" s="4" t="s">
        <v>0</v>
      </c>
    </row>
    <row r="79" spans="1:26" ht="13.2" hidden="1">
      <c r="A79" s="3" t="s">
        <v>1311</v>
      </c>
      <c r="B79" s="3" t="s">
        <v>39</v>
      </c>
      <c r="C79" s="3">
        <v>45</v>
      </c>
      <c r="D79" s="4" t="s">
        <v>0</v>
      </c>
    </row>
    <row r="80" spans="1:26" ht="13.2" hidden="1">
      <c r="A80" s="3" t="s">
        <v>1313</v>
      </c>
      <c r="B80" s="3" t="s">
        <v>259</v>
      </c>
      <c r="C80" s="3">
        <v>45</v>
      </c>
      <c r="D80" s="4" t="s">
        <v>0</v>
      </c>
    </row>
    <row r="81" spans="1:4" ht="13.2" hidden="1">
      <c r="A81" s="3" t="s">
        <v>1313</v>
      </c>
      <c r="B81" s="3" t="s">
        <v>152</v>
      </c>
      <c r="C81" s="3">
        <v>60</v>
      </c>
      <c r="D81" s="4" t="s">
        <v>0</v>
      </c>
    </row>
    <row r="82" spans="1:4" ht="13.2" hidden="1">
      <c r="A82" s="3" t="s">
        <v>1313</v>
      </c>
      <c r="B82" s="3" t="s">
        <v>32</v>
      </c>
      <c r="C82" s="3">
        <v>70</v>
      </c>
      <c r="D82" s="4" t="s">
        <v>0</v>
      </c>
    </row>
    <row r="83" spans="1:4" ht="13.2" hidden="1">
      <c r="A83" s="3" t="s">
        <v>1311</v>
      </c>
      <c r="B83" s="3" t="s">
        <v>203</v>
      </c>
      <c r="C83" s="3">
        <v>30</v>
      </c>
      <c r="D83" s="4" t="s">
        <v>0</v>
      </c>
    </row>
    <row r="84" spans="1:4" ht="13.2" hidden="1">
      <c r="A84" s="3" t="s">
        <v>1315</v>
      </c>
      <c r="B84" s="3" t="s">
        <v>203</v>
      </c>
      <c r="C84" s="3">
        <v>45</v>
      </c>
      <c r="D84" s="4" t="s">
        <v>0</v>
      </c>
    </row>
    <row r="85" spans="1:4" ht="13.2" hidden="1">
      <c r="A85" s="3" t="s">
        <v>1312</v>
      </c>
      <c r="B85" s="3" t="s">
        <v>210</v>
      </c>
      <c r="C85" s="3">
        <v>70</v>
      </c>
      <c r="D85" s="4" t="s">
        <v>0</v>
      </c>
    </row>
    <row r="86" spans="1:4" ht="13.2" hidden="1">
      <c r="A86" s="3" t="s">
        <v>1311</v>
      </c>
      <c r="B86" s="3" t="s">
        <v>158</v>
      </c>
      <c r="C86" s="3">
        <v>45</v>
      </c>
      <c r="D86" s="4" t="s">
        <v>0</v>
      </c>
    </row>
    <row r="87" spans="1:4" ht="13.2" hidden="1">
      <c r="A87" s="3" t="s">
        <v>1312</v>
      </c>
      <c r="B87" s="3" t="s">
        <v>84</v>
      </c>
      <c r="C87" s="3">
        <v>30</v>
      </c>
      <c r="D87" s="4" t="s">
        <v>0</v>
      </c>
    </row>
    <row r="88" spans="1:4" ht="13.2" hidden="1">
      <c r="A88" s="3" t="s">
        <v>1313</v>
      </c>
      <c r="B88" s="3" t="s">
        <v>31</v>
      </c>
      <c r="C88" s="3">
        <v>45</v>
      </c>
      <c r="D88" s="4" t="s">
        <v>0</v>
      </c>
    </row>
    <row r="89" spans="1:4" ht="13.2" hidden="1">
      <c r="A89" s="3" t="s">
        <v>1315</v>
      </c>
      <c r="B89" s="3" t="s">
        <v>59</v>
      </c>
      <c r="C89" s="3">
        <v>50</v>
      </c>
      <c r="D89" s="4" t="s">
        <v>0</v>
      </c>
    </row>
    <row r="90" spans="1:4" ht="13.2" hidden="1">
      <c r="A90" s="3" t="s">
        <v>1315</v>
      </c>
      <c r="B90" s="3" t="s">
        <v>1213</v>
      </c>
      <c r="C90" s="3">
        <v>80</v>
      </c>
      <c r="D90" s="4" t="s">
        <v>0</v>
      </c>
    </row>
    <row r="91" spans="1:4" ht="13.2" hidden="1">
      <c r="A91" s="3" t="s">
        <v>1311</v>
      </c>
      <c r="B91" s="3" t="s">
        <v>18</v>
      </c>
      <c r="C91" s="3">
        <v>70</v>
      </c>
      <c r="D91" s="4" t="s">
        <v>0</v>
      </c>
    </row>
    <row r="92" spans="1:4" ht="13.2" hidden="1">
      <c r="A92" s="3" t="s">
        <v>1316</v>
      </c>
      <c r="B92" s="3" t="s">
        <v>155</v>
      </c>
      <c r="C92" s="3">
        <v>255</v>
      </c>
      <c r="D92" s="4" t="s">
        <v>0</v>
      </c>
    </row>
    <row r="93" spans="1:4" ht="13.2" hidden="1">
      <c r="A93" s="3" t="s">
        <v>1315</v>
      </c>
      <c r="B93" s="3" t="s">
        <v>22</v>
      </c>
      <c r="C93" s="3">
        <v>45</v>
      </c>
      <c r="D93" s="4" t="s">
        <v>0</v>
      </c>
    </row>
    <row r="94" spans="1:4" ht="13.2" hidden="1">
      <c r="A94" s="3" t="s">
        <v>1317</v>
      </c>
      <c r="B94" s="3" t="s">
        <v>21</v>
      </c>
      <c r="C94" s="3">
        <v>30</v>
      </c>
      <c r="D94" s="4" t="s">
        <v>0</v>
      </c>
    </row>
    <row r="95" spans="1:4" ht="13.2" hidden="1">
      <c r="A95" s="3" t="s">
        <v>1314</v>
      </c>
      <c r="B95" s="3" t="s">
        <v>201</v>
      </c>
      <c r="C95" s="3">
        <v>70</v>
      </c>
      <c r="D95" s="4" t="s">
        <v>0</v>
      </c>
    </row>
    <row r="96" spans="1:4" ht="13.2" hidden="1">
      <c r="A96" s="3" t="s">
        <v>1317</v>
      </c>
      <c r="B96" s="3" t="s">
        <v>1318</v>
      </c>
      <c r="C96" s="3">
        <v>499</v>
      </c>
      <c r="D96" s="4" t="s">
        <v>0</v>
      </c>
    </row>
    <row r="97" spans="1:26" ht="13.2" hidden="1">
      <c r="A97" s="3" t="s">
        <v>1314</v>
      </c>
      <c r="B97" s="3" t="s">
        <v>210</v>
      </c>
      <c r="C97" s="3">
        <v>140</v>
      </c>
      <c r="D97" s="4" t="s">
        <v>0</v>
      </c>
    </row>
    <row r="98" spans="1:26" ht="13.2" hidden="1">
      <c r="A98" s="3" t="s">
        <v>1314</v>
      </c>
      <c r="B98" s="3" t="s">
        <v>20</v>
      </c>
      <c r="C98" s="3">
        <v>70</v>
      </c>
      <c r="D98" s="4" t="s">
        <v>0</v>
      </c>
    </row>
    <row r="99" spans="1:26" ht="13.2" hidden="1">
      <c r="A99" s="3" t="s">
        <v>1314</v>
      </c>
      <c r="B99" s="3" t="s">
        <v>18</v>
      </c>
      <c r="C99" s="3">
        <v>60</v>
      </c>
      <c r="D99" s="4" t="s">
        <v>0</v>
      </c>
    </row>
    <row r="100" spans="1:26" ht="13.2">
      <c r="A100" s="5"/>
      <c r="B100" s="5"/>
      <c r="C100" s="5">
        <f>SUM(C67:C99)</f>
        <v>2469</v>
      </c>
      <c r="D100" s="5"/>
      <c r="E100" s="5"/>
      <c r="F100" s="5"/>
      <c r="G100" s="5">
        <v>150</v>
      </c>
      <c r="H100" s="5"/>
      <c r="I100" s="5"/>
      <c r="J100" s="5"/>
      <c r="K100" s="5">
        <v>70</v>
      </c>
      <c r="L100" s="5"/>
      <c r="M100" s="5"/>
      <c r="N100" s="5">
        <v>130</v>
      </c>
      <c r="O100" s="5"/>
      <c r="P100" s="5"/>
      <c r="Q100" s="5">
        <f>C100+G100+K100+N100</f>
        <v>2819</v>
      </c>
      <c r="R100" s="5"/>
      <c r="S100" s="5"/>
      <c r="T100" s="5"/>
      <c r="U100" s="5"/>
      <c r="V100" s="5"/>
      <c r="W100" s="5"/>
      <c r="X100" s="5"/>
      <c r="Y100" s="5"/>
      <c r="Z100" s="5"/>
    </row>
    <row r="102" spans="1:26" ht="13.2">
      <c r="A102" s="3" t="s">
        <v>1319</v>
      </c>
      <c r="B102" s="3" t="s">
        <v>136</v>
      </c>
      <c r="C102" s="3">
        <v>45</v>
      </c>
      <c r="D102" s="4" t="s">
        <v>0</v>
      </c>
      <c r="E102" s="3" t="s">
        <v>1320</v>
      </c>
      <c r="F102" s="3" t="s">
        <v>6</v>
      </c>
      <c r="G102" s="3">
        <v>60</v>
      </c>
      <c r="H102" s="4" t="s">
        <v>1</v>
      </c>
      <c r="I102" s="3" t="s">
        <v>1319</v>
      </c>
      <c r="J102" s="3" t="s">
        <v>9</v>
      </c>
      <c r="K102" s="3">
        <v>70</v>
      </c>
      <c r="L102" s="4" t="s">
        <v>3</v>
      </c>
      <c r="M102" s="3" t="s">
        <v>125</v>
      </c>
      <c r="N102" s="3">
        <v>60</v>
      </c>
      <c r="O102" s="4" t="s">
        <v>8</v>
      </c>
    </row>
    <row r="103" spans="1:26" ht="13.2">
      <c r="A103" s="3" t="s">
        <v>1321</v>
      </c>
      <c r="B103" s="3" t="s">
        <v>136</v>
      </c>
      <c r="C103" s="3">
        <v>45</v>
      </c>
      <c r="D103" s="4" t="s">
        <v>0</v>
      </c>
      <c r="E103" s="3" t="s">
        <v>1322</v>
      </c>
      <c r="F103" s="3" t="s">
        <v>1299</v>
      </c>
      <c r="G103" s="3">
        <v>160</v>
      </c>
      <c r="H103" s="4" t="s">
        <v>1</v>
      </c>
      <c r="M103" s="3" t="s">
        <v>1276</v>
      </c>
      <c r="N103" s="3">
        <v>65</v>
      </c>
      <c r="O103" s="4" t="s">
        <v>8</v>
      </c>
    </row>
    <row r="104" spans="1:26" ht="13.2">
      <c r="A104" s="3" t="s">
        <v>1320</v>
      </c>
      <c r="B104" s="3" t="s">
        <v>136</v>
      </c>
      <c r="C104" s="3">
        <v>45</v>
      </c>
      <c r="D104" s="4" t="s">
        <v>0</v>
      </c>
      <c r="M104" s="3" t="s">
        <v>197</v>
      </c>
      <c r="N104" s="3">
        <v>45</v>
      </c>
      <c r="O104" s="4" t="s">
        <v>8</v>
      </c>
    </row>
    <row r="105" spans="1:26" ht="13.2">
      <c r="A105" s="3" t="s">
        <v>1323</v>
      </c>
      <c r="B105" s="3" t="s">
        <v>136</v>
      </c>
      <c r="C105" s="3">
        <v>45</v>
      </c>
      <c r="D105" s="4" t="s">
        <v>0</v>
      </c>
      <c r="M105" s="3" t="s">
        <v>228</v>
      </c>
      <c r="N105" s="3">
        <v>70</v>
      </c>
      <c r="O105" s="4" t="s">
        <v>8</v>
      </c>
    </row>
    <row r="106" spans="1:26" ht="13.2">
      <c r="A106" s="3" t="s">
        <v>1320</v>
      </c>
      <c r="B106" s="3" t="s">
        <v>164</v>
      </c>
      <c r="C106" s="3">
        <v>45</v>
      </c>
      <c r="D106" s="4" t="s">
        <v>0</v>
      </c>
      <c r="M106" s="3" t="s">
        <v>1324</v>
      </c>
      <c r="N106" s="3">
        <v>45</v>
      </c>
      <c r="O106" s="4" t="s">
        <v>8</v>
      </c>
    </row>
    <row r="107" spans="1:26" ht="13.2">
      <c r="A107" s="3" t="s">
        <v>1322</v>
      </c>
      <c r="B107" s="3" t="s">
        <v>1325</v>
      </c>
      <c r="C107" s="3">
        <v>80</v>
      </c>
      <c r="D107" s="4" t="s">
        <v>0</v>
      </c>
      <c r="M107" s="3" t="s">
        <v>93</v>
      </c>
      <c r="N107" s="3">
        <v>70</v>
      </c>
      <c r="O107" s="4" t="s">
        <v>8</v>
      </c>
    </row>
    <row r="108" spans="1:26" ht="13.2">
      <c r="A108" s="3" t="s">
        <v>1321</v>
      </c>
      <c r="B108" s="3" t="s">
        <v>14</v>
      </c>
      <c r="C108" s="3">
        <v>60</v>
      </c>
      <c r="D108" s="4" t="s">
        <v>0</v>
      </c>
      <c r="M108" s="3" t="s">
        <v>1324</v>
      </c>
      <c r="N108" s="3">
        <v>45</v>
      </c>
      <c r="O108" s="4" t="s">
        <v>8</v>
      </c>
    </row>
    <row r="109" spans="1:26" ht="13.2">
      <c r="A109" s="3" t="s">
        <v>1321</v>
      </c>
      <c r="B109" s="3" t="s">
        <v>21</v>
      </c>
      <c r="C109" s="3">
        <v>50</v>
      </c>
      <c r="D109" s="4" t="s">
        <v>0</v>
      </c>
      <c r="O109" s="3"/>
    </row>
    <row r="110" spans="1:26" ht="13.2">
      <c r="A110" s="3" t="s">
        <v>1323</v>
      </c>
      <c r="B110" s="3" t="s">
        <v>21</v>
      </c>
      <c r="C110" s="3">
        <v>75</v>
      </c>
      <c r="D110" s="4" t="s">
        <v>0</v>
      </c>
    </row>
    <row r="111" spans="1:26" ht="13.2">
      <c r="A111" s="3" t="s">
        <v>1319</v>
      </c>
      <c r="B111" s="3" t="s">
        <v>33</v>
      </c>
      <c r="C111" s="3">
        <v>30</v>
      </c>
      <c r="D111" s="4" t="s">
        <v>0</v>
      </c>
    </row>
    <row r="112" spans="1:26" ht="13.2">
      <c r="A112" s="3" t="s">
        <v>1320</v>
      </c>
      <c r="B112" s="3" t="s">
        <v>128</v>
      </c>
      <c r="C112" s="3">
        <v>70</v>
      </c>
      <c r="D112" s="4" t="s">
        <v>0</v>
      </c>
    </row>
    <row r="113" spans="1:4" ht="13.2">
      <c r="A113" s="3" t="s">
        <v>1320</v>
      </c>
      <c r="B113" s="3" t="s">
        <v>201</v>
      </c>
      <c r="C113" s="3">
        <v>60</v>
      </c>
      <c r="D113" s="4" t="s">
        <v>0</v>
      </c>
    </row>
    <row r="114" spans="1:4" ht="13.2">
      <c r="A114" s="3" t="s">
        <v>1321</v>
      </c>
      <c r="B114" s="3" t="s">
        <v>152</v>
      </c>
      <c r="C114" s="3">
        <v>45</v>
      </c>
      <c r="D114" s="4" t="s">
        <v>0</v>
      </c>
    </row>
    <row r="115" spans="1:4" ht="13.2">
      <c r="A115" s="3" t="s">
        <v>1321</v>
      </c>
      <c r="B115" s="3" t="s">
        <v>157</v>
      </c>
      <c r="C115" s="3">
        <v>70</v>
      </c>
      <c r="D115" s="4" t="s">
        <v>0</v>
      </c>
    </row>
    <row r="116" spans="1:4" ht="13.2">
      <c r="A116" s="3" t="s">
        <v>1321</v>
      </c>
      <c r="B116" s="3" t="s">
        <v>203</v>
      </c>
      <c r="C116" s="3">
        <v>45</v>
      </c>
      <c r="D116" s="4" t="s">
        <v>0</v>
      </c>
    </row>
    <row r="117" spans="1:4" ht="13.2">
      <c r="A117" s="3" t="s">
        <v>1323</v>
      </c>
      <c r="B117" s="3" t="s">
        <v>203</v>
      </c>
      <c r="C117" s="3">
        <v>45</v>
      </c>
      <c r="D117" s="4" t="s">
        <v>0</v>
      </c>
    </row>
    <row r="118" spans="1:4" ht="13.2">
      <c r="A118" s="3" t="s">
        <v>1322</v>
      </c>
      <c r="B118" s="3" t="s">
        <v>210</v>
      </c>
      <c r="C118" s="3">
        <v>140</v>
      </c>
      <c r="D118" s="4" t="s">
        <v>0</v>
      </c>
    </row>
    <row r="119" spans="1:4" ht="13.2">
      <c r="A119" s="3" t="s">
        <v>1323</v>
      </c>
      <c r="B119" s="3" t="s">
        <v>1326</v>
      </c>
      <c r="C119" s="3">
        <v>45</v>
      </c>
      <c r="D119" s="4" t="s">
        <v>0</v>
      </c>
    </row>
    <row r="120" spans="1:4" ht="13.2">
      <c r="A120" s="3" t="s">
        <v>1323</v>
      </c>
      <c r="B120" s="3" t="s">
        <v>20</v>
      </c>
      <c r="C120" s="3">
        <v>45</v>
      </c>
      <c r="D120" s="4" t="s">
        <v>0</v>
      </c>
    </row>
    <row r="121" spans="1:4" ht="13.2">
      <c r="A121" s="3" t="s">
        <v>1319</v>
      </c>
      <c r="B121" s="3" t="s">
        <v>133</v>
      </c>
      <c r="C121" s="3">
        <v>70</v>
      </c>
      <c r="D121" s="4" t="s">
        <v>0</v>
      </c>
    </row>
    <row r="122" spans="1:4" ht="13.2">
      <c r="A122" s="3" t="s">
        <v>1320</v>
      </c>
      <c r="B122" s="3" t="s">
        <v>84</v>
      </c>
      <c r="C122" s="3">
        <v>45</v>
      </c>
      <c r="D122" s="4" t="s">
        <v>0</v>
      </c>
    </row>
    <row r="123" spans="1:4" ht="13.2">
      <c r="A123" s="3" t="s">
        <v>1321</v>
      </c>
      <c r="B123" s="3" t="s">
        <v>31</v>
      </c>
      <c r="C123" s="3">
        <v>45</v>
      </c>
      <c r="D123" s="4" t="s">
        <v>0</v>
      </c>
    </row>
    <row r="124" spans="1:4" ht="13.2">
      <c r="A124" s="3" t="s">
        <v>1323</v>
      </c>
      <c r="B124" s="3" t="s">
        <v>1213</v>
      </c>
      <c r="C124" s="3">
        <v>80</v>
      </c>
      <c r="D124" s="4" t="s">
        <v>0</v>
      </c>
    </row>
    <row r="125" spans="1:4" ht="13.2">
      <c r="A125" s="3" t="s">
        <v>1321</v>
      </c>
      <c r="B125" s="3" t="s">
        <v>18</v>
      </c>
      <c r="C125" s="3">
        <v>60</v>
      </c>
      <c r="D125" s="4" t="s">
        <v>0</v>
      </c>
    </row>
    <row r="126" spans="1:4" ht="13.2">
      <c r="A126" s="3" t="s">
        <v>1322</v>
      </c>
      <c r="B126" s="3" t="s">
        <v>155</v>
      </c>
      <c r="C126" s="3">
        <v>275</v>
      </c>
      <c r="D126" s="4" t="s">
        <v>0</v>
      </c>
    </row>
    <row r="127" spans="1:4" ht="13.2">
      <c r="A127" s="3" t="s">
        <v>1323</v>
      </c>
      <c r="B127" s="3" t="s">
        <v>22</v>
      </c>
      <c r="C127" s="3">
        <v>30</v>
      </c>
      <c r="D127" s="4" t="s">
        <v>0</v>
      </c>
    </row>
    <row r="131" spans="2:17" ht="13.2">
      <c r="C131" s="3">
        <f>SUM(C102:C127)</f>
        <v>1690</v>
      </c>
      <c r="G131" s="3">
        <f>SUM(G102:G103)</f>
        <v>220</v>
      </c>
      <c r="K131" s="3">
        <v>70</v>
      </c>
      <c r="N131" s="3">
        <f>SUM(N102:N109)</f>
        <v>400</v>
      </c>
      <c r="Q131" s="3">
        <f>C131+G131+K131+N131</f>
        <v>2380</v>
      </c>
    </row>
    <row r="136" spans="2:17" ht="13.2">
      <c r="C136" s="3" t="s">
        <v>0</v>
      </c>
      <c r="D136" s="3" t="s">
        <v>1</v>
      </c>
      <c r="E136" s="3" t="s">
        <v>8</v>
      </c>
      <c r="F136" s="3" t="s">
        <v>3</v>
      </c>
      <c r="I136" s="4"/>
    </row>
    <row r="137" spans="2:17" ht="13.2">
      <c r="B137" s="3" t="s">
        <v>219</v>
      </c>
      <c r="C137" s="3">
        <v>1825</v>
      </c>
      <c r="D137" s="3">
        <v>165</v>
      </c>
      <c r="E137" s="3">
        <v>206</v>
      </c>
      <c r="F137" s="3">
        <v>0</v>
      </c>
      <c r="H137" s="17">
        <f t="shared" ref="H137:H140" si="0">SUM(C137:F137)</f>
        <v>2196</v>
      </c>
    </row>
    <row r="138" spans="2:17" ht="13.2">
      <c r="B138" s="3" t="s">
        <v>220</v>
      </c>
      <c r="C138" s="3">
        <v>1550</v>
      </c>
      <c r="D138" s="3">
        <v>105</v>
      </c>
      <c r="E138" s="3">
        <v>430</v>
      </c>
      <c r="F138" s="3">
        <v>0</v>
      </c>
      <c r="H138" s="17">
        <f t="shared" si="0"/>
        <v>2085</v>
      </c>
    </row>
    <row r="139" spans="2:17" ht="13.2">
      <c r="B139" s="3" t="s">
        <v>221</v>
      </c>
      <c r="C139" s="3">
        <v>2469</v>
      </c>
      <c r="D139" s="3">
        <v>150</v>
      </c>
      <c r="E139" s="3">
        <v>130</v>
      </c>
      <c r="F139" s="3">
        <v>70</v>
      </c>
      <c r="H139" s="17">
        <f t="shared" si="0"/>
        <v>2819</v>
      </c>
    </row>
    <row r="140" spans="2:17" ht="13.2">
      <c r="B140" s="3" t="s">
        <v>222</v>
      </c>
      <c r="C140" s="3">
        <v>1690</v>
      </c>
      <c r="D140" s="3">
        <v>220</v>
      </c>
      <c r="E140" s="3">
        <v>400</v>
      </c>
      <c r="F140" s="3">
        <v>70</v>
      </c>
      <c r="H140" s="17">
        <f t="shared" si="0"/>
        <v>2380</v>
      </c>
    </row>
    <row r="142" spans="2:17" ht="13.2">
      <c r="C142" s="3">
        <f t="shared" ref="C142:F142" si="1">SUM(C137:C140)</f>
        <v>7534</v>
      </c>
      <c r="D142" s="3">
        <f t="shared" si="1"/>
        <v>640</v>
      </c>
      <c r="E142" s="3">
        <f t="shared" si="1"/>
        <v>1166</v>
      </c>
      <c r="F142" s="3">
        <f t="shared" si="1"/>
        <v>140</v>
      </c>
      <c r="H142" s="3">
        <f>SUM(H137:H140)</f>
        <v>9480</v>
      </c>
    </row>
  </sheetData>
  <conditionalFormatting sqref="S1 H1:H2 M1:M2 D2:D33 H37:H38 L37:L39 D37:D64 L67 H67:H68 O67:O68 D67:D99 L102 H102:H103 O102:O108 D102:D127 I136">
    <cfRule type="notContainsBlanks" dxfId="28" priority="1">
      <formula>LEN(TRIM(H1))&gt;0</formula>
    </cfRule>
    <cfRule type="containsBlanks" dxfId="27" priority="2">
      <formula>LEN(TRIM(H1))=0</formula>
    </cfRule>
  </conditionalFormatting>
  <dataValidations count="1">
    <dataValidation type="list" allowBlank="1" sqref="S1 H1:H2 M1:M2 D2:D33" xr:uid="{00000000-0002-0000-2900-000000000000}">
      <formula1>$Y$1:$Y$4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2900-000001000000}">
          <x14:formula1>
            <xm:f>'Feb 2023'!$Y$4:$Y$8</xm:f>
          </x14:formula1>
          <xm:sqref>H37:H38 L37:L39 D37:D64 L67 H67:H68 O67:O68 D67:D99 L102 H102:H103 O102:O108 D102:D127 I136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Z145"/>
  <sheetViews>
    <sheetView workbookViewId="0"/>
  </sheetViews>
  <sheetFormatPr defaultColWidth="12.6640625" defaultRowHeight="15.75" customHeight="1"/>
  <sheetData>
    <row r="1" spans="1:25" ht="13.2">
      <c r="Y1" s="3" t="s">
        <v>0</v>
      </c>
    </row>
    <row r="2" spans="1:25" ht="13.2">
      <c r="A2" s="1">
        <v>45075</v>
      </c>
      <c r="B2" s="3" t="s">
        <v>136</v>
      </c>
      <c r="C2" s="3">
        <v>70</v>
      </c>
      <c r="D2" s="3" t="s">
        <v>0</v>
      </c>
      <c r="E2" s="1">
        <v>45075</v>
      </c>
      <c r="F2" s="3" t="s">
        <v>16</v>
      </c>
      <c r="G2" s="3">
        <v>30</v>
      </c>
      <c r="H2" s="3" t="s">
        <v>1</v>
      </c>
      <c r="I2" s="1">
        <v>45075</v>
      </c>
      <c r="J2" s="3" t="s">
        <v>93</v>
      </c>
      <c r="K2" s="3">
        <v>70</v>
      </c>
      <c r="L2" s="3" t="s">
        <v>8</v>
      </c>
      <c r="Y2" s="3" t="s">
        <v>1</v>
      </c>
    </row>
    <row r="3" spans="1:25" ht="13.2">
      <c r="A3" s="1">
        <v>45076</v>
      </c>
      <c r="B3" s="3" t="s">
        <v>136</v>
      </c>
      <c r="C3" s="3">
        <v>45</v>
      </c>
      <c r="D3" s="3" t="s">
        <v>0</v>
      </c>
      <c r="E3" s="1">
        <v>45075</v>
      </c>
      <c r="F3" s="3" t="s">
        <v>16</v>
      </c>
      <c r="G3" s="3">
        <v>100</v>
      </c>
      <c r="H3" s="3" t="s">
        <v>1</v>
      </c>
      <c r="I3" s="1">
        <v>45076</v>
      </c>
      <c r="J3" s="3" t="s">
        <v>125</v>
      </c>
      <c r="K3" s="3">
        <v>500</v>
      </c>
      <c r="L3" s="3" t="s">
        <v>8</v>
      </c>
      <c r="Y3" s="3" t="s">
        <v>8</v>
      </c>
    </row>
    <row r="4" spans="1:25" ht="13.2">
      <c r="A4" s="1">
        <v>45077</v>
      </c>
      <c r="B4" s="3" t="s">
        <v>136</v>
      </c>
      <c r="C4" s="3">
        <v>45</v>
      </c>
      <c r="D4" s="3" t="s">
        <v>0</v>
      </c>
      <c r="E4" s="1">
        <v>45077</v>
      </c>
      <c r="F4" s="3" t="s">
        <v>6</v>
      </c>
      <c r="G4" s="3">
        <v>60</v>
      </c>
      <c r="H4" s="3" t="s">
        <v>1</v>
      </c>
      <c r="I4" s="1">
        <v>45078</v>
      </c>
      <c r="J4" s="3" t="s">
        <v>125</v>
      </c>
      <c r="K4" s="3">
        <v>60</v>
      </c>
      <c r="L4" s="3" t="s">
        <v>8</v>
      </c>
      <c r="Y4" s="3" t="s">
        <v>3</v>
      </c>
    </row>
    <row r="5" spans="1:25" ht="13.2">
      <c r="A5" s="1">
        <v>45078</v>
      </c>
      <c r="B5" s="3" t="s">
        <v>136</v>
      </c>
      <c r="C5" s="3">
        <v>45</v>
      </c>
      <c r="D5" s="3" t="s">
        <v>0</v>
      </c>
      <c r="E5" s="1">
        <v>45078</v>
      </c>
      <c r="F5" s="3" t="s">
        <v>274</v>
      </c>
      <c r="G5" s="3">
        <v>70</v>
      </c>
      <c r="H5" s="3" t="s">
        <v>1</v>
      </c>
      <c r="I5" s="1">
        <v>45080</v>
      </c>
      <c r="J5" s="3" t="s">
        <v>93</v>
      </c>
      <c r="K5" s="3">
        <v>70</v>
      </c>
      <c r="L5" s="3" t="s">
        <v>8</v>
      </c>
    </row>
    <row r="6" spans="1:25" ht="13.2">
      <c r="A6" s="1">
        <v>45075</v>
      </c>
      <c r="B6" s="3" t="s">
        <v>26</v>
      </c>
      <c r="C6" s="3">
        <v>60</v>
      </c>
      <c r="D6" s="3" t="s">
        <v>0</v>
      </c>
      <c r="E6" s="1">
        <v>45081</v>
      </c>
      <c r="F6" s="3" t="s">
        <v>1327</v>
      </c>
      <c r="G6" s="3">
        <v>160</v>
      </c>
      <c r="H6" s="3" t="s">
        <v>1</v>
      </c>
      <c r="I6" s="1">
        <v>45081</v>
      </c>
      <c r="J6" s="3" t="s">
        <v>93</v>
      </c>
      <c r="K6" s="3">
        <v>70</v>
      </c>
      <c r="L6" s="3" t="s">
        <v>8</v>
      </c>
    </row>
    <row r="7" spans="1:25" ht="13.2">
      <c r="A7" s="1">
        <v>45077</v>
      </c>
      <c r="B7" s="3" t="s">
        <v>26</v>
      </c>
      <c r="C7" s="3">
        <v>45</v>
      </c>
      <c r="D7" s="3" t="s">
        <v>0</v>
      </c>
      <c r="E7" s="1">
        <v>45081</v>
      </c>
      <c r="F7" s="3" t="s">
        <v>1299</v>
      </c>
      <c r="G7" s="3">
        <v>160</v>
      </c>
      <c r="H7" s="3" t="s">
        <v>1</v>
      </c>
      <c r="I7" s="1"/>
    </row>
    <row r="8" spans="1:25" ht="13.2">
      <c r="A8" s="1">
        <v>45081</v>
      </c>
      <c r="B8" s="3" t="s">
        <v>26</v>
      </c>
      <c r="C8" s="3">
        <v>70</v>
      </c>
      <c r="D8" s="3" t="s">
        <v>0</v>
      </c>
    </row>
    <row r="9" spans="1:25" ht="13.2">
      <c r="A9" s="1">
        <v>45076</v>
      </c>
      <c r="B9" s="3" t="s">
        <v>14</v>
      </c>
      <c r="C9" s="3">
        <v>60</v>
      </c>
      <c r="D9" s="3" t="s">
        <v>0</v>
      </c>
    </row>
    <row r="10" spans="1:25" ht="13.2">
      <c r="A10" s="1">
        <v>45075</v>
      </c>
      <c r="B10" s="3" t="s">
        <v>21</v>
      </c>
      <c r="C10" s="3">
        <v>75</v>
      </c>
      <c r="D10" s="3" t="s">
        <v>0</v>
      </c>
    </row>
    <row r="11" spans="1:25" ht="13.2">
      <c r="A11" s="1">
        <v>45081</v>
      </c>
      <c r="B11" s="3" t="s">
        <v>21</v>
      </c>
      <c r="C11" s="3">
        <v>100</v>
      </c>
      <c r="D11" s="3" t="s">
        <v>0</v>
      </c>
    </row>
    <row r="12" spans="1:25" ht="13.2">
      <c r="A12" s="1">
        <v>45078</v>
      </c>
      <c r="B12" s="3" t="s">
        <v>33</v>
      </c>
      <c r="C12" s="3">
        <v>70</v>
      </c>
      <c r="D12" s="3" t="s">
        <v>0</v>
      </c>
    </row>
    <row r="13" spans="1:25" ht="13.2">
      <c r="A13" s="1">
        <v>45077</v>
      </c>
      <c r="B13" s="3" t="s">
        <v>128</v>
      </c>
      <c r="C13" s="3">
        <v>60</v>
      </c>
      <c r="D13" s="3" t="s">
        <v>0</v>
      </c>
    </row>
    <row r="14" spans="1:25" ht="13.2">
      <c r="A14" s="1">
        <v>45077</v>
      </c>
      <c r="B14" s="3" t="s">
        <v>1328</v>
      </c>
      <c r="C14" s="3">
        <v>160</v>
      </c>
      <c r="D14" s="3" t="s">
        <v>0</v>
      </c>
    </row>
    <row r="15" spans="1:25" ht="13.2">
      <c r="A15" s="1">
        <v>45078</v>
      </c>
      <c r="B15" s="3" t="s">
        <v>200</v>
      </c>
      <c r="C15" s="3">
        <v>70</v>
      </c>
      <c r="D15" s="3" t="s">
        <v>0</v>
      </c>
    </row>
    <row r="16" spans="1:25" ht="13.2">
      <c r="A16" s="1">
        <v>45077</v>
      </c>
      <c r="B16" s="3" t="s">
        <v>201</v>
      </c>
      <c r="C16" s="3">
        <v>60</v>
      </c>
      <c r="D16" s="3" t="s">
        <v>0</v>
      </c>
    </row>
    <row r="17" spans="1:4" ht="13.2">
      <c r="A17" s="1">
        <v>45081</v>
      </c>
      <c r="B17" s="3" t="s">
        <v>201</v>
      </c>
      <c r="C17" s="3">
        <v>70</v>
      </c>
      <c r="D17" s="3" t="s">
        <v>0</v>
      </c>
    </row>
    <row r="18" spans="1:4" ht="13.2">
      <c r="A18" s="1">
        <v>45078</v>
      </c>
      <c r="B18" s="3" t="s">
        <v>39</v>
      </c>
      <c r="C18" s="3">
        <v>60</v>
      </c>
      <c r="D18" s="3" t="s">
        <v>0</v>
      </c>
    </row>
    <row r="19" spans="1:4" ht="13.2">
      <c r="A19" s="1">
        <v>45078</v>
      </c>
      <c r="B19" s="3" t="s">
        <v>97</v>
      </c>
      <c r="C19" s="3">
        <v>500</v>
      </c>
      <c r="D19" s="3" t="s">
        <v>0</v>
      </c>
    </row>
    <row r="20" spans="1:4" ht="13.2">
      <c r="A20" s="1">
        <v>45076</v>
      </c>
      <c r="B20" s="3" t="s">
        <v>152</v>
      </c>
      <c r="C20" s="3">
        <v>60</v>
      </c>
      <c r="D20" s="3" t="s">
        <v>0</v>
      </c>
    </row>
    <row r="21" spans="1:4" ht="13.2">
      <c r="A21" s="1">
        <v>45077</v>
      </c>
      <c r="B21" s="3" t="s">
        <v>152</v>
      </c>
      <c r="C21" s="3">
        <v>60</v>
      </c>
      <c r="D21" s="3" t="s">
        <v>0</v>
      </c>
    </row>
    <row r="22" spans="1:4" ht="13.2">
      <c r="A22" s="1">
        <v>45080</v>
      </c>
      <c r="B22" s="3" t="s">
        <v>152</v>
      </c>
      <c r="C22" s="3">
        <v>60</v>
      </c>
      <c r="D22" s="3" t="s">
        <v>0</v>
      </c>
    </row>
    <row r="23" spans="1:4" ht="13.2">
      <c r="A23" s="1">
        <v>45081</v>
      </c>
      <c r="B23" s="3" t="s">
        <v>152</v>
      </c>
      <c r="C23" s="3">
        <v>70</v>
      </c>
      <c r="D23" s="3" t="s">
        <v>0</v>
      </c>
    </row>
    <row r="24" spans="1:4" ht="13.2">
      <c r="A24" s="1">
        <v>45076</v>
      </c>
      <c r="B24" s="3" t="s">
        <v>32</v>
      </c>
      <c r="C24" s="3">
        <v>70</v>
      </c>
      <c r="D24" s="3" t="s">
        <v>0</v>
      </c>
    </row>
    <row r="25" spans="1:4" ht="13.2">
      <c r="A25" s="1">
        <v>45076</v>
      </c>
      <c r="B25" s="3" t="s">
        <v>202</v>
      </c>
      <c r="C25" s="3">
        <v>70</v>
      </c>
      <c r="D25" s="3" t="s">
        <v>0</v>
      </c>
    </row>
    <row r="26" spans="1:4" ht="13.2">
      <c r="A26" s="1">
        <v>45081</v>
      </c>
      <c r="B26" s="3" t="s">
        <v>210</v>
      </c>
      <c r="C26" s="3">
        <v>100</v>
      </c>
      <c r="D26" s="3" t="s">
        <v>0</v>
      </c>
    </row>
    <row r="27" spans="1:4" ht="13.2">
      <c r="A27" s="1">
        <v>45081</v>
      </c>
      <c r="B27" s="3" t="s">
        <v>158</v>
      </c>
      <c r="C27" s="3">
        <v>70</v>
      </c>
      <c r="D27" s="3" t="s">
        <v>0</v>
      </c>
    </row>
    <row r="28" spans="1:4" ht="13.2">
      <c r="A28" s="1">
        <v>45078</v>
      </c>
      <c r="B28" s="3" t="s">
        <v>1329</v>
      </c>
      <c r="C28" s="3">
        <v>500</v>
      </c>
      <c r="D28" s="3" t="s">
        <v>0</v>
      </c>
    </row>
    <row r="29" spans="1:4" ht="13.2">
      <c r="A29" s="1">
        <v>45078</v>
      </c>
      <c r="B29" s="3" t="s">
        <v>20</v>
      </c>
      <c r="C29" s="3">
        <v>45</v>
      </c>
      <c r="D29" s="3" t="s">
        <v>0</v>
      </c>
    </row>
    <row r="30" spans="1:4" ht="13.2">
      <c r="A30" s="1">
        <v>45078</v>
      </c>
      <c r="B30" s="3" t="s">
        <v>20</v>
      </c>
      <c r="C30" s="3">
        <v>45</v>
      </c>
      <c r="D30" s="3" t="s">
        <v>0</v>
      </c>
    </row>
    <row r="31" spans="1:4" ht="13.2">
      <c r="A31" s="1">
        <v>45077</v>
      </c>
      <c r="B31" s="3" t="s">
        <v>84</v>
      </c>
      <c r="C31" s="3">
        <v>45</v>
      </c>
      <c r="D31" s="3" t="s">
        <v>0</v>
      </c>
    </row>
    <row r="32" spans="1:4" ht="13.2">
      <c r="A32" s="1">
        <v>45076</v>
      </c>
      <c r="B32" s="3" t="s">
        <v>31</v>
      </c>
      <c r="C32" s="3">
        <v>45</v>
      </c>
      <c r="D32" s="3" t="s">
        <v>0</v>
      </c>
    </row>
    <row r="33" spans="1:26" ht="13.2">
      <c r="A33" s="1">
        <v>45078</v>
      </c>
      <c r="B33" s="3" t="s">
        <v>59</v>
      </c>
      <c r="C33" s="3">
        <v>80</v>
      </c>
      <c r="D33" s="3" t="s">
        <v>0</v>
      </c>
    </row>
    <row r="34" spans="1:26" ht="13.2">
      <c r="A34" s="1">
        <v>45078</v>
      </c>
      <c r="B34" s="3" t="s">
        <v>1213</v>
      </c>
      <c r="C34" s="3">
        <v>80</v>
      </c>
      <c r="D34" s="3" t="s">
        <v>0</v>
      </c>
    </row>
    <row r="35" spans="1:26" ht="13.2">
      <c r="A35" s="1">
        <v>45076</v>
      </c>
      <c r="B35" s="3" t="s">
        <v>18</v>
      </c>
      <c r="C35" s="3">
        <v>90</v>
      </c>
      <c r="D35" s="3" t="s">
        <v>0</v>
      </c>
    </row>
    <row r="36" spans="1:26" ht="13.2">
      <c r="A36" s="1">
        <v>45077</v>
      </c>
      <c r="B36" s="3" t="s">
        <v>18</v>
      </c>
      <c r="C36" s="3">
        <v>75</v>
      </c>
      <c r="D36" s="3" t="s">
        <v>0</v>
      </c>
    </row>
    <row r="37" spans="1:26" ht="13.2">
      <c r="A37" s="1">
        <v>45078</v>
      </c>
      <c r="B37" s="3" t="s">
        <v>18</v>
      </c>
      <c r="C37" s="3">
        <v>60</v>
      </c>
      <c r="D37" s="3" t="s">
        <v>0</v>
      </c>
    </row>
    <row r="38" spans="1:26" ht="13.2">
      <c r="A38" s="1">
        <v>45078</v>
      </c>
      <c r="B38" s="3" t="s">
        <v>199</v>
      </c>
      <c r="C38" s="3">
        <v>290</v>
      </c>
      <c r="D38" s="3" t="s">
        <v>0</v>
      </c>
    </row>
    <row r="39" spans="1:26" ht="13.2">
      <c r="A39" s="1">
        <v>45075</v>
      </c>
      <c r="B39" s="3" t="s">
        <v>22</v>
      </c>
      <c r="C39" s="3">
        <v>60</v>
      </c>
      <c r="D39" s="3" t="s">
        <v>0</v>
      </c>
    </row>
    <row r="40" spans="1:26" ht="13.2">
      <c r="A40" s="1">
        <v>45076</v>
      </c>
      <c r="B40" s="3" t="s">
        <v>22</v>
      </c>
      <c r="C40" s="3">
        <v>25</v>
      </c>
      <c r="D40" s="3" t="s">
        <v>0</v>
      </c>
    </row>
    <row r="41" spans="1:26" ht="13.2">
      <c r="A41" s="1">
        <v>45078</v>
      </c>
      <c r="B41" s="3" t="s">
        <v>22</v>
      </c>
      <c r="C41" s="3">
        <v>45</v>
      </c>
      <c r="D41" s="3" t="s">
        <v>0</v>
      </c>
    </row>
    <row r="43" spans="1:26" ht="13.2">
      <c r="A43" s="1"/>
    </row>
    <row r="46" spans="1:26" ht="13.2">
      <c r="A46" s="5"/>
      <c r="B46" s="5"/>
      <c r="C46" s="5">
        <f>SUM(C2:C43)</f>
        <v>3710</v>
      </c>
      <c r="D46" s="5"/>
      <c r="E46" s="5"/>
      <c r="F46" s="5"/>
      <c r="G46" s="5">
        <f>SUM(G2:G45)</f>
        <v>580</v>
      </c>
      <c r="H46" s="5"/>
      <c r="I46" s="5"/>
      <c r="J46" s="5"/>
      <c r="K46" s="5">
        <f>SUM(K2:K7)</f>
        <v>770</v>
      </c>
      <c r="L46" s="5"/>
      <c r="M46" s="5"/>
      <c r="N46" s="5"/>
      <c r="O46" s="5"/>
      <c r="P46" s="5"/>
      <c r="Q46" s="5">
        <f>C46+G46+K46</f>
        <v>5060</v>
      </c>
      <c r="R46" s="5"/>
      <c r="S46" s="5"/>
      <c r="T46" s="5"/>
      <c r="U46" s="5"/>
      <c r="V46" s="5"/>
      <c r="W46" s="5"/>
      <c r="X46" s="5"/>
      <c r="Y46" s="5"/>
      <c r="Z46" s="5"/>
    </row>
    <row r="48" spans="1:26" ht="13.2" hidden="1">
      <c r="A48" s="1">
        <v>45081</v>
      </c>
      <c r="B48" s="3" t="s">
        <v>136</v>
      </c>
      <c r="C48" s="3">
        <v>70</v>
      </c>
      <c r="D48" s="3" t="s">
        <v>0</v>
      </c>
      <c r="E48" s="1">
        <v>45084</v>
      </c>
      <c r="F48" s="3" t="s">
        <v>1327</v>
      </c>
      <c r="G48" s="3">
        <v>160</v>
      </c>
      <c r="H48" s="3" t="s">
        <v>1</v>
      </c>
      <c r="I48" s="1">
        <v>45081</v>
      </c>
      <c r="J48" s="3" t="s">
        <v>197</v>
      </c>
      <c r="K48" s="3">
        <v>45</v>
      </c>
      <c r="L48" s="3" t="s">
        <v>8</v>
      </c>
    </row>
    <row r="49" spans="1:12" ht="13.2" hidden="1">
      <c r="A49" s="1">
        <v>45082</v>
      </c>
      <c r="B49" s="3" t="s">
        <v>136</v>
      </c>
      <c r="C49" s="3">
        <v>45</v>
      </c>
      <c r="D49" s="3" t="s">
        <v>0</v>
      </c>
      <c r="E49" s="1">
        <v>45084</v>
      </c>
      <c r="F49" s="3" t="s">
        <v>6</v>
      </c>
      <c r="G49" s="3">
        <v>60</v>
      </c>
      <c r="H49" s="3" t="s">
        <v>1</v>
      </c>
      <c r="I49" s="1">
        <v>45084</v>
      </c>
      <c r="J49" s="3" t="s">
        <v>228</v>
      </c>
      <c r="K49" s="3">
        <v>70</v>
      </c>
      <c r="L49" s="3" t="s">
        <v>8</v>
      </c>
    </row>
    <row r="50" spans="1:12" ht="13.2" hidden="1">
      <c r="A50" s="1">
        <v>45083</v>
      </c>
      <c r="B50" s="3" t="s">
        <v>136</v>
      </c>
      <c r="C50" s="3">
        <v>45</v>
      </c>
      <c r="D50" s="3" t="s">
        <v>0</v>
      </c>
      <c r="E50" s="1">
        <v>45086</v>
      </c>
      <c r="F50" s="3" t="s">
        <v>1330</v>
      </c>
      <c r="G50" s="3">
        <v>140</v>
      </c>
      <c r="H50" s="3" t="s">
        <v>1</v>
      </c>
      <c r="I50" s="1">
        <v>45084</v>
      </c>
      <c r="J50" s="3" t="s">
        <v>93</v>
      </c>
      <c r="K50" s="3">
        <v>70</v>
      </c>
      <c r="L50" s="3" t="s">
        <v>8</v>
      </c>
    </row>
    <row r="51" spans="1:12" ht="13.2" hidden="1">
      <c r="A51" s="1">
        <v>45088</v>
      </c>
      <c r="B51" s="3" t="s">
        <v>136</v>
      </c>
      <c r="C51" s="3">
        <v>140</v>
      </c>
      <c r="D51" s="3" t="s">
        <v>0</v>
      </c>
      <c r="E51" s="1">
        <v>45088</v>
      </c>
      <c r="F51" s="3" t="s">
        <v>1327</v>
      </c>
      <c r="G51" s="3">
        <v>120</v>
      </c>
      <c r="H51" s="3" t="s">
        <v>1</v>
      </c>
      <c r="I51" s="1">
        <v>45084</v>
      </c>
      <c r="J51" s="3" t="s">
        <v>90</v>
      </c>
      <c r="K51" s="3">
        <v>400</v>
      </c>
      <c r="L51" s="3" t="s">
        <v>8</v>
      </c>
    </row>
    <row r="52" spans="1:12" ht="13.2" hidden="1">
      <c r="A52" s="1">
        <v>45084</v>
      </c>
      <c r="B52" s="3" t="s">
        <v>26</v>
      </c>
      <c r="C52" s="3">
        <v>45</v>
      </c>
      <c r="D52" s="3" t="s">
        <v>0</v>
      </c>
      <c r="E52" s="1">
        <v>45088</v>
      </c>
      <c r="F52" s="3" t="s">
        <v>1327</v>
      </c>
      <c r="G52" s="3">
        <v>120</v>
      </c>
      <c r="H52" s="3" t="s">
        <v>1</v>
      </c>
      <c r="I52" s="1">
        <v>45085</v>
      </c>
      <c r="J52" s="3" t="s">
        <v>125</v>
      </c>
      <c r="K52" s="3">
        <v>60</v>
      </c>
      <c r="L52" s="3" t="s">
        <v>8</v>
      </c>
    </row>
    <row r="53" spans="1:12" ht="13.2" hidden="1">
      <c r="A53" s="1">
        <v>45084</v>
      </c>
      <c r="B53" s="3" t="s">
        <v>164</v>
      </c>
      <c r="C53" s="3">
        <v>70</v>
      </c>
      <c r="D53" s="3" t="s">
        <v>0</v>
      </c>
      <c r="I53" s="1">
        <v>45085</v>
      </c>
      <c r="J53" s="3" t="s">
        <v>215</v>
      </c>
      <c r="K53" s="3">
        <v>30</v>
      </c>
      <c r="L53" s="3" t="s">
        <v>8</v>
      </c>
    </row>
    <row r="54" spans="1:12" ht="13.2" hidden="1">
      <c r="A54" s="1">
        <v>45088</v>
      </c>
      <c r="B54" s="3" t="s">
        <v>1325</v>
      </c>
      <c r="C54" s="3">
        <v>160</v>
      </c>
      <c r="D54" s="3" t="s">
        <v>0</v>
      </c>
    </row>
    <row r="55" spans="1:12" ht="13.2" hidden="1">
      <c r="A55" s="1">
        <v>45082</v>
      </c>
      <c r="B55" s="3" t="s">
        <v>21</v>
      </c>
      <c r="C55" s="3">
        <v>50</v>
      </c>
      <c r="D55" s="3" t="s">
        <v>0</v>
      </c>
    </row>
    <row r="56" spans="1:12" ht="13.2" hidden="1">
      <c r="A56" s="1">
        <v>45085</v>
      </c>
      <c r="B56" s="3" t="s">
        <v>21</v>
      </c>
      <c r="C56" s="3">
        <v>65</v>
      </c>
      <c r="D56" s="3" t="s">
        <v>0</v>
      </c>
    </row>
    <row r="57" spans="1:12" ht="13.2" hidden="1">
      <c r="A57" s="1">
        <v>45083</v>
      </c>
      <c r="B57" s="3" t="s">
        <v>128</v>
      </c>
      <c r="C57" s="3">
        <v>70</v>
      </c>
      <c r="D57" s="3" t="s">
        <v>0</v>
      </c>
    </row>
    <row r="58" spans="1:12" ht="13.2" hidden="1">
      <c r="A58" s="1">
        <v>45084</v>
      </c>
      <c r="B58" s="3" t="s">
        <v>1328</v>
      </c>
      <c r="C58" s="3">
        <v>60</v>
      </c>
      <c r="D58" s="3" t="s">
        <v>0</v>
      </c>
    </row>
    <row r="59" spans="1:12" ht="13.2" hidden="1">
      <c r="A59" s="1">
        <v>45084</v>
      </c>
      <c r="B59" s="3" t="s">
        <v>201</v>
      </c>
      <c r="C59" s="3">
        <v>60</v>
      </c>
      <c r="D59" s="3" t="s">
        <v>0</v>
      </c>
    </row>
    <row r="60" spans="1:12" ht="13.2" hidden="1">
      <c r="A60" s="1">
        <v>45085</v>
      </c>
      <c r="B60" s="3" t="s">
        <v>39</v>
      </c>
      <c r="C60" s="3">
        <v>60</v>
      </c>
      <c r="D60" s="3" t="s">
        <v>0</v>
      </c>
    </row>
    <row r="61" spans="1:12" ht="13.2" hidden="1">
      <c r="A61" s="1">
        <v>45088</v>
      </c>
      <c r="B61" s="3" t="s">
        <v>39</v>
      </c>
      <c r="C61" s="3">
        <v>100</v>
      </c>
      <c r="D61" s="3" t="s">
        <v>0</v>
      </c>
    </row>
    <row r="62" spans="1:12" ht="13.2" hidden="1">
      <c r="A62" s="1">
        <v>45087</v>
      </c>
      <c r="B62" s="3" t="s">
        <v>609</v>
      </c>
      <c r="C62" s="3">
        <v>160</v>
      </c>
      <c r="D62" s="3" t="s">
        <v>0</v>
      </c>
    </row>
    <row r="63" spans="1:12" ht="13.2" hidden="1">
      <c r="A63" s="1">
        <v>45082</v>
      </c>
      <c r="B63" s="3" t="s">
        <v>1331</v>
      </c>
      <c r="C63" s="3">
        <v>400</v>
      </c>
      <c r="D63" s="3" t="s">
        <v>0</v>
      </c>
    </row>
    <row r="64" spans="1:12" ht="13.2" hidden="1">
      <c r="A64" s="1">
        <v>45087</v>
      </c>
      <c r="B64" s="3" t="s">
        <v>152</v>
      </c>
      <c r="C64" s="3">
        <v>60</v>
      </c>
      <c r="D64" s="3" t="s">
        <v>0</v>
      </c>
    </row>
    <row r="65" spans="1:4" ht="13.2" hidden="1">
      <c r="A65" s="1">
        <v>45087</v>
      </c>
      <c r="B65" s="3" t="s">
        <v>152</v>
      </c>
      <c r="C65" s="3">
        <v>30</v>
      </c>
      <c r="D65" s="3" t="s">
        <v>0</v>
      </c>
    </row>
    <row r="66" spans="1:4" ht="13.2" hidden="1">
      <c r="A66" s="1">
        <v>45083</v>
      </c>
      <c r="B66" s="3" t="s">
        <v>202</v>
      </c>
      <c r="C66" s="3">
        <v>70</v>
      </c>
      <c r="D66" s="3" t="s">
        <v>0</v>
      </c>
    </row>
    <row r="67" spans="1:4" ht="13.2" hidden="1">
      <c r="A67" s="1">
        <v>45084</v>
      </c>
      <c r="B67" s="3" t="s">
        <v>202</v>
      </c>
      <c r="C67" s="3">
        <v>70</v>
      </c>
      <c r="D67" s="3" t="s">
        <v>0</v>
      </c>
    </row>
    <row r="68" spans="1:4" ht="13.2" hidden="1">
      <c r="A68" s="1">
        <v>45084</v>
      </c>
      <c r="B68" s="3" t="s">
        <v>202</v>
      </c>
      <c r="C68" s="3">
        <v>70</v>
      </c>
      <c r="D68" s="3" t="s">
        <v>0</v>
      </c>
    </row>
    <row r="69" spans="1:4" ht="13.2" hidden="1">
      <c r="A69" s="1">
        <v>45085</v>
      </c>
      <c r="B69" s="3" t="s">
        <v>202</v>
      </c>
      <c r="C69" s="3">
        <v>70</v>
      </c>
      <c r="D69" s="3" t="s">
        <v>0</v>
      </c>
    </row>
    <row r="70" spans="1:4" ht="13.2" hidden="1">
      <c r="A70" s="1">
        <v>45088</v>
      </c>
      <c r="B70" s="3" t="s">
        <v>202</v>
      </c>
      <c r="C70" s="3">
        <v>100</v>
      </c>
      <c r="D70" s="3" t="s">
        <v>0</v>
      </c>
    </row>
    <row r="71" spans="1:4" ht="13.2" hidden="1">
      <c r="A71" s="1">
        <v>45082</v>
      </c>
      <c r="B71" s="3" t="s">
        <v>1332</v>
      </c>
      <c r="C71" s="3">
        <v>120</v>
      </c>
      <c r="D71" s="3" t="s">
        <v>0</v>
      </c>
    </row>
    <row r="72" spans="1:4" ht="13.2" hidden="1">
      <c r="A72" s="1">
        <v>45082</v>
      </c>
      <c r="B72" s="3" t="s">
        <v>1125</v>
      </c>
      <c r="C72" s="3">
        <v>80</v>
      </c>
      <c r="D72" s="3" t="s">
        <v>0</v>
      </c>
    </row>
    <row r="73" spans="1:4" ht="13.2" hidden="1">
      <c r="A73" s="1">
        <v>45083</v>
      </c>
      <c r="B73" s="3" t="s">
        <v>1125</v>
      </c>
      <c r="C73" s="3">
        <v>70</v>
      </c>
      <c r="D73" s="3" t="s">
        <v>0</v>
      </c>
    </row>
    <row r="74" spans="1:4" ht="13.2" hidden="1">
      <c r="A74" s="1">
        <v>45088</v>
      </c>
      <c r="B74" s="3" t="s">
        <v>210</v>
      </c>
      <c r="C74" s="3">
        <v>140</v>
      </c>
      <c r="D74" s="3" t="s">
        <v>0</v>
      </c>
    </row>
    <row r="75" spans="1:4" ht="13.2" hidden="1">
      <c r="A75" s="1">
        <v>45083</v>
      </c>
      <c r="B75" s="3" t="s">
        <v>195</v>
      </c>
      <c r="C75" s="3">
        <v>60</v>
      </c>
      <c r="D75" s="3" t="s">
        <v>0</v>
      </c>
    </row>
    <row r="76" spans="1:4" ht="13.2" hidden="1">
      <c r="A76" s="1">
        <v>45084</v>
      </c>
      <c r="B76" s="3" t="s">
        <v>84</v>
      </c>
      <c r="C76" s="3">
        <v>45</v>
      </c>
      <c r="D76" s="3" t="s">
        <v>0</v>
      </c>
    </row>
    <row r="77" spans="1:4" ht="13.2" hidden="1">
      <c r="A77" s="1">
        <v>45085</v>
      </c>
      <c r="B77" s="3" t="s">
        <v>1333</v>
      </c>
      <c r="C77" s="3">
        <v>45</v>
      </c>
      <c r="D77" s="3" t="s">
        <v>0</v>
      </c>
    </row>
    <row r="78" spans="1:4" ht="13.2" hidden="1">
      <c r="A78" s="1">
        <v>45087</v>
      </c>
      <c r="B78" s="3" t="s">
        <v>1213</v>
      </c>
      <c r="C78" s="3">
        <v>80</v>
      </c>
      <c r="D78" s="3" t="s">
        <v>0</v>
      </c>
    </row>
    <row r="79" spans="1:4" ht="13.2" hidden="1">
      <c r="A79" s="1">
        <v>45087</v>
      </c>
      <c r="B79" s="3" t="s">
        <v>18</v>
      </c>
      <c r="C79" s="3">
        <v>70</v>
      </c>
      <c r="D79" s="3" t="s">
        <v>0</v>
      </c>
    </row>
    <row r="80" spans="1:4" ht="13.2" hidden="1">
      <c r="A80" s="1">
        <v>45087</v>
      </c>
      <c r="B80" s="3" t="s">
        <v>199</v>
      </c>
      <c r="C80" s="3">
        <v>300</v>
      </c>
      <c r="D80" s="3" t="s">
        <v>0</v>
      </c>
    </row>
    <row r="81" spans="1:26" ht="13.2" hidden="1">
      <c r="A81" s="1">
        <v>45085</v>
      </c>
      <c r="B81" s="3" t="s">
        <v>22</v>
      </c>
      <c r="C81" s="3">
        <v>45</v>
      </c>
      <c r="D81" s="3" t="s">
        <v>0</v>
      </c>
    </row>
    <row r="82" spans="1:26" ht="13.2" hidden="1"/>
    <row r="84" spans="1:26" ht="13.2">
      <c r="A84" s="5"/>
      <c r="B84" s="5"/>
      <c r="C84" s="5">
        <f>SUM(C48:C81)</f>
        <v>3125</v>
      </c>
      <c r="D84" s="5"/>
      <c r="E84" s="5"/>
      <c r="F84" s="5"/>
      <c r="G84" s="5">
        <f>SUM(G48:G83)</f>
        <v>600</v>
      </c>
      <c r="H84" s="5"/>
      <c r="I84" s="5"/>
      <c r="J84" s="5"/>
      <c r="K84" s="5">
        <f>SUM(K48:K53)</f>
        <v>675</v>
      </c>
      <c r="L84" s="5"/>
      <c r="M84" s="5"/>
      <c r="N84" s="5"/>
      <c r="O84" s="5"/>
      <c r="P84" s="5"/>
      <c r="Q84" s="5">
        <f>C84+G84+K84</f>
        <v>4400</v>
      </c>
      <c r="R84" s="5"/>
      <c r="S84" s="5"/>
      <c r="T84" s="5"/>
      <c r="U84" s="5"/>
      <c r="V84" s="5"/>
      <c r="W84" s="5"/>
      <c r="X84" s="5"/>
      <c r="Y84" s="5"/>
      <c r="Z84" s="5"/>
    </row>
    <row r="86" spans="1:26" ht="13.2" hidden="1"/>
    <row r="87" spans="1:26" ht="13.2" hidden="1">
      <c r="A87" s="1">
        <v>45089</v>
      </c>
      <c r="B87" s="3" t="s">
        <v>136</v>
      </c>
      <c r="C87" s="3">
        <v>45</v>
      </c>
      <c r="D87" s="4" t="s">
        <v>0</v>
      </c>
      <c r="E87" s="1">
        <v>45089</v>
      </c>
      <c r="F87" s="11" t="s">
        <v>1327</v>
      </c>
      <c r="G87" s="299">
        <v>80</v>
      </c>
      <c r="H87" s="4" t="s">
        <v>1</v>
      </c>
      <c r="I87" s="1">
        <v>45089</v>
      </c>
      <c r="J87" s="3" t="s">
        <v>228</v>
      </c>
      <c r="K87" s="3">
        <v>500</v>
      </c>
      <c r="L87" s="4" t="s">
        <v>8</v>
      </c>
      <c r="M87" s="1">
        <v>45089</v>
      </c>
      <c r="N87" s="11" t="s">
        <v>9</v>
      </c>
      <c r="O87" s="299">
        <v>70</v>
      </c>
      <c r="P87" s="4" t="s">
        <v>3</v>
      </c>
    </row>
    <row r="88" spans="1:26" ht="13.2" hidden="1">
      <c r="A88" s="1">
        <v>45090</v>
      </c>
      <c r="B88" s="3" t="s">
        <v>164</v>
      </c>
      <c r="C88" s="3">
        <v>70</v>
      </c>
      <c r="D88" s="4" t="s">
        <v>0</v>
      </c>
      <c r="E88" s="1">
        <v>45091</v>
      </c>
      <c r="F88" s="3" t="s">
        <v>1327</v>
      </c>
      <c r="G88" s="3">
        <v>160</v>
      </c>
      <c r="H88" s="4" t="s">
        <v>1</v>
      </c>
      <c r="I88" s="1">
        <v>45090</v>
      </c>
      <c r="J88" s="3" t="s">
        <v>197</v>
      </c>
      <c r="K88" s="3">
        <v>45</v>
      </c>
      <c r="L88" s="4" t="s">
        <v>8</v>
      </c>
    </row>
    <row r="89" spans="1:26" ht="13.2" hidden="1">
      <c r="A89" s="1">
        <v>45091</v>
      </c>
      <c r="B89" s="3" t="s">
        <v>164</v>
      </c>
      <c r="C89" s="3">
        <v>45</v>
      </c>
      <c r="D89" s="4" t="s">
        <v>0</v>
      </c>
      <c r="E89" s="1">
        <v>45092</v>
      </c>
      <c r="F89" s="3" t="s">
        <v>1327</v>
      </c>
      <c r="G89" s="3">
        <v>120</v>
      </c>
      <c r="H89" s="4" t="s">
        <v>1</v>
      </c>
      <c r="J89" s="3" t="s">
        <v>215</v>
      </c>
      <c r="K89" s="3">
        <v>45</v>
      </c>
      <c r="L89" s="4" t="s">
        <v>8</v>
      </c>
    </row>
    <row r="90" spans="1:26" ht="13.2" hidden="1">
      <c r="A90" s="1">
        <v>45089</v>
      </c>
      <c r="B90" s="3" t="s">
        <v>21</v>
      </c>
      <c r="C90" s="3">
        <v>75</v>
      </c>
      <c r="D90" s="4" t="s">
        <v>0</v>
      </c>
    </row>
    <row r="91" spans="1:26" ht="13.2" hidden="1">
      <c r="A91" s="1">
        <v>45091</v>
      </c>
      <c r="B91" s="3" t="s">
        <v>138</v>
      </c>
      <c r="C91" s="3">
        <v>70</v>
      </c>
      <c r="D91" s="4" t="s">
        <v>0</v>
      </c>
    </row>
    <row r="92" spans="1:26" ht="13.2" hidden="1">
      <c r="A92" s="1">
        <v>45090</v>
      </c>
      <c r="B92" s="3" t="s">
        <v>1334</v>
      </c>
      <c r="C92" s="3">
        <v>142</v>
      </c>
      <c r="D92" s="4" t="s">
        <v>0</v>
      </c>
    </row>
    <row r="93" spans="1:26" ht="13.2" hidden="1">
      <c r="A93" s="1">
        <v>45090</v>
      </c>
      <c r="B93" s="3" t="s">
        <v>39</v>
      </c>
      <c r="C93" s="3">
        <v>140</v>
      </c>
      <c r="D93" s="4" t="s">
        <v>0</v>
      </c>
    </row>
    <row r="94" spans="1:26" ht="13.2" hidden="1">
      <c r="A94" s="1">
        <v>45090</v>
      </c>
      <c r="B94" s="3" t="s">
        <v>609</v>
      </c>
      <c r="C94" s="3">
        <v>80</v>
      </c>
      <c r="D94" s="4" t="s">
        <v>0</v>
      </c>
    </row>
    <row r="95" spans="1:26" ht="13.2" hidden="1">
      <c r="A95" s="1">
        <v>45089</v>
      </c>
      <c r="B95" s="3" t="s">
        <v>152</v>
      </c>
      <c r="C95" s="3">
        <v>60</v>
      </c>
      <c r="D95" s="4" t="s">
        <v>0</v>
      </c>
    </row>
    <row r="96" spans="1:26" ht="13.2" hidden="1">
      <c r="A96" s="1">
        <v>45090</v>
      </c>
      <c r="B96" s="3" t="s">
        <v>152</v>
      </c>
      <c r="C96" s="3">
        <v>60</v>
      </c>
      <c r="D96" s="4" t="s">
        <v>0</v>
      </c>
    </row>
    <row r="97" spans="1:4" ht="13.2" hidden="1">
      <c r="A97" s="1">
        <v>45089</v>
      </c>
      <c r="B97" s="3" t="s">
        <v>202</v>
      </c>
      <c r="C97" s="3">
        <v>70</v>
      </c>
      <c r="D97" s="4" t="s">
        <v>0</v>
      </c>
    </row>
    <row r="98" spans="1:4" ht="13.2" hidden="1">
      <c r="A98" s="1">
        <v>45090</v>
      </c>
      <c r="B98" s="3" t="s">
        <v>1125</v>
      </c>
      <c r="C98" s="3">
        <v>60</v>
      </c>
      <c r="D98" s="4" t="s">
        <v>0</v>
      </c>
    </row>
    <row r="99" spans="1:4" ht="13.2" hidden="1">
      <c r="A99" s="1">
        <v>45090</v>
      </c>
      <c r="B99" s="3" t="s">
        <v>1125</v>
      </c>
      <c r="C99" s="3">
        <v>160</v>
      </c>
      <c r="D99" s="4" t="s">
        <v>0</v>
      </c>
    </row>
    <row r="100" spans="1:4" ht="13.2" hidden="1">
      <c r="A100" s="1">
        <v>45089</v>
      </c>
      <c r="B100" s="3" t="s">
        <v>1335</v>
      </c>
      <c r="C100" s="3">
        <v>30</v>
      </c>
      <c r="D100" s="4" t="s">
        <v>0</v>
      </c>
    </row>
    <row r="101" spans="1:4" ht="13.2" hidden="1">
      <c r="A101" s="1">
        <v>45090</v>
      </c>
      <c r="B101" s="3" t="s">
        <v>131</v>
      </c>
      <c r="C101" s="3">
        <v>60</v>
      </c>
      <c r="D101" s="4" t="s">
        <v>0</v>
      </c>
    </row>
    <row r="102" spans="1:4" ht="13.2" hidden="1">
      <c r="A102" s="1">
        <v>45091</v>
      </c>
      <c r="B102" s="3" t="s">
        <v>131</v>
      </c>
      <c r="C102" s="3">
        <v>60</v>
      </c>
      <c r="D102" s="4" t="s">
        <v>0</v>
      </c>
    </row>
    <row r="103" spans="1:4" ht="13.2" hidden="1">
      <c r="A103" s="1">
        <v>45090</v>
      </c>
      <c r="B103" s="3" t="s">
        <v>31</v>
      </c>
      <c r="C103" s="3">
        <v>500</v>
      </c>
      <c r="D103" s="4" t="s">
        <v>0</v>
      </c>
    </row>
    <row r="104" spans="1:4" ht="13.2" hidden="1">
      <c r="A104" s="1">
        <v>45090</v>
      </c>
      <c r="B104" s="3" t="s">
        <v>18</v>
      </c>
      <c r="C104" s="3">
        <v>60</v>
      </c>
      <c r="D104" s="4" t="s">
        <v>0</v>
      </c>
    </row>
    <row r="105" spans="1:4" ht="13.2" hidden="1">
      <c r="A105" s="1">
        <v>45091</v>
      </c>
      <c r="B105" s="3" t="s">
        <v>18</v>
      </c>
      <c r="C105" s="3">
        <v>70</v>
      </c>
      <c r="D105" s="4" t="s">
        <v>0</v>
      </c>
    </row>
    <row r="106" spans="1:4" ht="13.2" hidden="1">
      <c r="A106" s="1">
        <v>45090</v>
      </c>
      <c r="B106" s="3" t="s">
        <v>22</v>
      </c>
      <c r="C106" s="3">
        <v>50</v>
      </c>
      <c r="D106" s="4" t="s">
        <v>0</v>
      </c>
    </row>
    <row r="107" spans="1:4" ht="13.2" hidden="1">
      <c r="A107" s="1">
        <v>45091</v>
      </c>
      <c r="B107" s="3" t="s">
        <v>22</v>
      </c>
      <c r="C107" s="3">
        <v>60</v>
      </c>
      <c r="D107" s="4" t="s">
        <v>0</v>
      </c>
    </row>
    <row r="108" spans="1:4" ht="13.2" hidden="1">
      <c r="A108" s="1">
        <v>45092</v>
      </c>
      <c r="B108" s="3" t="s">
        <v>1213</v>
      </c>
      <c r="C108" s="3">
        <v>85</v>
      </c>
      <c r="D108" s="4" t="s">
        <v>0</v>
      </c>
    </row>
    <row r="109" spans="1:4" ht="13.2" hidden="1">
      <c r="A109" s="1">
        <v>45092</v>
      </c>
      <c r="B109" s="3" t="s">
        <v>152</v>
      </c>
      <c r="C109" s="3">
        <v>60</v>
      </c>
      <c r="D109" s="4" t="s">
        <v>0</v>
      </c>
    </row>
    <row r="110" spans="1:4" ht="13.2" hidden="1">
      <c r="A110" s="1">
        <v>45094</v>
      </c>
      <c r="B110" s="3" t="s">
        <v>1336</v>
      </c>
      <c r="C110" s="3">
        <v>500</v>
      </c>
      <c r="D110" s="4" t="s">
        <v>0</v>
      </c>
    </row>
    <row r="111" spans="1:4" ht="13.2" hidden="1">
      <c r="A111" s="1">
        <v>45094</v>
      </c>
      <c r="B111" s="3" t="s">
        <v>199</v>
      </c>
      <c r="C111" s="3">
        <v>280</v>
      </c>
      <c r="D111" s="4" t="s">
        <v>0</v>
      </c>
    </row>
    <row r="112" spans="1:4" ht="13.2" hidden="1">
      <c r="A112" s="1">
        <v>45095</v>
      </c>
      <c r="B112" s="3" t="s">
        <v>210</v>
      </c>
      <c r="C112" s="3">
        <v>60</v>
      </c>
      <c r="D112" s="4" t="s">
        <v>0</v>
      </c>
    </row>
    <row r="113" spans="1:26" ht="13.2" hidden="1">
      <c r="A113" s="1">
        <v>45095</v>
      </c>
      <c r="B113" s="3" t="s">
        <v>21</v>
      </c>
      <c r="C113" s="3">
        <v>25</v>
      </c>
      <c r="D113" s="4" t="s">
        <v>0</v>
      </c>
    </row>
    <row r="115" spans="1:26" ht="13.2">
      <c r="A115" s="5"/>
      <c r="B115" s="5"/>
      <c r="C115" s="5">
        <f>SUM(C87:C113)</f>
        <v>2977</v>
      </c>
      <c r="D115" s="5"/>
      <c r="E115" s="5"/>
      <c r="F115" s="5"/>
      <c r="G115" s="5">
        <f>SUM(G87:G111)</f>
        <v>360</v>
      </c>
      <c r="H115" s="5"/>
      <c r="I115" s="5"/>
      <c r="J115" s="5"/>
      <c r="K115" s="5">
        <f>SUM(K87:K89)</f>
        <v>590</v>
      </c>
      <c r="L115" s="5"/>
      <c r="M115" s="5"/>
      <c r="N115" s="5"/>
      <c r="O115" s="5">
        <f>70</f>
        <v>70</v>
      </c>
      <c r="P115" s="5"/>
      <c r="Q115" s="5">
        <f>C115+G115+K115+O115</f>
        <v>3997</v>
      </c>
      <c r="R115" s="5"/>
      <c r="S115" s="5"/>
      <c r="T115" s="5"/>
      <c r="U115" s="5"/>
      <c r="V115" s="5"/>
      <c r="W115" s="5"/>
      <c r="X115" s="5"/>
      <c r="Y115" s="5"/>
      <c r="Z115" s="5"/>
    </row>
    <row r="117" spans="1:26" ht="13.2">
      <c r="A117" s="1">
        <v>45096</v>
      </c>
      <c r="B117" s="3" t="s">
        <v>21</v>
      </c>
      <c r="C117" s="3">
        <v>75</v>
      </c>
      <c r="D117" s="4" t="s">
        <v>0</v>
      </c>
      <c r="E117" s="1">
        <v>45114</v>
      </c>
      <c r="F117" s="11" t="s">
        <v>1299</v>
      </c>
      <c r="G117" s="299">
        <v>160</v>
      </c>
      <c r="H117" s="4" t="s">
        <v>1</v>
      </c>
      <c r="I117" s="1"/>
      <c r="L117" s="4"/>
      <c r="M117" s="1"/>
      <c r="N117" s="11"/>
      <c r="O117" s="299"/>
    </row>
    <row r="118" spans="1:26" ht="13.2">
      <c r="A118" s="1">
        <v>45097</v>
      </c>
      <c r="B118" s="3" t="s">
        <v>158</v>
      </c>
      <c r="C118" s="3">
        <v>60</v>
      </c>
      <c r="D118" s="4" t="s">
        <v>0</v>
      </c>
      <c r="E118" s="1">
        <v>45101</v>
      </c>
      <c r="F118" s="3" t="s">
        <v>1299</v>
      </c>
      <c r="G118" s="3">
        <v>160</v>
      </c>
      <c r="H118" s="4" t="s">
        <v>1</v>
      </c>
    </row>
    <row r="119" spans="1:26" ht="13.2">
      <c r="A119" s="1">
        <v>45097</v>
      </c>
      <c r="B119" s="3" t="s">
        <v>31</v>
      </c>
      <c r="C119" s="3">
        <v>45</v>
      </c>
      <c r="D119" s="4" t="s">
        <v>0</v>
      </c>
      <c r="E119" s="1">
        <v>45102</v>
      </c>
      <c r="F119" s="3" t="s">
        <v>1337</v>
      </c>
      <c r="G119" s="3">
        <v>57</v>
      </c>
      <c r="H119" s="4" t="s">
        <v>1</v>
      </c>
    </row>
    <row r="120" spans="1:26" ht="13.2">
      <c r="A120" s="1">
        <v>45098</v>
      </c>
      <c r="B120" s="3" t="s">
        <v>18</v>
      </c>
      <c r="C120" s="3">
        <v>180</v>
      </c>
      <c r="D120" s="4" t="s">
        <v>0</v>
      </c>
    </row>
    <row r="121" spans="1:26" ht="13.2">
      <c r="A121" s="1">
        <v>45100</v>
      </c>
      <c r="B121" s="3" t="s">
        <v>18</v>
      </c>
      <c r="C121" s="3">
        <v>80</v>
      </c>
      <c r="D121" s="4" t="s">
        <v>0</v>
      </c>
    </row>
    <row r="122" spans="1:26" ht="13.2">
      <c r="A122" s="1">
        <v>45102</v>
      </c>
      <c r="B122" s="3" t="s">
        <v>18</v>
      </c>
      <c r="C122" s="3">
        <v>120</v>
      </c>
      <c r="D122" s="4" t="s">
        <v>0</v>
      </c>
    </row>
    <row r="124" spans="1:26" ht="13.2">
      <c r="C124" s="3">
        <f>SUM(C117:C122)</f>
        <v>560</v>
      </c>
      <c r="G124" s="3">
        <f>SUM(G117:G122)</f>
        <v>377</v>
      </c>
      <c r="Q124" s="3">
        <f>C124+G124</f>
        <v>937</v>
      </c>
    </row>
    <row r="126" spans="1:26" ht="13.2">
      <c r="A126" s="1">
        <v>45104</v>
      </c>
      <c r="B126" s="3" t="s">
        <v>18</v>
      </c>
      <c r="C126" s="3">
        <v>120</v>
      </c>
      <c r="D126" s="4" t="s">
        <v>0</v>
      </c>
      <c r="F126" s="3" t="s">
        <v>1338</v>
      </c>
      <c r="G126" s="3">
        <v>400</v>
      </c>
      <c r="H126" s="4" t="s">
        <v>1</v>
      </c>
    </row>
    <row r="127" spans="1:26" ht="13.2">
      <c r="A127" s="1">
        <v>45105</v>
      </c>
      <c r="B127" s="3" t="s">
        <v>30</v>
      </c>
      <c r="C127" s="3">
        <v>500</v>
      </c>
      <c r="D127" s="4" t="s">
        <v>0</v>
      </c>
    </row>
    <row r="128" spans="1:26" ht="13.2">
      <c r="A128" s="1">
        <v>45108</v>
      </c>
      <c r="B128" s="3" t="s">
        <v>18</v>
      </c>
      <c r="C128" s="3">
        <v>90</v>
      </c>
      <c r="D128" s="4" t="s">
        <v>0</v>
      </c>
    </row>
    <row r="130" spans="1:17" ht="13.2">
      <c r="C130" s="3">
        <f>SUM(C125:C128)</f>
        <v>710</v>
      </c>
      <c r="G130" s="3">
        <v>400</v>
      </c>
    </row>
    <row r="131" spans="1:17" ht="13.2">
      <c r="Q131" s="3">
        <f>C130+G130</f>
        <v>1110</v>
      </c>
    </row>
    <row r="138" spans="1:17" ht="13.2">
      <c r="B138" s="3" t="s">
        <v>0</v>
      </c>
      <c r="C138" s="3" t="s">
        <v>1</v>
      </c>
      <c r="D138" s="3" t="s">
        <v>8</v>
      </c>
      <c r="E138" s="3" t="s">
        <v>3</v>
      </c>
      <c r="H138" s="4"/>
    </row>
    <row r="139" spans="1:17" ht="13.2">
      <c r="A139" s="3" t="s">
        <v>219</v>
      </c>
      <c r="B139" s="3">
        <v>3710</v>
      </c>
      <c r="C139" s="3">
        <v>580</v>
      </c>
      <c r="D139" s="3">
        <v>770</v>
      </c>
      <c r="E139" s="3">
        <v>0</v>
      </c>
      <c r="G139" s="17">
        <f t="shared" ref="G139:G143" si="0">SUM(B139:E139)</f>
        <v>5060</v>
      </c>
    </row>
    <row r="140" spans="1:17" ht="13.2">
      <c r="A140" s="3" t="s">
        <v>220</v>
      </c>
      <c r="B140" s="3">
        <v>3125</v>
      </c>
      <c r="C140" s="3">
        <v>600</v>
      </c>
      <c r="D140" s="3">
        <v>675</v>
      </c>
      <c r="E140" s="3">
        <v>0</v>
      </c>
      <c r="G140" s="17">
        <f t="shared" si="0"/>
        <v>4400</v>
      </c>
    </row>
    <row r="141" spans="1:17" ht="13.2">
      <c r="A141" s="3" t="s">
        <v>221</v>
      </c>
      <c r="B141" s="3">
        <v>2977</v>
      </c>
      <c r="C141" s="3">
        <v>360</v>
      </c>
      <c r="D141" s="3">
        <v>590</v>
      </c>
      <c r="E141" s="3">
        <v>70</v>
      </c>
      <c r="G141" s="17">
        <f t="shared" si="0"/>
        <v>3997</v>
      </c>
    </row>
    <row r="142" spans="1:17" ht="13.2">
      <c r="A142" s="3" t="s">
        <v>222</v>
      </c>
      <c r="B142" s="3">
        <v>560</v>
      </c>
      <c r="C142" s="3">
        <v>377</v>
      </c>
      <c r="D142" s="3">
        <v>0</v>
      </c>
      <c r="E142" s="3">
        <v>0</v>
      </c>
      <c r="G142" s="17">
        <f t="shared" si="0"/>
        <v>937</v>
      </c>
    </row>
    <row r="143" spans="1:17" ht="13.2">
      <c r="A143" s="3" t="s">
        <v>251</v>
      </c>
      <c r="B143" s="3">
        <v>710</v>
      </c>
      <c r="C143" s="3">
        <v>400</v>
      </c>
      <c r="D143" s="3">
        <v>0</v>
      </c>
      <c r="E143" s="3">
        <v>0</v>
      </c>
      <c r="G143" s="17">
        <f t="shared" si="0"/>
        <v>1110</v>
      </c>
    </row>
    <row r="145" spans="2:7" ht="13.2">
      <c r="B145" s="3">
        <f t="shared" ref="B145:D145" si="1">SUM(B139:B143)</f>
        <v>11082</v>
      </c>
      <c r="C145" s="3">
        <f t="shared" si="1"/>
        <v>2317</v>
      </c>
      <c r="D145" s="3">
        <f t="shared" si="1"/>
        <v>2035</v>
      </c>
      <c r="E145" s="3">
        <v>70</v>
      </c>
      <c r="G145" s="3">
        <f>SUM(G139:G143)</f>
        <v>15504</v>
      </c>
    </row>
  </sheetData>
  <conditionalFormatting sqref="L2:L6 H2:H7 D2:D41 H48:H52 L48:L53 D48:D81 P87 H87:H89 L87:L89 D87:D113 L117 H117:H119 D117:D122 H126 D126:D128 H138">
    <cfRule type="notContainsBlanks" dxfId="26" priority="1">
      <formula>LEN(TRIM(D2))&gt;0</formula>
    </cfRule>
    <cfRule type="containsBlanks" dxfId="25" priority="2">
      <formula>LEN(TRIM(D2))=0</formula>
    </cfRule>
  </conditionalFormatting>
  <dataValidations count="1">
    <dataValidation type="list" allowBlank="1" sqref="L2:L6 H2:H7 D2:D41 H48:H52 L48:L53 D48:D81" xr:uid="{00000000-0002-0000-2A00-000000000000}">
      <formula1>$Y$1:$Y$4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2A00-000001000000}">
          <x14:formula1>
            <xm:f>'Feb 2023'!$Y$4:$Y$8</xm:f>
          </x14:formula1>
          <xm:sqref>P87 H87:H89 L87:L89 D87:D113 L117 H117:H119 D117:D122 H126 D126:D128 H138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Y65"/>
  <sheetViews>
    <sheetView workbookViewId="0"/>
  </sheetViews>
  <sheetFormatPr defaultColWidth="12.6640625" defaultRowHeight="15.75" customHeight="1"/>
  <sheetData>
    <row r="1" spans="1:25">
      <c r="A1" s="3" t="s">
        <v>1339</v>
      </c>
      <c r="C1" s="2" t="s">
        <v>0</v>
      </c>
      <c r="M1" s="3" t="s">
        <v>2</v>
      </c>
      <c r="N1" s="3"/>
      <c r="R1" s="3" t="s">
        <v>3</v>
      </c>
      <c r="S1" s="3"/>
      <c r="Y1" s="3" t="s">
        <v>0</v>
      </c>
    </row>
    <row r="2" spans="1:25">
      <c r="A2" s="1">
        <v>45111</v>
      </c>
      <c r="B2" s="3" t="s">
        <v>18</v>
      </c>
      <c r="C2" s="3">
        <v>140</v>
      </c>
      <c r="D2" s="3" t="s">
        <v>0</v>
      </c>
      <c r="E2" s="1">
        <v>45110</v>
      </c>
      <c r="F2" s="11" t="s">
        <v>1299</v>
      </c>
      <c r="G2" s="299">
        <v>140</v>
      </c>
      <c r="H2" s="3" t="s">
        <v>1</v>
      </c>
      <c r="Y2" s="3" t="s">
        <v>1</v>
      </c>
    </row>
    <row r="3" spans="1:25">
      <c r="A3" s="1">
        <v>45113</v>
      </c>
      <c r="B3" s="3" t="s">
        <v>144</v>
      </c>
      <c r="C3" s="3">
        <v>45</v>
      </c>
      <c r="D3" s="3" t="s">
        <v>0</v>
      </c>
      <c r="E3" s="1">
        <v>45112</v>
      </c>
      <c r="F3" s="11" t="s">
        <v>1299</v>
      </c>
      <c r="G3" s="3">
        <v>175</v>
      </c>
      <c r="H3" s="3" t="s">
        <v>1</v>
      </c>
      <c r="Y3" s="3" t="s">
        <v>8</v>
      </c>
    </row>
    <row r="4" spans="1:25">
      <c r="A4" s="1">
        <v>45113</v>
      </c>
      <c r="B4" s="3" t="s">
        <v>360</v>
      </c>
      <c r="C4" s="3">
        <v>35</v>
      </c>
      <c r="D4" s="3" t="s">
        <v>0</v>
      </c>
      <c r="E4" s="1">
        <v>45114</v>
      </c>
      <c r="F4" s="3" t="s">
        <v>1299</v>
      </c>
      <c r="G4" s="3">
        <v>140</v>
      </c>
      <c r="H4" s="3" t="s">
        <v>1</v>
      </c>
      <c r="Y4" s="3" t="s">
        <v>3</v>
      </c>
    </row>
    <row r="5" spans="1:25">
      <c r="A5" s="1">
        <v>45114</v>
      </c>
      <c r="B5" s="3" t="s">
        <v>1340</v>
      </c>
      <c r="C5" s="3">
        <v>20</v>
      </c>
      <c r="D5" s="3" t="s">
        <v>0</v>
      </c>
      <c r="E5" s="1">
        <v>45116</v>
      </c>
      <c r="F5" s="3" t="s">
        <v>1341</v>
      </c>
      <c r="G5" s="3">
        <v>34.5</v>
      </c>
      <c r="H5" s="3" t="s">
        <v>1</v>
      </c>
    </row>
    <row r="6" spans="1:25">
      <c r="A6" s="1">
        <v>45114</v>
      </c>
      <c r="B6" s="3" t="s">
        <v>1342</v>
      </c>
      <c r="C6" s="3">
        <v>20</v>
      </c>
      <c r="D6" s="3" t="s">
        <v>0</v>
      </c>
    </row>
    <row r="7" spans="1:25">
      <c r="A7" s="1">
        <v>45114</v>
      </c>
      <c r="B7" s="3" t="s">
        <v>360</v>
      </c>
      <c r="C7" s="3">
        <v>35</v>
      </c>
      <c r="D7" s="3" t="s">
        <v>0</v>
      </c>
    </row>
    <row r="8" spans="1:25">
      <c r="A8" s="1">
        <v>45114</v>
      </c>
      <c r="B8" s="3" t="s">
        <v>1340</v>
      </c>
      <c r="C8" s="3">
        <v>20</v>
      </c>
      <c r="D8" s="3" t="s">
        <v>0</v>
      </c>
    </row>
    <row r="9" spans="1:25">
      <c r="A9" s="1">
        <v>45115</v>
      </c>
      <c r="B9" s="3" t="s">
        <v>144</v>
      </c>
      <c r="C9" s="3">
        <v>45</v>
      </c>
      <c r="D9" s="3" t="s">
        <v>0</v>
      </c>
    </row>
    <row r="11" spans="1:25">
      <c r="C11" s="3">
        <f>SUM(C2:C9)</f>
        <v>360</v>
      </c>
      <c r="G11" s="3">
        <f>SUM(G2:G10)</f>
        <v>489.5</v>
      </c>
      <c r="Q11" s="3">
        <f>C11+G11</f>
        <v>849.5</v>
      </c>
    </row>
    <row r="12" spans="1:25">
      <c r="A12" s="1"/>
      <c r="B12" s="3"/>
      <c r="C12" s="3"/>
      <c r="E12" s="1"/>
      <c r="F12" s="3"/>
      <c r="G12" s="3"/>
    </row>
    <row r="13" spans="1:25">
      <c r="A13" s="1">
        <v>45118</v>
      </c>
      <c r="B13" s="3" t="s">
        <v>1343</v>
      </c>
      <c r="C13" s="3">
        <v>40</v>
      </c>
      <c r="D13" s="4" t="s">
        <v>0</v>
      </c>
      <c r="E13" s="1">
        <v>45117</v>
      </c>
      <c r="F13" s="3" t="s">
        <v>1299</v>
      </c>
      <c r="G13" s="3">
        <v>70</v>
      </c>
      <c r="H13" s="4" t="s">
        <v>1</v>
      </c>
    </row>
    <row r="14" spans="1:25">
      <c r="A14" s="1">
        <v>45117</v>
      </c>
      <c r="B14" s="3" t="s">
        <v>360</v>
      </c>
      <c r="C14" s="3">
        <v>35</v>
      </c>
      <c r="D14" s="4" t="s">
        <v>0</v>
      </c>
      <c r="E14" s="1">
        <v>45117</v>
      </c>
      <c r="F14" s="3" t="s">
        <v>1344</v>
      </c>
      <c r="G14" s="3">
        <v>14</v>
      </c>
      <c r="H14" s="4" t="s">
        <v>1</v>
      </c>
    </row>
    <row r="15" spans="1:25">
      <c r="A15" s="1">
        <v>45118</v>
      </c>
      <c r="B15" s="3" t="s">
        <v>360</v>
      </c>
      <c r="C15" s="3">
        <v>35</v>
      </c>
      <c r="D15" s="4" t="s">
        <v>0</v>
      </c>
      <c r="E15" s="1">
        <v>45118</v>
      </c>
      <c r="F15" s="3" t="s">
        <v>1299</v>
      </c>
      <c r="G15" s="3">
        <v>70</v>
      </c>
      <c r="H15" s="4" t="s">
        <v>1</v>
      </c>
    </row>
    <row r="16" spans="1:25">
      <c r="A16" s="1">
        <v>45118</v>
      </c>
      <c r="B16" s="3" t="s">
        <v>609</v>
      </c>
      <c r="C16" s="3">
        <v>50</v>
      </c>
      <c r="D16" s="4" t="s">
        <v>0</v>
      </c>
      <c r="E16" s="1">
        <v>45119</v>
      </c>
      <c r="F16" s="3" t="s">
        <v>1299</v>
      </c>
      <c r="G16" s="3">
        <v>125</v>
      </c>
      <c r="H16" s="4" t="s">
        <v>1</v>
      </c>
    </row>
    <row r="17" spans="1:17">
      <c r="A17" s="1">
        <v>45118</v>
      </c>
      <c r="B17" s="3" t="s">
        <v>18</v>
      </c>
      <c r="C17" s="3">
        <v>70</v>
      </c>
      <c r="D17" s="4" t="s">
        <v>0</v>
      </c>
      <c r="E17" s="1">
        <v>45120</v>
      </c>
      <c r="F17" s="3" t="s">
        <v>1345</v>
      </c>
      <c r="G17" s="3">
        <v>21</v>
      </c>
      <c r="H17" s="4" t="s">
        <v>1</v>
      </c>
    </row>
    <row r="18" spans="1:17">
      <c r="A18" s="1">
        <v>45119</v>
      </c>
      <c r="B18" s="3" t="s">
        <v>18</v>
      </c>
      <c r="C18" s="3">
        <v>70</v>
      </c>
      <c r="D18" s="4" t="s">
        <v>0</v>
      </c>
    </row>
    <row r="19" spans="1:17">
      <c r="A19" s="1">
        <v>45120</v>
      </c>
      <c r="B19" s="3" t="s">
        <v>18</v>
      </c>
      <c r="C19" s="3">
        <v>195</v>
      </c>
      <c r="D19" s="4" t="s">
        <v>0</v>
      </c>
    </row>
    <row r="20" spans="1:17">
      <c r="A20" s="1">
        <v>45120</v>
      </c>
      <c r="B20" s="3" t="s">
        <v>360</v>
      </c>
      <c r="C20" s="3">
        <v>35</v>
      </c>
      <c r="D20" s="4" t="s">
        <v>0</v>
      </c>
    </row>
    <row r="21" spans="1:17">
      <c r="A21" s="1">
        <v>45122</v>
      </c>
      <c r="B21" s="3" t="s">
        <v>18</v>
      </c>
      <c r="C21" s="3">
        <v>70</v>
      </c>
      <c r="D21" s="4" t="s">
        <v>0</v>
      </c>
    </row>
    <row r="23" spans="1:17">
      <c r="C23" s="3">
        <f>SUM(C13:C21)</f>
        <v>600</v>
      </c>
      <c r="G23" s="3">
        <f>SUM(G13:G17)</f>
        <v>300</v>
      </c>
      <c r="Q23" s="3">
        <v>900</v>
      </c>
    </row>
    <row r="25" spans="1:17">
      <c r="A25" s="1">
        <v>45124</v>
      </c>
      <c r="B25" s="3" t="s">
        <v>360</v>
      </c>
      <c r="C25" s="3">
        <v>35</v>
      </c>
      <c r="D25" s="4" t="s">
        <v>0</v>
      </c>
      <c r="E25" s="1">
        <v>45123</v>
      </c>
      <c r="F25" s="3" t="s">
        <v>1299</v>
      </c>
      <c r="G25" s="3">
        <v>105</v>
      </c>
      <c r="H25" s="4" t="s">
        <v>1</v>
      </c>
    </row>
    <row r="26" spans="1:17">
      <c r="A26" s="1">
        <v>45124</v>
      </c>
      <c r="B26" s="3" t="s">
        <v>360</v>
      </c>
      <c r="C26" s="3">
        <v>35</v>
      </c>
      <c r="D26" s="4" t="s">
        <v>0</v>
      </c>
      <c r="E26" s="1">
        <v>45124</v>
      </c>
      <c r="F26" s="3" t="s">
        <v>1299</v>
      </c>
      <c r="G26" s="3">
        <v>60</v>
      </c>
      <c r="H26" s="4" t="s">
        <v>1</v>
      </c>
    </row>
    <row r="27" spans="1:17">
      <c r="A27" s="1">
        <v>45125</v>
      </c>
      <c r="B27" s="3" t="s">
        <v>360</v>
      </c>
      <c r="C27" s="3">
        <v>35</v>
      </c>
      <c r="D27" s="4" t="s">
        <v>0</v>
      </c>
      <c r="E27" s="1">
        <v>45126</v>
      </c>
      <c r="F27" s="3" t="s">
        <v>1299</v>
      </c>
      <c r="G27" s="3">
        <v>100</v>
      </c>
      <c r="H27" s="4" t="s">
        <v>1</v>
      </c>
    </row>
    <row r="28" spans="1:17">
      <c r="A28" s="1">
        <v>45125</v>
      </c>
      <c r="B28" s="3" t="s">
        <v>609</v>
      </c>
      <c r="C28" s="3">
        <v>50</v>
      </c>
      <c r="D28" s="4" t="s">
        <v>0</v>
      </c>
      <c r="E28" s="1">
        <v>45129</v>
      </c>
      <c r="F28" s="3" t="s">
        <v>1299</v>
      </c>
      <c r="G28" s="3">
        <v>140</v>
      </c>
      <c r="H28" s="4" t="s">
        <v>1</v>
      </c>
    </row>
    <row r="29" spans="1:17">
      <c r="A29" s="1">
        <v>45125</v>
      </c>
      <c r="B29" s="3" t="s">
        <v>18</v>
      </c>
      <c r="C29" s="3">
        <v>60</v>
      </c>
      <c r="D29" s="4" t="s">
        <v>0</v>
      </c>
    </row>
    <row r="30" spans="1:17">
      <c r="A30" s="1">
        <v>45128</v>
      </c>
      <c r="B30" s="3" t="s">
        <v>18</v>
      </c>
      <c r="C30" s="3">
        <v>210</v>
      </c>
      <c r="D30" s="4" t="s">
        <v>0</v>
      </c>
    </row>
    <row r="31" spans="1:17">
      <c r="A31" s="1">
        <v>45128</v>
      </c>
      <c r="B31" s="3" t="s">
        <v>18</v>
      </c>
      <c r="C31" s="3">
        <v>60</v>
      </c>
      <c r="D31" s="4" t="s">
        <v>0</v>
      </c>
    </row>
    <row r="32" spans="1:17">
      <c r="A32" s="1">
        <v>45128</v>
      </c>
      <c r="B32" s="3" t="s">
        <v>18</v>
      </c>
      <c r="C32" s="3">
        <v>60</v>
      </c>
      <c r="D32" s="4" t="s">
        <v>0</v>
      </c>
    </row>
    <row r="34" spans="1:17">
      <c r="C34" s="3">
        <f>SUM(C25:C32)</f>
        <v>545</v>
      </c>
      <c r="G34" s="3">
        <f>SUM(G25:G32)</f>
        <v>405</v>
      </c>
      <c r="Q34" s="3">
        <f>C34+G34</f>
        <v>950</v>
      </c>
    </row>
    <row r="36" spans="1:17">
      <c r="A36" s="1">
        <v>45131</v>
      </c>
      <c r="B36" s="3" t="s">
        <v>161</v>
      </c>
      <c r="C36" s="3">
        <v>60</v>
      </c>
      <c r="D36" s="4" t="s">
        <v>0</v>
      </c>
      <c r="E36" s="1">
        <v>45131</v>
      </c>
      <c r="F36" s="3" t="s">
        <v>1299</v>
      </c>
      <c r="G36" s="3">
        <v>140</v>
      </c>
      <c r="H36" s="4" t="s">
        <v>1</v>
      </c>
    </row>
    <row r="37" spans="1:17">
      <c r="A37" s="1">
        <v>45131</v>
      </c>
      <c r="B37" s="3" t="s">
        <v>360</v>
      </c>
      <c r="C37" s="3">
        <v>35</v>
      </c>
      <c r="D37" s="4" t="s">
        <v>0</v>
      </c>
      <c r="E37" s="1">
        <v>45132</v>
      </c>
      <c r="F37" s="3" t="s">
        <v>1299</v>
      </c>
      <c r="G37" s="3">
        <v>70</v>
      </c>
      <c r="H37" s="4" t="s">
        <v>1</v>
      </c>
    </row>
    <row r="38" spans="1:17">
      <c r="A38" s="1">
        <v>45131</v>
      </c>
      <c r="B38" s="3" t="s">
        <v>1346</v>
      </c>
      <c r="C38" s="3">
        <v>70</v>
      </c>
      <c r="D38" s="4" t="s">
        <v>0</v>
      </c>
      <c r="E38" s="1">
        <v>45134</v>
      </c>
      <c r="F38" s="3" t="s">
        <v>1299</v>
      </c>
      <c r="G38" s="3">
        <v>175</v>
      </c>
      <c r="H38" s="4" t="s">
        <v>1</v>
      </c>
    </row>
    <row r="39" spans="1:17">
      <c r="A39" s="1">
        <v>45132</v>
      </c>
      <c r="B39" s="3" t="s">
        <v>1347</v>
      </c>
      <c r="C39" s="3">
        <v>95</v>
      </c>
      <c r="D39" s="4" t="s">
        <v>0</v>
      </c>
      <c r="E39" s="1">
        <v>45137</v>
      </c>
      <c r="F39" s="3" t="s">
        <v>1348</v>
      </c>
      <c r="G39" s="3">
        <v>100</v>
      </c>
      <c r="H39" s="4" t="s">
        <v>1</v>
      </c>
    </row>
    <row r="40" spans="1:17">
      <c r="A40" s="1">
        <v>45133</v>
      </c>
      <c r="B40" s="3" t="s">
        <v>609</v>
      </c>
      <c r="C40" s="3">
        <v>50</v>
      </c>
      <c r="D40" s="4" t="s">
        <v>0</v>
      </c>
    </row>
    <row r="41" spans="1:17">
      <c r="A41" s="1">
        <v>45133</v>
      </c>
      <c r="B41" s="3" t="s">
        <v>360</v>
      </c>
      <c r="C41" s="3">
        <v>35</v>
      </c>
      <c r="D41" s="4" t="s">
        <v>0</v>
      </c>
    </row>
    <row r="42" spans="1:17">
      <c r="A42" s="1">
        <v>45133</v>
      </c>
      <c r="B42" s="3" t="s">
        <v>476</v>
      </c>
      <c r="C42" s="3">
        <v>70</v>
      </c>
      <c r="D42" s="4" t="s">
        <v>0</v>
      </c>
    </row>
    <row r="43" spans="1:17">
      <c r="A43" s="1">
        <v>45133</v>
      </c>
      <c r="B43" s="3" t="s">
        <v>1125</v>
      </c>
      <c r="C43" s="3">
        <v>35</v>
      </c>
      <c r="D43" s="4" t="s">
        <v>0</v>
      </c>
    </row>
    <row r="44" spans="1:17">
      <c r="A44" s="1">
        <v>45134</v>
      </c>
      <c r="B44" s="3" t="s">
        <v>360</v>
      </c>
      <c r="C44" s="3">
        <v>35</v>
      </c>
      <c r="D44" s="4" t="s">
        <v>0</v>
      </c>
    </row>
    <row r="45" spans="1:17">
      <c r="A45" s="1">
        <v>45134</v>
      </c>
      <c r="B45" s="3" t="s">
        <v>161</v>
      </c>
      <c r="C45" s="3">
        <v>40</v>
      </c>
      <c r="D45" s="4" t="s">
        <v>0</v>
      </c>
    </row>
    <row r="46" spans="1:17">
      <c r="A46" s="1">
        <v>45135</v>
      </c>
      <c r="B46" s="3" t="s">
        <v>360</v>
      </c>
      <c r="C46" s="3">
        <v>35</v>
      </c>
      <c r="D46" s="4" t="s">
        <v>0</v>
      </c>
    </row>
    <row r="47" spans="1:17">
      <c r="A47" s="1">
        <v>45136</v>
      </c>
      <c r="B47" s="3" t="s">
        <v>184</v>
      </c>
      <c r="C47" s="3">
        <v>70</v>
      </c>
      <c r="D47" s="4" t="s">
        <v>0</v>
      </c>
    </row>
    <row r="51" spans="1:17">
      <c r="C51" s="3">
        <f>SUM(C36:C47)</f>
        <v>630</v>
      </c>
      <c r="G51" s="3">
        <f>SUM(G36:G46)</f>
        <v>485</v>
      </c>
      <c r="Q51" s="3">
        <f>C51+G51</f>
        <v>1115</v>
      </c>
    </row>
    <row r="59" spans="1:17">
      <c r="B59" s="3" t="s">
        <v>0</v>
      </c>
      <c r="C59" s="3" t="s">
        <v>1</v>
      </c>
      <c r="D59" s="3" t="s">
        <v>8</v>
      </c>
      <c r="E59" s="3" t="s">
        <v>3</v>
      </c>
      <c r="H59" s="4"/>
      <c r="L59" s="3" t="s">
        <v>1349</v>
      </c>
    </row>
    <row r="60" spans="1:17">
      <c r="A60" s="3" t="s">
        <v>219</v>
      </c>
      <c r="B60" s="3">
        <v>360</v>
      </c>
      <c r="C60" s="3">
        <f>G60-B60</f>
        <v>485</v>
      </c>
      <c r="D60" s="3">
        <v>0</v>
      </c>
      <c r="E60" s="3">
        <v>0</v>
      </c>
      <c r="G60" s="17">
        <v>845</v>
      </c>
      <c r="L60" s="3" t="s">
        <v>1350</v>
      </c>
    </row>
    <row r="61" spans="1:17">
      <c r="A61" s="3" t="s">
        <v>220</v>
      </c>
      <c r="B61" s="3">
        <v>600</v>
      </c>
      <c r="C61" s="3">
        <v>300</v>
      </c>
      <c r="D61" s="3">
        <v>0</v>
      </c>
      <c r="E61" s="3">
        <v>0</v>
      </c>
      <c r="G61" s="17">
        <f t="shared" ref="G61:G63" si="0">SUM(B61:E61)</f>
        <v>900</v>
      </c>
      <c r="L61" s="3" t="s">
        <v>1351</v>
      </c>
    </row>
    <row r="62" spans="1:17">
      <c r="A62" s="3" t="s">
        <v>221</v>
      </c>
      <c r="B62" s="3">
        <v>545</v>
      </c>
      <c r="C62" s="3">
        <v>405</v>
      </c>
      <c r="D62" s="3">
        <v>0</v>
      </c>
      <c r="E62" s="3">
        <v>0</v>
      </c>
      <c r="G62" s="17">
        <f t="shared" si="0"/>
        <v>950</v>
      </c>
      <c r="L62" s="3" t="s">
        <v>1352</v>
      </c>
    </row>
    <row r="63" spans="1:17">
      <c r="A63" s="3" t="s">
        <v>222</v>
      </c>
      <c r="B63" s="3">
        <v>630</v>
      </c>
      <c r="C63" s="3">
        <v>485</v>
      </c>
      <c r="D63" s="3">
        <v>0</v>
      </c>
      <c r="E63" s="3">
        <v>0</v>
      </c>
      <c r="G63" s="17">
        <f t="shared" si="0"/>
        <v>1115</v>
      </c>
      <c r="L63" s="3" t="s">
        <v>1353</v>
      </c>
    </row>
    <row r="64" spans="1:17">
      <c r="L64" s="3" t="s">
        <v>1354</v>
      </c>
    </row>
    <row r="65" spans="2:7">
      <c r="B65" s="3">
        <f t="shared" ref="B65:C65" si="1">SUM(B60:B63)</f>
        <v>2135</v>
      </c>
      <c r="C65" s="3">
        <f t="shared" si="1"/>
        <v>1675</v>
      </c>
      <c r="G65" s="3">
        <f>SUM(G60:G63)</f>
        <v>3810</v>
      </c>
    </row>
  </sheetData>
  <conditionalFormatting sqref="N1 S1 H2:H5 D2:D9 H13:H17 D13:D21 H25:H28 D25:D32 H36:H39 D36:D47 H59">
    <cfRule type="notContainsBlanks" dxfId="24" priority="1">
      <formula>LEN(TRIM(N1))&gt;0</formula>
    </cfRule>
    <cfRule type="containsBlanks" dxfId="23" priority="2">
      <formula>LEN(TRIM(N1))=0</formula>
    </cfRule>
  </conditionalFormatting>
  <dataValidations count="1">
    <dataValidation type="list" allowBlank="1" sqref="N1 S1 H2:H5 D2:D9" xr:uid="{00000000-0002-0000-2B00-000000000000}">
      <formula1>$Y$1:$Y$4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2B00-000001000000}">
          <x14:formula1>
            <xm:f>'Feb 2023'!$Y$4:$Y$8</xm:f>
          </x14:formula1>
          <xm:sqref>H13:H17 D13:D21 H25:H28 D25:D32 H36:H39 D36:D47 H59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Z89"/>
  <sheetViews>
    <sheetView topLeftCell="A13" workbookViewId="0"/>
  </sheetViews>
  <sheetFormatPr defaultColWidth="12.6640625" defaultRowHeight="15.75" customHeight="1"/>
  <sheetData>
    <row r="1" spans="1:26" ht="13.2" hidden="1">
      <c r="C1" s="2"/>
      <c r="H1" s="3" t="s">
        <v>1</v>
      </c>
      <c r="M1" s="3" t="s">
        <v>2</v>
      </c>
      <c r="N1" s="3"/>
      <c r="R1" s="3" t="s">
        <v>3</v>
      </c>
      <c r="S1" s="3"/>
      <c r="Y1" s="3" t="s">
        <v>0</v>
      </c>
    </row>
    <row r="2" spans="1:26" ht="13.2" hidden="1">
      <c r="A2" s="1">
        <v>45138</v>
      </c>
      <c r="B2" s="3" t="s">
        <v>360</v>
      </c>
      <c r="C2" s="3">
        <v>35</v>
      </c>
      <c r="D2" s="3" t="s">
        <v>0</v>
      </c>
      <c r="E2" s="1">
        <v>45139</v>
      </c>
      <c r="F2" s="3" t="s">
        <v>1327</v>
      </c>
      <c r="G2" s="3">
        <v>80</v>
      </c>
      <c r="H2" s="3" t="s">
        <v>1</v>
      </c>
      <c r="Y2" s="3" t="s">
        <v>1</v>
      </c>
    </row>
    <row r="3" spans="1:26" ht="13.2" hidden="1">
      <c r="A3" s="1">
        <v>45139</v>
      </c>
      <c r="B3" s="3" t="s">
        <v>22</v>
      </c>
      <c r="C3" s="3">
        <v>30</v>
      </c>
      <c r="D3" s="3" t="s">
        <v>0</v>
      </c>
      <c r="E3" s="1">
        <v>45140</v>
      </c>
      <c r="F3" s="3" t="s">
        <v>1299</v>
      </c>
      <c r="G3" s="3">
        <v>140</v>
      </c>
      <c r="H3" s="3" t="s">
        <v>1</v>
      </c>
      <c r="Y3" s="3" t="s">
        <v>8</v>
      </c>
    </row>
    <row r="4" spans="1:26" ht="13.2" hidden="1">
      <c r="A4" s="1">
        <v>45139</v>
      </c>
      <c r="B4" s="3" t="s">
        <v>20</v>
      </c>
      <c r="C4" s="3">
        <v>70</v>
      </c>
      <c r="D4" s="3" t="s">
        <v>0</v>
      </c>
      <c r="E4" s="1">
        <v>45144</v>
      </c>
      <c r="F4" s="3" t="s">
        <v>1299</v>
      </c>
      <c r="G4" s="3">
        <v>140</v>
      </c>
      <c r="H4" s="3" t="s">
        <v>1</v>
      </c>
      <c r="Y4" s="3" t="s">
        <v>3</v>
      </c>
    </row>
    <row r="5" spans="1:26" ht="13.2" hidden="1">
      <c r="A5" s="1">
        <v>45139</v>
      </c>
      <c r="B5" s="3" t="s">
        <v>609</v>
      </c>
      <c r="C5" s="3">
        <v>70</v>
      </c>
      <c r="D5" s="3" t="s">
        <v>0</v>
      </c>
    </row>
    <row r="6" spans="1:26" ht="13.2" hidden="1">
      <c r="A6" s="1">
        <v>45139</v>
      </c>
      <c r="B6" s="3" t="s">
        <v>144</v>
      </c>
      <c r="C6" s="3">
        <v>70</v>
      </c>
      <c r="D6" s="3" t="s">
        <v>0</v>
      </c>
    </row>
    <row r="7" spans="1:26" ht="13.2" hidden="1">
      <c r="A7" s="1">
        <v>45140</v>
      </c>
      <c r="B7" s="3" t="s">
        <v>472</v>
      </c>
      <c r="C7" s="3">
        <v>45</v>
      </c>
      <c r="D7" s="3" t="s">
        <v>0</v>
      </c>
    </row>
    <row r="8" spans="1:26" ht="13.2" hidden="1">
      <c r="A8" s="1">
        <v>45140</v>
      </c>
      <c r="B8" s="3" t="s">
        <v>520</v>
      </c>
      <c r="C8" s="3">
        <v>50</v>
      </c>
      <c r="D8" s="3" t="s">
        <v>0</v>
      </c>
    </row>
    <row r="9" spans="1:26" ht="13.2" hidden="1">
      <c r="A9" s="1">
        <v>45140</v>
      </c>
      <c r="B9" s="3" t="s">
        <v>431</v>
      </c>
      <c r="C9" s="3">
        <v>570</v>
      </c>
      <c r="D9" s="3" t="s">
        <v>0</v>
      </c>
    </row>
    <row r="10" spans="1:26" ht="13.2" hidden="1">
      <c r="A10" s="1">
        <v>45141</v>
      </c>
      <c r="B10" s="3" t="s">
        <v>22</v>
      </c>
      <c r="C10" s="3">
        <v>60</v>
      </c>
      <c r="D10" s="3" t="s">
        <v>0</v>
      </c>
    </row>
    <row r="11" spans="1:26" ht="13.2" hidden="1">
      <c r="A11" s="1">
        <v>45141</v>
      </c>
      <c r="B11" s="3" t="s">
        <v>26</v>
      </c>
      <c r="C11" s="3">
        <v>70</v>
      </c>
      <c r="D11" s="3" t="s">
        <v>0</v>
      </c>
    </row>
    <row r="12" spans="1:26" ht="13.2" hidden="1">
      <c r="A12" s="1">
        <v>45142</v>
      </c>
      <c r="B12" s="3" t="s">
        <v>520</v>
      </c>
      <c r="C12" s="3">
        <v>50</v>
      </c>
      <c r="D12" s="3" t="s">
        <v>0</v>
      </c>
    </row>
    <row r="15" spans="1:26" ht="13.2">
      <c r="A15" s="5"/>
      <c r="B15" s="5"/>
      <c r="C15" s="6">
        <f>SUM(C1:C12)</f>
        <v>1120</v>
      </c>
      <c r="D15" s="5"/>
      <c r="E15" s="5"/>
      <c r="F15" s="5"/>
      <c r="G15" s="5">
        <f>SUM(G1:G12)</f>
        <v>360</v>
      </c>
      <c r="H15" s="5"/>
      <c r="I15" s="5"/>
      <c r="J15" s="5"/>
      <c r="K15" s="5"/>
      <c r="L15" s="5"/>
      <c r="M15" s="5"/>
      <c r="N15" s="5"/>
      <c r="O15" s="5"/>
      <c r="P15" s="5"/>
      <c r="Q15" s="6">
        <f>C15+G15</f>
        <v>1480</v>
      </c>
      <c r="R15" s="5"/>
      <c r="S15" s="5"/>
      <c r="T15" s="5"/>
      <c r="U15" s="5"/>
      <c r="V15" s="5"/>
      <c r="W15" s="5"/>
      <c r="X15" s="5"/>
      <c r="Y15" s="5"/>
      <c r="Z15" s="5"/>
    </row>
    <row r="17" spans="1:26" ht="13.2" hidden="1">
      <c r="A17" s="1">
        <v>45145</v>
      </c>
      <c r="B17" s="3" t="s">
        <v>1355</v>
      </c>
      <c r="C17" s="3">
        <v>70</v>
      </c>
      <c r="D17" s="4" t="s">
        <v>0</v>
      </c>
      <c r="E17" s="1">
        <v>45147</v>
      </c>
      <c r="F17" s="3" t="s">
        <v>1299</v>
      </c>
      <c r="G17" s="3">
        <v>140</v>
      </c>
      <c r="H17" s="4" t="s">
        <v>1</v>
      </c>
    </row>
    <row r="18" spans="1:26" ht="13.2" hidden="1">
      <c r="A18" s="1">
        <v>45146</v>
      </c>
      <c r="B18" s="3" t="s">
        <v>20</v>
      </c>
      <c r="C18" s="3">
        <v>70</v>
      </c>
      <c r="D18" s="4" t="s">
        <v>0</v>
      </c>
    </row>
    <row r="19" spans="1:26" ht="13.2" hidden="1">
      <c r="A19" s="1">
        <v>45146</v>
      </c>
      <c r="B19" s="3" t="s">
        <v>1038</v>
      </c>
      <c r="C19" s="3">
        <v>80</v>
      </c>
      <c r="D19" s="4" t="s">
        <v>0</v>
      </c>
    </row>
    <row r="20" spans="1:26" ht="13.2" hidden="1">
      <c r="A20" s="1">
        <v>45148</v>
      </c>
      <c r="B20" s="3" t="s">
        <v>22</v>
      </c>
      <c r="C20" s="3">
        <v>40</v>
      </c>
      <c r="D20" s="4" t="s">
        <v>0</v>
      </c>
    </row>
    <row r="21" spans="1:26" ht="13.2" hidden="1">
      <c r="A21" s="1">
        <v>45148</v>
      </c>
      <c r="B21" s="3" t="s">
        <v>26</v>
      </c>
      <c r="C21" s="3">
        <v>60</v>
      </c>
      <c r="D21" s="4" t="s">
        <v>0</v>
      </c>
    </row>
    <row r="22" spans="1:26" ht="13.2" hidden="1">
      <c r="A22" s="1">
        <v>45147</v>
      </c>
      <c r="B22" s="3" t="s">
        <v>472</v>
      </c>
      <c r="C22" s="3">
        <v>45</v>
      </c>
      <c r="D22" s="4" t="s">
        <v>0</v>
      </c>
    </row>
    <row r="23" spans="1:26" ht="13.2" hidden="1">
      <c r="A23" s="1">
        <v>45148</v>
      </c>
      <c r="B23" s="3" t="s">
        <v>328</v>
      </c>
      <c r="C23" s="3">
        <v>80</v>
      </c>
      <c r="D23" s="4" t="s">
        <v>0</v>
      </c>
    </row>
    <row r="25" spans="1:26" ht="13.2">
      <c r="A25" s="5"/>
      <c r="B25" s="5"/>
      <c r="C25" s="5">
        <f>SUM(C17:C23)</f>
        <v>445</v>
      </c>
      <c r="D25" s="5"/>
      <c r="E25" s="5"/>
      <c r="F25" s="5"/>
      <c r="G25" s="5">
        <v>140</v>
      </c>
      <c r="H25" s="5"/>
      <c r="I25" s="5"/>
      <c r="J25" s="5"/>
      <c r="K25" s="5"/>
      <c r="L25" s="5"/>
      <c r="M25" s="5"/>
      <c r="N25" s="5"/>
      <c r="O25" s="5"/>
      <c r="P25" s="5"/>
      <c r="Q25" s="5">
        <f>C25+G25</f>
        <v>585</v>
      </c>
      <c r="R25" s="5"/>
      <c r="S25" s="5"/>
      <c r="T25" s="5"/>
      <c r="U25" s="5"/>
      <c r="V25" s="5"/>
      <c r="W25" s="5"/>
      <c r="X25" s="5"/>
      <c r="Y25" s="5"/>
      <c r="Z25" s="5"/>
    </row>
    <row r="27" spans="1:26" ht="13.2" hidden="1">
      <c r="A27" s="1">
        <v>45152</v>
      </c>
      <c r="B27" s="3" t="s">
        <v>520</v>
      </c>
      <c r="C27" s="3">
        <v>50</v>
      </c>
      <c r="D27" s="3" t="s">
        <v>0</v>
      </c>
      <c r="E27" s="1">
        <v>45152</v>
      </c>
      <c r="F27" s="3" t="s">
        <v>1356</v>
      </c>
      <c r="G27" s="3">
        <v>80</v>
      </c>
      <c r="H27" s="3" t="s">
        <v>1</v>
      </c>
      <c r="I27" s="1">
        <v>45153</v>
      </c>
      <c r="J27" s="3" t="s">
        <v>9</v>
      </c>
      <c r="K27" s="3">
        <v>70</v>
      </c>
      <c r="L27" s="3" t="s">
        <v>3</v>
      </c>
    </row>
    <row r="28" spans="1:26" ht="13.2" hidden="1">
      <c r="A28" s="1">
        <v>45153</v>
      </c>
      <c r="B28" s="3" t="s">
        <v>22</v>
      </c>
      <c r="C28" s="3">
        <v>45</v>
      </c>
      <c r="D28" s="3" t="s">
        <v>0</v>
      </c>
      <c r="E28" s="1">
        <v>45152</v>
      </c>
      <c r="F28" s="3" t="s">
        <v>1299</v>
      </c>
      <c r="G28" s="3">
        <v>140</v>
      </c>
      <c r="H28" s="3" t="s">
        <v>1</v>
      </c>
      <c r="K28" s="3"/>
    </row>
    <row r="29" spans="1:26" ht="13.2" hidden="1">
      <c r="A29" s="1">
        <v>45153</v>
      </c>
      <c r="B29" s="3" t="s">
        <v>20</v>
      </c>
      <c r="C29" s="3">
        <v>70</v>
      </c>
      <c r="D29" s="3" t="s">
        <v>0</v>
      </c>
      <c r="E29" s="1">
        <v>45153</v>
      </c>
      <c r="F29" s="3" t="s">
        <v>1356</v>
      </c>
      <c r="G29" s="3">
        <v>80</v>
      </c>
      <c r="H29" s="3" t="s">
        <v>1</v>
      </c>
      <c r="K29" s="3"/>
    </row>
    <row r="30" spans="1:26" ht="13.2" hidden="1">
      <c r="A30" s="1">
        <v>45154</v>
      </c>
      <c r="B30" s="3" t="s">
        <v>520</v>
      </c>
      <c r="C30" s="3">
        <v>50</v>
      </c>
      <c r="D30" s="3" t="s">
        <v>0</v>
      </c>
      <c r="E30" s="1">
        <v>45154</v>
      </c>
      <c r="F30" s="3" t="s">
        <v>1356</v>
      </c>
      <c r="G30" s="3">
        <v>80</v>
      </c>
      <c r="H30" s="3" t="s">
        <v>1</v>
      </c>
      <c r="K30" s="3"/>
    </row>
    <row r="31" spans="1:26" ht="13.2" hidden="1">
      <c r="A31" s="1">
        <v>45155</v>
      </c>
      <c r="B31" s="3" t="s">
        <v>520</v>
      </c>
      <c r="C31" s="3">
        <v>50</v>
      </c>
      <c r="D31" s="3" t="s">
        <v>0</v>
      </c>
    </row>
    <row r="33" spans="1:26" ht="13.2">
      <c r="A33" s="5"/>
      <c r="B33" s="5"/>
      <c r="C33" s="5">
        <f>SUM(C27:C31)</f>
        <v>265</v>
      </c>
      <c r="D33" s="5"/>
      <c r="E33" s="5"/>
      <c r="F33" s="5"/>
      <c r="G33" s="5">
        <f>SUM(G27:G30)</f>
        <v>380</v>
      </c>
      <c r="H33" s="5"/>
      <c r="I33" s="5"/>
      <c r="J33" s="5"/>
      <c r="K33" s="5">
        <v>70</v>
      </c>
      <c r="L33" s="5"/>
      <c r="M33" s="5"/>
      <c r="N33" s="5"/>
      <c r="O33" s="5"/>
      <c r="P33" s="5"/>
      <c r="Q33" s="5">
        <f>C33+G33+K33</f>
        <v>715</v>
      </c>
      <c r="R33" s="5"/>
      <c r="S33" s="5"/>
      <c r="T33" s="5"/>
      <c r="U33" s="5"/>
      <c r="V33" s="5"/>
      <c r="W33" s="5"/>
      <c r="X33" s="5"/>
      <c r="Y33" s="5"/>
      <c r="Z33" s="5"/>
    </row>
    <row r="35" spans="1:26" ht="13.2" hidden="1">
      <c r="A35" s="1">
        <v>45159</v>
      </c>
      <c r="B35" s="3" t="s">
        <v>520</v>
      </c>
      <c r="C35" s="3">
        <v>50</v>
      </c>
      <c r="D35" s="4" t="s">
        <v>0</v>
      </c>
      <c r="E35" s="1">
        <v>45160</v>
      </c>
      <c r="F35" s="3" t="s">
        <v>1356</v>
      </c>
      <c r="G35" s="3">
        <v>80</v>
      </c>
      <c r="H35" s="4" t="s">
        <v>1</v>
      </c>
      <c r="I35" s="1">
        <v>45160</v>
      </c>
      <c r="J35" s="3" t="s">
        <v>9</v>
      </c>
      <c r="K35" s="3">
        <v>70</v>
      </c>
      <c r="L35" s="4" t="s">
        <v>3</v>
      </c>
    </row>
    <row r="36" spans="1:26" ht="13.2" hidden="1">
      <c r="A36" s="1">
        <v>45159</v>
      </c>
      <c r="B36" s="3" t="s">
        <v>638</v>
      </c>
      <c r="C36" s="3">
        <v>50</v>
      </c>
      <c r="D36" s="4" t="s">
        <v>0</v>
      </c>
    </row>
    <row r="37" spans="1:26" ht="13.2" hidden="1">
      <c r="A37" s="1">
        <v>45160</v>
      </c>
      <c r="B37" s="3" t="s">
        <v>22</v>
      </c>
      <c r="C37" s="3">
        <v>45</v>
      </c>
      <c r="D37" s="4" t="s">
        <v>0</v>
      </c>
    </row>
    <row r="38" spans="1:26" ht="13.2" hidden="1">
      <c r="A38" s="1">
        <v>45160</v>
      </c>
      <c r="B38" s="3" t="s">
        <v>614</v>
      </c>
      <c r="C38" s="3">
        <v>70</v>
      </c>
      <c r="D38" s="4" t="s">
        <v>0</v>
      </c>
    </row>
    <row r="39" spans="1:26" ht="13.2" hidden="1">
      <c r="A39" s="1">
        <v>45160</v>
      </c>
      <c r="B39" s="3" t="s">
        <v>491</v>
      </c>
      <c r="C39" s="3">
        <v>70</v>
      </c>
      <c r="D39" s="4" t="s">
        <v>0</v>
      </c>
    </row>
    <row r="40" spans="1:26" ht="13.2" hidden="1">
      <c r="A40" s="1">
        <v>45160</v>
      </c>
      <c r="B40" s="3" t="s">
        <v>431</v>
      </c>
      <c r="C40" s="3">
        <v>70</v>
      </c>
      <c r="D40" s="4" t="s">
        <v>0</v>
      </c>
    </row>
    <row r="41" spans="1:26" ht="13.2" hidden="1">
      <c r="A41" s="1">
        <v>45161</v>
      </c>
      <c r="B41" s="3" t="s">
        <v>520</v>
      </c>
      <c r="C41" s="3">
        <v>50</v>
      </c>
      <c r="D41" s="4" t="s">
        <v>0</v>
      </c>
    </row>
    <row r="42" spans="1:26" ht="13.2" hidden="1">
      <c r="A42" s="1">
        <v>45162</v>
      </c>
      <c r="B42" s="3" t="s">
        <v>22</v>
      </c>
      <c r="C42" s="3">
        <v>45</v>
      </c>
      <c r="D42" s="4" t="s">
        <v>0</v>
      </c>
    </row>
    <row r="43" spans="1:26" ht="13.2" hidden="1">
      <c r="A43" s="1">
        <v>45162</v>
      </c>
      <c r="B43" s="3" t="s">
        <v>26</v>
      </c>
      <c r="C43" s="3">
        <v>60</v>
      </c>
      <c r="D43" s="4" t="s">
        <v>0</v>
      </c>
    </row>
    <row r="44" spans="1:26" ht="13.2" hidden="1">
      <c r="A44" s="1">
        <v>45162</v>
      </c>
      <c r="B44" s="3" t="s">
        <v>328</v>
      </c>
      <c r="C44" s="3">
        <v>80</v>
      </c>
      <c r="D44" s="4" t="s">
        <v>0</v>
      </c>
    </row>
    <row r="45" spans="1:26" ht="13.2" hidden="1">
      <c r="A45" s="1">
        <v>45162</v>
      </c>
      <c r="B45" s="3" t="s">
        <v>259</v>
      </c>
      <c r="C45" s="3">
        <v>60</v>
      </c>
      <c r="D45" s="4" t="s">
        <v>0</v>
      </c>
    </row>
    <row r="46" spans="1:26" ht="13.2" hidden="1">
      <c r="A46" s="1">
        <v>45162</v>
      </c>
      <c r="B46" s="3" t="s">
        <v>520</v>
      </c>
      <c r="C46" s="3">
        <v>50</v>
      </c>
      <c r="D46" s="4" t="s">
        <v>0</v>
      </c>
    </row>
    <row r="48" spans="1:26" ht="13.2">
      <c r="A48" s="5"/>
      <c r="B48" s="5"/>
      <c r="C48" s="5">
        <f>SUM(C35:C46)</f>
        <v>700</v>
      </c>
      <c r="D48" s="5"/>
      <c r="E48" s="5"/>
      <c r="F48" s="5"/>
      <c r="G48" s="5">
        <v>80</v>
      </c>
      <c r="H48" s="5"/>
      <c r="I48" s="5"/>
      <c r="J48" s="5"/>
      <c r="K48" s="5">
        <v>70</v>
      </c>
      <c r="L48" s="5"/>
      <c r="M48" s="5"/>
      <c r="N48" s="5"/>
      <c r="O48" s="5"/>
      <c r="P48" s="5"/>
      <c r="Q48" s="5">
        <f>C48+G48+K48</f>
        <v>850</v>
      </c>
      <c r="R48" s="5"/>
      <c r="S48" s="5"/>
      <c r="T48" s="5"/>
      <c r="U48" s="5"/>
      <c r="V48" s="5"/>
      <c r="W48" s="5"/>
      <c r="X48" s="5"/>
      <c r="Y48" s="5"/>
      <c r="Z48" s="5"/>
    </row>
    <row r="51" spans="1:17" ht="13.2">
      <c r="A51" s="1">
        <v>45167</v>
      </c>
      <c r="B51" s="3" t="s">
        <v>328</v>
      </c>
      <c r="C51" s="3">
        <v>80</v>
      </c>
      <c r="D51" s="4" t="s">
        <v>0</v>
      </c>
      <c r="E51" s="3" t="s">
        <v>1357</v>
      </c>
      <c r="F51" s="3" t="s">
        <v>1288</v>
      </c>
      <c r="G51" s="3">
        <v>60</v>
      </c>
      <c r="H51" s="4" t="s">
        <v>1</v>
      </c>
      <c r="J51" s="3" t="s">
        <v>1358</v>
      </c>
      <c r="K51" s="3">
        <v>175</v>
      </c>
      <c r="L51" s="4" t="s">
        <v>8</v>
      </c>
    </row>
    <row r="52" spans="1:17" ht="13.2">
      <c r="A52" s="1">
        <v>45169</v>
      </c>
      <c r="B52" s="3" t="s">
        <v>259</v>
      </c>
      <c r="C52" s="3">
        <v>60</v>
      </c>
      <c r="D52" s="4" t="s">
        <v>0</v>
      </c>
      <c r="J52" s="3" t="s">
        <v>215</v>
      </c>
      <c r="K52" s="3">
        <v>70</v>
      </c>
      <c r="L52" s="4" t="s">
        <v>8</v>
      </c>
    </row>
    <row r="53" spans="1:17" ht="13.2">
      <c r="A53" s="1">
        <v>45169</v>
      </c>
      <c r="B53" s="3" t="s">
        <v>328</v>
      </c>
      <c r="C53" s="3">
        <v>80</v>
      </c>
      <c r="D53" s="4" t="s">
        <v>0</v>
      </c>
      <c r="K53" s="3"/>
    </row>
    <row r="54" spans="1:17" ht="13.2">
      <c r="A54" s="1"/>
      <c r="B54" s="3" t="s">
        <v>1359</v>
      </c>
      <c r="C54" s="3">
        <v>60</v>
      </c>
      <c r="D54" s="4" t="s">
        <v>0</v>
      </c>
    </row>
    <row r="55" spans="1:17" ht="13.2">
      <c r="A55" s="1"/>
      <c r="B55" s="3" t="s">
        <v>1360</v>
      </c>
      <c r="C55" s="3">
        <v>60</v>
      </c>
      <c r="D55" s="4" t="s">
        <v>0</v>
      </c>
    </row>
    <row r="56" spans="1:17" ht="13.2">
      <c r="A56" s="1"/>
      <c r="B56" s="3" t="s">
        <v>1361</v>
      </c>
      <c r="C56" s="3">
        <v>52.5</v>
      </c>
      <c r="D56" s="4" t="s">
        <v>0</v>
      </c>
    </row>
    <row r="57" spans="1:17" ht="13.2">
      <c r="A57" s="1"/>
      <c r="B57" s="3" t="s">
        <v>1362</v>
      </c>
      <c r="C57" s="3">
        <v>70</v>
      </c>
      <c r="D57" s="4" t="s">
        <v>0</v>
      </c>
    </row>
    <row r="59" spans="1:17" ht="13.2">
      <c r="A59" s="1"/>
    </row>
    <row r="61" spans="1:17" ht="13.2">
      <c r="A61" s="1"/>
    </row>
    <row r="62" spans="1:17" ht="13.2">
      <c r="A62" s="1"/>
    </row>
    <row r="64" spans="1:17" ht="13.2">
      <c r="C64" s="3">
        <f>SUM(C51:C62)</f>
        <v>462.5</v>
      </c>
      <c r="G64" s="3">
        <f>SUM(G51:G52)</f>
        <v>60</v>
      </c>
      <c r="K64" s="3">
        <f>K51+K52</f>
        <v>245</v>
      </c>
      <c r="Q64" s="3">
        <f>C64+G64+K64</f>
        <v>767.5</v>
      </c>
    </row>
    <row r="82" spans="1:10" ht="13.2">
      <c r="B82" s="3" t="s">
        <v>0</v>
      </c>
      <c r="C82" s="3" t="s">
        <v>1</v>
      </c>
      <c r="D82" s="3" t="s">
        <v>8</v>
      </c>
      <c r="E82" s="3" t="s">
        <v>3</v>
      </c>
      <c r="H82" s="4"/>
      <c r="J82" s="3" t="s">
        <v>1349</v>
      </c>
    </row>
    <row r="83" spans="1:10" ht="13.2">
      <c r="A83" s="3" t="s">
        <v>219</v>
      </c>
      <c r="B83" s="3">
        <v>1120</v>
      </c>
      <c r="C83" s="3">
        <v>360</v>
      </c>
      <c r="D83" s="3">
        <v>0</v>
      </c>
      <c r="E83" s="3">
        <v>0</v>
      </c>
      <c r="G83" s="17">
        <f t="shared" ref="G83:G87" si="0">SUM(B83:E83)</f>
        <v>1480</v>
      </c>
      <c r="J83" s="3" t="s">
        <v>1350</v>
      </c>
    </row>
    <row r="84" spans="1:10" ht="13.2">
      <c r="A84" s="3" t="s">
        <v>220</v>
      </c>
      <c r="B84" s="3">
        <v>445</v>
      </c>
      <c r="C84" s="3">
        <v>140</v>
      </c>
      <c r="D84" s="3">
        <v>0</v>
      </c>
      <c r="E84" s="3">
        <v>0</v>
      </c>
      <c r="G84" s="17">
        <f t="shared" si="0"/>
        <v>585</v>
      </c>
      <c r="J84" s="3" t="s">
        <v>1351</v>
      </c>
    </row>
    <row r="85" spans="1:10" ht="13.2">
      <c r="A85" s="3" t="s">
        <v>221</v>
      </c>
      <c r="B85" s="3">
        <v>265</v>
      </c>
      <c r="C85" s="3">
        <v>380</v>
      </c>
      <c r="D85" s="3">
        <v>0</v>
      </c>
      <c r="E85" s="3">
        <v>70</v>
      </c>
      <c r="G85" s="17">
        <f t="shared" si="0"/>
        <v>715</v>
      </c>
      <c r="J85" s="3" t="s">
        <v>1352</v>
      </c>
    </row>
    <row r="86" spans="1:10" ht="13.2">
      <c r="A86" s="3" t="s">
        <v>222</v>
      </c>
      <c r="B86" s="3">
        <v>700</v>
      </c>
      <c r="C86" s="3">
        <v>80</v>
      </c>
      <c r="D86" s="3">
        <v>0</v>
      </c>
      <c r="E86" s="3">
        <v>70</v>
      </c>
      <c r="G86" s="17">
        <f t="shared" si="0"/>
        <v>850</v>
      </c>
      <c r="J86" s="3" t="s">
        <v>1353</v>
      </c>
    </row>
    <row r="87" spans="1:10" ht="13.2">
      <c r="A87" s="3" t="s">
        <v>251</v>
      </c>
      <c r="B87" s="3">
        <v>460</v>
      </c>
      <c r="C87" s="3">
        <v>60</v>
      </c>
      <c r="D87" s="3">
        <v>245</v>
      </c>
      <c r="E87" s="3">
        <v>0</v>
      </c>
      <c r="G87" s="17">
        <f t="shared" si="0"/>
        <v>765</v>
      </c>
      <c r="J87" s="3" t="s">
        <v>1354</v>
      </c>
    </row>
    <row r="89" spans="1:10" ht="13.2">
      <c r="B89" s="3">
        <f t="shared" ref="B89:E89" si="1">SUM(B83:B87)</f>
        <v>2990</v>
      </c>
      <c r="C89" s="3">
        <f t="shared" si="1"/>
        <v>1020</v>
      </c>
      <c r="D89" s="3">
        <f t="shared" si="1"/>
        <v>245</v>
      </c>
      <c r="E89" s="3">
        <f t="shared" si="1"/>
        <v>140</v>
      </c>
      <c r="G89" s="3">
        <f>SUM(G83:G87)</f>
        <v>4395</v>
      </c>
    </row>
  </sheetData>
  <conditionalFormatting sqref="N1 S1 H2:H4 D2:D12 H17 D17:D23 L27 H27:H30 D27:D31 H35 L35 D35:D46 H51 L51:L52 D51:D57 H82">
    <cfRule type="notContainsBlanks" dxfId="22" priority="1">
      <formula>LEN(TRIM(N1))&gt;0</formula>
    </cfRule>
    <cfRule type="containsBlanks" dxfId="21" priority="2">
      <formula>LEN(TRIM(N1))=0</formula>
    </cfRule>
  </conditionalFormatting>
  <dataValidations count="1">
    <dataValidation type="list" allowBlank="1" sqref="N1 S1 H2:H4 D2:D12 L27 H27:H30 D27:D31" xr:uid="{00000000-0002-0000-2C00-000000000000}">
      <formula1>$Y$1:$Y$4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2C00-000001000000}">
          <x14:formula1>
            <xm:f>'Feb 2023'!$Y$4:$Y$8</xm:f>
          </x14:formula1>
          <xm:sqref>H17 D17:D23 H35 L35 D35:D46 H51 L51:L52 D51:D57 H82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AJ319"/>
  <sheetViews>
    <sheetView topLeftCell="A29" workbookViewId="0"/>
  </sheetViews>
  <sheetFormatPr defaultColWidth="12.6640625" defaultRowHeight="15.75" customHeight="1"/>
  <sheetData>
    <row r="1" spans="1:25" ht="13.2" hidden="1">
      <c r="C1" s="2" t="s">
        <v>0</v>
      </c>
      <c r="E1" s="3" t="s">
        <v>1363</v>
      </c>
      <c r="F1" s="3"/>
      <c r="N1" s="1"/>
      <c r="Y1" s="3" t="s">
        <v>0</v>
      </c>
    </row>
    <row r="2" spans="1:25" ht="13.2" hidden="1">
      <c r="A2" s="1">
        <v>45173</v>
      </c>
      <c r="B2" s="3" t="s">
        <v>30</v>
      </c>
      <c r="C2" s="3">
        <v>80</v>
      </c>
      <c r="D2" s="3" t="s">
        <v>0</v>
      </c>
      <c r="F2" s="1">
        <v>45174</v>
      </c>
      <c r="G2" s="3" t="s">
        <v>1327</v>
      </c>
      <c r="H2" s="3">
        <v>75</v>
      </c>
      <c r="I2" s="3" t="s">
        <v>8</v>
      </c>
      <c r="K2" s="3" t="s">
        <v>1364</v>
      </c>
      <c r="L2" s="3">
        <v>70</v>
      </c>
      <c r="M2" s="3" t="s">
        <v>3</v>
      </c>
      <c r="N2" s="302" t="s">
        <v>1365</v>
      </c>
      <c r="O2" s="3" t="s">
        <v>603</v>
      </c>
      <c r="P2" s="3">
        <f>0.4*R2</f>
        <v>30</v>
      </c>
      <c r="Q2" s="4" t="s">
        <v>1</v>
      </c>
      <c r="R2" s="3">
        <v>75</v>
      </c>
      <c r="Y2" s="3" t="s">
        <v>1</v>
      </c>
    </row>
    <row r="3" spans="1:25" ht="13.2" hidden="1">
      <c r="A3" s="1">
        <v>45173</v>
      </c>
      <c r="B3" s="3" t="s">
        <v>472</v>
      </c>
      <c r="C3" s="3">
        <v>70</v>
      </c>
      <c r="D3" s="3" t="s">
        <v>0</v>
      </c>
      <c r="F3" s="302" t="s">
        <v>1365</v>
      </c>
      <c r="G3" s="3" t="s">
        <v>1366</v>
      </c>
      <c r="H3" s="3">
        <f>0.4*J3</f>
        <v>40</v>
      </c>
      <c r="I3" s="4" t="s">
        <v>8</v>
      </c>
      <c r="J3" s="3">
        <v>100</v>
      </c>
      <c r="Y3" s="3" t="s">
        <v>8</v>
      </c>
    </row>
    <row r="4" spans="1:25" ht="13.2" hidden="1">
      <c r="A4" s="1">
        <v>45174</v>
      </c>
      <c r="B4" s="3" t="s">
        <v>1038</v>
      </c>
      <c r="C4" s="3">
        <v>50</v>
      </c>
      <c r="D4" s="3" t="s">
        <v>0</v>
      </c>
      <c r="F4" s="302"/>
      <c r="Y4" s="3" t="s">
        <v>3</v>
      </c>
    </row>
    <row r="5" spans="1:25" ht="13.2" hidden="1">
      <c r="A5" s="1">
        <v>45174</v>
      </c>
      <c r="B5" s="3" t="s">
        <v>14</v>
      </c>
      <c r="C5" s="3">
        <v>50</v>
      </c>
      <c r="D5" s="3" t="s">
        <v>0</v>
      </c>
    </row>
    <row r="6" spans="1:25" ht="13.2" hidden="1">
      <c r="A6" s="1">
        <v>45174</v>
      </c>
      <c r="B6" s="3" t="s">
        <v>606</v>
      </c>
      <c r="C6" s="3">
        <v>120</v>
      </c>
      <c r="D6" s="3" t="s">
        <v>0</v>
      </c>
    </row>
    <row r="7" spans="1:25" ht="13.2" hidden="1">
      <c r="A7" s="1">
        <v>45174</v>
      </c>
      <c r="B7" s="3" t="s">
        <v>16</v>
      </c>
      <c r="C7" s="3">
        <v>80</v>
      </c>
      <c r="D7" s="3" t="s">
        <v>0</v>
      </c>
      <c r="I7" s="3" t="s">
        <v>123</v>
      </c>
    </row>
    <row r="8" spans="1:25" ht="13.2" hidden="1">
      <c r="A8" s="1">
        <v>45175</v>
      </c>
      <c r="B8" s="3" t="s">
        <v>1367</v>
      </c>
      <c r="C8" s="3">
        <v>120</v>
      </c>
      <c r="D8" s="4" t="s">
        <v>0</v>
      </c>
    </row>
    <row r="9" spans="1:25" ht="13.2" hidden="1">
      <c r="A9" s="1">
        <v>45175</v>
      </c>
      <c r="B9" s="3" t="s">
        <v>30</v>
      </c>
      <c r="C9" s="3">
        <v>50</v>
      </c>
      <c r="D9" s="4" t="s">
        <v>0</v>
      </c>
    </row>
    <row r="10" spans="1:25" ht="13.2" hidden="1">
      <c r="A10" s="1">
        <v>45175</v>
      </c>
      <c r="B10" s="3" t="s">
        <v>614</v>
      </c>
      <c r="C10" s="3">
        <v>70</v>
      </c>
      <c r="D10" s="4" t="s">
        <v>0</v>
      </c>
    </row>
    <row r="11" spans="1:25" ht="13.2" hidden="1">
      <c r="A11" s="1">
        <v>45175</v>
      </c>
      <c r="B11" s="3" t="s">
        <v>20</v>
      </c>
      <c r="C11" s="3">
        <v>70</v>
      </c>
      <c r="D11" s="4" t="s">
        <v>0</v>
      </c>
    </row>
    <row r="12" spans="1:25" ht="13.2" hidden="1">
      <c r="A12" s="1">
        <v>45175</v>
      </c>
      <c r="B12" s="3" t="s">
        <v>360</v>
      </c>
      <c r="C12" s="3">
        <v>35</v>
      </c>
      <c r="D12" s="4" t="s">
        <v>0</v>
      </c>
    </row>
    <row r="13" spans="1:25" ht="13.2" hidden="1">
      <c r="A13" s="1">
        <v>45175</v>
      </c>
      <c r="B13" s="3" t="s">
        <v>472</v>
      </c>
      <c r="C13" s="3">
        <v>35</v>
      </c>
      <c r="D13" s="4" t="s">
        <v>0</v>
      </c>
    </row>
    <row r="14" spans="1:25" ht="13.2" hidden="1">
      <c r="A14" s="1">
        <v>45176</v>
      </c>
      <c r="B14" s="3" t="s">
        <v>128</v>
      </c>
      <c r="C14" s="3">
        <v>50</v>
      </c>
      <c r="D14" s="4" t="s">
        <v>0</v>
      </c>
    </row>
    <row r="15" spans="1:25" ht="13.2" hidden="1">
      <c r="A15" s="1">
        <v>45176</v>
      </c>
      <c r="B15" s="3" t="s">
        <v>1038</v>
      </c>
      <c r="C15" s="3">
        <v>50</v>
      </c>
      <c r="D15" s="3" t="s">
        <v>0</v>
      </c>
    </row>
    <row r="16" spans="1:25" ht="13.2" hidden="1">
      <c r="A16" s="1">
        <v>45176</v>
      </c>
      <c r="B16" s="3" t="s">
        <v>1356</v>
      </c>
      <c r="C16" s="3">
        <v>70</v>
      </c>
      <c r="D16" s="3" t="s">
        <v>0</v>
      </c>
    </row>
    <row r="17" spans="1:36" ht="13.2" hidden="1">
      <c r="A17" s="1">
        <v>45176</v>
      </c>
      <c r="B17" s="3" t="s">
        <v>372</v>
      </c>
      <c r="C17" s="3">
        <v>80</v>
      </c>
      <c r="D17" s="3" t="s">
        <v>0</v>
      </c>
    </row>
    <row r="18" spans="1:36" ht="13.2" hidden="1">
      <c r="A18" s="1">
        <v>45176</v>
      </c>
      <c r="B18" s="3" t="s">
        <v>18</v>
      </c>
      <c r="C18" s="3">
        <v>50</v>
      </c>
      <c r="D18" s="4" t="s">
        <v>0</v>
      </c>
    </row>
    <row r="19" spans="1:36" ht="13.2" hidden="1">
      <c r="A19" s="1">
        <v>45176</v>
      </c>
      <c r="B19" s="3" t="s">
        <v>360</v>
      </c>
      <c r="C19" s="3">
        <v>35</v>
      </c>
      <c r="D19" s="4" t="s">
        <v>0</v>
      </c>
    </row>
    <row r="20" spans="1:36" ht="13.2" hidden="1">
      <c r="A20" s="302" t="s">
        <v>1365</v>
      </c>
      <c r="B20" s="3" t="s">
        <v>14</v>
      </c>
      <c r="C20" s="3">
        <f t="shared" ref="C20:C24" si="0">0.4*E20</f>
        <v>24</v>
      </c>
      <c r="D20" s="4" t="s">
        <v>0</v>
      </c>
      <c r="E20" s="3">
        <v>60</v>
      </c>
    </row>
    <row r="21" spans="1:36" ht="13.2" hidden="1">
      <c r="A21" s="302" t="s">
        <v>1365</v>
      </c>
      <c r="B21" s="3" t="s">
        <v>18</v>
      </c>
      <c r="C21" s="3">
        <f t="shared" si="0"/>
        <v>24</v>
      </c>
      <c r="D21" s="4" t="s">
        <v>0</v>
      </c>
      <c r="E21" s="3">
        <v>60</v>
      </c>
    </row>
    <row r="22" spans="1:36" ht="13.2" hidden="1">
      <c r="A22" s="302" t="s">
        <v>1365</v>
      </c>
      <c r="B22" s="3" t="s">
        <v>22</v>
      </c>
      <c r="C22" s="3">
        <f t="shared" si="0"/>
        <v>24</v>
      </c>
      <c r="D22" s="4" t="s">
        <v>0</v>
      </c>
      <c r="E22" s="3">
        <v>60</v>
      </c>
    </row>
    <row r="23" spans="1:36" ht="13.2" hidden="1">
      <c r="A23" s="302" t="s">
        <v>1365</v>
      </c>
      <c r="B23" s="3" t="s">
        <v>347</v>
      </c>
      <c r="C23" s="3">
        <f t="shared" si="0"/>
        <v>40</v>
      </c>
      <c r="D23" s="4" t="s">
        <v>0</v>
      </c>
      <c r="E23" s="3">
        <v>100</v>
      </c>
    </row>
    <row r="24" spans="1:36" ht="13.2" hidden="1">
      <c r="A24" s="302" t="s">
        <v>1365</v>
      </c>
      <c r="B24" s="3" t="s">
        <v>360</v>
      </c>
      <c r="C24" s="3">
        <f t="shared" si="0"/>
        <v>30</v>
      </c>
      <c r="D24" s="4" t="s">
        <v>0</v>
      </c>
      <c r="E24" s="3">
        <v>75</v>
      </c>
    </row>
    <row r="25" spans="1:36" ht="13.2" hidden="1">
      <c r="A25" s="1">
        <v>45178</v>
      </c>
      <c r="B25" s="3" t="s">
        <v>372</v>
      </c>
      <c r="C25" s="3">
        <v>80</v>
      </c>
      <c r="D25" s="4" t="s">
        <v>0</v>
      </c>
    </row>
    <row r="26" spans="1:36" ht="13.2" hidden="1">
      <c r="A26" s="1">
        <v>45178</v>
      </c>
      <c r="B26" s="3" t="s">
        <v>614</v>
      </c>
      <c r="C26" s="3">
        <v>70</v>
      </c>
      <c r="D26" s="4" t="s">
        <v>0</v>
      </c>
    </row>
    <row r="27" spans="1:36" ht="13.2" hidden="1">
      <c r="A27" s="302" t="s">
        <v>1365</v>
      </c>
      <c r="B27" s="3" t="s">
        <v>193</v>
      </c>
      <c r="C27" s="3">
        <v>228</v>
      </c>
      <c r="D27" s="4" t="s">
        <v>0</v>
      </c>
    </row>
    <row r="28" spans="1:36" ht="13.2" hidden="1">
      <c r="A28" s="1">
        <v>45178</v>
      </c>
      <c r="B28" s="3" t="s">
        <v>30</v>
      </c>
      <c r="C28" s="3">
        <v>80</v>
      </c>
      <c r="D28" s="4" t="s">
        <v>0</v>
      </c>
    </row>
    <row r="30" spans="1:36" ht="13.2">
      <c r="A30" s="5"/>
      <c r="B30" s="5"/>
      <c r="C30" s="5">
        <f>SUM(C2:C28)</f>
        <v>1765</v>
      </c>
      <c r="D30" s="5"/>
      <c r="E30" s="5"/>
      <c r="F30" s="5"/>
      <c r="G30" s="5"/>
      <c r="H30" s="5">
        <f>SUM(H2:H4)</f>
        <v>115</v>
      </c>
      <c r="I30" s="5"/>
      <c r="J30" s="5"/>
      <c r="K30" s="5"/>
      <c r="L30" s="5">
        <v>70</v>
      </c>
      <c r="M30" s="5"/>
      <c r="N30" s="5"/>
      <c r="O30" s="5"/>
      <c r="P30" s="5">
        <v>30</v>
      </c>
      <c r="Q30" s="5"/>
      <c r="R30" s="5"/>
      <c r="S30" s="5"/>
      <c r="T30" s="5"/>
      <c r="U30" s="5"/>
      <c r="V30" s="5"/>
      <c r="W30" s="5"/>
      <c r="X30" s="5">
        <f>C30+H30+L30+P30</f>
        <v>1980</v>
      </c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</row>
    <row r="31" spans="1:36" ht="13.2" hidden="1"/>
    <row r="32" spans="1:36" ht="13.2" hidden="1">
      <c r="A32" s="302" t="s">
        <v>1365</v>
      </c>
      <c r="B32" s="3" t="s">
        <v>14</v>
      </c>
      <c r="C32" s="3">
        <f t="shared" ref="C32:C36" si="1">0.4*E32</f>
        <v>24</v>
      </c>
      <c r="D32" s="4" t="s">
        <v>0</v>
      </c>
      <c r="E32" s="3">
        <v>60</v>
      </c>
      <c r="F32" s="302" t="s">
        <v>1365</v>
      </c>
      <c r="G32" s="3" t="s">
        <v>1366</v>
      </c>
      <c r="H32" s="3">
        <f>0.4*J32</f>
        <v>40</v>
      </c>
      <c r="I32" s="4" t="s">
        <v>8</v>
      </c>
      <c r="J32" s="3">
        <v>100</v>
      </c>
      <c r="K32" s="1">
        <v>45181</v>
      </c>
      <c r="L32" s="3" t="s">
        <v>1364</v>
      </c>
      <c r="M32" s="3">
        <v>70</v>
      </c>
      <c r="N32" s="4" t="s">
        <v>3</v>
      </c>
      <c r="O32" s="302" t="s">
        <v>1365</v>
      </c>
      <c r="P32" s="3" t="s">
        <v>603</v>
      </c>
      <c r="Q32" s="3">
        <f>0.4*S32</f>
        <v>30</v>
      </c>
      <c r="R32" s="4" t="s">
        <v>1</v>
      </c>
      <c r="S32" s="3">
        <v>75</v>
      </c>
      <c r="T32" s="3" t="s">
        <v>614</v>
      </c>
      <c r="U32" s="3">
        <v>50</v>
      </c>
      <c r="V32" s="12" t="s">
        <v>505</v>
      </c>
      <c r="Y32" s="3" t="s">
        <v>1368</v>
      </c>
    </row>
    <row r="33" spans="1:25" ht="13.2" hidden="1">
      <c r="A33" s="302" t="s">
        <v>1365</v>
      </c>
      <c r="B33" s="3" t="s">
        <v>18</v>
      </c>
      <c r="C33" s="3">
        <f t="shared" si="1"/>
        <v>24</v>
      </c>
      <c r="D33" s="4" t="s">
        <v>0</v>
      </c>
      <c r="E33" s="3">
        <v>60</v>
      </c>
      <c r="O33" s="1">
        <v>45181</v>
      </c>
      <c r="P33" s="3" t="s">
        <v>1327</v>
      </c>
      <c r="Q33" s="3">
        <v>80</v>
      </c>
      <c r="R33" s="4" t="s">
        <v>1</v>
      </c>
      <c r="Y33" s="3" t="s">
        <v>1369</v>
      </c>
    </row>
    <row r="34" spans="1:25" ht="13.2" hidden="1">
      <c r="A34" s="302" t="s">
        <v>1365</v>
      </c>
      <c r="B34" s="3" t="s">
        <v>22</v>
      </c>
      <c r="C34" s="3">
        <f t="shared" si="1"/>
        <v>24</v>
      </c>
      <c r="D34" s="4" t="s">
        <v>0</v>
      </c>
      <c r="E34" s="3">
        <v>60</v>
      </c>
    </row>
    <row r="35" spans="1:25" ht="13.2" hidden="1">
      <c r="A35" s="302" t="s">
        <v>1365</v>
      </c>
      <c r="B35" s="3" t="s">
        <v>347</v>
      </c>
      <c r="C35" s="3">
        <f t="shared" si="1"/>
        <v>40</v>
      </c>
      <c r="D35" s="4" t="s">
        <v>0</v>
      </c>
      <c r="E35" s="3">
        <v>100</v>
      </c>
    </row>
    <row r="36" spans="1:25" ht="13.2" hidden="1">
      <c r="A36" s="302" t="s">
        <v>1365</v>
      </c>
      <c r="B36" s="3" t="s">
        <v>360</v>
      </c>
      <c r="C36" s="3">
        <f t="shared" si="1"/>
        <v>30</v>
      </c>
      <c r="D36" s="4" t="s">
        <v>0</v>
      </c>
      <c r="E36" s="3">
        <v>75</v>
      </c>
    </row>
    <row r="37" spans="1:25" ht="13.2" hidden="1">
      <c r="A37" s="302" t="s">
        <v>1365</v>
      </c>
      <c r="B37" s="3" t="s">
        <v>193</v>
      </c>
      <c r="C37" s="3">
        <v>224</v>
      </c>
      <c r="D37" s="4" t="s">
        <v>0</v>
      </c>
    </row>
    <row r="38" spans="1:25" ht="13.2" hidden="1">
      <c r="A38" s="1">
        <v>45180</v>
      </c>
      <c r="B38" s="3" t="s">
        <v>128</v>
      </c>
      <c r="C38" s="3">
        <v>70</v>
      </c>
      <c r="D38" s="4" t="s">
        <v>0</v>
      </c>
    </row>
    <row r="39" spans="1:25" ht="13.2" hidden="1">
      <c r="A39" s="1">
        <v>45180</v>
      </c>
      <c r="B39" s="3" t="s">
        <v>638</v>
      </c>
      <c r="C39" s="3">
        <v>50</v>
      </c>
      <c r="D39" s="4" t="s">
        <v>0</v>
      </c>
    </row>
    <row r="40" spans="1:25" ht="13.2" hidden="1">
      <c r="A40" s="1">
        <v>45180</v>
      </c>
      <c r="B40" s="3" t="s">
        <v>1038</v>
      </c>
      <c r="C40" s="3">
        <v>50</v>
      </c>
      <c r="D40" s="4" t="s">
        <v>0</v>
      </c>
    </row>
    <row r="41" spans="1:25" ht="13.2" hidden="1">
      <c r="A41" s="1">
        <v>45180</v>
      </c>
      <c r="B41" s="3" t="s">
        <v>20</v>
      </c>
      <c r="C41" s="3">
        <v>70</v>
      </c>
      <c r="D41" s="4" t="s">
        <v>0</v>
      </c>
    </row>
    <row r="42" spans="1:25" ht="13.2" hidden="1">
      <c r="A42" s="1">
        <v>45180</v>
      </c>
      <c r="B42" s="3" t="s">
        <v>38</v>
      </c>
      <c r="C42" s="3">
        <v>45</v>
      </c>
      <c r="D42" s="4" t="s">
        <v>0</v>
      </c>
    </row>
    <row r="43" spans="1:25" ht="13.2" hidden="1">
      <c r="A43" s="1">
        <v>45180</v>
      </c>
      <c r="B43" s="3" t="s">
        <v>609</v>
      </c>
      <c r="C43" s="3">
        <v>60</v>
      </c>
      <c r="D43" s="4" t="s">
        <v>0</v>
      </c>
    </row>
    <row r="44" spans="1:25" ht="13.2" hidden="1">
      <c r="A44" s="1">
        <v>45180</v>
      </c>
      <c r="B44" s="3" t="s">
        <v>328</v>
      </c>
      <c r="C44" s="3">
        <v>80</v>
      </c>
      <c r="D44" s="4" t="s">
        <v>0</v>
      </c>
    </row>
    <row r="45" spans="1:25" ht="13.2" hidden="1">
      <c r="A45" s="1">
        <v>45180</v>
      </c>
      <c r="B45" s="3" t="s">
        <v>157</v>
      </c>
      <c r="C45" s="3">
        <v>120</v>
      </c>
      <c r="D45" s="4" t="s">
        <v>0</v>
      </c>
    </row>
    <row r="46" spans="1:25" ht="13.2" hidden="1">
      <c r="A46" s="1">
        <v>45180</v>
      </c>
      <c r="B46" s="3" t="s">
        <v>1110</v>
      </c>
      <c r="C46" s="3">
        <v>70</v>
      </c>
      <c r="D46" s="4" t="s">
        <v>0</v>
      </c>
    </row>
    <row r="47" spans="1:25" ht="13.2" hidden="1">
      <c r="A47" s="1">
        <v>45181</v>
      </c>
      <c r="B47" s="3" t="s">
        <v>1370</v>
      </c>
      <c r="C47" s="3">
        <v>50</v>
      </c>
      <c r="D47" s="4" t="s">
        <v>0</v>
      </c>
    </row>
    <row r="48" spans="1:25" ht="13.2" hidden="1">
      <c r="A48" s="1">
        <v>45181</v>
      </c>
      <c r="B48" s="3" t="s">
        <v>472</v>
      </c>
      <c r="C48" s="3">
        <v>70</v>
      </c>
      <c r="D48" s="4" t="s">
        <v>0</v>
      </c>
    </row>
    <row r="49" spans="1:4" ht="13.2" hidden="1">
      <c r="A49" s="1">
        <v>45181</v>
      </c>
      <c r="B49" s="3" t="s">
        <v>152</v>
      </c>
      <c r="C49" s="3">
        <v>35</v>
      </c>
      <c r="D49" s="4" t="s">
        <v>0</v>
      </c>
    </row>
    <row r="50" spans="1:4" ht="13.2" hidden="1">
      <c r="A50" s="1">
        <v>45181</v>
      </c>
      <c r="B50" s="3" t="s">
        <v>32</v>
      </c>
      <c r="C50" s="3">
        <v>120</v>
      </c>
      <c r="D50" s="4" t="s">
        <v>0</v>
      </c>
    </row>
    <row r="51" spans="1:4" ht="13.2" hidden="1">
      <c r="A51" s="1">
        <v>45182</v>
      </c>
      <c r="B51" s="3" t="s">
        <v>372</v>
      </c>
      <c r="C51" s="3">
        <v>80</v>
      </c>
      <c r="D51" s="4" t="s">
        <v>0</v>
      </c>
    </row>
    <row r="52" spans="1:4" ht="13.2" hidden="1">
      <c r="A52" s="1">
        <v>45182</v>
      </c>
      <c r="B52" s="3" t="s">
        <v>1038</v>
      </c>
      <c r="C52" s="3">
        <v>50</v>
      </c>
      <c r="D52" s="4" t="s">
        <v>0</v>
      </c>
    </row>
    <row r="53" spans="1:4" ht="13.2" hidden="1">
      <c r="A53" s="1">
        <v>45182</v>
      </c>
      <c r="B53" s="3" t="s">
        <v>1370</v>
      </c>
      <c r="C53" s="3">
        <v>40</v>
      </c>
      <c r="D53" s="4" t="s">
        <v>0</v>
      </c>
    </row>
    <row r="54" spans="1:4" ht="13.2" hidden="1">
      <c r="A54" s="1">
        <v>45182</v>
      </c>
      <c r="B54" s="3" t="s">
        <v>164</v>
      </c>
      <c r="C54" s="3">
        <v>70</v>
      </c>
      <c r="D54" s="4" t="s">
        <v>0</v>
      </c>
    </row>
    <row r="55" spans="1:4" ht="13.2" hidden="1">
      <c r="A55" s="1">
        <v>45182</v>
      </c>
      <c r="B55" s="3" t="s">
        <v>20</v>
      </c>
      <c r="C55" s="3">
        <v>70</v>
      </c>
      <c r="D55" s="4" t="s">
        <v>0</v>
      </c>
    </row>
    <row r="56" spans="1:4" ht="13.2" hidden="1">
      <c r="A56" s="1">
        <v>45182</v>
      </c>
      <c r="B56" s="3" t="s">
        <v>22</v>
      </c>
      <c r="C56" s="3">
        <v>65</v>
      </c>
      <c r="D56" s="4" t="s">
        <v>0</v>
      </c>
    </row>
    <row r="57" spans="1:4" ht="13.2" hidden="1">
      <c r="A57" s="1">
        <v>45182</v>
      </c>
      <c r="B57" s="3" t="s">
        <v>609</v>
      </c>
      <c r="C57" s="3">
        <v>60</v>
      </c>
      <c r="D57" s="4" t="s">
        <v>0</v>
      </c>
    </row>
    <row r="58" spans="1:4" ht="13.2" hidden="1">
      <c r="A58" s="1">
        <v>45182</v>
      </c>
      <c r="B58" s="3" t="s">
        <v>360</v>
      </c>
      <c r="C58" s="3">
        <v>35</v>
      </c>
      <c r="D58" s="4" t="s">
        <v>0</v>
      </c>
    </row>
    <row r="59" spans="1:4" ht="13.2" hidden="1">
      <c r="A59" s="1">
        <v>45182</v>
      </c>
      <c r="B59" s="3" t="s">
        <v>84</v>
      </c>
      <c r="C59" s="3">
        <v>50</v>
      </c>
      <c r="D59" s="4" t="s">
        <v>0</v>
      </c>
    </row>
    <row r="60" spans="1:4" ht="13.2" hidden="1">
      <c r="A60" s="1">
        <v>45183</v>
      </c>
      <c r="B60" s="3" t="s">
        <v>1038</v>
      </c>
      <c r="C60" s="3">
        <v>50</v>
      </c>
      <c r="D60" s="4" t="s">
        <v>0</v>
      </c>
    </row>
    <row r="61" spans="1:4" ht="13.2" hidden="1">
      <c r="A61" s="1">
        <v>45183</v>
      </c>
      <c r="B61" s="3" t="s">
        <v>131</v>
      </c>
      <c r="C61" s="3">
        <v>40</v>
      </c>
      <c r="D61" s="4" t="s">
        <v>0</v>
      </c>
    </row>
    <row r="62" spans="1:4" ht="13.2" hidden="1">
      <c r="A62" s="1">
        <v>45183</v>
      </c>
      <c r="B62" s="3" t="s">
        <v>1356</v>
      </c>
      <c r="C62" s="3">
        <v>80</v>
      </c>
      <c r="D62" s="4" t="s">
        <v>0</v>
      </c>
    </row>
    <row r="63" spans="1:4" ht="13.2" hidden="1">
      <c r="A63" s="1">
        <v>45183</v>
      </c>
      <c r="B63" s="3" t="s">
        <v>18</v>
      </c>
      <c r="C63" s="3">
        <v>80</v>
      </c>
      <c r="D63" s="4" t="s">
        <v>0</v>
      </c>
    </row>
    <row r="64" spans="1:4" ht="13.2" hidden="1">
      <c r="A64" s="1">
        <v>45183</v>
      </c>
      <c r="B64" s="3" t="s">
        <v>16</v>
      </c>
      <c r="C64" s="3">
        <v>70</v>
      </c>
      <c r="D64" s="4" t="s">
        <v>0</v>
      </c>
    </row>
    <row r="65" spans="1:36" ht="13.2" hidden="1">
      <c r="A65" s="1">
        <v>45185</v>
      </c>
      <c r="B65" s="3" t="s">
        <v>394</v>
      </c>
      <c r="C65" s="3">
        <v>50</v>
      </c>
      <c r="D65" s="4" t="s">
        <v>0</v>
      </c>
    </row>
    <row r="66" spans="1:36" ht="13.2" hidden="1">
      <c r="A66" s="1">
        <v>45186</v>
      </c>
      <c r="B66" s="3" t="s">
        <v>152</v>
      </c>
      <c r="C66" s="3">
        <v>40</v>
      </c>
      <c r="D66" s="4" t="s">
        <v>0</v>
      </c>
    </row>
    <row r="67" spans="1:36" ht="13.2" hidden="1">
      <c r="A67" s="1">
        <v>45186</v>
      </c>
      <c r="B67" s="3" t="s">
        <v>472</v>
      </c>
      <c r="C67" s="3">
        <v>50</v>
      </c>
      <c r="D67" s="4" t="s">
        <v>0</v>
      </c>
    </row>
    <row r="68" spans="1:36" ht="13.2" hidden="1">
      <c r="A68" s="1">
        <v>45186</v>
      </c>
      <c r="B68" s="3" t="s">
        <v>210</v>
      </c>
      <c r="C68" s="3">
        <v>70</v>
      </c>
      <c r="D68" s="4" t="s">
        <v>0</v>
      </c>
    </row>
    <row r="69" spans="1:36" ht="13.2" hidden="1">
      <c r="A69" s="1">
        <v>45185</v>
      </c>
      <c r="B69" s="3" t="s">
        <v>144</v>
      </c>
      <c r="C69" s="3">
        <v>80</v>
      </c>
      <c r="D69" s="4" t="s">
        <v>0</v>
      </c>
    </row>
    <row r="70" spans="1:36" ht="13.2">
      <c r="A70" s="5"/>
      <c r="B70" s="5"/>
      <c r="C70" s="5">
        <f>SUM(C32:C69)</f>
        <v>2386</v>
      </c>
      <c r="D70" s="5"/>
      <c r="E70" s="5"/>
      <c r="F70" s="5"/>
      <c r="G70" s="5"/>
      <c r="H70" s="5">
        <v>40</v>
      </c>
      <c r="I70" s="5"/>
      <c r="J70" s="5"/>
      <c r="K70" s="5"/>
      <c r="L70" s="5"/>
      <c r="M70" s="5">
        <v>70</v>
      </c>
      <c r="N70" s="5"/>
      <c r="O70" s="5"/>
      <c r="P70" s="5"/>
      <c r="Q70" s="5">
        <v>110</v>
      </c>
      <c r="R70" s="5"/>
      <c r="S70" s="5"/>
      <c r="T70" s="5"/>
      <c r="U70" s="5">
        <v>50</v>
      </c>
      <c r="V70" s="5"/>
      <c r="W70" s="5"/>
      <c r="X70" s="5">
        <f>C70+H70+M70+Q70+U70</f>
        <v>2656</v>
      </c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</row>
    <row r="72" spans="1:36" ht="13.2" hidden="1">
      <c r="A72" s="302" t="s">
        <v>1365</v>
      </c>
      <c r="B72" s="3" t="s">
        <v>14</v>
      </c>
      <c r="C72" s="3">
        <f t="shared" ref="C72:C76" si="2">0.4*E72</f>
        <v>24</v>
      </c>
      <c r="D72" s="4" t="s">
        <v>0</v>
      </c>
      <c r="E72" s="3">
        <v>60</v>
      </c>
      <c r="F72" s="3" t="s">
        <v>1371</v>
      </c>
      <c r="G72" s="3">
        <f>0.4*I72</f>
        <v>40</v>
      </c>
      <c r="H72" s="4" t="s">
        <v>8</v>
      </c>
      <c r="I72" s="3">
        <v>100</v>
      </c>
      <c r="J72" s="3" t="s">
        <v>1372</v>
      </c>
      <c r="K72" s="3">
        <f>0.4*M72</f>
        <v>30</v>
      </c>
      <c r="L72" s="4" t="s">
        <v>1</v>
      </c>
      <c r="M72" s="3">
        <v>75</v>
      </c>
      <c r="N72" s="1">
        <v>45188</v>
      </c>
      <c r="O72" s="3" t="s">
        <v>9</v>
      </c>
      <c r="P72" s="3">
        <v>70</v>
      </c>
      <c r="Q72" s="4" t="s">
        <v>3</v>
      </c>
      <c r="R72" s="3" t="s">
        <v>1373</v>
      </c>
      <c r="S72" s="3">
        <v>30</v>
      </c>
      <c r="T72" s="12" t="s">
        <v>1374</v>
      </c>
      <c r="Y72" s="3" t="s">
        <v>1368</v>
      </c>
    </row>
    <row r="73" spans="1:36" ht="13.2" hidden="1">
      <c r="A73" s="302" t="s">
        <v>1365</v>
      </c>
      <c r="B73" s="3" t="s">
        <v>18</v>
      </c>
      <c r="C73" s="3">
        <f t="shared" si="2"/>
        <v>24</v>
      </c>
      <c r="D73" s="4" t="s">
        <v>0</v>
      </c>
      <c r="E73" s="3">
        <v>60</v>
      </c>
      <c r="F73" s="3" t="s">
        <v>1375</v>
      </c>
      <c r="G73" s="3">
        <v>80</v>
      </c>
      <c r="H73" s="4" t="s">
        <v>8</v>
      </c>
      <c r="I73" s="1">
        <v>45188</v>
      </c>
      <c r="J73" s="3" t="s">
        <v>1327</v>
      </c>
      <c r="K73" s="3">
        <v>80</v>
      </c>
      <c r="L73" s="4" t="s">
        <v>1</v>
      </c>
      <c r="Y73" s="3" t="s">
        <v>1369</v>
      </c>
    </row>
    <row r="74" spans="1:36" ht="13.2" hidden="1">
      <c r="A74" s="302" t="s">
        <v>1365</v>
      </c>
      <c r="B74" s="3" t="s">
        <v>22</v>
      </c>
      <c r="C74" s="3">
        <f t="shared" si="2"/>
        <v>24</v>
      </c>
      <c r="D74" s="4" t="s">
        <v>0</v>
      </c>
      <c r="E74" s="3">
        <v>60</v>
      </c>
      <c r="J74" s="3" t="s">
        <v>25</v>
      </c>
      <c r="K74" s="3">
        <v>50</v>
      </c>
      <c r="L74" s="4" t="s">
        <v>1</v>
      </c>
    </row>
    <row r="75" spans="1:36" ht="13.2" hidden="1">
      <c r="A75" s="302" t="s">
        <v>1365</v>
      </c>
      <c r="B75" s="3" t="s">
        <v>347</v>
      </c>
      <c r="C75" s="3">
        <f t="shared" si="2"/>
        <v>40</v>
      </c>
      <c r="D75" s="4" t="s">
        <v>0</v>
      </c>
      <c r="E75" s="3">
        <v>100</v>
      </c>
    </row>
    <row r="76" spans="1:36" ht="13.2" hidden="1">
      <c r="A76" s="302" t="s">
        <v>1365</v>
      </c>
      <c r="B76" s="3" t="s">
        <v>360</v>
      </c>
      <c r="C76" s="3">
        <f t="shared" si="2"/>
        <v>30</v>
      </c>
      <c r="D76" s="4" t="s">
        <v>0</v>
      </c>
      <c r="E76" s="3">
        <v>75</v>
      </c>
    </row>
    <row r="77" spans="1:36" ht="13.2" hidden="1">
      <c r="A77" s="302" t="s">
        <v>1365</v>
      </c>
      <c r="B77" s="3" t="s">
        <v>193</v>
      </c>
      <c r="C77" s="3">
        <v>224</v>
      </c>
      <c r="D77" s="4" t="s">
        <v>0</v>
      </c>
    </row>
    <row r="78" spans="1:36" ht="13.2" hidden="1">
      <c r="A78" s="1">
        <v>45187</v>
      </c>
      <c r="B78" s="3" t="s">
        <v>80</v>
      </c>
      <c r="C78" s="3">
        <v>70</v>
      </c>
      <c r="D78" s="4" t="s">
        <v>0</v>
      </c>
    </row>
    <row r="79" spans="1:36" ht="13.2" hidden="1">
      <c r="A79" s="1">
        <v>45187</v>
      </c>
      <c r="B79" s="3" t="s">
        <v>128</v>
      </c>
      <c r="C79" s="3">
        <v>50</v>
      </c>
      <c r="D79" s="4" t="s">
        <v>0</v>
      </c>
    </row>
    <row r="80" spans="1:36" ht="13.2" hidden="1">
      <c r="A80" s="1">
        <v>45187</v>
      </c>
      <c r="B80" s="3" t="s">
        <v>6</v>
      </c>
      <c r="C80" s="3">
        <v>50</v>
      </c>
      <c r="D80" s="4" t="s">
        <v>0</v>
      </c>
    </row>
    <row r="81" spans="1:4" ht="13.2" hidden="1">
      <c r="A81" s="1">
        <v>45187</v>
      </c>
      <c r="B81" s="3" t="s">
        <v>1038</v>
      </c>
      <c r="C81" s="3">
        <v>50</v>
      </c>
      <c r="D81" s="4" t="s">
        <v>0</v>
      </c>
    </row>
    <row r="82" spans="1:4" ht="13.2" hidden="1">
      <c r="A82" s="1">
        <v>45187</v>
      </c>
      <c r="B82" s="3" t="s">
        <v>20</v>
      </c>
      <c r="C82" s="3">
        <v>70</v>
      </c>
      <c r="D82" s="4" t="s">
        <v>0</v>
      </c>
    </row>
    <row r="83" spans="1:4" ht="13.2" hidden="1">
      <c r="A83" s="1">
        <v>45187</v>
      </c>
      <c r="B83" s="3" t="s">
        <v>22</v>
      </c>
      <c r="C83" s="3">
        <v>25</v>
      </c>
      <c r="D83" s="4" t="s">
        <v>0</v>
      </c>
    </row>
    <row r="84" spans="1:4" ht="13.2" hidden="1">
      <c r="A84" s="1">
        <v>45187</v>
      </c>
      <c r="B84" s="3" t="s">
        <v>18</v>
      </c>
      <c r="C84" s="3">
        <v>120</v>
      </c>
      <c r="D84" s="4" t="s">
        <v>0</v>
      </c>
    </row>
    <row r="85" spans="1:4" ht="13.2" hidden="1">
      <c r="A85" s="1">
        <v>45187</v>
      </c>
      <c r="B85" s="3" t="s">
        <v>328</v>
      </c>
      <c r="C85" s="3">
        <v>50</v>
      </c>
      <c r="D85" s="4" t="s">
        <v>0</v>
      </c>
    </row>
    <row r="86" spans="1:4" ht="13.2" hidden="1">
      <c r="A86" s="1">
        <v>45187</v>
      </c>
      <c r="B86" s="3" t="s">
        <v>157</v>
      </c>
      <c r="C86" s="3">
        <v>120</v>
      </c>
      <c r="D86" s="4" t="s">
        <v>0</v>
      </c>
    </row>
    <row r="87" spans="1:4" ht="13.2" hidden="1">
      <c r="A87" s="1">
        <v>45188</v>
      </c>
      <c r="B87" s="3" t="s">
        <v>201</v>
      </c>
      <c r="C87" s="3">
        <v>50</v>
      </c>
      <c r="D87" s="4" t="s">
        <v>0</v>
      </c>
    </row>
    <row r="88" spans="1:4" ht="13.2" hidden="1">
      <c r="A88" s="1">
        <v>45188</v>
      </c>
      <c r="B88" s="3" t="s">
        <v>14</v>
      </c>
      <c r="C88" s="3">
        <v>70</v>
      </c>
      <c r="D88" s="4" t="s">
        <v>0</v>
      </c>
    </row>
    <row r="89" spans="1:4" ht="13.2" hidden="1">
      <c r="A89" s="1">
        <v>45188</v>
      </c>
      <c r="B89" s="3" t="s">
        <v>472</v>
      </c>
      <c r="C89" s="3">
        <v>50</v>
      </c>
      <c r="D89" s="4" t="s">
        <v>0</v>
      </c>
    </row>
    <row r="90" spans="1:4" ht="13.2" hidden="1">
      <c r="A90" s="1">
        <v>45188</v>
      </c>
      <c r="B90" s="3" t="s">
        <v>1326</v>
      </c>
      <c r="C90" s="3">
        <v>50</v>
      </c>
      <c r="D90" s="4" t="s">
        <v>0</v>
      </c>
    </row>
    <row r="91" spans="1:4" ht="13.2" hidden="1">
      <c r="A91" s="1">
        <v>45188</v>
      </c>
      <c r="B91" s="3" t="s">
        <v>1071</v>
      </c>
      <c r="C91" s="3">
        <v>50</v>
      </c>
      <c r="D91" s="4" t="s">
        <v>0</v>
      </c>
    </row>
    <row r="92" spans="1:4" ht="13.2" hidden="1">
      <c r="A92" s="1">
        <v>45188</v>
      </c>
      <c r="B92" s="3" t="s">
        <v>32</v>
      </c>
      <c r="C92" s="3">
        <v>120</v>
      </c>
      <c r="D92" s="4" t="s">
        <v>0</v>
      </c>
    </row>
    <row r="93" spans="1:4" ht="13.2" hidden="1">
      <c r="A93" s="1">
        <v>45189</v>
      </c>
      <c r="B93" s="3" t="s">
        <v>201</v>
      </c>
      <c r="C93" s="3">
        <v>35</v>
      </c>
      <c r="D93" s="4" t="s">
        <v>0</v>
      </c>
    </row>
    <row r="94" spans="1:4" ht="13.2" hidden="1">
      <c r="A94" s="1">
        <v>45189</v>
      </c>
      <c r="B94" s="3" t="s">
        <v>1071</v>
      </c>
      <c r="C94" s="3">
        <v>70</v>
      </c>
      <c r="D94" s="4" t="s">
        <v>0</v>
      </c>
    </row>
    <row r="95" spans="1:4" ht="13.2" hidden="1">
      <c r="A95" s="1">
        <v>45189</v>
      </c>
      <c r="B95" s="3" t="s">
        <v>18</v>
      </c>
      <c r="C95" s="3">
        <v>50</v>
      </c>
      <c r="D95" s="4" t="s">
        <v>0</v>
      </c>
    </row>
    <row r="96" spans="1:4" ht="13.2" hidden="1">
      <c r="A96" s="1">
        <v>45189</v>
      </c>
      <c r="B96" s="3" t="s">
        <v>20</v>
      </c>
      <c r="C96" s="3">
        <v>70</v>
      </c>
      <c r="D96" s="4" t="s">
        <v>0</v>
      </c>
    </row>
    <row r="97" spans="1:36" ht="13.2" hidden="1">
      <c r="A97" s="1">
        <v>45189</v>
      </c>
      <c r="B97" s="3" t="s">
        <v>22</v>
      </c>
      <c r="C97" s="3">
        <v>30</v>
      </c>
      <c r="D97" s="4" t="s">
        <v>0</v>
      </c>
    </row>
    <row r="98" spans="1:36" ht="13.2" hidden="1">
      <c r="A98" s="1">
        <v>45189</v>
      </c>
      <c r="B98" s="3" t="s">
        <v>609</v>
      </c>
      <c r="C98" s="3">
        <v>40</v>
      </c>
      <c r="D98" s="4" t="s">
        <v>0</v>
      </c>
    </row>
    <row r="99" spans="1:36" ht="13.2" hidden="1">
      <c r="A99" s="1">
        <v>45189</v>
      </c>
      <c r="B99" s="3" t="s">
        <v>394</v>
      </c>
      <c r="C99" s="3">
        <v>70</v>
      </c>
      <c r="D99" s="4" t="s">
        <v>0</v>
      </c>
    </row>
    <row r="100" spans="1:36" ht="13.2" hidden="1">
      <c r="A100" s="1">
        <v>45189</v>
      </c>
      <c r="B100" s="3" t="s">
        <v>84</v>
      </c>
      <c r="C100" s="3">
        <v>50</v>
      </c>
      <c r="D100" s="4" t="s">
        <v>0</v>
      </c>
    </row>
    <row r="101" spans="1:36" ht="13.2" hidden="1">
      <c r="A101" s="1">
        <v>45189</v>
      </c>
      <c r="B101" s="3" t="s">
        <v>131</v>
      </c>
      <c r="C101" s="3">
        <v>70</v>
      </c>
      <c r="D101" s="4" t="s">
        <v>0</v>
      </c>
    </row>
    <row r="102" spans="1:36" ht="13.2" hidden="1">
      <c r="A102" s="1">
        <v>45189</v>
      </c>
      <c r="B102" s="3" t="s">
        <v>1376</v>
      </c>
      <c r="C102" s="3">
        <v>30</v>
      </c>
      <c r="D102" s="4" t="s">
        <v>0</v>
      </c>
    </row>
    <row r="103" spans="1:36" ht="13.2" hidden="1">
      <c r="A103" s="1">
        <v>45189</v>
      </c>
      <c r="B103" s="3" t="s">
        <v>1377</v>
      </c>
      <c r="C103" s="3">
        <v>80</v>
      </c>
      <c r="D103" s="4" t="s">
        <v>0</v>
      </c>
    </row>
    <row r="104" spans="1:36" ht="13.2" hidden="1">
      <c r="A104" s="1">
        <v>45189</v>
      </c>
      <c r="B104" s="3" t="s">
        <v>1378</v>
      </c>
      <c r="C104" s="3">
        <v>30</v>
      </c>
      <c r="D104" s="4" t="s">
        <v>0</v>
      </c>
    </row>
    <row r="105" spans="1:36" ht="13.2" hidden="1">
      <c r="A105" s="1">
        <v>45190</v>
      </c>
      <c r="B105" s="3" t="s">
        <v>128</v>
      </c>
      <c r="C105" s="3">
        <v>50</v>
      </c>
      <c r="D105" s="4" t="s">
        <v>0</v>
      </c>
    </row>
    <row r="106" spans="1:36" ht="13.2" hidden="1">
      <c r="A106" s="1">
        <v>45190</v>
      </c>
      <c r="B106" s="3" t="s">
        <v>1379</v>
      </c>
      <c r="C106" s="3">
        <v>80</v>
      </c>
      <c r="D106" s="4" t="s">
        <v>0</v>
      </c>
    </row>
    <row r="107" spans="1:36" ht="13.2" hidden="1">
      <c r="A107" s="1">
        <v>45190</v>
      </c>
      <c r="B107" s="3" t="s">
        <v>164</v>
      </c>
      <c r="C107" s="3">
        <v>70</v>
      </c>
      <c r="D107" s="4" t="s">
        <v>0</v>
      </c>
    </row>
    <row r="108" spans="1:36" ht="13.2" hidden="1">
      <c r="A108" s="1">
        <v>45190</v>
      </c>
      <c r="B108" s="3" t="s">
        <v>259</v>
      </c>
      <c r="C108" s="3">
        <v>50</v>
      </c>
      <c r="D108" s="4" t="s">
        <v>0</v>
      </c>
    </row>
    <row r="109" spans="1:36" ht="13.2" hidden="1">
      <c r="A109" s="1">
        <v>45190</v>
      </c>
      <c r="B109" s="3" t="s">
        <v>1104</v>
      </c>
      <c r="C109" s="3">
        <v>50</v>
      </c>
      <c r="D109" s="4" t="s">
        <v>0</v>
      </c>
    </row>
    <row r="110" spans="1:36" ht="13.2" hidden="1">
      <c r="A110" s="1">
        <v>45190</v>
      </c>
      <c r="B110" s="3" t="s">
        <v>1380</v>
      </c>
      <c r="C110" s="3">
        <v>70</v>
      </c>
      <c r="D110" s="4" t="s">
        <v>0</v>
      </c>
    </row>
    <row r="111" spans="1:36" ht="13.2" hidden="1">
      <c r="A111" s="1">
        <v>45190</v>
      </c>
      <c r="B111" s="3" t="s">
        <v>1342</v>
      </c>
      <c r="C111" s="3">
        <v>33</v>
      </c>
      <c r="D111" s="4" t="s">
        <v>0</v>
      </c>
    </row>
    <row r="112" spans="1:36" ht="13.2" hidden="1">
      <c r="A112" s="1">
        <v>45190</v>
      </c>
      <c r="B112" s="3" t="s">
        <v>1381</v>
      </c>
      <c r="C112" s="3">
        <v>32</v>
      </c>
      <c r="D112" s="4" t="s">
        <v>0</v>
      </c>
      <c r="AA112" s="3"/>
      <c r="AB112" s="3"/>
      <c r="AC112" s="3"/>
      <c r="AD112" s="3"/>
      <c r="AE112" s="3"/>
      <c r="AF112" s="3"/>
      <c r="AG112" s="3"/>
      <c r="AH112" s="3"/>
      <c r="AI112" s="3"/>
      <c r="AJ112" s="3"/>
    </row>
    <row r="113" spans="1:4" ht="13.2" hidden="1">
      <c r="A113" s="1">
        <v>45190</v>
      </c>
      <c r="B113" s="3" t="s">
        <v>360</v>
      </c>
      <c r="C113" s="3">
        <v>35</v>
      </c>
      <c r="D113" s="4" t="s">
        <v>0</v>
      </c>
    </row>
    <row r="114" spans="1:4" ht="13.2" hidden="1">
      <c r="A114" s="1">
        <v>45193</v>
      </c>
      <c r="B114" s="3" t="s">
        <v>1104</v>
      </c>
      <c r="C114" s="3">
        <v>80</v>
      </c>
      <c r="D114" s="4" t="s">
        <v>0</v>
      </c>
    </row>
    <row r="115" spans="1:4" ht="13.2" hidden="1">
      <c r="A115" s="1">
        <v>45193</v>
      </c>
      <c r="B115" s="3" t="s">
        <v>152</v>
      </c>
      <c r="C115" s="3">
        <v>50</v>
      </c>
      <c r="D115" s="4" t="s">
        <v>0</v>
      </c>
    </row>
    <row r="116" spans="1:4" ht="13.2" hidden="1">
      <c r="A116" s="1">
        <v>45193</v>
      </c>
      <c r="B116" s="3" t="s">
        <v>16</v>
      </c>
      <c r="C116" s="3">
        <v>120</v>
      </c>
      <c r="D116" s="4" t="s">
        <v>0</v>
      </c>
    </row>
    <row r="117" spans="1:4" ht="13.2" hidden="1">
      <c r="A117" s="1">
        <v>45193</v>
      </c>
      <c r="B117" s="3" t="s">
        <v>1356</v>
      </c>
      <c r="C117" s="3">
        <v>80</v>
      </c>
      <c r="D117" s="4" t="s">
        <v>0</v>
      </c>
    </row>
    <row r="118" spans="1:4" ht="13.2" hidden="1">
      <c r="A118" s="1">
        <v>45193</v>
      </c>
      <c r="B118" s="3" t="s">
        <v>201</v>
      </c>
      <c r="C118" s="3">
        <v>80</v>
      </c>
      <c r="D118" s="4" t="s">
        <v>0</v>
      </c>
    </row>
    <row r="119" spans="1:4" ht="13.2" hidden="1">
      <c r="A119" s="1">
        <v>45193</v>
      </c>
      <c r="B119" s="3" t="s">
        <v>1380</v>
      </c>
      <c r="C119" s="3">
        <v>80</v>
      </c>
      <c r="D119" s="4" t="s">
        <v>0</v>
      </c>
    </row>
    <row r="120" spans="1:4" ht="13.2" hidden="1">
      <c r="A120" s="1">
        <v>45193</v>
      </c>
      <c r="B120" s="3" t="s">
        <v>1382</v>
      </c>
      <c r="C120" s="3">
        <v>40</v>
      </c>
      <c r="D120" s="4" t="s">
        <v>0</v>
      </c>
    </row>
    <row r="121" spans="1:4" ht="13.2" hidden="1">
      <c r="A121" s="1">
        <v>45191</v>
      </c>
      <c r="B121" s="3" t="s">
        <v>1383</v>
      </c>
      <c r="C121" s="3">
        <v>40</v>
      </c>
      <c r="D121" s="4" t="s">
        <v>0</v>
      </c>
    </row>
    <row r="122" spans="1:4" ht="13.2" hidden="1">
      <c r="A122" s="1">
        <v>45191</v>
      </c>
      <c r="B122" s="3" t="s">
        <v>97</v>
      </c>
      <c r="C122" s="3">
        <v>40</v>
      </c>
      <c r="D122" s="4" t="s">
        <v>0</v>
      </c>
    </row>
    <row r="123" spans="1:4" ht="13.2" hidden="1">
      <c r="A123" s="1">
        <v>45191</v>
      </c>
      <c r="B123" s="3" t="s">
        <v>1384</v>
      </c>
      <c r="C123" s="3">
        <v>40</v>
      </c>
      <c r="D123" s="4" t="s">
        <v>0</v>
      </c>
    </row>
    <row r="124" spans="1:4" ht="13.2" hidden="1">
      <c r="A124" s="1">
        <v>45191</v>
      </c>
      <c r="B124" s="3" t="s">
        <v>1385</v>
      </c>
      <c r="C124" s="3">
        <v>40</v>
      </c>
      <c r="D124" s="4" t="s">
        <v>0</v>
      </c>
    </row>
    <row r="125" spans="1:4" ht="13.2" hidden="1">
      <c r="A125" s="1">
        <v>45191</v>
      </c>
      <c r="B125" s="3" t="s">
        <v>1378</v>
      </c>
      <c r="C125" s="3">
        <v>34</v>
      </c>
      <c r="D125" s="4" t="s">
        <v>0</v>
      </c>
    </row>
    <row r="126" spans="1:4" ht="13.2" hidden="1">
      <c r="A126" s="1">
        <v>45191</v>
      </c>
      <c r="B126" s="3" t="s">
        <v>1386</v>
      </c>
      <c r="C126" s="3">
        <v>34</v>
      </c>
      <c r="D126" s="4" t="s">
        <v>0</v>
      </c>
    </row>
    <row r="127" spans="1:4" ht="13.2" hidden="1">
      <c r="A127" s="1">
        <v>45191</v>
      </c>
      <c r="B127" s="3" t="s">
        <v>1377</v>
      </c>
      <c r="C127" s="3">
        <v>34</v>
      </c>
      <c r="D127" s="4" t="s">
        <v>0</v>
      </c>
    </row>
    <row r="128" spans="1:4" ht="13.2" hidden="1">
      <c r="A128" s="1">
        <v>45191</v>
      </c>
      <c r="B128" s="3" t="s">
        <v>1387</v>
      </c>
      <c r="C128" s="3">
        <v>40</v>
      </c>
      <c r="D128" s="4" t="s">
        <v>0</v>
      </c>
    </row>
    <row r="130" spans="1:36" ht="13.2">
      <c r="A130" s="5"/>
      <c r="B130" s="5"/>
      <c r="C130" s="5">
        <f>SUM(C72:C128)</f>
        <v>3288</v>
      </c>
      <c r="D130" s="5"/>
      <c r="E130" s="5"/>
      <c r="F130" s="5"/>
      <c r="G130" s="5">
        <v>120</v>
      </c>
      <c r="H130" s="5"/>
      <c r="I130" s="5"/>
      <c r="J130" s="5"/>
      <c r="K130" s="5">
        <f>SUM(K72:K74)</f>
        <v>160</v>
      </c>
      <c r="L130" s="5"/>
      <c r="M130" s="5"/>
      <c r="N130" s="5"/>
      <c r="O130" s="5"/>
      <c r="P130" s="5">
        <v>70</v>
      </c>
      <c r="Q130" s="5"/>
      <c r="R130" s="5"/>
      <c r="S130" s="5">
        <v>30</v>
      </c>
      <c r="T130" s="5"/>
      <c r="U130" s="5"/>
      <c r="V130" s="5"/>
      <c r="W130" s="5"/>
      <c r="X130" s="5">
        <f>C130+G130+K130+P130+S130</f>
        <v>3668</v>
      </c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</row>
    <row r="132" spans="1:36" ht="13.2" hidden="1">
      <c r="A132" s="302" t="s">
        <v>1365</v>
      </c>
      <c r="B132" s="3" t="s">
        <v>14</v>
      </c>
      <c r="C132" s="3">
        <f t="shared" ref="C132:C136" si="3">0.4*E132</f>
        <v>24</v>
      </c>
      <c r="D132" s="4" t="s">
        <v>0</v>
      </c>
      <c r="E132" s="333">
        <v>60</v>
      </c>
      <c r="F132" s="3" t="s">
        <v>1371</v>
      </c>
      <c r="G132" s="3">
        <f>0.4*I132</f>
        <v>40</v>
      </c>
      <c r="H132" s="4" t="s">
        <v>8</v>
      </c>
      <c r="I132" s="282">
        <v>100</v>
      </c>
      <c r="J132" s="3" t="s">
        <v>1372</v>
      </c>
      <c r="K132" s="3">
        <f>0.4*M132</f>
        <v>30</v>
      </c>
      <c r="L132" s="4" t="s">
        <v>1</v>
      </c>
      <c r="M132" s="282">
        <v>75</v>
      </c>
      <c r="N132" s="3" t="s">
        <v>9</v>
      </c>
      <c r="O132" s="3">
        <v>70</v>
      </c>
      <c r="P132" s="4" t="s">
        <v>3</v>
      </c>
      <c r="Q132" s="3" t="s">
        <v>1388</v>
      </c>
      <c r="R132" s="3">
        <v>80</v>
      </c>
      <c r="S132" s="12" t="s">
        <v>1374</v>
      </c>
      <c r="Y132" s="3" t="s">
        <v>1368</v>
      </c>
    </row>
    <row r="133" spans="1:36" ht="13.2" hidden="1">
      <c r="A133" s="302" t="s">
        <v>1365</v>
      </c>
      <c r="B133" s="3" t="s">
        <v>18</v>
      </c>
      <c r="C133" s="3">
        <f t="shared" si="3"/>
        <v>24</v>
      </c>
      <c r="D133" s="4" t="s">
        <v>0</v>
      </c>
      <c r="E133" s="333">
        <v>60</v>
      </c>
      <c r="I133" s="1"/>
      <c r="J133" s="3" t="s">
        <v>1327</v>
      </c>
      <c r="K133" s="3">
        <v>80</v>
      </c>
      <c r="L133" s="4" t="s">
        <v>1</v>
      </c>
      <c r="Y133" s="3" t="s">
        <v>1369</v>
      </c>
    </row>
    <row r="134" spans="1:36" ht="13.2" hidden="1">
      <c r="A134" s="302" t="s">
        <v>1365</v>
      </c>
      <c r="B134" s="3" t="s">
        <v>22</v>
      </c>
      <c r="C134" s="3">
        <f t="shared" si="3"/>
        <v>24</v>
      </c>
      <c r="D134" s="4" t="s">
        <v>0</v>
      </c>
      <c r="E134" s="333">
        <v>60</v>
      </c>
    </row>
    <row r="135" spans="1:36" ht="13.2" hidden="1">
      <c r="A135" s="302" t="s">
        <v>1365</v>
      </c>
      <c r="B135" s="3" t="s">
        <v>347</v>
      </c>
      <c r="C135" s="3">
        <f t="shared" si="3"/>
        <v>40</v>
      </c>
      <c r="D135" s="4" t="s">
        <v>0</v>
      </c>
      <c r="E135" s="333">
        <v>100</v>
      </c>
    </row>
    <row r="136" spans="1:36" ht="13.2" hidden="1">
      <c r="A136" s="302" t="s">
        <v>1365</v>
      </c>
      <c r="B136" s="3" t="s">
        <v>360</v>
      </c>
      <c r="C136" s="3">
        <f t="shared" si="3"/>
        <v>30</v>
      </c>
      <c r="D136" s="4" t="s">
        <v>0</v>
      </c>
      <c r="E136" s="333">
        <v>75</v>
      </c>
    </row>
    <row r="137" spans="1:36" ht="13.2" hidden="1">
      <c r="A137" s="302" t="s">
        <v>1365</v>
      </c>
      <c r="B137" s="3" t="s">
        <v>193</v>
      </c>
      <c r="C137" s="3">
        <v>229</v>
      </c>
      <c r="D137" s="4" t="s">
        <v>0</v>
      </c>
    </row>
    <row r="138" spans="1:36" ht="13.2" hidden="1">
      <c r="A138" s="1">
        <v>45194</v>
      </c>
      <c r="B138" s="3" t="s">
        <v>128</v>
      </c>
      <c r="C138" s="3">
        <v>80</v>
      </c>
      <c r="D138" s="4" t="s">
        <v>0</v>
      </c>
    </row>
    <row r="139" spans="1:36" ht="13.2" hidden="1">
      <c r="A139" s="1">
        <v>45194</v>
      </c>
      <c r="B139" s="3" t="s">
        <v>638</v>
      </c>
      <c r="C139" s="3">
        <v>50</v>
      </c>
      <c r="D139" s="4" t="s">
        <v>0</v>
      </c>
    </row>
    <row r="140" spans="1:36" ht="13.2" hidden="1">
      <c r="A140" s="1">
        <v>45194</v>
      </c>
      <c r="B140" s="3" t="s">
        <v>1038</v>
      </c>
      <c r="C140" s="3">
        <v>50</v>
      </c>
      <c r="D140" s="4" t="s">
        <v>0</v>
      </c>
    </row>
    <row r="141" spans="1:36" ht="13.2" hidden="1">
      <c r="A141" s="1">
        <v>45194</v>
      </c>
      <c r="B141" s="3" t="s">
        <v>20</v>
      </c>
      <c r="C141" s="3">
        <v>70</v>
      </c>
      <c r="D141" s="4" t="s">
        <v>0</v>
      </c>
    </row>
    <row r="142" spans="1:36" ht="13.2" hidden="1">
      <c r="A142" s="1">
        <v>45194</v>
      </c>
      <c r="B142" s="3" t="s">
        <v>201</v>
      </c>
      <c r="C142" s="3">
        <v>50</v>
      </c>
      <c r="D142" s="4" t="s">
        <v>0</v>
      </c>
    </row>
    <row r="143" spans="1:36" ht="13.2" hidden="1">
      <c r="A143" s="1">
        <v>45194</v>
      </c>
      <c r="B143" s="3" t="s">
        <v>6</v>
      </c>
      <c r="C143" s="3">
        <v>50</v>
      </c>
      <c r="D143" s="4" t="s">
        <v>0</v>
      </c>
    </row>
    <row r="144" spans="1:36" ht="13.2" hidden="1">
      <c r="A144" s="1">
        <v>45194</v>
      </c>
      <c r="B144" s="3" t="s">
        <v>360</v>
      </c>
      <c r="C144" s="3">
        <v>35</v>
      </c>
      <c r="D144" s="4" t="s">
        <v>0</v>
      </c>
    </row>
    <row r="145" spans="1:36" ht="13.2" hidden="1">
      <c r="A145" s="1">
        <v>45194</v>
      </c>
      <c r="B145" s="3" t="s">
        <v>157</v>
      </c>
      <c r="C145" s="3">
        <v>80</v>
      </c>
      <c r="D145" s="4" t="s">
        <v>0</v>
      </c>
    </row>
    <row r="146" spans="1:36" ht="13.2" hidden="1">
      <c r="A146" s="1">
        <v>45194</v>
      </c>
      <c r="B146" s="3" t="s">
        <v>204</v>
      </c>
      <c r="C146" s="3">
        <v>50</v>
      </c>
      <c r="D146" s="4" t="s">
        <v>0</v>
      </c>
    </row>
    <row r="147" spans="1:36" ht="13.2" hidden="1">
      <c r="A147" s="1">
        <v>45194</v>
      </c>
      <c r="B147" s="3" t="s">
        <v>1389</v>
      </c>
      <c r="C147" s="3">
        <v>40</v>
      </c>
      <c r="D147" s="4" t="s">
        <v>0</v>
      </c>
    </row>
    <row r="148" spans="1:36" ht="13.2" hidden="1">
      <c r="A148" s="1">
        <v>45194</v>
      </c>
      <c r="B148" s="3" t="s">
        <v>1390</v>
      </c>
      <c r="C148" s="3">
        <v>50</v>
      </c>
      <c r="D148" s="4" t="s">
        <v>0</v>
      </c>
    </row>
    <row r="149" spans="1:36" ht="13.2" hidden="1">
      <c r="A149" s="1">
        <v>45195</v>
      </c>
      <c r="B149" s="3" t="s">
        <v>152</v>
      </c>
      <c r="C149" s="3">
        <v>35</v>
      </c>
      <c r="D149" s="4" t="s">
        <v>0</v>
      </c>
    </row>
    <row r="150" spans="1:36" ht="13.2" hidden="1">
      <c r="A150" s="1">
        <v>45195</v>
      </c>
      <c r="B150" s="3" t="s">
        <v>472</v>
      </c>
      <c r="C150" s="3">
        <v>50</v>
      </c>
      <c r="D150" s="4" t="s">
        <v>0</v>
      </c>
    </row>
    <row r="151" spans="1:36" ht="13.2" hidden="1">
      <c r="A151" s="1">
        <v>45195</v>
      </c>
      <c r="B151" s="3" t="s">
        <v>14</v>
      </c>
      <c r="C151" s="3">
        <v>70</v>
      </c>
      <c r="D151" s="4" t="s">
        <v>0</v>
      </c>
    </row>
    <row r="152" spans="1:36" ht="13.2" hidden="1">
      <c r="A152" s="1">
        <v>45195</v>
      </c>
      <c r="B152" s="3" t="s">
        <v>1326</v>
      </c>
      <c r="C152" s="3">
        <v>50</v>
      </c>
      <c r="D152" s="4" t="s">
        <v>0</v>
      </c>
    </row>
    <row r="153" spans="1:36" ht="13.2" hidden="1">
      <c r="A153" s="1">
        <v>45195</v>
      </c>
      <c r="B153" s="3" t="s">
        <v>609</v>
      </c>
      <c r="C153" s="3">
        <v>80</v>
      </c>
      <c r="D153" s="4" t="s">
        <v>0</v>
      </c>
    </row>
    <row r="154" spans="1:36" ht="13.2" hidden="1">
      <c r="A154" s="1">
        <v>45195</v>
      </c>
      <c r="B154" s="3" t="s">
        <v>32</v>
      </c>
      <c r="C154" s="3">
        <v>120</v>
      </c>
      <c r="D154" s="4" t="s">
        <v>0</v>
      </c>
    </row>
    <row r="155" spans="1:36" ht="13.2" hidden="1">
      <c r="A155" s="1">
        <v>45196</v>
      </c>
      <c r="B155" s="3" t="s">
        <v>201</v>
      </c>
      <c r="C155" s="3">
        <v>50</v>
      </c>
      <c r="D155" s="4" t="s">
        <v>0</v>
      </c>
    </row>
    <row r="156" spans="1:36" ht="13.2" hidden="1">
      <c r="A156" s="1">
        <v>45196</v>
      </c>
      <c r="B156" s="3" t="s">
        <v>1038</v>
      </c>
      <c r="C156" s="3">
        <v>50</v>
      </c>
      <c r="D156" s="4" t="s">
        <v>0</v>
      </c>
    </row>
    <row r="157" spans="1:36" ht="13.2" hidden="1">
      <c r="A157" s="1">
        <v>45196</v>
      </c>
      <c r="B157" s="3" t="s">
        <v>164</v>
      </c>
      <c r="C157" s="3">
        <v>70</v>
      </c>
      <c r="D157" s="4" t="s">
        <v>0</v>
      </c>
      <c r="V157" s="302" t="s">
        <v>1365</v>
      </c>
      <c r="W157" s="3" t="s">
        <v>14</v>
      </c>
      <c r="X157" s="3">
        <f t="shared" ref="X157:X161" si="4">0.4*Z157</f>
        <v>24</v>
      </c>
      <c r="Y157" s="4"/>
      <c r="Z157" s="3">
        <v>60</v>
      </c>
      <c r="AA157" s="302" t="s">
        <v>1365</v>
      </c>
      <c r="AB157" s="3" t="s">
        <v>1366</v>
      </c>
      <c r="AC157" s="3">
        <f>0.4*AE157</f>
        <v>40</v>
      </c>
      <c r="AD157" s="4"/>
      <c r="AE157" s="3">
        <v>100</v>
      </c>
      <c r="AF157" s="302" t="s">
        <v>1365</v>
      </c>
      <c r="AG157" s="3" t="s">
        <v>603</v>
      </c>
      <c r="AH157" s="3">
        <f>0.4*AJ157</f>
        <v>30</v>
      </c>
      <c r="AI157" s="4"/>
      <c r="AJ157" s="3">
        <v>75</v>
      </c>
    </row>
    <row r="158" spans="1:36" ht="13.2" hidden="1">
      <c r="A158" s="1">
        <v>45196</v>
      </c>
      <c r="B158" s="3" t="s">
        <v>394</v>
      </c>
      <c r="C158" s="3">
        <v>75</v>
      </c>
      <c r="D158" s="4" t="s">
        <v>0</v>
      </c>
      <c r="V158" s="302" t="s">
        <v>1365</v>
      </c>
      <c r="W158" s="3" t="s">
        <v>18</v>
      </c>
      <c r="X158" s="3">
        <f t="shared" si="4"/>
        <v>24</v>
      </c>
      <c r="Y158" s="4"/>
      <c r="Z158" s="3">
        <v>60</v>
      </c>
    </row>
    <row r="159" spans="1:36" ht="13.2" hidden="1">
      <c r="A159" s="1">
        <v>45196</v>
      </c>
      <c r="B159" s="3" t="s">
        <v>1391</v>
      </c>
      <c r="C159" s="3">
        <v>80</v>
      </c>
      <c r="D159" s="4" t="s">
        <v>0</v>
      </c>
      <c r="V159" s="302" t="s">
        <v>1365</v>
      </c>
      <c r="W159" s="3" t="s">
        <v>22</v>
      </c>
      <c r="X159" s="3">
        <f t="shared" si="4"/>
        <v>24</v>
      </c>
      <c r="Y159" s="4"/>
      <c r="Z159" s="3">
        <v>60</v>
      </c>
    </row>
    <row r="160" spans="1:36" ht="13.2" hidden="1">
      <c r="A160" s="1">
        <v>45196</v>
      </c>
      <c r="B160" s="3" t="s">
        <v>490</v>
      </c>
      <c r="C160" s="3">
        <v>50</v>
      </c>
      <c r="D160" s="4" t="s">
        <v>0</v>
      </c>
      <c r="V160" s="302" t="s">
        <v>1365</v>
      </c>
      <c r="W160" s="3" t="s">
        <v>347</v>
      </c>
      <c r="X160" s="3">
        <f t="shared" si="4"/>
        <v>40</v>
      </c>
      <c r="Y160" s="4"/>
      <c r="Z160" s="3">
        <v>100</v>
      </c>
    </row>
    <row r="161" spans="1:26" ht="13.2" hidden="1">
      <c r="A161" s="1">
        <v>45196</v>
      </c>
      <c r="B161" s="3" t="s">
        <v>84</v>
      </c>
      <c r="C161" s="3">
        <v>50</v>
      </c>
      <c r="D161" s="4" t="s">
        <v>0</v>
      </c>
      <c r="V161" s="302" t="s">
        <v>1365</v>
      </c>
      <c r="W161" s="3" t="s">
        <v>360</v>
      </c>
      <c r="X161" s="3">
        <f t="shared" si="4"/>
        <v>30</v>
      </c>
      <c r="Y161" s="4"/>
      <c r="Z161" s="3">
        <v>75</v>
      </c>
    </row>
    <row r="162" spans="1:26" ht="13.2" hidden="1">
      <c r="A162" s="1">
        <v>45196</v>
      </c>
      <c r="B162" s="3" t="s">
        <v>360</v>
      </c>
      <c r="C162" s="3">
        <v>35</v>
      </c>
      <c r="D162" s="4" t="s">
        <v>0</v>
      </c>
      <c r="V162" s="302" t="s">
        <v>1365</v>
      </c>
      <c r="W162" s="3" t="s">
        <v>193</v>
      </c>
      <c r="Y162" s="4"/>
    </row>
    <row r="163" spans="1:26" ht="13.2" hidden="1">
      <c r="A163" s="1">
        <v>45196</v>
      </c>
      <c r="B163" s="3" t="s">
        <v>1392</v>
      </c>
      <c r="C163" s="3">
        <v>50</v>
      </c>
      <c r="D163" s="4" t="s">
        <v>0</v>
      </c>
    </row>
    <row r="164" spans="1:26" ht="13.2" hidden="1">
      <c r="A164" s="1">
        <v>45196</v>
      </c>
      <c r="B164" s="3" t="s">
        <v>14</v>
      </c>
      <c r="C164" s="3">
        <v>35</v>
      </c>
      <c r="D164" s="4" t="s">
        <v>0</v>
      </c>
    </row>
    <row r="165" spans="1:26" ht="13.2" hidden="1">
      <c r="A165" s="1">
        <v>45197</v>
      </c>
      <c r="B165" s="3" t="s">
        <v>1117</v>
      </c>
      <c r="C165" s="3">
        <v>50</v>
      </c>
      <c r="D165" s="4" t="s">
        <v>0</v>
      </c>
    </row>
    <row r="166" spans="1:26" ht="13.2" hidden="1">
      <c r="A166" s="1">
        <v>45197</v>
      </c>
      <c r="B166" s="3" t="s">
        <v>1038</v>
      </c>
      <c r="C166" s="3">
        <v>50</v>
      </c>
      <c r="D166" s="4" t="s">
        <v>0</v>
      </c>
    </row>
    <row r="167" spans="1:26" ht="13.2" hidden="1">
      <c r="A167" s="1">
        <v>45197</v>
      </c>
      <c r="B167" s="3" t="s">
        <v>472</v>
      </c>
      <c r="C167" s="3">
        <v>50</v>
      </c>
      <c r="D167" s="4" t="s">
        <v>0</v>
      </c>
    </row>
    <row r="168" spans="1:26" ht="13.2" hidden="1">
      <c r="A168" s="1">
        <v>45197</v>
      </c>
      <c r="B168" s="3" t="s">
        <v>372</v>
      </c>
      <c r="C168" s="3">
        <v>80</v>
      </c>
      <c r="D168" s="4" t="s">
        <v>0</v>
      </c>
    </row>
    <row r="169" spans="1:26" ht="13.2" hidden="1">
      <c r="A169" s="1">
        <v>45197</v>
      </c>
      <c r="B169" s="3" t="s">
        <v>1393</v>
      </c>
      <c r="C169" s="3">
        <v>80</v>
      </c>
      <c r="D169" s="4" t="s">
        <v>0</v>
      </c>
    </row>
    <row r="170" spans="1:26" ht="13.2" hidden="1">
      <c r="A170" s="1">
        <v>45197</v>
      </c>
      <c r="B170" s="3" t="s">
        <v>22</v>
      </c>
      <c r="C170" s="3">
        <v>45</v>
      </c>
      <c r="D170" s="4" t="s">
        <v>0</v>
      </c>
    </row>
    <row r="171" spans="1:26" ht="13.2" hidden="1">
      <c r="A171" s="1">
        <v>45197</v>
      </c>
      <c r="B171" s="3" t="s">
        <v>360</v>
      </c>
      <c r="C171" s="3">
        <v>35</v>
      </c>
      <c r="D171" s="4" t="s">
        <v>0</v>
      </c>
    </row>
    <row r="172" spans="1:26" ht="13.2" hidden="1">
      <c r="A172" s="1">
        <v>45197</v>
      </c>
      <c r="B172" s="3" t="s">
        <v>16</v>
      </c>
      <c r="C172" s="3">
        <v>80</v>
      </c>
      <c r="D172" s="4" t="s">
        <v>0</v>
      </c>
    </row>
    <row r="173" spans="1:26" ht="13.2" hidden="1">
      <c r="A173" s="1">
        <v>45198</v>
      </c>
      <c r="B173" s="3" t="s">
        <v>331</v>
      </c>
      <c r="C173" s="3">
        <v>50</v>
      </c>
      <c r="D173" s="4" t="s">
        <v>0</v>
      </c>
    </row>
    <row r="174" spans="1:26" ht="13.2" hidden="1">
      <c r="A174" s="1">
        <v>45198</v>
      </c>
      <c r="B174" s="3" t="s">
        <v>20</v>
      </c>
      <c r="C174" s="3">
        <v>80</v>
      </c>
      <c r="D174" s="4" t="s">
        <v>0</v>
      </c>
    </row>
    <row r="175" spans="1:26" ht="13.2" hidden="1">
      <c r="A175" s="1">
        <v>45200</v>
      </c>
      <c r="B175" s="3" t="s">
        <v>22</v>
      </c>
      <c r="C175" s="3">
        <v>60</v>
      </c>
      <c r="D175" s="4" t="s">
        <v>0</v>
      </c>
    </row>
    <row r="176" spans="1:26" ht="13.2" hidden="1">
      <c r="A176" s="1">
        <v>45200</v>
      </c>
      <c r="B176" s="3" t="s">
        <v>204</v>
      </c>
      <c r="C176" s="3">
        <v>80</v>
      </c>
      <c r="D176" s="4" t="s">
        <v>0</v>
      </c>
    </row>
    <row r="177" spans="1:36" ht="13.2" hidden="1">
      <c r="A177" s="1">
        <v>45200</v>
      </c>
      <c r="B177" s="3" t="s">
        <v>1356</v>
      </c>
      <c r="C177" s="3">
        <v>80</v>
      </c>
      <c r="D177" s="4" t="s">
        <v>0</v>
      </c>
    </row>
    <row r="179" spans="1:36" ht="13.2">
      <c r="A179" s="5"/>
      <c r="B179" s="5"/>
      <c r="C179" s="5">
        <f>SUM(C132:C177)</f>
        <v>2746</v>
      </c>
      <c r="D179" s="5"/>
      <c r="E179" s="5"/>
      <c r="F179" s="5"/>
      <c r="G179" s="5">
        <v>40</v>
      </c>
      <c r="H179" s="5"/>
      <c r="I179" s="5"/>
      <c r="J179" s="5"/>
      <c r="K179" s="5">
        <v>110</v>
      </c>
      <c r="L179" s="5"/>
      <c r="M179" s="5"/>
      <c r="N179" s="5"/>
      <c r="O179" s="5">
        <v>70</v>
      </c>
      <c r="P179" s="5"/>
      <c r="Q179" s="5"/>
      <c r="R179" s="5">
        <v>80</v>
      </c>
      <c r="S179" s="5"/>
      <c r="T179" s="5"/>
      <c r="U179" s="5"/>
      <c r="V179" s="5"/>
      <c r="W179" s="5">
        <f>C179+G179+K179+O179+R179</f>
        <v>3046</v>
      </c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</row>
    <row r="182" spans="1:36" ht="13.2">
      <c r="B182" s="3" t="s">
        <v>0</v>
      </c>
      <c r="C182" s="3" t="s">
        <v>1</v>
      </c>
      <c r="D182" s="3" t="s">
        <v>8</v>
      </c>
      <c r="E182" s="3" t="s">
        <v>3</v>
      </c>
      <c r="F182" s="3" t="s">
        <v>505</v>
      </c>
    </row>
    <row r="183" spans="1:36" ht="13.2">
      <c r="A183" s="3" t="s">
        <v>219</v>
      </c>
      <c r="B183" s="3">
        <v>1765</v>
      </c>
      <c r="C183" s="3">
        <v>30</v>
      </c>
      <c r="D183" s="3">
        <v>115</v>
      </c>
      <c r="E183" s="3">
        <v>70</v>
      </c>
      <c r="G183" s="17">
        <f>SUM(B183:E183)</f>
        <v>1980</v>
      </c>
    </row>
    <row r="184" spans="1:36" ht="13.2">
      <c r="A184" s="3" t="s">
        <v>220</v>
      </c>
      <c r="B184" s="3">
        <v>2386</v>
      </c>
      <c r="C184" s="3">
        <v>110</v>
      </c>
      <c r="D184" s="3">
        <v>40</v>
      </c>
      <c r="E184" s="3">
        <v>70</v>
      </c>
      <c r="F184" s="3">
        <v>50</v>
      </c>
      <c r="G184" s="17">
        <f>SUM(B184:F184)</f>
        <v>2656</v>
      </c>
    </row>
    <row r="185" spans="1:36" ht="13.2">
      <c r="A185" s="3" t="s">
        <v>221</v>
      </c>
      <c r="B185" s="3">
        <v>3288</v>
      </c>
      <c r="C185" s="3">
        <v>160</v>
      </c>
      <c r="D185" s="3">
        <v>120</v>
      </c>
      <c r="E185" s="3">
        <v>70</v>
      </c>
      <c r="F185" s="3">
        <v>30</v>
      </c>
      <c r="G185" s="17">
        <f t="shared" ref="G185:G186" si="5">SUM(B185:F185)</f>
        <v>3668</v>
      </c>
    </row>
    <row r="186" spans="1:36" ht="13.2">
      <c r="A186" s="3" t="s">
        <v>222</v>
      </c>
      <c r="B186" s="3">
        <v>2746</v>
      </c>
      <c r="C186" s="3">
        <v>110</v>
      </c>
      <c r="D186" s="3">
        <v>40</v>
      </c>
      <c r="E186" s="3">
        <v>70</v>
      </c>
      <c r="F186" s="3">
        <v>80</v>
      </c>
      <c r="G186" s="17">
        <f t="shared" si="5"/>
        <v>3046</v>
      </c>
    </row>
    <row r="188" spans="1:36" ht="13.2">
      <c r="B188" s="3">
        <f t="shared" ref="B188:G188" si="6">SUM(B183:B186)</f>
        <v>10185</v>
      </c>
      <c r="C188" s="3">
        <f t="shared" si="6"/>
        <v>410</v>
      </c>
      <c r="D188" s="3">
        <f t="shared" si="6"/>
        <v>315</v>
      </c>
      <c r="E188" s="3">
        <f t="shared" si="6"/>
        <v>280</v>
      </c>
      <c r="F188" s="3">
        <f t="shared" si="6"/>
        <v>160</v>
      </c>
      <c r="G188" s="3">
        <f t="shared" si="6"/>
        <v>11350</v>
      </c>
    </row>
    <row r="247" spans="1:18" ht="16.8">
      <c r="I247" s="334" t="s">
        <v>1394</v>
      </c>
      <c r="R247" s="4"/>
    </row>
    <row r="248" spans="1:18" ht="16.8">
      <c r="A248" s="5" t="s">
        <v>1327</v>
      </c>
      <c r="B248" s="302" t="s">
        <v>1220</v>
      </c>
      <c r="C248" s="335"/>
      <c r="D248" s="3" t="s">
        <v>1395</v>
      </c>
      <c r="E248" s="3" t="s">
        <v>1396</v>
      </c>
      <c r="F248" s="3" t="s">
        <v>1</v>
      </c>
      <c r="I248" s="334" t="s">
        <v>1397</v>
      </c>
    </row>
    <row r="249" spans="1:18" ht="16.8">
      <c r="A249" s="5" t="s">
        <v>360</v>
      </c>
      <c r="B249" s="302" t="s">
        <v>1398</v>
      </c>
      <c r="C249" s="335" t="s">
        <v>891</v>
      </c>
      <c r="D249" s="3" t="s">
        <v>877</v>
      </c>
      <c r="E249" s="3" t="s">
        <v>361</v>
      </c>
      <c r="F249" s="3" t="s">
        <v>0</v>
      </c>
      <c r="I249" s="334" t="s">
        <v>1399</v>
      </c>
    </row>
    <row r="250" spans="1:18" ht="16.8">
      <c r="A250" s="5" t="s">
        <v>638</v>
      </c>
      <c r="B250" s="336">
        <v>45084</v>
      </c>
      <c r="C250" s="335"/>
      <c r="E250" s="3" t="s">
        <v>1400</v>
      </c>
      <c r="F250" s="3" t="s">
        <v>0</v>
      </c>
      <c r="I250" s="334" t="s">
        <v>1401</v>
      </c>
    </row>
    <row r="251" spans="1:18" ht="16.8">
      <c r="A251" s="5" t="s">
        <v>472</v>
      </c>
      <c r="B251" s="336">
        <v>45084</v>
      </c>
      <c r="C251" s="335"/>
      <c r="D251" s="3" t="s">
        <v>871</v>
      </c>
      <c r="E251" s="3" t="s">
        <v>473</v>
      </c>
      <c r="F251" s="3" t="s">
        <v>0</v>
      </c>
      <c r="I251" s="334" t="s">
        <v>1402</v>
      </c>
    </row>
    <row r="252" spans="1:18" ht="13.2">
      <c r="A252" s="5" t="s">
        <v>372</v>
      </c>
      <c r="B252" s="302" t="s">
        <v>1403</v>
      </c>
      <c r="C252" s="335"/>
      <c r="D252" s="3" t="s">
        <v>871</v>
      </c>
      <c r="E252" s="3" t="s">
        <v>373</v>
      </c>
      <c r="F252" s="3" t="s">
        <v>0</v>
      </c>
    </row>
    <row r="253" spans="1:18" ht="13.2">
      <c r="A253" s="5" t="s">
        <v>9</v>
      </c>
      <c r="B253" s="302" t="s">
        <v>1398</v>
      </c>
      <c r="C253" s="335"/>
      <c r="D253" s="3" t="s">
        <v>949</v>
      </c>
      <c r="E253" s="3" t="s">
        <v>1404</v>
      </c>
      <c r="F253" s="3" t="s">
        <v>3</v>
      </c>
    </row>
    <row r="254" spans="1:18" ht="13.2">
      <c r="A254" s="7" t="s">
        <v>14</v>
      </c>
      <c r="B254" s="302">
        <v>7</v>
      </c>
      <c r="C254" s="335"/>
      <c r="D254" s="3" t="s">
        <v>871</v>
      </c>
      <c r="E254" s="3" t="s">
        <v>1405</v>
      </c>
      <c r="F254" s="3" t="s">
        <v>0</v>
      </c>
    </row>
    <row r="255" spans="1:18" ht="13.2">
      <c r="A255" s="5" t="s">
        <v>128</v>
      </c>
      <c r="B255" s="302" t="s">
        <v>1406</v>
      </c>
      <c r="C255" s="335" t="s">
        <v>1407</v>
      </c>
      <c r="D255" s="3" t="s">
        <v>877</v>
      </c>
      <c r="E255" s="3" t="s">
        <v>1130</v>
      </c>
      <c r="F255" s="3" t="s">
        <v>0</v>
      </c>
      <c r="G255" s="3" t="s">
        <v>1408</v>
      </c>
    </row>
    <row r="256" spans="1:18" ht="13.2">
      <c r="A256" s="5" t="s">
        <v>1356</v>
      </c>
      <c r="B256" s="336">
        <v>45084</v>
      </c>
      <c r="C256" s="335" t="s">
        <v>1409</v>
      </c>
      <c r="D256" s="3" t="s">
        <v>949</v>
      </c>
      <c r="E256" s="3" t="s">
        <v>1410</v>
      </c>
      <c r="F256" s="3" t="s">
        <v>0</v>
      </c>
    </row>
    <row r="257" spans="1:13" ht="13.2">
      <c r="A257" s="5" t="s">
        <v>16</v>
      </c>
      <c r="B257" s="302" t="s">
        <v>1411</v>
      </c>
      <c r="C257" s="335"/>
      <c r="D257" s="3" t="s">
        <v>896</v>
      </c>
      <c r="E257" s="3" t="s">
        <v>1412</v>
      </c>
      <c r="F257" s="3" t="s">
        <v>0</v>
      </c>
    </row>
    <row r="258" spans="1:13" ht="13.2">
      <c r="A258" s="7" t="s">
        <v>32</v>
      </c>
      <c r="B258" s="302">
        <v>5</v>
      </c>
      <c r="C258" s="335"/>
      <c r="D258" s="3" t="s">
        <v>1413</v>
      </c>
      <c r="E258" s="3" t="s">
        <v>323</v>
      </c>
      <c r="F258" s="3" t="s">
        <v>0</v>
      </c>
    </row>
    <row r="259" spans="1:13" ht="13.2">
      <c r="A259" s="5" t="s">
        <v>131</v>
      </c>
      <c r="B259" s="302" t="s">
        <v>1220</v>
      </c>
      <c r="C259" s="335"/>
      <c r="D259" s="3" t="s">
        <v>1100</v>
      </c>
      <c r="E259" s="3" t="s">
        <v>417</v>
      </c>
      <c r="F259" s="3" t="s">
        <v>0</v>
      </c>
    </row>
    <row r="260" spans="1:13" ht="13.2">
      <c r="A260" s="5" t="s">
        <v>20</v>
      </c>
      <c r="B260" s="302" t="s">
        <v>1403</v>
      </c>
      <c r="C260" s="335" t="s">
        <v>862</v>
      </c>
      <c r="D260" s="3" t="s">
        <v>871</v>
      </c>
      <c r="E260" s="3" t="s">
        <v>307</v>
      </c>
      <c r="F260" s="3" t="s">
        <v>0</v>
      </c>
    </row>
    <row r="261" spans="1:13" ht="13.2">
      <c r="A261" s="5" t="s">
        <v>84</v>
      </c>
      <c r="B261" s="302" t="s">
        <v>1414</v>
      </c>
      <c r="C261" s="335"/>
      <c r="D261" s="3" t="s">
        <v>1415</v>
      </c>
      <c r="E261" s="3" t="s">
        <v>417</v>
      </c>
      <c r="F261" s="3" t="s">
        <v>0</v>
      </c>
    </row>
    <row r="262" spans="1:13" ht="13.2">
      <c r="A262" s="5" t="s">
        <v>491</v>
      </c>
      <c r="B262" s="336">
        <v>45084</v>
      </c>
      <c r="C262" s="335"/>
      <c r="D262" s="3" t="s">
        <v>871</v>
      </c>
      <c r="E262" s="3" t="s">
        <v>1416</v>
      </c>
      <c r="F262" s="3" t="s">
        <v>0</v>
      </c>
    </row>
    <row r="263" spans="1:13" ht="13.2">
      <c r="A263" s="13" t="s">
        <v>1038</v>
      </c>
      <c r="B263" s="336">
        <v>45115</v>
      </c>
      <c r="C263" s="335" t="s">
        <v>1417</v>
      </c>
      <c r="D263" s="3" t="s">
        <v>1415</v>
      </c>
      <c r="E263" s="3" t="s">
        <v>1418</v>
      </c>
      <c r="F263" s="3" t="s">
        <v>0</v>
      </c>
      <c r="G263" s="1">
        <v>45190</v>
      </c>
    </row>
    <row r="264" spans="1:13" ht="13.2">
      <c r="A264" s="5" t="s">
        <v>30</v>
      </c>
      <c r="B264" s="302" t="s">
        <v>1220</v>
      </c>
      <c r="C264" s="335" t="s">
        <v>895</v>
      </c>
      <c r="D264" s="3" t="s">
        <v>877</v>
      </c>
      <c r="E264" s="3" t="s">
        <v>418</v>
      </c>
      <c r="F264" s="3" t="s">
        <v>0</v>
      </c>
    </row>
    <row r="265" spans="1:13" ht="13.2">
      <c r="A265" s="5" t="s">
        <v>18</v>
      </c>
      <c r="B265" s="302" t="s">
        <v>1220</v>
      </c>
      <c r="C265" s="335"/>
      <c r="D265" s="3" t="s">
        <v>877</v>
      </c>
      <c r="E265" s="3" t="s">
        <v>566</v>
      </c>
      <c r="F265" s="3" t="s">
        <v>0</v>
      </c>
    </row>
    <row r="266" spans="1:13" ht="13.2">
      <c r="A266" s="5" t="s">
        <v>614</v>
      </c>
      <c r="B266" s="302" t="s">
        <v>1403</v>
      </c>
      <c r="D266" s="3" t="s">
        <v>871</v>
      </c>
      <c r="E266" s="3" t="s">
        <v>1416</v>
      </c>
      <c r="F266" s="3" t="s">
        <v>0</v>
      </c>
    </row>
    <row r="267" spans="1:13" ht="13.2">
      <c r="A267" s="5" t="s">
        <v>491</v>
      </c>
      <c r="B267" s="337">
        <v>45084</v>
      </c>
      <c r="C267" s="335" t="s">
        <v>1409</v>
      </c>
      <c r="D267" s="338" t="s">
        <v>949</v>
      </c>
      <c r="E267" s="338" t="s">
        <v>1400</v>
      </c>
      <c r="F267" s="338" t="s">
        <v>0</v>
      </c>
    </row>
    <row r="268" spans="1:13" ht="13.2">
      <c r="A268" s="5" t="s">
        <v>1110</v>
      </c>
      <c r="B268" s="3" t="s">
        <v>1220</v>
      </c>
      <c r="C268" s="3" t="s">
        <v>899</v>
      </c>
      <c r="D268" s="3" t="s">
        <v>877</v>
      </c>
      <c r="E268" s="3" t="s">
        <v>1111</v>
      </c>
      <c r="F268" s="338" t="s">
        <v>0</v>
      </c>
    </row>
    <row r="269" spans="1:13" ht="13.2">
      <c r="A269" s="5" t="s">
        <v>394</v>
      </c>
      <c r="B269" s="3" t="s">
        <v>1414</v>
      </c>
      <c r="C269" s="3" t="s">
        <v>1419</v>
      </c>
      <c r="D269" s="3" t="s">
        <v>1420</v>
      </c>
      <c r="E269" s="3" t="s">
        <v>335</v>
      </c>
      <c r="F269" s="3" t="s">
        <v>1073</v>
      </c>
    </row>
    <row r="270" spans="1:13" ht="13.2">
      <c r="A270" s="5" t="s">
        <v>144</v>
      </c>
      <c r="B270" s="3" t="s">
        <v>1421</v>
      </c>
      <c r="C270" s="3" t="s">
        <v>1422</v>
      </c>
      <c r="D270" s="3" t="s">
        <v>877</v>
      </c>
      <c r="E270" s="3" t="s">
        <v>344</v>
      </c>
      <c r="F270" s="3" t="s">
        <v>1073</v>
      </c>
      <c r="K270" s="5" t="s">
        <v>1423</v>
      </c>
      <c r="L270" s="5"/>
      <c r="M270" s="3" t="s">
        <v>1424</v>
      </c>
    </row>
    <row r="271" spans="1:13" ht="13.2">
      <c r="A271" s="5" t="s">
        <v>152</v>
      </c>
      <c r="B271" s="3" t="s">
        <v>1425</v>
      </c>
      <c r="C271" s="3" t="s">
        <v>1426</v>
      </c>
      <c r="D271" s="3" t="s">
        <v>979</v>
      </c>
      <c r="E271" s="3" t="s">
        <v>314</v>
      </c>
      <c r="F271" s="3" t="s">
        <v>1073</v>
      </c>
      <c r="K271" s="5"/>
      <c r="L271" s="5"/>
      <c r="M271" s="3" t="s">
        <v>491</v>
      </c>
    </row>
    <row r="272" spans="1:13" ht="13.2">
      <c r="A272" s="7" t="s">
        <v>210</v>
      </c>
      <c r="B272" s="3" t="s">
        <v>1425</v>
      </c>
      <c r="C272" s="3" t="s">
        <v>1427</v>
      </c>
      <c r="D272" s="3" t="s">
        <v>1057</v>
      </c>
      <c r="E272" s="3" t="s">
        <v>1058</v>
      </c>
      <c r="F272" s="3" t="s">
        <v>0</v>
      </c>
      <c r="K272" s="5"/>
      <c r="L272" s="5"/>
    </row>
    <row r="273" spans="1:12" ht="13.2">
      <c r="A273" s="5" t="s">
        <v>6</v>
      </c>
      <c r="B273" s="3" t="s">
        <v>1414</v>
      </c>
      <c r="C273" s="3" t="s">
        <v>1428</v>
      </c>
      <c r="D273" s="3" t="s">
        <v>1429</v>
      </c>
      <c r="E273" s="3" t="s">
        <v>437</v>
      </c>
      <c r="F273" s="3" t="s">
        <v>0</v>
      </c>
      <c r="K273" s="5"/>
      <c r="L273" s="5"/>
    </row>
    <row r="274" spans="1:12" ht="13.2">
      <c r="A274" s="7" t="s">
        <v>80</v>
      </c>
      <c r="B274" s="3" t="s">
        <v>1421</v>
      </c>
      <c r="C274" s="3" t="s">
        <v>1422</v>
      </c>
      <c r="D274" s="3" t="s">
        <v>877</v>
      </c>
      <c r="E274" s="3" t="s">
        <v>418</v>
      </c>
      <c r="F274" s="3" t="s">
        <v>0</v>
      </c>
      <c r="K274" s="5" t="s">
        <v>1430</v>
      </c>
      <c r="L274" s="5" t="s">
        <v>1431</v>
      </c>
    </row>
    <row r="275" spans="1:12" ht="13.2">
      <c r="A275" s="3" t="s">
        <v>328</v>
      </c>
      <c r="E275" s="3" t="s">
        <v>1432</v>
      </c>
      <c r="F275" s="3" t="s">
        <v>0</v>
      </c>
      <c r="K275" s="5" t="s">
        <v>1433</v>
      </c>
      <c r="L275" s="5" t="s">
        <v>1431</v>
      </c>
    </row>
    <row r="276" spans="1:12" ht="13.2">
      <c r="A276" s="3" t="s">
        <v>201</v>
      </c>
      <c r="B276" s="3" t="s">
        <v>1398</v>
      </c>
      <c r="C276" s="3" t="s">
        <v>960</v>
      </c>
      <c r="D276" s="3" t="s">
        <v>871</v>
      </c>
      <c r="E276" s="3" t="s">
        <v>584</v>
      </c>
      <c r="F276" s="3" t="s">
        <v>0</v>
      </c>
      <c r="K276" s="5" t="s">
        <v>1434</v>
      </c>
      <c r="L276" s="5" t="s">
        <v>1431</v>
      </c>
    </row>
    <row r="277" spans="1:12" ht="13.2">
      <c r="A277" s="7" t="s">
        <v>14</v>
      </c>
      <c r="B277" s="3" t="s">
        <v>1435</v>
      </c>
      <c r="C277" s="3" t="s">
        <v>1436</v>
      </c>
      <c r="D277" s="3" t="s">
        <v>1437</v>
      </c>
      <c r="E277" s="3" t="s">
        <v>1405</v>
      </c>
      <c r="F277" s="3" t="s">
        <v>0</v>
      </c>
    </row>
    <row r="278" spans="1:12" ht="13.2">
      <c r="A278" s="3" t="s">
        <v>209</v>
      </c>
      <c r="B278" s="3" t="s">
        <v>1220</v>
      </c>
      <c r="C278" s="3" t="s">
        <v>1438</v>
      </c>
      <c r="D278" s="3" t="s">
        <v>877</v>
      </c>
      <c r="E278" s="3" t="s">
        <v>1072</v>
      </c>
      <c r="F278" s="3" t="s">
        <v>0</v>
      </c>
    </row>
    <row r="279" spans="1:12" ht="13.2">
      <c r="A279" s="3" t="s">
        <v>1104</v>
      </c>
      <c r="B279" s="3" t="s">
        <v>1220</v>
      </c>
      <c r="C279" s="3" t="s">
        <v>834</v>
      </c>
      <c r="D279" s="3" t="s">
        <v>877</v>
      </c>
      <c r="E279" s="3" t="s">
        <v>474</v>
      </c>
      <c r="F279" s="3" t="s">
        <v>0</v>
      </c>
      <c r="G279" s="3" t="s">
        <v>1105</v>
      </c>
    </row>
    <row r="280" spans="1:12" ht="13.2">
      <c r="A280" s="3" t="s">
        <v>1439</v>
      </c>
      <c r="B280" s="3" t="s">
        <v>1414</v>
      </c>
      <c r="E280" s="3" t="s">
        <v>1440</v>
      </c>
      <c r="F280" s="3" t="s">
        <v>0</v>
      </c>
    </row>
    <row r="281" spans="1:12" ht="13.2">
      <c r="A281" s="3" t="s">
        <v>1441</v>
      </c>
      <c r="B281" s="3" t="s">
        <v>1220</v>
      </c>
    </row>
    <row r="282" spans="1:12" ht="13.2">
      <c r="A282" s="3" t="s">
        <v>1442</v>
      </c>
      <c r="B282" s="3" t="s">
        <v>1220</v>
      </c>
    </row>
    <row r="283" spans="1:12" ht="13.2">
      <c r="A283" s="3" t="s">
        <v>93</v>
      </c>
      <c r="B283" s="3" t="s">
        <v>1398</v>
      </c>
      <c r="C283" s="3" t="s">
        <v>960</v>
      </c>
      <c r="D283" s="3" t="s">
        <v>871</v>
      </c>
      <c r="E283" s="3" t="s">
        <v>325</v>
      </c>
      <c r="F283" s="3" t="s">
        <v>8</v>
      </c>
    </row>
    <row r="284" spans="1:12" ht="13.2">
      <c r="A284" s="3" t="s">
        <v>90</v>
      </c>
      <c r="B284" s="1">
        <v>45115</v>
      </c>
      <c r="C284" s="3" t="s">
        <v>1443</v>
      </c>
      <c r="D284" s="3" t="s">
        <v>871</v>
      </c>
      <c r="E284" s="3" t="s">
        <v>325</v>
      </c>
      <c r="F284" s="3" t="s">
        <v>8</v>
      </c>
    </row>
    <row r="285" spans="1:12" ht="13.2">
      <c r="A285" s="3" t="s">
        <v>1444</v>
      </c>
      <c r="B285" s="3" t="s">
        <v>1414</v>
      </c>
      <c r="C285" s="3" t="s">
        <v>895</v>
      </c>
      <c r="D285" s="3" t="s">
        <v>877</v>
      </c>
      <c r="E285" s="3" t="s">
        <v>1130</v>
      </c>
      <c r="F285" s="3" t="s">
        <v>0</v>
      </c>
      <c r="G285" s="3" t="s">
        <v>1445</v>
      </c>
      <c r="H285" s="3" t="s">
        <v>1446</v>
      </c>
    </row>
    <row r="286" spans="1:12" ht="13.2">
      <c r="A286" s="3" t="s">
        <v>201</v>
      </c>
      <c r="B286" s="3" t="s">
        <v>1398</v>
      </c>
      <c r="C286" s="3" t="s">
        <v>891</v>
      </c>
      <c r="D286" s="3" t="s">
        <v>877</v>
      </c>
      <c r="E286" s="3" t="s">
        <v>344</v>
      </c>
      <c r="F286" s="3" t="s">
        <v>0</v>
      </c>
      <c r="G286" s="3" t="s">
        <v>1447</v>
      </c>
    </row>
    <row r="287" spans="1:12" ht="13.2">
      <c r="A287" s="3" t="s">
        <v>919</v>
      </c>
      <c r="B287" s="3" t="s">
        <v>1414</v>
      </c>
      <c r="C287" s="3" t="s">
        <v>895</v>
      </c>
      <c r="D287" s="3" t="s">
        <v>877</v>
      </c>
      <c r="E287" s="3" t="s">
        <v>430</v>
      </c>
      <c r="F287" s="3" t="s">
        <v>0</v>
      </c>
    </row>
    <row r="288" spans="1:12" ht="13.2">
      <c r="A288" s="3" t="s">
        <v>144</v>
      </c>
      <c r="B288" s="1">
        <v>45084</v>
      </c>
      <c r="C288" s="3" t="s">
        <v>1409</v>
      </c>
      <c r="D288" s="3" t="s">
        <v>949</v>
      </c>
      <c r="E288" s="3" t="s">
        <v>436</v>
      </c>
      <c r="F288" s="3" t="s">
        <v>0</v>
      </c>
    </row>
    <row r="289" spans="1:6" ht="13.2">
      <c r="A289" s="3" t="s">
        <v>1448</v>
      </c>
      <c r="B289" s="3" t="s">
        <v>1220</v>
      </c>
      <c r="C289" s="3" t="s">
        <v>1438</v>
      </c>
      <c r="D289" s="3" t="s">
        <v>877</v>
      </c>
      <c r="E289" s="3" t="s">
        <v>1116</v>
      </c>
      <c r="F289" s="3" t="s">
        <v>0</v>
      </c>
    </row>
    <row r="290" spans="1:6" ht="13.2">
      <c r="A290" s="3" t="s">
        <v>331</v>
      </c>
      <c r="B290" s="1">
        <v>45115</v>
      </c>
      <c r="C290" s="3" t="s">
        <v>924</v>
      </c>
      <c r="D290" s="3" t="s">
        <v>871</v>
      </c>
      <c r="E290" s="3" t="s">
        <v>271</v>
      </c>
      <c r="F290" s="3" t="s">
        <v>0</v>
      </c>
    </row>
    <row r="305" spans="1:5" ht="13.2">
      <c r="A305" s="3" t="s">
        <v>388</v>
      </c>
    </row>
    <row r="306" spans="1:5" ht="13.2">
      <c r="A306" s="3" t="s">
        <v>372</v>
      </c>
      <c r="B306" s="3" t="s">
        <v>1414</v>
      </c>
      <c r="C306" s="3" t="s">
        <v>373</v>
      </c>
    </row>
    <row r="307" spans="1:5" ht="13.2">
      <c r="A307" s="3" t="s">
        <v>301</v>
      </c>
      <c r="B307" s="3" t="s">
        <v>1414</v>
      </c>
      <c r="C307" s="3" t="s">
        <v>1449</v>
      </c>
    </row>
    <row r="308" spans="1:5" ht="13.2">
      <c r="A308" s="3" t="s">
        <v>347</v>
      </c>
      <c r="B308" s="3" t="s">
        <v>1414</v>
      </c>
      <c r="C308" s="3" t="s">
        <v>348</v>
      </c>
    </row>
    <row r="309" spans="1:5" ht="13.2">
      <c r="A309" s="3" t="s">
        <v>1439</v>
      </c>
      <c r="B309" s="3" t="s">
        <v>1414</v>
      </c>
      <c r="C309" s="3" t="s">
        <v>417</v>
      </c>
      <c r="D309" s="339" t="s">
        <v>1450</v>
      </c>
    </row>
    <row r="310" spans="1:5" ht="13.2">
      <c r="A310" s="3" t="s">
        <v>12</v>
      </c>
      <c r="B310" s="3" t="s">
        <v>1220</v>
      </c>
      <c r="C310" s="3" t="s">
        <v>1451</v>
      </c>
      <c r="D310" s="339" t="s">
        <v>1452</v>
      </c>
    </row>
    <row r="311" spans="1:5" ht="13.2">
      <c r="A311" s="3" t="s">
        <v>609</v>
      </c>
      <c r="B311" s="3" t="s">
        <v>779</v>
      </c>
    </row>
    <row r="312" spans="1:5" ht="13.2">
      <c r="A312" s="3" t="s">
        <v>22</v>
      </c>
      <c r="B312" s="3" t="s">
        <v>779</v>
      </c>
    </row>
    <row r="313" spans="1:5" ht="13.2">
      <c r="A313" s="3" t="s">
        <v>1064</v>
      </c>
      <c r="B313" s="3" t="s">
        <v>779</v>
      </c>
      <c r="C313" s="3" t="s">
        <v>344</v>
      </c>
      <c r="E313" s="3" t="s">
        <v>1447</v>
      </c>
    </row>
    <row r="314" spans="1:5" ht="13.2">
      <c r="A314" s="3" t="s">
        <v>1441</v>
      </c>
      <c r="B314" s="3" t="s">
        <v>1220</v>
      </c>
      <c r="C314" s="3" t="s">
        <v>1453</v>
      </c>
      <c r="D314" s="339" t="s">
        <v>1454</v>
      </c>
    </row>
    <row r="315" spans="1:5" ht="13.2">
      <c r="A315" s="3" t="s">
        <v>39</v>
      </c>
      <c r="B315" s="3" t="s">
        <v>1220</v>
      </c>
    </row>
    <row r="316" spans="1:5" ht="13.2">
      <c r="A316" s="3" t="s">
        <v>1455</v>
      </c>
      <c r="B316" s="3" t="s">
        <v>1220</v>
      </c>
    </row>
    <row r="317" spans="1:5" ht="13.2">
      <c r="A317" s="3" t="s">
        <v>1456</v>
      </c>
      <c r="B317" s="3" t="s">
        <v>1220</v>
      </c>
    </row>
    <row r="318" spans="1:5" ht="13.2">
      <c r="A318" s="3" t="s">
        <v>1457</v>
      </c>
      <c r="B318" s="3" t="s">
        <v>1414</v>
      </c>
      <c r="C318" s="3" t="s">
        <v>1458</v>
      </c>
    </row>
    <row r="319" spans="1:5" ht="13.2">
      <c r="A319" s="3" t="s">
        <v>919</v>
      </c>
      <c r="B319" s="3" t="s">
        <v>1414</v>
      </c>
    </row>
  </sheetData>
  <conditionalFormatting sqref="M2 Q2 I2:I3 D2:D28 I32 N32 R32:R33 D32:D69 Q72 H72:H73 L72:L74 D72:D128 H132 P132 L132:L133 D132:D177 AD157 AI157 Y157:Y162 R247">
    <cfRule type="notContainsBlanks" dxfId="20" priority="1">
      <formula>LEN(TRIM(D2))&gt;0</formula>
    </cfRule>
    <cfRule type="containsBlanks" dxfId="19" priority="2">
      <formula>LEN(TRIM(D2))=0</formula>
    </cfRule>
  </conditionalFormatting>
  <dataValidations count="1">
    <dataValidation type="list" allowBlank="1" sqref="I2 M2 D2:D7 D15:D17" xr:uid="{00000000-0002-0000-2D00-000000000000}">
      <formula1>$Y$1:$Y$4</formula1>
    </dataValidation>
  </dataValidations>
  <hyperlinks>
    <hyperlink ref="D309" r:id="rId1" xr:uid="{00000000-0004-0000-2D00-000000000000}"/>
    <hyperlink ref="D310" r:id="rId2" xr:uid="{00000000-0004-0000-2D00-000001000000}"/>
    <hyperlink ref="D314" r:id="rId3" xr:uid="{00000000-0004-0000-2D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2D00-000001000000}">
          <x14:formula1>
            <xm:f>'Feb 2023'!$Y$4:$Y$8</xm:f>
          </x14:formula1>
          <xm:sqref>Q2 I3 D8:D14 D18:D28 I32 N32 R32:R33 D32:D69 Q72 H72:H73 L72:L74 D72:D128 H132 P132 L132:L133 AD157 AI157 Y157:Y162 D132:D177 R247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Z275"/>
  <sheetViews>
    <sheetView topLeftCell="A56" workbookViewId="0"/>
  </sheetViews>
  <sheetFormatPr defaultColWidth="12.6640625" defaultRowHeight="15.75" customHeight="1"/>
  <cols>
    <col min="3" max="3" width="12.21875" customWidth="1"/>
  </cols>
  <sheetData>
    <row r="1" spans="1:25" ht="16.8" hidden="1">
      <c r="A1" s="302" t="s">
        <v>1365</v>
      </c>
      <c r="B1" s="3" t="s">
        <v>1459</v>
      </c>
      <c r="C1" s="3">
        <v>32</v>
      </c>
      <c r="D1" s="4" t="s">
        <v>0</v>
      </c>
      <c r="E1" s="333">
        <v>80</v>
      </c>
      <c r="F1" s="3" t="s">
        <v>1460</v>
      </c>
      <c r="G1" s="3">
        <f>0.4*I1</f>
        <v>40</v>
      </c>
      <c r="H1" s="4" t="s">
        <v>8</v>
      </c>
      <c r="I1" s="282">
        <v>100</v>
      </c>
      <c r="J1" s="3" t="s">
        <v>1372</v>
      </c>
      <c r="K1" s="3">
        <f>0.4*M1</f>
        <v>30</v>
      </c>
      <c r="L1" s="4" t="s">
        <v>1</v>
      </c>
      <c r="M1" s="282">
        <v>75</v>
      </c>
      <c r="T1" s="334" t="s">
        <v>1394</v>
      </c>
      <c r="Y1" s="3" t="s">
        <v>1</v>
      </c>
    </row>
    <row r="2" spans="1:25" ht="16.8" hidden="1">
      <c r="A2" s="1">
        <v>45203</v>
      </c>
      <c r="B2" s="3" t="s">
        <v>1104</v>
      </c>
      <c r="C2" s="3">
        <v>80</v>
      </c>
      <c r="D2" s="4" t="s">
        <v>0</v>
      </c>
      <c r="I2" s="1">
        <v>45201</v>
      </c>
      <c r="J2" s="3" t="s">
        <v>25</v>
      </c>
      <c r="K2" s="3">
        <v>80</v>
      </c>
      <c r="L2" s="4" t="s">
        <v>1</v>
      </c>
      <c r="M2" s="1">
        <v>45202</v>
      </c>
      <c r="N2" s="3" t="s">
        <v>9</v>
      </c>
      <c r="O2" s="3">
        <v>70</v>
      </c>
      <c r="P2" s="4" t="s">
        <v>3</v>
      </c>
      <c r="T2" s="334" t="s">
        <v>1397</v>
      </c>
      <c r="Y2" s="3" t="s">
        <v>8</v>
      </c>
    </row>
    <row r="3" spans="1:25" ht="16.8" hidden="1">
      <c r="A3" s="1">
        <v>45204</v>
      </c>
      <c r="B3" s="3" t="s">
        <v>26</v>
      </c>
      <c r="C3" s="3">
        <v>35</v>
      </c>
      <c r="D3" s="4" t="s">
        <v>0</v>
      </c>
      <c r="I3" s="1">
        <v>45202</v>
      </c>
      <c r="J3" s="3" t="s">
        <v>1327</v>
      </c>
      <c r="K3" s="3">
        <v>80</v>
      </c>
      <c r="L3" s="4" t="s">
        <v>1</v>
      </c>
      <c r="T3" s="334" t="s">
        <v>1399</v>
      </c>
      <c r="Y3" s="3" t="s">
        <v>3</v>
      </c>
    </row>
    <row r="4" spans="1:25" ht="16.8" hidden="1">
      <c r="A4" s="302" t="s">
        <v>1365</v>
      </c>
      <c r="B4" s="3" t="s">
        <v>347</v>
      </c>
      <c r="C4" s="3">
        <f>0.4*E4</f>
        <v>40</v>
      </c>
      <c r="D4" s="4" t="s">
        <v>0</v>
      </c>
      <c r="E4" s="333">
        <v>100</v>
      </c>
      <c r="T4" s="334" t="s">
        <v>1401</v>
      </c>
    </row>
    <row r="5" spans="1:25" ht="16.8" hidden="1">
      <c r="A5" s="1">
        <v>45202</v>
      </c>
      <c r="B5" s="3" t="s">
        <v>360</v>
      </c>
      <c r="C5" s="3">
        <v>70</v>
      </c>
      <c r="D5" s="4" t="s">
        <v>0</v>
      </c>
      <c r="T5" s="334" t="s">
        <v>1402</v>
      </c>
    </row>
    <row r="6" spans="1:25" ht="13.2" hidden="1">
      <c r="A6" s="1">
        <v>45204</v>
      </c>
      <c r="B6" s="3" t="s">
        <v>360</v>
      </c>
      <c r="C6" s="3">
        <v>70</v>
      </c>
      <c r="D6" s="4" t="s">
        <v>0</v>
      </c>
      <c r="T6" s="3" t="s">
        <v>1368</v>
      </c>
    </row>
    <row r="7" spans="1:25" ht="13.2" hidden="1">
      <c r="A7" s="1">
        <v>45207</v>
      </c>
      <c r="B7" s="3" t="s">
        <v>360</v>
      </c>
      <c r="C7" s="3">
        <v>70</v>
      </c>
      <c r="D7" s="4" t="s">
        <v>0</v>
      </c>
      <c r="T7" s="3" t="s">
        <v>1369</v>
      </c>
    </row>
    <row r="8" spans="1:25" ht="13.2" hidden="1">
      <c r="A8" s="302" t="s">
        <v>1365</v>
      </c>
      <c r="B8" s="3" t="s">
        <v>360</v>
      </c>
      <c r="C8" s="3">
        <f>0.4*E8</f>
        <v>30</v>
      </c>
      <c r="D8" s="4" t="s">
        <v>0</v>
      </c>
      <c r="E8" s="333">
        <v>75</v>
      </c>
    </row>
    <row r="9" spans="1:25" ht="13.2" hidden="1">
      <c r="A9" s="1">
        <v>45207</v>
      </c>
      <c r="B9" s="3" t="s">
        <v>638</v>
      </c>
      <c r="C9" s="3">
        <v>80</v>
      </c>
      <c r="D9" s="4" t="s">
        <v>0</v>
      </c>
    </row>
    <row r="10" spans="1:25" ht="13.2" hidden="1">
      <c r="A10" s="1">
        <v>45202</v>
      </c>
      <c r="B10" s="3" t="s">
        <v>331</v>
      </c>
      <c r="C10" s="3">
        <v>50</v>
      </c>
      <c r="D10" s="4" t="s">
        <v>0</v>
      </c>
    </row>
    <row r="11" spans="1:25" ht="13.2" hidden="1">
      <c r="A11" s="1">
        <v>45207</v>
      </c>
      <c r="B11" s="3" t="s">
        <v>331</v>
      </c>
      <c r="C11" s="3">
        <v>80</v>
      </c>
      <c r="D11" s="4" t="s">
        <v>0</v>
      </c>
    </row>
    <row r="12" spans="1:25" ht="13.2" hidden="1">
      <c r="A12" s="1">
        <v>45202</v>
      </c>
      <c r="B12" s="3" t="s">
        <v>472</v>
      </c>
      <c r="C12" s="3">
        <v>70</v>
      </c>
      <c r="D12" s="4" t="s">
        <v>0</v>
      </c>
    </row>
    <row r="13" spans="1:25" ht="13.2" hidden="1">
      <c r="A13" s="1">
        <v>45203</v>
      </c>
      <c r="B13" s="3" t="s">
        <v>164</v>
      </c>
      <c r="C13" s="3">
        <v>70</v>
      </c>
      <c r="D13" s="4" t="s">
        <v>0</v>
      </c>
    </row>
    <row r="14" spans="1:25" ht="13.2" hidden="1">
      <c r="A14" s="1">
        <v>45204</v>
      </c>
      <c r="B14" s="3" t="s">
        <v>164</v>
      </c>
      <c r="C14" s="3">
        <v>70</v>
      </c>
      <c r="D14" s="4" t="s">
        <v>0</v>
      </c>
    </row>
    <row r="15" spans="1:25" ht="13.2" hidden="1">
      <c r="A15" s="1">
        <v>45204</v>
      </c>
      <c r="B15" s="3" t="s">
        <v>372</v>
      </c>
      <c r="C15" s="3">
        <v>80</v>
      </c>
      <c r="D15" s="4" t="s">
        <v>0</v>
      </c>
    </row>
    <row r="16" spans="1:25" ht="13.2" hidden="1">
      <c r="A16" s="1">
        <v>45204</v>
      </c>
      <c r="B16" s="3" t="s">
        <v>1461</v>
      </c>
      <c r="C16" s="3">
        <v>50</v>
      </c>
      <c r="D16" s="4" t="s">
        <v>0</v>
      </c>
    </row>
    <row r="17" spans="1:5" ht="13.2" hidden="1">
      <c r="A17" s="1">
        <v>45202</v>
      </c>
      <c r="B17" s="3" t="s">
        <v>14</v>
      </c>
      <c r="C17" s="3">
        <v>40</v>
      </c>
      <c r="D17" s="4" t="s">
        <v>0</v>
      </c>
    </row>
    <row r="18" spans="1:5" ht="13.2" hidden="1">
      <c r="A18" s="302" t="s">
        <v>1365</v>
      </c>
      <c r="B18" s="3" t="s">
        <v>14</v>
      </c>
      <c r="C18" s="3">
        <f>0.4*E18</f>
        <v>24</v>
      </c>
      <c r="D18" s="4" t="s">
        <v>0</v>
      </c>
      <c r="E18" s="333">
        <v>60</v>
      </c>
    </row>
    <row r="19" spans="1:5" ht="13.2" hidden="1">
      <c r="A19" s="1">
        <v>45207</v>
      </c>
      <c r="B19" s="3" t="s">
        <v>209</v>
      </c>
      <c r="C19" s="3">
        <v>50</v>
      </c>
      <c r="D19" s="4" t="s">
        <v>0</v>
      </c>
    </row>
    <row r="20" spans="1:5" ht="13.2" hidden="1">
      <c r="A20" s="1">
        <v>45201</v>
      </c>
      <c r="B20" s="3" t="s">
        <v>128</v>
      </c>
      <c r="C20" s="3">
        <v>80</v>
      </c>
      <c r="D20" s="4" t="s">
        <v>0</v>
      </c>
    </row>
    <row r="21" spans="1:5" ht="13.2" hidden="1">
      <c r="A21" s="1">
        <v>45203</v>
      </c>
      <c r="B21" s="3" t="s">
        <v>1462</v>
      </c>
      <c r="C21" s="3">
        <v>35</v>
      </c>
      <c r="D21" s="4" t="s">
        <v>0</v>
      </c>
    </row>
    <row r="22" spans="1:5" ht="13.2" hidden="1">
      <c r="A22" s="1">
        <v>45202</v>
      </c>
      <c r="B22" s="3" t="s">
        <v>1463</v>
      </c>
      <c r="C22" s="3">
        <v>80</v>
      </c>
      <c r="D22" s="4" t="s">
        <v>0</v>
      </c>
    </row>
    <row r="23" spans="1:5" ht="13.2" hidden="1">
      <c r="A23" s="1">
        <v>45207</v>
      </c>
      <c r="B23" s="3" t="s">
        <v>609</v>
      </c>
      <c r="C23" s="3">
        <v>50</v>
      </c>
      <c r="D23" s="4" t="s">
        <v>0</v>
      </c>
    </row>
    <row r="24" spans="1:5" ht="13.2" hidden="1">
      <c r="A24" s="1">
        <v>45203</v>
      </c>
      <c r="B24" s="3" t="s">
        <v>16</v>
      </c>
      <c r="C24" s="3">
        <v>50</v>
      </c>
      <c r="D24" s="4" t="s">
        <v>0</v>
      </c>
    </row>
    <row r="25" spans="1:5" ht="13.2" hidden="1">
      <c r="A25" s="1">
        <v>45204</v>
      </c>
      <c r="B25" s="3" t="s">
        <v>16</v>
      </c>
      <c r="C25" s="3">
        <v>35</v>
      </c>
      <c r="D25" s="4" t="s">
        <v>0</v>
      </c>
    </row>
    <row r="26" spans="1:5" ht="13.2" hidden="1">
      <c r="A26" s="1">
        <v>45204</v>
      </c>
      <c r="B26" s="3" t="s">
        <v>259</v>
      </c>
      <c r="C26" s="3">
        <v>50</v>
      </c>
      <c r="D26" s="4" t="s">
        <v>0</v>
      </c>
    </row>
    <row r="27" spans="1:5" ht="13.2" hidden="1">
      <c r="A27" s="1">
        <v>45201</v>
      </c>
      <c r="B27" s="3" t="s">
        <v>152</v>
      </c>
      <c r="C27" s="3">
        <v>35</v>
      </c>
      <c r="D27" s="4" t="s">
        <v>0</v>
      </c>
    </row>
    <row r="28" spans="1:5" ht="13.2" hidden="1">
      <c r="A28" s="1">
        <v>45202</v>
      </c>
      <c r="B28" s="3" t="s">
        <v>152</v>
      </c>
      <c r="C28" s="3">
        <v>40</v>
      </c>
      <c r="D28" s="4" t="s">
        <v>0</v>
      </c>
    </row>
    <row r="29" spans="1:5" ht="13.2" hidden="1">
      <c r="A29" s="1">
        <v>45207</v>
      </c>
      <c r="B29" s="3" t="s">
        <v>152</v>
      </c>
      <c r="C29" s="3">
        <v>70</v>
      </c>
      <c r="D29" s="4" t="s">
        <v>0</v>
      </c>
    </row>
    <row r="30" spans="1:5" ht="13.2" hidden="1">
      <c r="A30" s="1">
        <v>45207</v>
      </c>
      <c r="B30" s="3" t="s">
        <v>1444</v>
      </c>
      <c r="C30" s="3">
        <v>40</v>
      </c>
      <c r="D30" s="4" t="s">
        <v>0</v>
      </c>
    </row>
    <row r="31" spans="1:5" ht="13.2" hidden="1">
      <c r="A31" s="1">
        <v>45202</v>
      </c>
      <c r="B31" s="3" t="s">
        <v>32</v>
      </c>
      <c r="C31" s="3">
        <v>120</v>
      </c>
      <c r="D31" s="4" t="s">
        <v>0</v>
      </c>
    </row>
    <row r="32" spans="1:5" ht="13.2" hidden="1">
      <c r="A32" s="1">
        <v>45201</v>
      </c>
      <c r="B32" s="3" t="s">
        <v>157</v>
      </c>
      <c r="C32" s="3">
        <v>80</v>
      </c>
      <c r="D32" s="4" t="s">
        <v>0</v>
      </c>
    </row>
    <row r="33" spans="1:4" ht="13.2" hidden="1">
      <c r="A33" s="1">
        <v>45204</v>
      </c>
      <c r="B33" s="3" t="s">
        <v>1117</v>
      </c>
      <c r="C33" s="3">
        <v>50</v>
      </c>
      <c r="D33" s="4" t="s">
        <v>0</v>
      </c>
    </row>
    <row r="34" spans="1:4" ht="13.2" hidden="1">
      <c r="A34" s="302" t="s">
        <v>1365</v>
      </c>
      <c r="B34" s="3" t="s">
        <v>193</v>
      </c>
      <c r="C34" s="3">
        <v>207</v>
      </c>
      <c r="D34" s="4" t="s">
        <v>0</v>
      </c>
    </row>
    <row r="35" spans="1:4" ht="13.2" hidden="1">
      <c r="A35" s="1">
        <v>45201</v>
      </c>
      <c r="B35" s="3" t="s">
        <v>1136</v>
      </c>
      <c r="C35" s="3">
        <v>50</v>
      </c>
      <c r="D35" s="4" t="s">
        <v>0</v>
      </c>
    </row>
    <row r="36" spans="1:4" ht="13.2" hidden="1">
      <c r="A36" s="336">
        <v>45205</v>
      </c>
      <c r="B36" s="3" t="s">
        <v>1136</v>
      </c>
      <c r="C36" s="3">
        <v>35</v>
      </c>
      <c r="D36" s="4" t="s">
        <v>0</v>
      </c>
    </row>
    <row r="37" spans="1:4" ht="13.2" hidden="1">
      <c r="A37" s="1">
        <v>45201</v>
      </c>
      <c r="B37" s="3" t="s">
        <v>328</v>
      </c>
      <c r="C37" s="3">
        <v>50</v>
      </c>
      <c r="D37" s="4" t="s">
        <v>0</v>
      </c>
    </row>
    <row r="38" spans="1:4" ht="13.2" hidden="1">
      <c r="A38" s="1">
        <v>45201</v>
      </c>
      <c r="B38" s="3" t="s">
        <v>1376</v>
      </c>
      <c r="C38" s="3">
        <v>80</v>
      </c>
      <c r="D38" s="4" t="s">
        <v>0</v>
      </c>
    </row>
    <row r="39" spans="1:4" ht="13.2" hidden="1">
      <c r="A39" s="1">
        <v>45207</v>
      </c>
      <c r="B39" s="3" t="s">
        <v>210</v>
      </c>
      <c r="C39" s="3">
        <v>125</v>
      </c>
      <c r="D39" s="4" t="s">
        <v>0</v>
      </c>
    </row>
    <row r="40" spans="1:4" ht="13.2" hidden="1">
      <c r="A40" s="1">
        <v>45203</v>
      </c>
      <c r="B40" s="3" t="s">
        <v>131</v>
      </c>
      <c r="C40" s="3">
        <v>70</v>
      </c>
      <c r="D40" s="4" t="s">
        <v>0</v>
      </c>
    </row>
    <row r="41" spans="1:4" ht="13.2" hidden="1">
      <c r="A41" s="1">
        <v>45201</v>
      </c>
      <c r="B41" s="3" t="s">
        <v>20</v>
      </c>
      <c r="C41" s="3">
        <v>70</v>
      </c>
      <c r="D41" s="4" t="s">
        <v>0</v>
      </c>
    </row>
    <row r="42" spans="1:4" ht="13.2" hidden="1">
      <c r="A42" s="1">
        <v>45203</v>
      </c>
      <c r="B42" s="3" t="s">
        <v>20</v>
      </c>
      <c r="C42" s="3">
        <v>50</v>
      </c>
      <c r="D42" s="4" t="s">
        <v>0</v>
      </c>
    </row>
    <row r="43" spans="1:4" ht="13.2" hidden="1">
      <c r="A43" s="1">
        <v>45203</v>
      </c>
      <c r="B43" s="3" t="s">
        <v>84</v>
      </c>
      <c r="C43" s="3">
        <v>50</v>
      </c>
      <c r="D43" s="4" t="s">
        <v>0</v>
      </c>
    </row>
    <row r="44" spans="1:4" ht="13.2" hidden="1">
      <c r="A44" s="1">
        <v>45202</v>
      </c>
      <c r="B44" s="3" t="s">
        <v>1389</v>
      </c>
      <c r="C44" s="3">
        <v>36</v>
      </c>
      <c r="D44" s="4" t="s">
        <v>0</v>
      </c>
    </row>
    <row r="45" spans="1:4" ht="13.2" hidden="1">
      <c r="A45" s="1">
        <v>45201</v>
      </c>
      <c r="B45" s="3" t="s">
        <v>1038</v>
      </c>
      <c r="C45" s="3">
        <v>50</v>
      </c>
      <c r="D45" s="4" t="s">
        <v>0</v>
      </c>
    </row>
    <row r="46" spans="1:4" ht="13.2" hidden="1">
      <c r="A46" s="1">
        <v>45203</v>
      </c>
      <c r="B46" s="3" t="s">
        <v>1038</v>
      </c>
      <c r="C46" s="3">
        <v>50</v>
      </c>
      <c r="D46" s="4" t="s">
        <v>0</v>
      </c>
    </row>
    <row r="47" spans="1:4" ht="13.2" hidden="1">
      <c r="A47" s="1">
        <v>45204</v>
      </c>
      <c r="B47" s="3" t="s">
        <v>1038</v>
      </c>
      <c r="C47" s="3">
        <v>50</v>
      </c>
      <c r="D47" s="4" t="s">
        <v>0</v>
      </c>
    </row>
    <row r="48" spans="1:4" ht="13.2" hidden="1">
      <c r="A48" s="1">
        <v>45203</v>
      </c>
      <c r="B48" s="3" t="s">
        <v>30</v>
      </c>
      <c r="C48" s="3">
        <v>80</v>
      </c>
      <c r="D48" s="4" t="s">
        <v>0</v>
      </c>
    </row>
    <row r="49" spans="1:26" ht="13.2" hidden="1">
      <c r="A49" s="1">
        <v>45203</v>
      </c>
      <c r="B49" s="3" t="s">
        <v>394</v>
      </c>
      <c r="C49" s="3">
        <v>50</v>
      </c>
      <c r="D49" s="4" t="s">
        <v>0</v>
      </c>
    </row>
    <row r="50" spans="1:26" ht="13.2" hidden="1">
      <c r="A50" s="1">
        <v>45203</v>
      </c>
      <c r="B50" s="3" t="s">
        <v>18</v>
      </c>
      <c r="C50" s="3">
        <v>70</v>
      </c>
      <c r="D50" s="4" t="s">
        <v>0</v>
      </c>
    </row>
    <row r="51" spans="1:26" ht="13.2" hidden="1">
      <c r="A51" s="302" t="s">
        <v>1365</v>
      </c>
      <c r="B51" s="3" t="s">
        <v>18</v>
      </c>
      <c r="C51" s="3">
        <f>0.4*E51</f>
        <v>24</v>
      </c>
      <c r="D51" s="4" t="s">
        <v>0</v>
      </c>
      <c r="E51" s="333">
        <v>60</v>
      </c>
    </row>
    <row r="52" spans="1:26" ht="13.2" hidden="1">
      <c r="A52" s="1">
        <v>45202</v>
      </c>
      <c r="B52" s="3" t="s">
        <v>22</v>
      </c>
      <c r="C52" s="3">
        <v>60</v>
      </c>
      <c r="D52" s="4" t="s">
        <v>0</v>
      </c>
    </row>
    <row r="53" spans="1:26" ht="13.2" hidden="1">
      <c r="A53" s="1">
        <v>45204</v>
      </c>
      <c r="B53" s="3" t="s">
        <v>22</v>
      </c>
      <c r="C53" s="3">
        <v>20</v>
      </c>
      <c r="D53" s="4" t="s">
        <v>0</v>
      </c>
    </row>
    <row r="54" spans="1:26" ht="13.2" hidden="1">
      <c r="A54" s="1">
        <v>45204</v>
      </c>
      <c r="B54" s="3" t="s">
        <v>22</v>
      </c>
      <c r="C54" s="3">
        <v>60</v>
      </c>
      <c r="D54" s="4" t="s">
        <v>0</v>
      </c>
    </row>
    <row r="55" spans="1:26" ht="13.2" hidden="1">
      <c r="A55" s="302" t="s">
        <v>1365</v>
      </c>
      <c r="B55" s="3" t="s">
        <v>22</v>
      </c>
      <c r="C55" s="3">
        <f>0.4*E55</f>
        <v>24</v>
      </c>
      <c r="D55" s="4" t="s">
        <v>0</v>
      </c>
      <c r="E55" s="333">
        <v>60</v>
      </c>
    </row>
    <row r="57" spans="1:26" ht="13.2">
      <c r="A57" s="3" t="s">
        <v>1464</v>
      </c>
      <c r="C57" s="2"/>
      <c r="Y57" s="3" t="s">
        <v>0</v>
      </c>
    </row>
    <row r="58" spans="1:26" ht="13.2">
      <c r="A58" s="5"/>
      <c r="B58" s="5"/>
      <c r="C58" s="5">
        <f>SUM(C1:C55)</f>
        <v>3267</v>
      </c>
      <c r="D58" s="5"/>
      <c r="E58" s="5"/>
      <c r="F58" s="5"/>
      <c r="G58" s="5">
        <v>40</v>
      </c>
      <c r="H58" s="5"/>
      <c r="I58" s="5"/>
      <c r="J58" s="5"/>
      <c r="K58" s="5">
        <f>SUM(K1:K3)</f>
        <v>190</v>
      </c>
      <c r="L58" s="5"/>
      <c r="M58" s="5"/>
      <c r="N58" s="5"/>
      <c r="O58" s="5"/>
      <c r="P58" s="5"/>
      <c r="Q58" s="5">
        <v>70</v>
      </c>
      <c r="R58" s="5"/>
      <c r="S58" s="5"/>
      <c r="T58" s="5">
        <f>C58+G58+K58+Q58</f>
        <v>3567</v>
      </c>
      <c r="U58" s="5"/>
      <c r="V58" s="5"/>
      <c r="W58" s="5"/>
      <c r="X58" s="5"/>
      <c r="Y58" s="5"/>
      <c r="Z58" s="5"/>
    </row>
    <row r="60" spans="1:26" ht="13.2" hidden="1">
      <c r="A60" s="302" t="s">
        <v>1365</v>
      </c>
      <c r="B60" s="3" t="s">
        <v>1459</v>
      </c>
      <c r="C60" s="3">
        <v>40</v>
      </c>
      <c r="D60" s="4" t="s">
        <v>0</v>
      </c>
      <c r="E60" s="333">
        <v>100</v>
      </c>
      <c r="F60" s="3" t="s">
        <v>1372</v>
      </c>
      <c r="G60" s="3">
        <f>0.4*I60</f>
        <v>30</v>
      </c>
      <c r="H60" s="4" t="s">
        <v>1</v>
      </c>
      <c r="I60" s="282">
        <v>75</v>
      </c>
      <c r="J60" s="3" t="s">
        <v>9</v>
      </c>
      <c r="K60" s="3">
        <v>70</v>
      </c>
      <c r="L60" s="4" t="s">
        <v>3</v>
      </c>
      <c r="M60" s="3" t="s">
        <v>90</v>
      </c>
      <c r="N60" s="3">
        <v>80</v>
      </c>
      <c r="O60" s="4" t="s">
        <v>8</v>
      </c>
    </row>
    <row r="61" spans="1:26" ht="13.2" hidden="1">
      <c r="A61" s="302" t="s">
        <v>1365</v>
      </c>
      <c r="B61" s="3" t="s">
        <v>347</v>
      </c>
      <c r="C61" s="3">
        <f t="shared" ref="C61:C65" si="0">0.4*E61</f>
        <v>40</v>
      </c>
      <c r="D61" s="4" t="s">
        <v>0</v>
      </c>
      <c r="E61" s="333">
        <v>100</v>
      </c>
      <c r="F61" s="3" t="s">
        <v>1327</v>
      </c>
      <c r="G61" s="3">
        <v>80</v>
      </c>
      <c r="H61" s="4" t="s">
        <v>1</v>
      </c>
      <c r="M61" s="3" t="s">
        <v>1465</v>
      </c>
      <c r="N61" s="3">
        <v>20</v>
      </c>
      <c r="O61" s="4" t="s">
        <v>8</v>
      </c>
    </row>
    <row r="62" spans="1:26" ht="13.2" hidden="1">
      <c r="A62" s="302" t="s">
        <v>1365</v>
      </c>
      <c r="B62" s="3" t="s">
        <v>360</v>
      </c>
      <c r="C62" s="3">
        <f t="shared" si="0"/>
        <v>30</v>
      </c>
      <c r="D62" s="4" t="s">
        <v>0</v>
      </c>
      <c r="E62" s="333">
        <v>75</v>
      </c>
      <c r="M62" s="3" t="s">
        <v>90</v>
      </c>
      <c r="N62" s="3">
        <v>50</v>
      </c>
      <c r="O62" s="4" t="s">
        <v>8</v>
      </c>
    </row>
    <row r="63" spans="1:26" ht="13.2" hidden="1">
      <c r="A63" s="302" t="s">
        <v>1365</v>
      </c>
      <c r="B63" s="3" t="s">
        <v>14</v>
      </c>
      <c r="C63" s="3">
        <f t="shared" si="0"/>
        <v>24</v>
      </c>
      <c r="D63" s="4" t="s">
        <v>0</v>
      </c>
      <c r="E63" s="333">
        <v>60</v>
      </c>
      <c r="M63" s="3" t="s">
        <v>90</v>
      </c>
      <c r="N63" s="3">
        <v>120</v>
      </c>
      <c r="O63" s="4" t="s">
        <v>8</v>
      </c>
    </row>
    <row r="64" spans="1:26" ht="13.2" hidden="1">
      <c r="A64" s="302" t="s">
        <v>1365</v>
      </c>
      <c r="B64" s="3" t="s">
        <v>18</v>
      </c>
      <c r="C64" s="3">
        <f t="shared" si="0"/>
        <v>24</v>
      </c>
      <c r="D64" s="4" t="s">
        <v>0</v>
      </c>
      <c r="E64" s="333">
        <v>60</v>
      </c>
      <c r="M64" s="3" t="s">
        <v>90</v>
      </c>
      <c r="N64" s="3">
        <v>80</v>
      </c>
      <c r="O64" s="4" t="s">
        <v>8</v>
      </c>
    </row>
    <row r="65" spans="1:15" ht="13.2" hidden="1">
      <c r="A65" s="302" t="s">
        <v>1365</v>
      </c>
      <c r="B65" s="3" t="s">
        <v>22</v>
      </c>
      <c r="C65" s="3">
        <f t="shared" si="0"/>
        <v>24</v>
      </c>
      <c r="D65" s="4" t="s">
        <v>0</v>
      </c>
      <c r="E65" s="333">
        <v>60</v>
      </c>
      <c r="M65" s="3" t="s">
        <v>93</v>
      </c>
      <c r="N65" s="3">
        <v>35</v>
      </c>
      <c r="O65" s="4" t="s">
        <v>8</v>
      </c>
    </row>
    <row r="66" spans="1:15" ht="13.2" hidden="1">
      <c r="A66" s="302" t="s">
        <v>1365</v>
      </c>
      <c r="B66" s="3" t="s">
        <v>193</v>
      </c>
      <c r="C66" s="3">
        <v>203</v>
      </c>
      <c r="D66" s="4" t="s">
        <v>0</v>
      </c>
    </row>
    <row r="67" spans="1:15" ht="13.2" hidden="1">
      <c r="A67" s="1">
        <v>45208</v>
      </c>
      <c r="B67" s="3" t="s">
        <v>128</v>
      </c>
      <c r="C67" s="3">
        <v>50</v>
      </c>
      <c r="D67" s="4" t="s">
        <v>0</v>
      </c>
    </row>
    <row r="68" spans="1:15" ht="13.2" hidden="1">
      <c r="A68" s="1">
        <v>45208</v>
      </c>
      <c r="B68" s="3" t="s">
        <v>360</v>
      </c>
      <c r="C68" s="3">
        <v>50</v>
      </c>
      <c r="D68" s="4" t="s">
        <v>0</v>
      </c>
    </row>
    <row r="69" spans="1:15" ht="13.2" hidden="1">
      <c r="A69" s="1">
        <v>45208</v>
      </c>
      <c r="B69" s="3" t="s">
        <v>1038</v>
      </c>
      <c r="C69" s="3">
        <v>50</v>
      </c>
      <c r="D69" s="4" t="s">
        <v>0</v>
      </c>
    </row>
    <row r="70" spans="1:15" ht="13.2" hidden="1">
      <c r="A70" s="1">
        <v>45208</v>
      </c>
      <c r="B70" s="3" t="s">
        <v>20</v>
      </c>
      <c r="C70" s="3">
        <v>70</v>
      </c>
      <c r="D70" s="4" t="s">
        <v>0</v>
      </c>
    </row>
    <row r="71" spans="1:15" ht="13.2" hidden="1">
      <c r="A71" s="1">
        <v>45208</v>
      </c>
      <c r="B71" s="3" t="s">
        <v>201</v>
      </c>
      <c r="C71" s="3">
        <v>70</v>
      </c>
      <c r="D71" s="4" t="s">
        <v>0</v>
      </c>
    </row>
    <row r="72" spans="1:15" ht="13.2" hidden="1">
      <c r="A72" s="1">
        <v>45208</v>
      </c>
      <c r="B72" s="3" t="s">
        <v>328</v>
      </c>
      <c r="C72" s="3">
        <v>80</v>
      </c>
      <c r="D72" s="4" t="s">
        <v>0</v>
      </c>
    </row>
    <row r="73" spans="1:15" ht="13.2" hidden="1">
      <c r="A73" s="1">
        <v>45208</v>
      </c>
      <c r="B73" s="3" t="s">
        <v>157</v>
      </c>
      <c r="C73" s="3">
        <v>80</v>
      </c>
      <c r="D73" s="4" t="s">
        <v>0</v>
      </c>
    </row>
    <row r="74" spans="1:15" ht="13.2" hidden="1">
      <c r="A74" s="1">
        <v>45209</v>
      </c>
      <c r="B74" s="3" t="s">
        <v>1466</v>
      </c>
      <c r="C74" s="3">
        <v>35</v>
      </c>
      <c r="D74" s="4" t="s">
        <v>0</v>
      </c>
    </row>
    <row r="75" spans="1:15" ht="13.2" hidden="1">
      <c r="A75" s="1">
        <v>45209</v>
      </c>
      <c r="B75" s="3" t="s">
        <v>1467</v>
      </c>
      <c r="C75" s="3">
        <v>35</v>
      </c>
      <c r="D75" s="4" t="s">
        <v>0</v>
      </c>
    </row>
    <row r="76" spans="1:15" ht="13.2" hidden="1">
      <c r="A76" s="1">
        <v>45209</v>
      </c>
      <c r="B76" s="3" t="s">
        <v>1468</v>
      </c>
      <c r="C76" s="3">
        <v>35</v>
      </c>
      <c r="D76" s="4" t="s">
        <v>0</v>
      </c>
    </row>
    <row r="77" spans="1:15" ht="13.2" hidden="1">
      <c r="A77" s="1">
        <v>45209</v>
      </c>
      <c r="B77" s="3" t="s">
        <v>1469</v>
      </c>
      <c r="C77" s="3">
        <v>35</v>
      </c>
      <c r="D77" s="4" t="s">
        <v>0</v>
      </c>
    </row>
    <row r="78" spans="1:15" ht="13.2" hidden="1">
      <c r="A78" s="1">
        <v>45209</v>
      </c>
      <c r="B78" s="3" t="s">
        <v>1470</v>
      </c>
      <c r="C78" s="3">
        <v>35</v>
      </c>
      <c r="D78" s="4" t="s">
        <v>0</v>
      </c>
    </row>
    <row r="79" spans="1:15" ht="13.2" hidden="1">
      <c r="A79" s="1">
        <v>45209</v>
      </c>
      <c r="B79" s="3" t="s">
        <v>80</v>
      </c>
      <c r="C79" s="3">
        <v>45</v>
      </c>
      <c r="D79" s="4" t="s">
        <v>0</v>
      </c>
    </row>
    <row r="80" spans="1:15" ht="13.2" hidden="1">
      <c r="A80" s="1">
        <v>45209</v>
      </c>
      <c r="B80" s="3" t="s">
        <v>14</v>
      </c>
      <c r="C80" s="3">
        <v>70</v>
      </c>
      <c r="D80" s="4" t="s">
        <v>0</v>
      </c>
    </row>
    <row r="81" spans="1:4" ht="13.2" hidden="1">
      <c r="A81" s="1">
        <v>45209</v>
      </c>
      <c r="B81" s="3" t="s">
        <v>259</v>
      </c>
      <c r="C81" s="3">
        <v>50</v>
      </c>
      <c r="D81" s="4" t="s">
        <v>0</v>
      </c>
    </row>
    <row r="82" spans="1:4" ht="13.2" hidden="1">
      <c r="A82" s="1">
        <v>45209</v>
      </c>
      <c r="B82" s="3" t="s">
        <v>209</v>
      </c>
      <c r="C82" s="3">
        <v>50</v>
      </c>
      <c r="D82" s="4" t="s">
        <v>0</v>
      </c>
    </row>
    <row r="83" spans="1:4" ht="13.2" hidden="1">
      <c r="A83" s="1">
        <v>45209</v>
      </c>
      <c r="B83" s="3" t="s">
        <v>152</v>
      </c>
      <c r="C83" s="3">
        <v>50</v>
      </c>
      <c r="D83" s="4" t="s">
        <v>0</v>
      </c>
    </row>
    <row r="84" spans="1:4" ht="13.2" hidden="1">
      <c r="A84" s="1">
        <v>45209</v>
      </c>
      <c r="B84" s="3" t="s">
        <v>32</v>
      </c>
      <c r="C84" s="3">
        <v>120</v>
      </c>
      <c r="D84" s="4" t="s">
        <v>0</v>
      </c>
    </row>
    <row r="85" spans="1:4" ht="13.2" hidden="1">
      <c r="A85" s="1">
        <v>45210</v>
      </c>
      <c r="B85" s="3" t="s">
        <v>201</v>
      </c>
      <c r="C85" s="3">
        <v>70</v>
      </c>
      <c r="D85" s="4" t="s">
        <v>0</v>
      </c>
    </row>
    <row r="86" spans="1:4" ht="13.2" hidden="1">
      <c r="A86" s="1">
        <v>45210</v>
      </c>
      <c r="B86" s="3" t="s">
        <v>152</v>
      </c>
      <c r="C86" s="3">
        <v>35</v>
      </c>
      <c r="D86" s="4" t="s">
        <v>0</v>
      </c>
    </row>
    <row r="87" spans="1:4" ht="13.2" hidden="1">
      <c r="A87" s="1">
        <v>45210</v>
      </c>
      <c r="B87" s="3" t="s">
        <v>1038</v>
      </c>
      <c r="C87" s="3">
        <v>50</v>
      </c>
      <c r="D87" s="4" t="s">
        <v>0</v>
      </c>
    </row>
    <row r="88" spans="1:4" ht="13.2" hidden="1">
      <c r="A88" s="1">
        <v>45210</v>
      </c>
      <c r="B88" s="3" t="s">
        <v>6</v>
      </c>
      <c r="C88" s="3">
        <v>50</v>
      </c>
      <c r="D88" s="4" t="s">
        <v>0</v>
      </c>
    </row>
    <row r="89" spans="1:4" ht="13.2" hidden="1">
      <c r="A89" s="1">
        <v>45210</v>
      </c>
      <c r="B89" s="3" t="s">
        <v>869</v>
      </c>
      <c r="C89" s="3">
        <v>50</v>
      </c>
      <c r="D89" s="4" t="s">
        <v>0</v>
      </c>
    </row>
    <row r="90" spans="1:4" ht="13.2" hidden="1">
      <c r="A90" s="1">
        <v>45210</v>
      </c>
      <c r="B90" s="3" t="s">
        <v>1136</v>
      </c>
      <c r="C90" s="3">
        <v>50</v>
      </c>
      <c r="D90" s="4" t="s">
        <v>0</v>
      </c>
    </row>
    <row r="91" spans="1:4" ht="13.2" hidden="1">
      <c r="A91" s="1">
        <v>45210</v>
      </c>
      <c r="B91" s="3" t="s">
        <v>20</v>
      </c>
      <c r="C91" s="3">
        <v>70</v>
      </c>
      <c r="D91" s="4" t="s">
        <v>0</v>
      </c>
    </row>
    <row r="92" spans="1:4" ht="13.2" hidden="1">
      <c r="A92" s="1">
        <v>45210</v>
      </c>
      <c r="B92" s="3" t="s">
        <v>394</v>
      </c>
      <c r="C92" s="3">
        <v>80</v>
      </c>
      <c r="D92" s="4" t="s">
        <v>0</v>
      </c>
    </row>
    <row r="93" spans="1:4" ht="13.2" hidden="1">
      <c r="A93" s="1">
        <v>45210</v>
      </c>
      <c r="B93" s="3" t="s">
        <v>84</v>
      </c>
      <c r="C93" s="3">
        <v>50</v>
      </c>
      <c r="D93" s="4" t="s">
        <v>0</v>
      </c>
    </row>
    <row r="94" spans="1:4" ht="13.2" hidden="1">
      <c r="A94" s="1">
        <v>45210</v>
      </c>
      <c r="B94" s="3" t="s">
        <v>131</v>
      </c>
      <c r="C94" s="3">
        <v>70</v>
      </c>
      <c r="D94" s="4" t="s">
        <v>0</v>
      </c>
    </row>
    <row r="95" spans="1:4" ht="13.2" hidden="1">
      <c r="A95" s="1">
        <v>45210</v>
      </c>
      <c r="B95" s="3" t="s">
        <v>16</v>
      </c>
      <c r="C95" s="3">
        <v>115</v>
      </c>
      <c r="D95" s="4" t="s">
        <v>0</v>
      </c>
    </row>
    <row r="96" spans="1:4" ht="13.2" hidden="1">
      <c r="A96" s="1">
        <v>45211</v>
      </c>
      <c r="B96" s="3" t="s">
        <v>1102</v>
      </c>
      <c r="C96" s="3">
        <v>80</v>
      </c>
      <c r="D96" s="4" t="s">
        <v>0</v>
      </c>
    </row>
    <row r="97" spans="1:4" ht="13.2" hidden="1">
      <c r="A97" s="1">
        <v>45211</v>
      </c>
      <c r="B97" s="3" t="s">
        <v>1122</v>
      </c>
      <c r="C97" s="3">
        <v>70</v>
      </c>
      <c r="D97" s="4" t="s">
        <v>0</v>
      </c>
    </row>
    <row r="98" spans="1:4" ht="13.2" hidden="1">
      <c r="A98" s="1">
        <v>45211</v>
      </c>
      <c r="B98" s="3" t="s">
        <v>1471</v>
      </c>
      <c r="C98" s="3">
        <v>50</v>
      </c>
      <c r="D98" s="4" t="s">
        <v>0</v>
      </c>
    </row>
    <row r="99" spans="1:4" ht="13.2" hidden="1">
      <c r="A99" s="1">
        <v>45211</v>
      </c>
      <c r="B99" s="3" t="s">
        <v>1038</v>
      </c>
      <c r="C99" s="3">
        <v>50</v>
      </c>
      <c r="D99" s="4" t="s">
        <v>0</v>
      </c>
    </row>
    <row r="100" spans="1:4" ht="13.2" hidden="1">
      <c r="A100" s="1">
        <v>45211</v>
      </c>
      <c r="B100" s="3" t="s">
        <v>372</v>
      </c>
      <c r="C100" s="3">
        <v>80</v>
      </c>
      <c r="D100" s="4" t="s">
        <v>0</v>
      </c>
    </row>
    <row r="101" spans="1:4" ht="13.2" hidden="1">
      <c r="A101" s="1">
        <v>45211</v>
      </c>
      <c r="B101" s="3" t="s">
        <v>609</v>
      </c>
      <c r="C101" s="3">
        <v>60</v>
      </c>
      <c r="D101" s="4" t="s">
        <v>0</v>
      </c>
    </row>
    <row r="102" spans="1:4" ht="13.2" hidden="1">
      <c r="A102" s="1">
        <v>45211</v>
      </c>
      <c r="B102" s="3" t="s">
        <v>22</v>
      </c>
      <c r="C102" s="3">
        <v>30</v>
      </c>
      <c r="D102" s="4" t="s">
        <v>0</v>
      </c>
    </row>
    <row r="103" spans="1:4" ht="13.2" hidden="1">
      <c r="A103" s="1">
        <v>45211</v>
      </c>
      <c r="B103" s="3" t="s">
        <v>1472</v>
      </c>
      <c r="C103" s="3">
        <v>50</v>
      </c>
      <c r="D103" s="4" t="s">
        <v>0</v>
      </c>
    </row>
    <row r="104" spans="1:4" ht="13.2" hidden="1">
      <c r="A104" s="1">
        <v>45211</v>
      </c>
      <c r="B104" s="3" t="s">
        <v>360</v>
      </c>
      <c r="C104" s="3">
        <v>70</v>
      </c>
      <c r="D104" s="4" t="s">
        <v>0</v>
      </c>
    </row>
    <row r="105" spans="1:4" ht="13.2" hidden="1">
      <c r="A105" s="1">
        <v>45211</v>
      </c>
      <c r="B105" s="3" t="s">
        <v>30</v>
      </c>
      <c r="C105" s="3">
        <v>80</v>
      </c>
      <c r="D105" s="4" t="s">
        <v>0</v>
      </c>
    </row>
    <row r="106" spans="1:4" ht="13.2" hidden="1">
      <c r="A106" s="1">
        <v>45211</v>
      </c>
      <c r="B106" s="3" t="s">
        <v>1104</v>
      </c>
      <c r="C106" s="3">
        <v>70</v>
      </c>
      <c r="D106" s="4" t="s">
        <v>1473</v>
      </c>
    </row>
    <row r="107" spans="1:4" ht="13.2" hidden="1">
      <c r="A107" s="1">
        <v>45212</v>
      </c>
      <c r="B107" s="3" t="s">
        <v>1110</v>
      </c>
      <c r="C107" s="3">
        <v>80</v>
      </c>
      <c r="D107" s="4" t="s">
        <v>0</v>
      </c>
    </row>
    <row r="108" spans="1:4" ht="13.2" hidden="1">
      <c r="A108" s="1">
        <v>45212</v>
      </c>
      <c r="B108" s="3" t="s">
        <v>16</v>
      </c>
      <c r="C108" s="3">
        <v>35</v>
      </c>
      <c r="D108" s="4" t="s">
        <v>0</v>
      </c>
    </row>
    <row r="109" spans="1:4" ht="13.2" hidden="1">
      <c r="A109" s="1">
        <v>45213</v>
      </c>
      <c r="B109" s="3" t="s">
        <v>614</v>
      </c>
      <c r="C109" s="3">
        <v>70</v>
      </c>
      <c r="D109" s="4" t="s">
        <v>0</v>
      </c>
    </row>
    <row r="110" spans="1:4" ht="13.2" hidden="1">
      <c r="A110" s="1">
        <v>45213</v>
      </c>
      <c r="B110" s="3" t="s">
        <v>615</v>
      </c>
      <c r="C110" s="3">
        <v>80</v>
      </c>
      <c r="D110" s="4" t="s">
        <v>0</v>
      </c>
    </row>
    <row r="111" spans="1:4" ht="13.2" hidden="1">
      <c r="A111" s="1">
        <v>45213</v>
      </c>
      <c r="B111" s="3" t="s">
        <v>1474</v>
      </c>
      <c r="C111" s="3">
        <v>70</v>
      </c>
      <c r="D111" s="4" t="s">
        <v>0</v>
      </c>
    </row>
    <row r="112" spans="1:4" ht="13.2" hidden="1">
      <c r="A112" s="1">
        <v>45213</v>
      </c>
      <c r="B112" s="3" t="s">
        <v>1475</v>
      </c>
      <c r="C112" s="3">
        <v>80</v>
      </c>
      <c r="D112" s="4" t="s">
        <v>0</v>
      </c>
    </row>
    <row r="113" spans="1:26" ht="13.2" hidden="1">
      <c r="A113" s="1">
        <v>45213</v>
      </c>
      <c r="B113" s="3" t="s">
        <v>1476</v>
      </c>
      <c r="C113" s="3">
        <v>80</v>
      </c>
      <c r="D113" s="4" t="s">
        <v>0</v>
      </c>
    </row>
    <row r="114" spans="1:26" ht="13.2" hidden="1">
      <c r="A114" s="1">
        <v>45214</v>
      </c>
      <c r="B114" s="3" t="s">
        <v>210</v>
      </c>
      <c r="C114" s="3">
        <v>50</v>
      </c>
      <c r="D114" s="4" t="s">
        <v>0</v>
      </c>
    </row>
    <row r="115" spans="1:26" ht="13.2" hidden="1">
      <c r="A115" s="1">
        <v>45214</v>
      </c>
      <c r="B115" s="3" t="s">
        <v>1467</v>
      </c>
      <c r="C115" s="3">
        <v>80</v>
      </c>
      <c r="D115" s="4" t="s">
        <v>0</v>
      </c>
    </row>
    <row r="116" spans="1:26" ht="13.2" hidden="1"/>
    <row r="117" spans="1:26" ht="13.2" hidden="1"/>
    <row r="118" spans="1:26" ht="13.2">
      <c r="A118" s="5"/>
      <c r="B118" s="5"/>
      <c r="C118" s="5">
        <f>SUM(C60:C115)</f>
        <v>3400</v>
      </c>
      <c r="D118" s="5"/>
      <c r="E118" s="5"/>
      <c r="F118" s="5"/>
      <c r="G118" s="5">
        <f>110</f>
        <v>110</v>
      </c>
      <c r="H118" s="5"/>
      <c r="I118" s="5"/>
      <c r="J118" s="5"/>
      <c r="K118" s="5">
        <v>70</v>
      </c>
      <c r="L118" s="5"/>
      <c r="M118" s="5"/>
      <c r="N118" s="5"/>
      <c r="O118" s="5"/>
      <c r="P118" s="5"/>
      <c r="Q118" s="5">
        <f>SUM(N60:N65)</f>
        <v>385</v>
      </c>
      <c r="R118" s="5"/>
      <c r="S118" s="5"/>
      <c r="T118" s="5">
        <f>C118+G118+K118+Q118</f>
        <v>3965</v>
      </c>
      <c r="U118" s="5"/>
      <c r="V118" s="5"/>
      <c r="W118" s="5"/>
      <c r="X118" s="5"/>
      <c r="Y118" s="5"/>
      <c r="Z118" s="5"/>
    </row>
    <row r="120" spans="1:26" ht="13.2" hidden="1"/>
    <row r="121" spans="1:26" ht="13.2" hidden="1">
      <c r="A121" s="302"/>
      <c r="B121" s="3" t="s">
        <v>1459</v>
      </c>
      <c r="C121" s="3">
        <v>40</v>
      </c>
      <c r="D121" s="4" t="s">
        <v>0</v>
      </c>
      <c r="E121" s="333">
        <v>100</v>
      </c>
      <c r="F121" s="3" t="s">
        <v>1372</v>
      </c>
      <c r="G121" s="3">
        <f>0.4*I121</f>
        <v>30</v>
      </c>
      <c r="H121" s="4" t="s">
        <v>1</v>
      </c>
      <c r="I121" s="282">
        <v>75</v>
      </c>
      <c r="J121" s="3" t="s">
        <v>9</v>
      </c>
      <c r="K121" s="3">
        <v>70</v>
      </c>
      <c r="L121" s="1">
        <v>45215</v>
      </c>
      <c r="M121" s="3" t="s">
        <v>93</v>
      </c>
      <c r="N121" s="3">
        <v>50</v>
      </c>
      <c r="O121" s="4" t="s">
        <v>8</v>
      </c>
      <c r="Q121" s="1"/>
    </row>
    <row r="122" spans="1:26" ht="13.2" hidden="1">
      <c r="A122" s="302"/>
      <c r="B122" s="3" t="s">
        <v>347</v>
      </c>
      <c r="C122" s="3">
        <f t="shared" ref="C122:C126" si="1">0.4*E122</f>
        <v>40</v>
      </c>
      <c r="D122" s="4" t="s">
        <v>0</v>
      </c>
      <c r="E122" s="333">
        <v>100</v>
      </c>
      <c r="F122" s="3" t="s">
        <v>1327</v>
      </c>
      <c r="G122" s="3">
        <v>80</v>
      </c>
      <c r="H122" s="4" t="s">
        <v>1</v>
      </c>
      <c r="L122" s="1">
        <v>45216</v>
      </c>
      <c r="M122" s="3" t="s">
        <v>90</v>
      </c>
      <c r="N122" s="3">
        <v>50</v>
      </c>
      <c r="O122" s="4" t="s">
        <v>8</v>
      </c>
    </row>
    <row r="123" spans="1:26" ht="13.2" hidden="1">
      <c r="A123" s="302"/>
      <c r="B123" s="3" t="s">
        <v>360</v>
      </c>
      <c r="C123" s="3">
        <f t="shared" si="1"/>
        <v>30</v>
      </c>
      <c r="D123" s="4" t="s">
        <v>0</v>
      </c>
      <c r="E123" s="333">
        <v>75</v>
      </c>
      <c r="L123" s="1">
        <v>45218</v>
      </c>
      <c r="M123" s="3" t="s">
        <v>90</v>
      </c>
      <c r="N123" s="3">
        <v>50</v>
      </c>
      <c r="O123" s="4" t="s">
        <v>8</v>
      </c>
    </row>
    <row r="124" spans="1:26" ht="13.2" hidden="1">
      <c r="A124" s="302"/>
      <c r="B124" s="3" t="s">
        <v>14</v>
      </c>
      <c r="C124" s="3">
        <f t="shared" si="1"/>
        <v>24</v>
      </c>
      <c r="D124" s="4" t="s">
        <v>0</v>
      </c>
      <c r="E124" s="333">
        <v>60</v>
      </c>
      <c r="L124" s="1">
        <v>45221</v>
      </c>
      <c r="M124" s="3" t="s">
        <v>90</v>
      </c>
      <c r="N124" s="3">
        <v>80</v>
      </c>
      <c r="O124" s="4" t="s">
        <v>8</v>
      </c>
    </row>
    <row r="125" spans="1:26" ht="13.2" hidden="1">
      <c r="A125" s="302"/>
      <c r="B125" s="3" t="s">
        <v>18</v>
      </c>
      <c r="C125" s="3">
        <f t="shared" si="1"/>
        <v>24</v>
      </c>
      <c r="D125" s="4" t="s">
        <v>0</v>
      </c>
      <c r="E125" s="333">
        <v>60</v>
      </c>
    </row>
    <row r="126" spans="1:26" ht="13.2" hidden="1">
      <c r="A126" s="302"/>
      <c r="B126" s="3" t="s">
        <v>22</v>
      </c>
      <c r="C126" s="3">
        <f t="shared" si="1"/>
        <v>24</v>
      </c>
      <c r="D126" s="4" t="s">
        <v>0</v>
      </c>
      <c r="E126" s="333">
        <v>60</v>
      </c>
      <c r="N126" s="3">
        <f>SUM(N121:N125)</f>
        <v>230</v>
      </c>
    </row>
    <row r="127" spans="1:26" ht="13.2" hidden="1">
      <c r="A127" s="302"/>
      <c r="B127" s="3" t="s">
        <v>1477</v>
      </c>
      <c r="C127" s="3">
        <v>40</v>
      </c>
      <c r="D127" s="4" t="s">
        <v>0</v>
      </c>
      <c r="E127" s="333">
        <v>100</v>
      </c>
    </row>
    <row r="128" spans="1:26" ht="13.2" hidden="1">
      <c r="A128" s="1"/>
      <c r="B128" s="3" t="s">
        <v>166</v>
      </c>
      <c r="C128" s="3">
        <v>207</v>
      </c>
      <c r="D128" s="4" t="s">
        <v>0</v>
      </c>
    </row>
    <row r="129" spans="1:4" ht="13.2" hidden="1">
      <c r="A129" s="1">
        <v>45215</v>
      </c>
      <c r="B129" s="3" t="s">
        <v>128</v>
      </c>
      <c r="C129" s="3">
        <v>80</v>
      </c>
      <c r="D129" s="4" t="s">
        <v>0</v>
      </c>
    </row>
    <row r="130" spans="1:4" ht="13.2" hidden="1">
      <c r="A130" s="1">
        <v>45215</v>
      </c>
      <c r="B130" s="3" t="s">
        <v>6</v>
      </c>
      <c r="C130" s="3">
        <v>50</v>
      </c>
      <c r="D130" s="4" t="s">
        <v>0</v>
      </c>
    </row>
    <row r="131" spans="1:4" ht="13.2" hidden="1">
      <c r="A131" s="1">
        <v>45215</v>
      </c>
      <c r="B131" s="3" t="s">
        <v>1478</v>
      </c>
      <c r="C131" s="3">
        <v>70</v>
      </c>
      <c r="D131" s="4" t="s">
        <v>0</v>
      </c>
    </row>
    <row r="132" spans="1:4" ht="13.2" hidden="1">
      <c r="A132" s="1">
        <v>45215</v>
      </c>
      <c r="B132" s="3" t="s">
        <v>1136</v>
      </c>
      <c r="C132" s="3">
        <v>50</v>
      </c>
      <c r="D132" s="4" t="s">
        <v>0</v>
      </c>
    </row>
    <row r="133" spans="1:4" ht="13.2" hidden="1">
      <c r="A133" s="1">
        <v>45215</v>
      </c>
      <c r="B133" s="3" t="s">
        <v>201</v>
      </c>
      <c r="C133" s="3">
        <v>50</v>
      </c>
      <c r="D133" s="4" t="s">
        <v>0</v>
      </c>
    </row>
    <row r="134" spans="1:4" ht="13.2" hidden="1">
      <c r="A134" s="1">
        <v>45215</v>
      </c>
      <c r="B134" s="3" t="s">
        <v>328</v>
      </c>
      <c r="C134" s="3">
        <v>80</v>
      </c>
      <c r="D134" s="4" t="s">
        <v>0</v>
      </c>
    </row>
    <row r="135" spans="1:4" ht="13.2" hidden="1">
      <c r="A135" s="1">
        <v>45215</v>
      </c>
      <c r="B135" s="3" t="s">
        <v>175</v>
      </c>
      <c r="C135" s="3">
        <v>80</v>
      </c>
      <c r="D135" s="4" t="s">
        <v>0</v>
      </c>
    </row>
    <row r="136" spans="1:4" ht="13.2" hidden="1">
      <c r="A136" s="1">
        <v>45215</v>
      </c>
      <c r="B136" s="3" t="s">
        <v>1479</v>
      </c>
      <c r="C136" s="3">
        <v>145</v>
      </c>
      <c r="D136" s="4" t="s">
        <v>0</v>
      </c>
    </row>
    <row r="137" spans="1:4" ht="13.2" hidden="1">
      <c r="A137" s="1">
        <v>45215</v>
      </c>
      <c r="B137" s="3" t="s">
        <v>1480</v>
      </c>
      <c r="C137" s="3">
        <v>145</v>
      </c>
      <c r="D137" s="4" t="s">
        <v>0</v>
      </c>
    </row>
    <row r="138" spans="1:4" ht="13.2" hidden="1">
      <c r="A138" s="1">
        <v>45215</v>
      </c>
      <c r="B138" s="3" t="s">
        <v>1392</v>
      </c>
      <c r="C138" s="3">
        <v>70</v>
      </c>
      <c r="D138" s="4" t="s">
        <v>0</v>
      </c>
    </row>
    <row r="139" spans="1:4" ht="13.2" hidden="1">
      <c r="A139" s="1">
        <v>45216</v>
      </c>
      <c r="B139" s="3" t="s">
        <v>331</v>
      </c>
      <c r="C139" s="3">
        <v>50</v>
      </c>
      <c r="D139" s="4" t="s">
        <v>0</v>
      </c>
    </row>
    <row r="140" spans="1:4" ht="13.2" hidden="1">
      <c r="A140" s="1">
        <v>45216</v>
      </c>
      <c r="B140" s="3" t="s">
        <v>394</v>
      </c>
      <c r="C140" s="3">
        <v>70</v>
      </c>
      <c r="D140" s="4" t="s">
        <v>0</v>
      </c>
    </row>
    <row r="141" spans="1:4" ht="13.2" hidden="1">
      <c r="A141" s="1">
        <v>45216</v>
      </c>
      <c r="B141" s="3" t="s">
        <v>259</v>
      </c>
      <c r="C141" s="3">
        <v>70</v>
      </c>
      <c r="D141" s="4" t="s">
        <v>0</v>
      </c>
    </row>
    <row r="142" spans="1:4" ht="13.2" hidden="1">
      <c r="A142" s="1">
        <v>45216</v>
      </c>
      <c r="B142" s="3" t="s">
        <v>152</v>
      </c>
      <c r="C142" s="3">
        <v>50</v>
      </c>
      <c r="D142" s="4" t="s">
        <v>0</v>
      </c>
    </row>
    <row r="143" spans="1:4" ht="13.2" hidden="1">
      <c r="A143" s="1">
        <v>45217</v>
      </c>
      <c r="B143" s="3" t="s">
        <v>1481</v>
      </c>
      <c r="C143" s="3">
        <v>55</v>
      </c>
      <c r="D143" s="4" t="s">
        <v>0</v>
      </c>
    </row>
    <row r="144" spans="1:4" ht="13.2" hidden="1">
      <c r="A144" s="1">
        <v>45217</v>
      </c>
      <c r="B144" s="3" t="s">
        <v>1370</v>
      </c>
      <c r="C144" s="3">
        <v>70</v>
      </c>
      <c r="D144" s="4" t="s">
        <v>0</v>
      </c>
    </row>
    <row r="145" spans="1:4" ht="13.2" hidden="1">
      <c r="A145" s="1">
        <v>45217</v>
      </c>
      <c r="B145" s="3" t="s">
        <v>201</v>
      </c>
      <c r="C145" s="3">
        <v>70</v>
      </c>
      <c r="D145" s="4" t="s">
        <v>0</v>
      </c>
    </row>
    <row r="146" spans="1:4" ht="13.2" hidden="1">
      <c r="A146" s="1">
        <v>45217</v>
      </c>
      <c r="B146" s="3" t="s">
        <v>164</v>
      </c>
      <c r="C146" s="3">
        <v>70</v>
      </c>
      <c r="D146" s="4" t="s">
        <v>0</v>
      </c>
    </row>
    <row r="147" spans="1:4" ht="13.2" hidden="1">
      <c r="A147" s="1">
        <v>45217</v>
      </c>
      <c r="B147" s="3" t="s">
        <v>609</v>
      </c>
      <c r="C147" s="3">
        <v>50</v>
      </c>
      <c r="D147" s="4" t="s">
        <v>0</v>
      </c>
    </row>
    <row r="148" spans="1:4" ht="13.2" hidden="1">
      <c r="A148" s="1">
        <v>45217</v>
      </c>
      <c r="B148" s="3" t="s">
        <v>14</v>
      </c>
      <c r="C148" s="3">
        <v>50</v>
      </c>
      <c r="D148" s="4" t="s">
        <v>0</v>
      </c>
    </row>
    <row r="149" spans="1:4" ht="13.2" hidden="1">
      <c r="A149" s="1">
        <v>45217</v>
      </c>
      <c r="B149" s="3" t="s">
        <v>84</v>
      </c>
      <c r="C149" s="3">
        <v>50</v>
      </c>
      <c r="D149" s="4" t="s">
        <v>0</v>
      </c>
    </row>
    <row r="150" spans="1:4" ht="13.2" hidden="1">
      <c r="A150" s="1">
        <v>45217</v>
      </c>
      <c r="B150" s="3" t="s">
        <v>360</v>
      </c>
      <c r="C150" s="3">
        <v>70</v>
      </c>
      <c r="D150" s="4" t="s">
        <v>0</v>
      </c>
    </row>
    <row r="151" spans="1:4" ht="13.2" hidden="1">
      <c r="A151" s="1">
        <v>45218</v>
      </c>
      <c r="B151" s="3" t="s">
        <v>1482</v>
      </c>
      <c r="C151" s="3">
        <v>40</v>
      </c>
      <c r="D151" s="4" t="s">
        <v>0</v>
      </c>
    </row>
    <row r="152" spans="1:4" ht="13.2" hidden="1">
      <c r="A152" s="1">
        <v>45218</v>
      </c>
      <c r="B152" s="3" t="s">
        <v>1136</v>
      </c>
      <c r="C152" s="3">
        <v>50</v>
      </c>
      <c r="D152" s="4" t="s">
        <v>0</v>
      </c>
    </row>
    <row r="153" spans="1:4" ht="13.2" hidden="1">
      <c r="A153" s="1">
        <v>45218</v>
      </c>
      <c r="B153" s="3" t="s">
        <v>1117</v>
      </c>
      <c r="C153" s="3">
        <v>50</v>
      </c>
      <c r="D153" s="4" t="s">
        <v>0</v>
      </c>
    </row>
    <row r="154" spans="1:4" ht="13.2" hidden="1">
      <c r="A154" s="1">
        <v>45218</v>
      </c>
      <c r="B154" s="3" t="s">
        <v>164</v>
      </c>
      <c r="C154" s="3">
        <v>70</v>
      </c>
      <c r="D154" s="4" t="s">
        <v>0</v>
      </c>
    </row>
    <row r="155" spans="1:4" ht="13.2" hidden="1">
      <c r="A155" s="1">
        <v>45218</v>
      </c>
      <c r="B155" s="3" t="s">
        <v>372</v>
      </c>
      <c r="C155" s="3">
        <v>80</v>
      </c>
      <c r="D155" s="4" t="s">
        <v>0</v>
      </c>
    </row>
    <row r="156" spans="1:4" ht="13.2" hidden="1">
      <c r="A156" s="1">
        <v>45218</v>
      </c>
      <c r="B156" s="3" t="s">
        <v>22</v>
      </c>
      <c r="C156" s="3">
        <v>45</v>
      </c>
      <c r="D156" s="4" t="s">
        <v>0</v>
      </c>
    </row>
    <row r="157" spans="1:4" ht="13.2" hidden="1">
      <c r="A157" s="1">
        <v>45218</v>
      </c>
      <c r="B157" s="3" t="s">
        <v>609</v>
      </c>
      <c r="C157" s="3">
        <v>60</v>
      </c>
      <c r="D157" s="4" t="s">
        <v>0</v>
      </c>
    </row>
    <row r="158" spans="1:4" ht="13.2" hidden="1">
      <c r="A158" s="1">
        <v>45218</v>
      </c>
      <c r="B158" s="3" t="s">
        <v>1477</v>
      </c>
      <c r="C158" s="3">
        <v>50</v>
      </c>
      <c r="D158" s="4" t="s">
        <v>0</v>
      </c>
    </row>
    <row r="159" spans="1:4" ht="13.2" hidden="1">
      <c r="A159" s="1">
        <v>45218</v>
      </c>
      <c r="B159" s="3" t="s">
        <v>16</v>
      </c>
      <c r="C159" s="3">
        <v>70</v>
      </c>
      <c r="D159" s="4" t="s">
        <v>0</v>
      </c>
    </row>
    <row r="160" spans="1:4" ht="13.2" hidden="1">
      <c r="A160" s="1">
        <v>45218</v>
      </c>
      <c r="B160" s="3" t="s">
        <v>1377</v>
      </c>
      <c r="C160" s="3">
        <v>25</v>
      </c>
      <c r="D160" s="4" t="s">
        <v>0</v>
      </c>
    </row>
    <row r="161" spans="1:26" ht="13.2" hidden="1">
      <c r="A161" s="1">
        <v>45220</v>
      </c>
      <c r="B161" s="3" t="s">
        <v>615</v>
      </c>
      <c r="C161" s="3">
        <v>80</v>
      </c>
      <c r="D161" s="4" t="s">
        <v>0</v>
      </c>
    </row>
    <row r="162" spans="1:26" ht="13.2" hidden="1">
      <c r="A162" s="1">
        <v>45221</v>
      </c>
      <c r="B162" s="3" t="s">
        <v>152</v>
      </c>
      <c r="C162" s="3">
        <v>50</v>
      </c>
      <c r="D162" s="4" t="s">
        <v>0</v>
      </c>
    </row>
    <row r="163" spans="1:26" ht="13.2" hidden="1">
      <c r="A163" s="1">
        <v>45221</v>
      </c>
      <c r="B163" s="3" t="s">
        <v>1393</v>
      </c>
      <c r="C163" s="3">
        <v>25</v>
      </c>
      <c r="D163" s="4" t="s">
        <v>0</v>
      </c>
    </row>
    <row r="164" spans="1:26" ht="13.2" hidden="1">
      <c r="A164" s="1">
        <v>45221</v>
      </c>
      <c r="B164" s="3" t="s">
        <v>1388</v>
      </c>
      <c r="C164" s="3">
        <v>25</v>
      </c>
      <c r="D164" s="4" t="s">
        <v>0</v>
      </c>
    </row>
    <row r="165" spans="1:26" ht="13.2" hidden="1">
      <c r="A165" s="1">
        <v>45221</v>
      </c>
      <c r="B165" s="3" t="s">
        <v>210</v>
      </c>
      <c r="C165" s="3">
        <v>50</v>
      </c>
      <c r="D165" s="4" t="s">
        <v>0</v>
      </c>
    </row>
    <row r="166" spans="1:26" ht="13.2" hidden="1">
      <c r="A166" s="1">
        <v>45220</v>
      </c>
      <c r="B166" s="3" t="s">
        <v>209</v>
      </c>
      <c r="C166" s="3">
        <v>70</v>
      </c>
      <c r="D166" s="4" t="s">
        <v>0</v>
      </c>
    </row>
    <row r="167" spans="1:26" ht="13.2">
      <c r="A167" s="5"/>
      <c r="B167" s="5"/>
      <c r="C167" s="5">
        <f>SUM(C121:C166)</f>
        <v>2814</v>
      </c>
      <c r="D167" s="5"/>
      <c r="E167" s="5"/>
      <c r="F167" s="5"/>
      <c r="G167" s="5">
        <f>110</f>
        <v>110</v>
      </c>
      <c r="H167" s="5"/>
      <c r="I167" s="5"/>
      <c r="J167" s="5"/>
      <c r="K167" s="5">
        <v>70</v>
      </c>
      <c r="L167" s="5"/>
      <c r="M167" s="5"/>
      <c r="N167" s="5">
        <f>SUM(N121:N124)</f>
        <v>230</v>
      </c>
      <c r="O167" s="5"/>
      <c r="P167" s="5"/>
      <c r="Q167" s="5"/>
      <c r="R167" s="5"/>
      <c r="S167" s="5"/>
      <c r="T167" s="5">
        <f>C167+G167+K167+N167</f>
        <v>3224</v>
      </c>
      <c r="U167" s="5"/>
      <c r="V167" s="5"/>
      <c r="W167" s="5"/>
      <c r="X167" s="5"/>
      <c r="Y167" s="5"/>
      <c r="Z167" s="5"/>
    </row>
    <row r="170" spans="1:26" ht="13.2">
      <c r="N170" s="1"/>
    </row>
    <row r="171" spans="1:26" ht="13.2">
      <c r="A171" s="1">
        <v>45221</v>
      </c>
    </row>
    <row r="173" spans="1:26" ht="13.2">
      <c r="A173" s="302" t="s">
        <v>1483</v>
      </c>
      <c r="B173" s="3" t="s">
        <v>1459</v>
      </c>
      <c r="C173" s="3">
        <v>40</v>
      </c>
      <c r="D173" s="4" t="s">
        <v>0</v>
      </c>
      <c r="E173" s="333">
        <v>100</v>
      </c>
      <c r="F173" s="3" t="s">
        <v>1327</v>
      </c>
      <c r="G173" s="3">
        <v>80</v>
      </c>
      <c r="H173" s="4" t="s">
        <v>1</v>
      </c>
      <c r="I173" s="1">
        <v>45222</v>
      </c>
      <c r="J173" s="3" t="s">
        <v>93</v>
      </c>
      <c r="K173" s="3">
        <v>40</v>
      </c>
      <c r="L173" s="4" t="s">
        <v>8</v>
      </c>
      <c r="M173" s="1">
        <v>45223</v>
      </c>
      <c r="N173" s="3" t="s">
        <v>9</v>
      </c>
      <c r="O173" s="3">
        <v>70</v>
      </c>
      <c r="P173" s="4" t="s">
        <v>3</v>
      </c>
    </row>
    <row r="174" spans="1:26" ht="13.2">
      <c r="A174" s="302" t="s">
        <v>1483</v>
      </c>
      <c r="B174" s="3" t="s">
        <v>347</v>
      </c>
      <c r="C174" s="3">
        <f t="shared" ref="C174:C178" si="2">0.4*E174</f>
        <v>40</v>
      </c>
      <c r="D174" s="4" t="s">
        <v>0</v>
      </c>
      <c r="E174" s="333">
        <v>100</v>
      </c>
      <c r="F174" s="3" t="s">
        <v>25</v>
      </c>
      <c r="G174" s="3">
        <v>80</v>
      </c>
      <c r="H174" s="4" t="s">
        <v>1</v>
      </c>
      <c r="I174" s="1">
        <v>45225</v>
      </c>
      <c r="J174" s="3" t="s">
        <v>90</v>
      </c>
      <c r="K174" s="3">
        <v>80</v>
      </c>
      <c r="L174" s="4" t="s">
        <v>8</v>
      </c>
    </row>
    <row r="175" spans="1:26" ht="13.2">
      <c r="A175" s="302" t="s">
        <v>1483</v>
      </c>
      <c r="B175" s="3" t="s">
        <v>360</v>
      </c>
      <c r="C175" s="3">
        <f t="shared" si="2"/>
        <v>30</v>
      </c>
      <c r="D175" s="4" t="s">
        <v>0</v>
      </c>
      <c r="E175" s="333">
        <v>75</v>
      </c>
      <c r="F175" s="3" t="s">
        <v>501</v>
      </c>
      <c r="G175" s="3">
        <v>50</v>
      </c>
      <c r="H175" s="4" t="s">
        <v>1</v>
      </c>
      <c r="I175" s="1">
        <v>45226</v>
      </c>
      <c r="J175" s="3" t="s">
        <v>90</v>
      </c>
      <c r="K175" s="3">
        <v>50</v>
      </c>
      <c r="L175" s="4" t="s">
        <v>8</v>
      </c>
    </row>
    <row r="176" spans="1:26" ht="13.2">
      <c r="A176" s="302" t="s">
        <v>1484</v>
      </c>
      <c r="B176" s="3" t="s">
        <v>14</v>
      </c>
      <c r="C176" s="3">
        <f t="shared" si="2"/>
        <v>24</v>
      </c>
      <c r="D176" s="4" t="s">
        <v>0</v>
      </c>
      <c r="E176" s="333">
        <v>60</v>
      </c>
      <c r="I176" s="1">
        <v>45228</v>
      </c>
      <c r="J176" s="3" t="s">
        <v>90</v>
      </c>
      <c r="K176" s="3">
        <v>100</v>
      </c>
      <c r="L176" s="4" t="s">
        <v>8</v>
      </c>
    </row>
    <row r="177" spans="1:15" ht="13.2">
      <c r="A177" s="302" t="s">
        <v>1484</v>
      </c>
      <c r="B177" s="3" t="s">
        <v>18</v>
      </c>
      <c r="C177" s="3">
        <f t="shared" si="2"/>
        <v>24</v>
      </c>
      <c r="D177" s="4" t="s">
        <v>0</v>
      </c>
      <c r="E177" s="333">
        <v>60</v>
      </c>
    </row>
    <row r="178" spans="1:15" ht="13.2">
      <c r="A178" s="302" t="s">
        <v>1484</v>
      </c>
      <c r="B178" s="3" t="s">
        <v>22</v>
      </c>
      <c r="C178" s="3">
        <f t="shared" si="2"/>
        <v>24</v>
      </c>
      <c r="D178" s="4" t="s">
        <v>0</v>
      </c>
      <c r="E178" s="333">
        <v>60</v>
      </c>
    </row>
    <row r="179" spans="1:15" ht="13.2">
      <c r="A179" s="302" t="s">
        <v>1483</v>
      </c>
      <c r="B179" s="3" t="s">
        <v>1477</v>
      </c>
      <c r="C179" s="3">
        <v>30</v>
      </c>
      <c r="D179" s="4" t="s">
        <v>0</v>
      </c>
      <c r="E179" s="333">
        <v>75</v>
      </c>
    </row>
    <row r="180" spans="1:15" ht="13.2">
      <c r="A180" s="302" t="s">
        <v>224</v>
      </c>
      <c r="B180" s="3" t="s">
        <v>155</v>
      </c>
      <c r="C180" s="3">
        <v>183</v>
      </c>
      <c r="D180" s="4" t="s">
        <v>0</v>
      </c>
    </row>
    <row r="181" spans="1:15" ht="13.2">
      <c r="A181" s="1">
        <v>45222</v>
      </c>
      <c r="B181" s="3" t="s">
        <v>22</v>
      </c>
      <c r="C181" s="3">
        <v>30</v>
      </c>
      <c r="D181" s="4" t="s">
        <v>0</v>
      </c>
    </row>
    <row r="182" spans="1:15" ht="13.2">
      <c r="A182" s="1">
        <v>45222</v>
      </c>
      <c r="B182" s="3" t="s">
        <v>1136</v>
      </c>
      <c r="C182" s="3">
        <v>35</v>
      </c>
      <c r="D182" s="4" t="s">
        <v>0</v>
      </c>
    </row>
    <row r="183" spans="1:15" ht="13.2">
      <c r="A183" s="1">
        <v>45222</v>
      </c>
      <c r="B183" s="3" t="s">
        <v>638</v>
      </c>
      <c r="C183" s="3">
        <v>50</v>
      </c>
      <c r="D183" s="4" t="s">
        <v>0</v>
      </c>
    </row>
    <row r="184" spans="1:15" ht="13.2">
      <c r="A184" s="1">
        <v>45222</v>
      </c>
      <c r="B184" s="3" t="s">
        <v>20</v>
      </c>
      <c r="C184" s="3">
        <v>50</v>
      </c>
      <c r="D184" s="4" t="s">
        <v>0</v>
      </c>
    </row>
    <row r="185" spans="1:15" ht="13.2">
      <c r="A185" s="1">
        <v>45222</v>
      </c>
      <c r="B185" s="3" t="s">
        <v>1356</v>
      </c>
      <c r="C185" s="3">
        <v>70</v>
      </c>
      <c r="D185" s="4" t="s">
        <v>0</v>
      </c>
    </row>
    <row r="186" spans="1:15" ht="13.2">
      <c r="A186" s="1">
        <v>45222</v>
      </c>
      <c r="B186" s="3" t="s">
        <v>259</v>
      </c>
      <c r="C186" s="3">
        <v>35</v>
      </c>
      <c r="D186" s="4" t="s">
        <v>0</v>
      </c>
    </row>
    <row r="187" spans="1:15" ht="13.2">
      <c r="A187" s="1">
        <v>45222</v>
      </c>
      <c r="B187" s="3" t="s">
        <v>328</v>
      </c>
      <c r="C187" s="3">
        <v>50</v>
      </c>
      <c r="D187" s="4" t="s">
        <v>0</v>
      </c>
    </row>
    <row r="188" spans="1:15" ht="13.2">
      <c r="A188" s="1">
        <v>45223</v>
      </c>
      <c r="B188" s="3" t="s">
        <v>331</v>
      </c>
      <c r="C188" s="3">
        <v>50</v>
      </c>
      <c r="D188" s="4" t="s">
        <v>0</v>
      </c>
    </row>
    <row r="189" spans="1:15" ht="13.2">
      <c r="A189" s="1">
        <v>45223</v>
      </c>
      <c r="B189" s="3" t="s">
        <v>394</v>
      </c>
      <c r="C189" s="3">
        <v>50</v>
      </c>
      <c r="D189" s="4" t="s">
        <v>0</v>
      </c>
    </row>
    <row r="190" spans="1:15" ht="13.2">
      <c r="A190" s="1">
        <v>45223</v>
      </c>
      <c r="B190" s="3" t="s">
        <v>201</v>
      </c>
      <c r="C190" s="3">
        <v>50</v>
      </c>
      <c r="D190" s="4" t="s">
        <v>0</v>
      </c>
    </row>
    <row r="191" spans="1:15" ht="13.2">
      <c r="A191" s="1">
        <v>45223</v>
      </c>
      <c r="B191" s="3" t="s">
        <v>32</v>
      </c>
      <c r="C191" s="3">
        <v>120</v>
      </c>
      <c r="D191" s="4" t="s">
        <v>0</v>
      </c>
    </row>
    <row r="192" spans="1:15" ht="13.2">
      <c r="A192" s="1">
        <v>45224</v>
      </c>
      <c r="B192" s="3" t="s">
        <v>540</v>
      </c>
      <c r="C192" s="3">
        <v>50</v>
      </c>
      <c r="D192" s="4" t="s">
        <v>0</v>
      </c>
      <c r="G192" s="3">
        <v>210</v>
      </c>
      <c r="K192" s="3">
        <f>SUM(K173:K176)</f>
        <v>270</v>
      </c>
      <c r="O192" s="3">
        <v>70</v>
      </c>
    </row>
    <row r="193" spans="1:14" ht="13.2">
      <c r="A193" s="1">
        <v>45224</v>
      </c>
      <c r="B193" s="3" t="s">
        <v>209</v>
      </c>
      <c r="C193" s="3">
        <v>40</v>
      </c>
      <c r="D193" s="4" t="s">
        <v>0</v>
      </c>
    </row>
    <row r="194" spans="1:14" ht="13.2">
      <c r="A194" s="1">
        <v>45224</v>
      </c>
      <c r="B194" s="3" t="s">
        <v>259</v>
      </c>
      <c r="C194" s="3">
        <v>50</v>
      </c>
      <c r="D194" s="4" t="s">
        <v>0</v>
      </c>
    </row>
    <row r="195" spans="1:14" ht="13.2">
      <c r="A195" s="1">
        <v>45224</v>
      </c>
      <c r="B195" s="3" t="s">
        <v>1122</v>
      </c>
      <c r="C195" s="3">
        <v>80</v>
      </c>
      <c r="D195" s="4" t="s">
        <v>0</v>
      </c>
      <c r="N195" s="1"/>
    </row>
    <row r="196" spans="1:14" ht="13.2">
      <c r="A196" s="1">
        <v>45224</v>
      </c>
      <c r="B196" s="3" t="s">
        <v>164</v>
      </c>
      <c r="C196" s="3">
        <v>80</v>
      </c>
      <c r="D196" s="4" t="s">
        <v>0</v>
      </c>
    </row>
    <row r="197" spans="1:14" ht="13.2">
      <c r="A197" s="1">
        <v>45224</v>
      </c>
      <c r="B197" s="3" t="s">
        <v>20</v>
      </c>
      <c r="C197" s="3">
        <v>70</v>
      </c>
      <c r="D197" s="4" t="s">
        <v>0</v>
      </c>
    </row>
    <row r="198" spans="1:14" ht="13.2">
      <c r="A198" s="1">
        <v>45224</v>
      </c>
      <c r="B198" s="3" t="s">
        <v>609</v>
      </c>
      <c r="C198" s="3">
        <v>50</v>
      </c>
      <c r="D198" s="4" t="s">
        <v>0</v>
      </c>
    </row>
    <row r="199" spans="1:14" ht="13.2">
      <c r="A199" s="1">
        <v>45224</v>
      </c>
      <c r="B199" s="3" t="s">
        <v>152</v>
      </c>
      <c r="C199" s="3">
        <v>50</v>
      </c>
      <c r="D199" s="4" t="s">
        <v>0</v>
      </c>
    </row>
    <row r="200" spans="1:14" ht="13.2">
      <c r="A200" s="1">
        <v>45224</v>
      </c>
      <c r="B200" s="3" t="s">
        <v>84</v>
      </c>
      <c r="C200" s="3">
        <v>50</v>
      </c>
      <c r="D200" s="4" t="s">
        <v>0</v>
      </c>
    </row>
    <row r="201" spans="1:14" ht="13.2">
      <c r="A201" s="1">
        <v>45224</v>
      </c>
      <c r="B201" s="3" t="s">
        <v>131</v>
      </c>
      <c r="C201" s="3">
        <v>40</v>
      </c>
      <c r="D201" s="4" t="s">
        <v>0</v>
      </c>
    </row>
    <row r="202" spans="1:14" ht="13.2">
      <c r="A202" s="1">
        <v>45225</v>
      </c>
      <c r="B202" s="3" t="s">
        <v>201</v>
      </c>
      <c r="C202" s="3">
        <v>50</v>
      </c>
      <c r="D202" s="4" t="s">
        <v>0</v>
      </c>
    </row>
    <row r="203" spans="1:14" ht="13.2">
      <c r="A203" s="1">
        <v>45225</v>
      </c>
      <c r="B203" s="3" t="s">
        <v>1117</v>
      </c>
      <c r="C203" s="3">
        <v>50</v>
      </c>
      <c r="D203" s="4" t="s">
        <v>0</v>
      </c>
    </row>
    <row r="204" spans="1:14" ht="13.2">
      <c r="A204" s="1">
        <v>45225</v>
      </c>
      <c r="B204" s="3" t="s">
        <v>372</v>
      </c>
      <c r="C204" s="3">
        <v>80</v>
      </c>
      <c r="D204" s="4" t="s">
        <v>0</v>
      </c>
    </row>
    <row r="205" spans="1:14" ht="13.2">
      <c r="A205" s="1">
        <v>45225</v>
      </c>
      <c r="B205" s="3" t="s">
        <v>22</v>
      </c>
      <c r="C205" s="3">
        <v>45</v>
      </c>
      <c r="D205" s="4" t="s">
        <v>0</v>
      </c>
    </row>
    <row r="206" spans="1:14" ht="13.2">
      <c r="A206" s="1">
        <v>45225</v>
      </c>
      <c r="B206" s="3" t="s">
        <v>609</v>
      </c>
      <c r="C206" s="3">
        <v>60</v>
      </c>
      <c r="D206" s="4" t="s">
        <v>0</v>
      </c>
    </row>
    <row r="207" spans="1:14" ht="13.2">
      <c r="A207" s="1">
        <v>45225</v>
      </c>
      <c r="B207" s="3" t="s">
        <v>1477</v>
      </c>
      <c r="C207" s="3">
        <v>50</v>
      </c>
      <c r="D207" s="4" t="s">
        <v>0</v>
      </c>
    </row>
    <row r="208" spans="1:14" ht="13.2">
      <c r="A208" s="1">
        <v>45225</v>
      </c>
      <c r="B208" s="3" t="s">
        <v>259</v>
      </c>
      <c r="C208" s="3">
        <v>50</v>
      </c>
      <c r="D208" s="4" t="s">
        <v>0</v>
      </c>
    </row>
    <row r="209" spans="1:20" ht="13.2">
      <c r="A209" s="1">
        <v>45225</v>
      </c>
      <c r="B209" s="3" t="s">
        <v>360</v>
      </c>
      <c r="C209" s="3">
        <v>50</v>
      </c>
      <c r="D209" s="4" t="s">
        <v>0</v>
      </c>
    </row>
    <row r="210" spans="1:20" ht="13.2">
      <c r="A210" s="1">
        <v>45225</v>
      </c>
      <c r="B210" s="3" t="s">
        <v>16</v>
      </c>
      <c r="C210" s="3">
        <v>120</v>
      </c>
      <c r="D210" s="4" t="s">
        <v>0</v>
      </c>
    </row>
    <row r="211" spans="1:20" ht="13.2">
      <c r="A211" s="1">
        <v>45226</v>
      </c>
      <c r="B211" s="3" t="s">
        <v>6</v>
      </c>
      <c r="C211" s="3">
        <v>50</v>
      </c>
      <c r="D211" s="4" t="s">
        <v>0</v>
      </c>
    </row>
    <row r="212" spans="1:20" ht="13.2">
      <c r="A212" s="1">
        <v>45226</v>
      </c>
      <c r="B212" s="3" t="s">
        <v>360</v>
      </c>
      <c r="C212" s="3">
        <v>70</v>
      </c>
      <c r="D212" s="4" t="s">
        <v>0</v>
      </c>
    </row>
    <row r="213" spans="1:20" ht="13.2">
      <c r="A213" s="1">
        <v>45228</v>
      </c>
      <c r="B213" s="3" t="s">
        <v>360</v>
      </c>
      <c r="C213" s="3">
        <v>60</v>
      </c>
      <c r="D213" s="4" t="s">
        <v>0</v>
      </c>
    </row>
    <row r="214" spans="1:20" ht="13.2">
      <c r="A214" s="1">
        <v>45228</v>
      </c>
      <c r="B214" s="3" t="s">
        <v>152</v>
      </c>
      <c r="C214" s="3">
        <v>70</v>
      </c>
      <c r="D214" s="4" t="s">
        <v>0</v>
      </c>
    </row>
    <row r="215" spans="1:20" ht="13.2">
      <c r="A215" s="1">
        <v>45228</v>
      </c>
      <c r="B215" s="3" t="s">
        <v>210</v>
      </c>
      <c r="C215" s="3">
        <v>80</v>
      </c>
      <c r="D215" s="4" t="s">
        <v>0</v>
      </c>
    </row>
    <row r="216" spans="1:20" ht="13.2">
      <c r="A216" s="1">
        <v>45228</v>
      </c>
      <c r="B216" s="3" t="s">
        <v>18</v>
      </c>
      <c r="C216" s="3">
        <v>80</v>
      </c>
      <c r="D216" s="4" t="s">
        <v>0</v>
      </c>
    </row>
    <row r="217" spans="1:20" ht="13.2">
      <c r="A217" s="1">
        <v>45228</v>
      </c>
      <c r="B217" s="3" t="s">
        <v>1485</v>
      </c>
      <c r="C217" s="3">
        <v>80</v>
      </c>
      <c r="D217" s="4" t="s">
        <v>0</v>
      </c>
    </row>
    <row r="218" spans="1:20" ht="13.2">
      <c r="A218" s="1">
        <v>45228</v>
      </c>
      <c r="B218" s="3" t="s">
        <v>1486</v>
      </c>
      <c r="C218" s="3">
        <v>80</v>
      </c>
      <c r="D218" s="4" t="s">
        <v>0</v>
      </c>
    </row>
    <row r="219" spans="1:20" ht="13.2">
      <c r="A219" s="1">
        <v>45228</v>
      </c>
      <c r="B219" s="3" t="s">
        <v>22</v>
      </c>
      <c r="C219" s="3">
        <v>30</v>
      </c>
      <c r="D219" s="4" t="s">
        <v>0</v>
      </c>
    </row>
    <row r="220" spans="1:20" ht="13.2">
      <c r="A220" s="1">
        <v>45228</v>
      </c>
      <c r="B220" s="3" t="s">
        <v>609</v>
      </c>
      <c r="C220" s="3">
        <v>10</v>
      </c>
      <c r="D220" s="4" t="s">
        <v>0</v>
      </c>
    </row>
    <row r="221" spans="1:20" ht="13.2">
      <c r="A221" s="1"/>
    </row>
    <row r="223" spans="1:20" ht="13.2">
      <c r="C223" s="3">
        <f>SUM(C173:C220)</f>
        <v>2710</v>
      </c>
      <c r="G223" s="3">
        <v>210</v>
      </c>
      <c r="K223" s="3">
        <v>270</v>
      </c>
      <c r="P223" s="3">
        <v>70</v>
      </c>
      <c r="T223" s="3">
        <f>C223+G223+K223+P223</f>
        <v>3260</v>
      </c>
    </row>
    <row r="267" spans="2:9" ht="13.2">
      <c r="C267" s="3" t="s">
        <v>0</v>
      </c>
      <c r="D267" s="3" t="s">
        <v>1</v>
      </c>
      <c r="E267" s="3" t="s">
        <v>8</v>
      </c>
      <c r="F267" s="3" t="s">
        <v>3</v>
      </c>
      <c r="I267" s="4"/>
    </row>
    <row r="268" spans="2:9" ht="13.2">
      <c r="B268" s="3" t="s">
        <v>219</v>
      </c>
      <c r="C268" s="3">
        <v>3265</v>
      </c>
      <c r="D268" s="3">
        <v>190</v>
      </c>
      <c r="E268" s="3">
        <v>40</v>
      </c>
      <c r="F268" s="3">
        <v>70</v>
      </c>
      <c r="H268" s="17">
        <f t="shared" ref="H268:H271" si="3">SUM(C268:F268)</f>
        <v>3565</v>
      </c>
    </row>
    <row r="269" spans="2:9" ht="13.2">
      <c r="B269" s="3" t="s">
        <v>220</v>
      </c>
      <c r="C269" s="3">
        <v>3400</v>
      </c>
      <c r="D269" s="3">
        <v>110</v>
      </c>
      <c r="E269" s="3">
        <v>385</v>
      </c>
      <c r="F269" s="3">
        <v>70</v>
      </c>
      <c r="H269" s="17">
        <f t="shared" si="3"/>
        <v>3965</v>
      </c>
    </row>
    <row r="270" spans="2:9" ht="13.2">
      <c r="B270" s="3" t="s">
        <v>221</v>
      </c>
      <c r="C270" s="3">
        <v>2815</v>
      </c>
      <c r="D270" s="3">
        <v>110</v>
      </c>
      <c r="E270" s="3">
        <v>230</v>
      </c>
      <c r="F270" s="3">
        <v>70</v>
      </c>
      <c r="H270" s="17">
        <f t="shared" si="3"/>
        <v>3225</v>
      </c>
    </row>
    <row r="271" spans="2:9" ht="13.2">
      <c r="B271" s="3" t="s">
        <v>222</v>
      </c>
      <c r="C271" s="3">
        <v>2710</v>
      </c>
      <c r="D271" s="3">
        <v>210</v>
      </c>
      <c r="E271" s="3">
        <v>270</v>
      </c>
      <c r="F271" s="3">
        <v>70</v>
      </c>
      <c r="H271" s="17">
        <f t="shared" si="3"/>
        <v>3260</v>
      </c>
    </row>
    <row r="273" spans="3:6" ht="13.2">
      <c r="C273" s="3">
        <f t="shared" ref="C273:F273" si="4">SUM(C268:C271)</f>
        <v>12190</v>
      </c>
      <c r="D273" s="3">
        <f t="shared" si="4"/>
        <v>620</v>
      </c>
      <c r="E273" s="3">
        <f t="shared" si="4"/>
        <v>925</v>
      </c>
      <c r="F273" s="3">
        <f t="shared" si="4"/>
        <v>280</v>
      </c>
    </row>
    <row r="275" spans="3:6" ht="13.2">
      <c r="C275" s="3">
        <v>12190</v>
      </c>
      <c r="D275" s="3">
        <v>620</v>
      </c>
      <c r="E275" s="3">
        <v>925</v>
      </c>
      <c r="F275" s="3">
        <v>280</v>
      </c>
    </row>
  </sheetData>
  <conditionalFormatting sqref="H1 L1:L3 D1:D55 P2 L60 H60:H61 O60:O65 D60:D115 H121:H122 O121:O124 D121:D166 P173 H173:H175 L173:L176 D173:D220 I267">
    <cfRule type="notContainsBlanks" dxfId="18" priority="1">
      <formula>LEN(TRIM(D1))&gt;0</formula>
    </cfRule>
    <cfRule type="containsBlanks" dxfId="17" priority="2">
      <formula>LEN(TRIM(D1))=0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2E00-000000000000}">
          <x14:formula1>
            <xm:f>'Feb 2023'!$Y$4:$Y$8</xm:f>
          </x14:formula1>
          <xm:sqref>H1 P2 L1:L3 D1:D55 L60 H60:H61 O60:O65 D60:D115 H121:H122 O121:O124 D121:D166 P173 H173:H175 L173:L176 D173:D220 I267</xm:sqref>
        </x14:dataValidation>
      </x14:dataValidat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Z332"/>
  <sheetViews>
    <sheetView workbookViewId="0"/>
  </sheetViews>
  <sheetFormatPr defaultColWidth="12.6640625" defaultRowHeight="15.75" customHeight="1"/>
  <cols>
    <col min="5" max="5" width="13.77734375" customWidth="1"/>
  </cols>
  <sheetData>
    <row r="1" spans="1:25" ht="13.2">
      <c r="A1" s="3" t="s">
        <v>1464</v>
      </c>
      <c r="C1" s="2" t="s">
        <v>0</v>
      </c>
      <c r="D1" s="3"/>
      <c r="H1" s="3" t="s">
        <v>1</v>
      </c>
      <c r="I1" s="3"/>
      <c r="M1" s="3" t="s">
        <v>2</v>
      </c>
      <c r="N1" s="3"/>
      <c r="R1" s="3" t="s">
        <v>3</v>
      </c>
      <c r="S1" s="3"/>
      <c r="Y1" s="3" t="s">
        <v>0</v>
      </c>
    </row>
    <row r="2" spans="1:25" ht="13.2" hidden="1">
      <c r="Y2" s="3" t="s">
        <v>1</v>
      </c>
    </row>
    <row r="3" spans="1:25" ht="13.2" hidden="1">
      <c r="A3" s="302" t="s">
        <v>1483</v>
      </c>
      <c r="B3" s="3" t="s">
        <v>1459</v>
      </c>
      <c r="C3" s="3">
        <v>40</v>
      </c>
      <c r="D3" s="4" t="s">
        <v>0</v>
      </c>
      <c r="E3" s="333">
        <v>100</v>
      </c>
      <c r="F3" s="3" t="s">
        <v>1327</v>
      </c>
      <c r="G3" s="3">
        <v>80</v>
      </c>
      <c r="H3" s="4" t="s">
        <v>1</v>
      </c>
      <c r="I3" s="1">
        <v>45229</v>
      </c>
      <c r="J3" s="3" t="s">
        <v>93</v>
      </c>
      <c r="K3" s="3">
        <v>50</v>
      </c>
      <c r="L3" s="4" t="s">
        <v>8</v>
      </c>
      <c r="M3" s="3" t="s">
        <v>1487</v>
      </c>
      <c r="N3" s="3">
        <v>20</v>
      </c>
      <c r="O3" s="4" t="s">
        <v>3</v>
      </c>
    </row>
    <row r="4" spans="1:25" ht="13.2" hidden="1">
      <c r="A4" s="302" t="s">
        <v>1483</v>
      </c>
      <c r="B4" s="3" t="s">
        <v>347</v>
      </c>
      <c r="C4" s="3">
        <f t="shared" ref="C4:C5" si="0">0.4*E4</f>
        <v>40</v>
      </c>
      <c r="D4" s="4" t="s">
        <v>0</v>
      </c>
      <c r="E4" s="333">
        <v>100</v>
      </c>
      <c r="F4" s="3" t="s">
        <v>501</v>
      </c>
      <c r="G4" s="3">
        <v>70</v>
      </c>
      <c r="H4" s="4" t="s">
        <v>1</v>
      </c>
      <c r="I4" s="1">
        <v>45229</v>
      </c>
      <c r="J4" s="3" t="s">
        <v>90</v>
      </c>
      <c r="K4" s="3">
        <v>50</v>
      </c>
      <c r="L4" s="4" t="s">
        <v>8</v>
      </c>
    </row>
    <row r="5" spans="1:25" ht="13.2" hidden="1">
      <c r="A5" s="302" t="s">
        <v>1483</v>
      </c>
      <c r="B5" s="3" t="s">
        <v>360</v>
      </c>
      <c r="C5" s="3">
        <f t="shared" si="0"/>
        <v>30</v>
      </c>
      <c r="D5" s="4" t="s">
        <v>0</v>
      </c>
      <c r="E5" s="333">
        <v>75</v>
      </c>
      <c r="F5" s="3" t="s">
        <v>25</v>
      </c>
      <c r="G5" s="3">
        <v>80</v>
      </c>
      <c r="H5" s="4" t="s">
        <v>1</v>
      </c>
      <c r="I5" s="1">
        <v>45232</v>
      </c>
      <c r="J5" s="3" t="s">
        <v>90</v>
      </c>
      <c r="K5" s="3">
        <v>50</v>
      </c>
      <c r="L5" s="4" t="s">
        <v>8</v>
      </c>
    </row>
    <row r="6" spans="1:25" ht="13.2" hidden="1">
      <c r="A6" s="302" t="s">
        <v>1483</v>
      </c>
      <c r="B6" s="3" t="s">
        <v>1477</v>
      </c>
      <c r="C6" s="3">
        <v>30</v>
      </c>
      <c r="D6" s="4" t="s">
        <v>0</v>
      </c>
      <c r="E6" s="333">
        <v>75</v>
      </c>
    </row>
    <row r="7" spans="1:25" ht="13.2" hidden="1">
      <c r="A7" s="302" t="s">
        <v>1484</v>
      </c>
      <c r="B7" s="3" t="s">
        <v>18</v>
      </c>
      <c r="C7" s="3">
        <f t="shared" ref="C7:C8" si="1">0.4*E7</f>
        <v>24</v>
      </c>
      <c r="D7" s="4" t="s">
        <v>0</v>
      </c>
      <c r="E7" s="333">
        <v>60</v>
      </c>
    </row>
    <row r="8" spans="1:25" ht="13.2" hidden="1">
      <c r="A8" s="302" t="s">
        <v>1484</v>
      </c>
      <c r="B8" s="3" t="s">
        <v>22</v>
      </c>
      <c r="C8" s="3">
        <f t="shared" si="1"/>
        <v>24</v>
      </c>
      <c r="D8" s="4" t="s">
        <v>0</v>
      </c>
      <c r="E8" s="333">
        <v>60</v>
      </c>
    </row>
    <row r="9" spans="1:25" ht="13.2" hidden="1">
      <c r="A9" s="302" t="s">
        <v>1365</v>
      </c>
      <c r="B9" s="3" t="s">
        <v>193</v>
      </c>
      <c r="C9" s="3">
        <v>180</v>
      </c>
      <c r="D9" s="4" t="s">
        <v>0</v>
      </c>
    </row>
    <row r="10" spans="1:25" ht="13.2" hidden="1">
      <c r="A10" s="1">
        <v>45229</v>
      </c>
      <c r="B10" s="3" t="s">
        <v>1377</v>
      </c>
      <c r="C10" s="3">
        <v>55</v>
      </c>
      <c r="D10" s="4" t="s">
        <v>0</v>
      </c>
    </row>
    <row r="11" spans="1:25" ht="13.2" hidden="1">
      <c r="A11" s="1">
        <v>45229</v>
      </c>
      <c r="B11" s="3" t="s">
        <v>1388</v>
      </c>
      <c r="C11" s="3">
        <v>55</v>
      </c>
      <c r="D11" s="4" t="s">
        <v>0</v>
      </c>
      <c r="O11" s="3" t="s">
        <v>1488</v>
      </c>
      <c r="P11" s="3" t="s">
        <v>1489</v>
      </c>
    </row>
    <row r="12" spans="1:25" ht="13.2" hidden="1">
      <c r="A12" s="1">
        <v>45229</v>
      </c>
      <c r="B12" s="3" t="s">
        <v>1490</v>
      </c>
      <c r="C12" s="3">
        <v>56</v>
      </c>
      <c r="D12" s="4" t="s">
        <v>0</v>
      </c>
    </row>
    <row r="13" spans="1:25" ht="13.2" hidden="1">
      <c r="A13" s="1">
        <v>45229</v>
      </c>
      <c r="B13" s="3" t="s">
        <v>1491</v>
      </c>
      <c r="C13" s="3">
        <v>56</v>
      </c>
      <c r="D13" s="4" t="s">
        <v>0</v>
      </c>
    </row>
    <row r="14" spans="1:25" ht="13.2" hidden="1">
      <c r="A14" s="1">
        <v>45229</v>
      </c>
      <c r="B14" s="3" t="s">
        <v>1492</v>
      </c>
      <c r="C14" s="3">
        <v>56</v>
      </c>
      <c r="D14" s="4" t="s">
        <v>0</v>
      </c>
    </row>
    <row r="15" spans="1:25" ht="13.2" hidden="1">
      <c r="A15" s="1">
        <v>45229</v>
      </c>
      <c r="B15" s="3" t="s">
        <v>1493</v>
      </c>
      <c r="C15" s="3">
        <v>60</v>
      </c>
      <c r="D15" s="4" t="s">
        <v>0</v>
      </c>
    </row>
    <row r="16" spans="1:25" ht="13.2" hidden="1">
      <c r="A16" s="1">
        <v>45229</v>
      </c>
      <c r="B16" s="3" t="s">
        <v>128</v>
      </c>
      <c r="C16" s="3">
        <v>70</v>
      </c>
      <c r="D16" s="4" t="s">
        <v>0</v>
      </c>
    </row>
    <row r="17" spans="1:16" ht="13.2" hidden="1">
      <c r="A17" s="1">
        <v>45229</v>
      </c>
      <c r="B17" s="3" t="s">
        <v>259</v>
      </c>
      <c r="C17" s="3">
        <v>50</v>
      </c>
      <c r="D17" s="4" t="s">
        <v>0</v>
      </c>
    </row>
    <row r="18" spans="1:16" ht="13.2" hidden="1">
      <c r="A18" s="1">
        <v>45229</v>
      </c>
      <c r="B18" s="3" t="s">
        <v>6</v>
      </c>
      <c r="C18" s="3">
        <v>30</v>
      </c>
      <c r="D18" s="4" t="s">
        <v>0</v>
      </c>
    </row>
    <row r="19" spans="1:16" ht="13.2" hidden="1">
      <c r="A19" s="1">
        <v>45229</v>
      </c>
      <c r="B19" s="3" t="s">
        <v>1136</v>
      </c>
      <c r="C19" s="3">
        <v>40</v>
      </c>
      <c r="D19" s="4" t="s">
        <v>0</v>
      </c>
    </row>
    <row r="20" spans="1:16" ht="13.2" hidden="1">
      <c r="A20" s="1">
        <v>45229</v>
      </c>
      <c r="B20" s="3" t="s">
        <v>328</v>
      </c>
      <c r="C20" s="3">
        <v>80</v>
      </c>
      <c r="D20" s="4" t="s">
        <v>0</v>
      </c>
    </row>
    <row r="21" spans="1:16" ht="13.2" hidden="1">
      <c r="A21" s="1">
        <v>45229</v>
      </c>
      <c r="B21" s="3" t="s">
        <v>30</v>
      </c>
      <c r="C21" s="3">
        <v>80</v>
      </c>
      <c r="D21" s="4" t="s">
        <v>0</v>
      </c>
      <c r="P21" s="3" t="s">
        <v>1494</v>
      </c>
    </row>
    <row r="22" spans="1:16" ht="13.2" hidden="1">
      <c r="A22" s="1">
        <v>45229</v>
      </c>
      <c r="B22" s="3" t="s">
        <v>161</v>
      </c>
      <c r="C22" s="3">
        <v>55</v>
      </c>
      <c r="D22" s="4" t="s">
        <v>0</v>
      </c>
    </row>
    <row r="23" spans="1:16" ht="13.2" hidden="1">
      <c r="A23" s="1">
        <v>45230</v>
      </c>
      <c r="B23" s="3" t="s">
        <v>331</v>
      </c>
      <c r="C23" s="3">
        <v>50</v>
      </c>
      <c r="D23" s="4" t="s">
        <v>0</v>
      </c>
    </row>
    <row r="24" spans="1:16" ht="13.2" hidden="1">
      <c r="A24" s="1">
        <v>45230</v>
      </c>
      <c r="B24" s="3" t="s">
        <v>1495</v>
      </c>
      <c r="C24" s="3">
        <v>120</v>
      </c>
      <c r="D24" s="4" t="s">
        <v>0</v>
      </c>
    </row>
    <row r="25" spans="1:16" ht="13.2" hidden="1">
      <c r="A25" s="1">
        <v>45230</v>
      </c>
      <c r="B25" s="3" t="s">
        <v>30</v>
      </c>
      <c r="C25" s="3">
        <v>50</v>
      </c>
      <c r="D25" s="4" t="s">
        <v>0</v>
      </c>
    </row>
    <row r="26" spans="1:16" ht="13.2" hidden="1">
      <c r="A26" s="1">
        <v>45230</v>
      </c>
      <c r="B26" s="3" t="s">
        <v>1496</v>
      </c>
      <c r="C26" s="3">
        <v>55</v>
      </c>
      <c r="D26" s="4" t="s">
        <v>0</v>
      </c>
    </row>
    <row r="27" spans="1:16" ht="13.2" hidden="1">
      <c r="A27" s="1">
        <v>45231</v>
      </c>
      <c r="B27" s="3" t="s">
        <v>517</v>
      </c>
      <c r="C27" s="3">
        <v>30</v>
      </c>
      <c r="D27" s="4" t="s">
        <v>0</v>
      </c>
    </row>
    <row r="28" spans="1:16" ht="13.2" hidden="1">
      <c r="A28" s="1">
        <v>45231</v>
      </c>
      <c r="B28" s="3" t="s">
        <v>259</v>
      </c>
      <c r="C28" s="3">
        <v>70</v>
      </c>
      <c r="D28" s="4" t="s">
        <v>0</v>
      </c>
    </row>
    <row r="29" spans="1:16" ht="13.2" hidden="1">
      <c r="A29" s="1">
        <v>45231</v>
      </c>
      <c r="B29" s="3" t="s">
        <v>1370</v>
      </c>
      <c r="C29" s="3">
        <v>50</v>
      </c>
      <c r="D29" s="4" t="s">
        <v>0</v>
      </c>
    </row>
    <row r="30" spans="1:16" ht="13.2" hidden="1">
      <c r="A30" s="1">
        <v>45231</v>
      </c>
      <c r="B30" s="3" t="s">
        <v>469</v>
      </c>
      <c r="C30" s="3">
        <v>50</v>
      </c>
      <c r="D30" s="4" t="s">
        <v>0</v>
      </c>
    </row>
    <row r="31" spans="1:16" ht="13.2" hidden="1">
      <c r="A31" s="1">
        <v>45231</v>
      </c>
      <c r="B31" s="3" t="s">
        <v>164</v>
      </c>
      <c r="C31" s="3">
        <v>50</v>
      </c>
      <c r="D31" s="4" t="s">
        <v>0</v>
      </c>
    </row>
    <row r="32" spans="1:16" ht="13.2" hidden="1">
      <c r="A32" s="1">
        <v>45231</v>
      </c>
      <c r="B32" s="3" t="s">
        <v>20</v>
      </c>
      <c r="C32" s="3">
        <v>70</v>
      </c>
      <c r="D32" s="4" t="s">
        <v>0</v>
      </c>
    </row>
    <row r="33" spans="1:4" ht="13.2" hidden="1">
      <c r="A33" s="1">
        <v>45231</v>
      </c>
      <c r="B33" s="3" t="s">
        <v>209</v>
      </c>
      <c r="C33" s="3">
        <v>50</v>
      </c>
      <c r="D33" s="4" t="s">
        <v>0</v>
      </c>
    </row>
    <row r="34" spans="1:4" ht="13.2" hidden="1">
      <c r="A34" s="1">
        <v>45231</v>
      </c>
      <c r="B34" s="3" t="s">
        <v>84</v>
      </c>
      <c r="C34" s="3">
        <v>50</v>
      </c>
      <c r="D34" s="4" t="s">
        <v>0</v>
      </c>
    </row>
    <row r="35" spans="1:4" ht="13.2" hidden="1">
      <c r="A35" s="1">
        <v>45231</v>
      </c>
      <c r="B35" s="3" t="s">
        <v>131</v>
      </c>
      <c r="C35" s="3">
        <v>70</v>
      </c>
      <c r="D35" s="4" t="s">
        <v>0</v>
      </c>
    </row>
    <row r="36" spans="1:4" ht="13.2" hidden="1">
      <c r="A36" s="1">
        <v>45231</v>
      </c>
      <c r="B36" s="3" t="s">
        <v>22</v>
      </c>
      <c r="C36" s="3">
        <v>45</v>
      </c>
      <c r="D36" s="4" t="s">
        <v>0</v>
      </c>
    </row>
    <row r="37" spans="1:4" ht="13.2" hidden="1">
      <c r="A37" s="1">
        <v>45231</v>
      </c>
      <c r="B37" s="3" t="s">
        <v>609</v>
      </c>
      <c r="C37" s="3">
        <v>60</v>
      </c>
      <c r="D37" s="4" t="s">
        <v>0</v>
      </c>
    </row>
    <row r="38" spans="1:4" ht="13.2" hidden="1">
      <c r="A38" s="1">
        <v>45232</v>
      </c>
      <c r="B38" s="3" t="s">
        <v>1393</v>
      </c>
      <c r="C38" s="3">
        <v>55</v>
      </c>
      <c r="D38" s="4" t="s">
        <v>0</v>
      </c>
    </row>
    <row r="39" spans="1:4" ht="13.2" hidden="1">
      <c r="A39" s="1">
        <v>45232</v>
      </c>
      <c r="B39" s="3" t="s">
        <v>372</v>
      </c>
      <c r="C39" s="3">
        <v>80</v>
      </c>
      <c r="D39" s="4" t="s">
        <v>0</v>
      </c>
    </row>
    <row r="40" spans="1:4" ht="13.2" hidden="1">
      <c r="A40" s="1">
        <v>45232</v>
      </c>
      <c r="B40" s="3" t="s">
        <v>259</v>
      </c>
      <c r="C40" s="3">
        <v>70</v>
      </c>
      <c r="D40" s="4" t="s">
        <v>0</v>
      </c>
    </row>
    <row r="41" spans="1:4" ht="13.2" hidden="1">
      <c r="A41" s="1">
        <v>45232</v>
      </c>
      <c r="B41" s="3" t="s">
        <v>1117</v>
      </c>
      <c r="C41" s="3">
        <v>50</v>
      </c>
      <c r="D41" s="4" t="s">
        <v>0</v>
      </c>
    </row>
    <row r="42" spans="1:4" ht="13.2" hidden="1">
      <c r="A42" s="1">
        <v>45232</v>
      </c>
      <c r="B42" s="3" t="s">
        <v>164</v>
      </c>
      <c r="C42" s="3">
        <v>70</v>
      </c>
      <c r="D42" s="4" t="s">
        <v>0</v>
      </c>
    </row>
    <row r="43" spans="1:4" ht="13.2" hidden="1">
      <c r="A43" s="1">
        <v>45232</v>
      </c>
      <c r="B43" s="3" t="s">
        <v>372</v>
      </c>
      <c r="C43" s="3">
        <v>80</v>
      </c>
      <c r="D43" s="4" t="s">
        <v>0</v>
      </c>
    </row>
    <row r="44" spans="1:4" ht="13.2" hidden="1">
      <c r="A44" s="1">
        <v>45232</v>
      </c>
      <c r="B44" s="3" t="s">
        <v>394</v>
      </c>
      <c r="C44" s="3">
        <v>50</v>
      </c>
      <c r="D44" s="4" t="s">
        <v>0</v>
      </c>
    </row>
    <row r="45" spans="1:4" ht="13.2" hidden="1">
      <c r="A45" s="1">
        <v>45233</v>
      </c>
      <c r="B45" s="3" t="s">
        <v>209</v>
      </c>
      <c r="C45" s="3">
        <v>50</v>
      </c>
      <c r="D45" s="4" t="s">
        <v>0</v>
      </c>
    </row>
    <row r="46" spans="1:4" ht="13.2" hidden="1">
      <c r="A46" s="1">
        <v>45233</v>
      </c>
      <c r="B46" s="3" t="s">
        <v>1356</v>
      </c>
      <c r="C46" s="3">
        <v>80</v>
      </c>
      <c r="D46" s="4" t="s">
        <v>0</v>
      </c>
    </row>
    <row r="47" spans="1:4" ht="13.2" hidden="1">
      <c r="A47" s="1">
        <v>45233</v>
      </c>
      <c r="B47" s="3" t="s">
        <v>144</v>
      </c>
      <c r="C47" s="3">
        <v>70</v>
      </c>
      <c r="D47" s="4" t="s">
        <v>0</v>
      </c>
    </row>
    <row r="48" spans="1:4" ht="13.2" hidden="1">
      <c r="A48" s="1">
        <v>45233</v>
      </c>
      <c r="B48" s="3" t="s">
        <v>210</v>
      </c>
      <c r="C48" s="3">
        <v>50</v>
      </c>
      <c r="D48" s="4" t="s">
        <v>0</v>
      </c>
    </row>
    <row r="49" spans="1:26" ht="13.2" hidden="1">
      <c r="A49" s="1">
        <v>45234</v>
      </c>
      <c r="B49" s="3" t="s">
        <v>152</v>
      </c>
      <c r="C49" s="3">
        <v>50</v>
      </c>
      <c r="D49" s="4" t="s">
        <v>0</v>
      </c>
    </row>
    <row r="50" spans="1:26" ht="13.2">
      <c r="D50" s="3"/>
    </row>
    <row r="51" spans="1:26" ht="13.2">
      <c r="A51" s="5"/>
      <c r="B51" s="5"/>
      <c r="C51" s="5">
        <f>SUM(C3:C49)</f>
        <v>2736</v>
      </c>
      <c r="D51" s="5"/>
      <c r="E51" s="5"/>
      <c r="F51" s="5"/>
      <c r="G51" s="5">
        <f>SUM(G3:G5)</f>
        <v>230</v>
      </c>
      <c r="H51" s="5"/>
      <c r="I51" s="5"/>
      <c r="J51" s="5"/>
      <c r="K51" s="5">
        <v>150</v>
      </c>
      <c r="L51" s="5"/>
      <c r="M51" s="5"/>
      <c r="N51" s="5">
        <v>20</v>
      </c>
      <c r="O51" s="5"/>
      <c r="P51" s="5"/>
      <c r="Q51" s="5">
        <f>C51+G51+K51+N51</f>
        <v>3136</v>
      </c>
      <c r="R51" s="5"/>
      <c r="S51" s="5"/>
      <c r="T51" s="5"/>
      <c r="U51" s="5"/>
      <c r="V51" s="5"/>
      <c r="W51" s="5"/>
      <c r="X51" s="5"/>
      <c r="Y51" s="5"/>
      <c r="Z51" s="5"/>
    </row>
    <row r="52" spans="1:26" ht="13.2">
      <c r="D52" s="3"/>
    </row>
    <row r="53" spans="1:26" ht="13.2" hidden="1">
      <c r="A53" s="302" t="s">
        <v>1483</v>
      </c>
      <c r="B53" s="3" t="s">
        <v>1459</v>
      </c>
      <c r="C53" s="3">
        <v>40</v>
      </c>
      <c r="D53" s="4" t="s">
        <v>0</v>
      </c>
      <c r="E53" s="333">
        <v>100</v>
      </c>
      <c r="F53" s="1">
        <v>45237</v>
      </c>
      <c r="G53" s="3" t="s">
        <v>1327</v>
      </c>
      <c r="H53" s="3">
        <v>80</v>
      </c>
      <c r="I53" s="4" t="s">
        <v>1</v>
      </c>
      <c r="J53" s="1">
        <v>45236</v>
      </c>
      <c r="K53" s="3" t="s">
        <v>93</v>
      </c>
      <c r="L53" s="3">
        <v>50</v>
      </c>
      <c r="M53" s="4" t="s">
        <v>8</v>
      </c>
      <c r="N53" s="1">
        <v>45237</v>
      </c>
      <c r="O53" s="3" t="s">
        <v>9</v>
      </c>
      <c r="P53" s="3">
        <v>70</v>
      </c>
      <c r="Q53" s="4" t="s">
        <v>3</v>
      </c>
      <c r="R53" s="3" t="s">
        <v>1497</v>
      </c>
      <c r="S53" s="3">
        <v>55</v>
      </c>
      <c r="T53" s="7" t="s">
        <v>505</v>
      </c>
    </row>
    <row r="54" spans="1:26" ht="13.2" hidden="1">
      <c r="A54" s="302" t="s">
        <v>1483</v>
      </c>
      <c r="B54" s="3" t="s">
        <v>1477</v>
      </c>
      <c r="C54" s="3">
        <v>30</v>
      </c>
      <c r="D54" s="4" t="s">
        <v>0</v>
      </c>
      <c r="E54" s="333">
        <v>75</v>
      </c>
      <c r="F54" s="1">
        <v>45237</v>
      </c>
      <c r="G54" s="3" t="s">
        <v>501</v>
      </c>
      <c r="H54" s="3">
        <v>70</v>
      </c>
      <c r="I54" s="4" t="s">
        <v>1</v>
      </c>
      <c r="J54" s="1">
        <v>45239</v>
      </c>
      <c r="K54" s="3" t="s">
        <v>90</v>
      </c>
      <c r="L54" s="3">
        <v>50</v>
      </c>
      <c r="M54" s="4" t="s">
        <v>8</v>
      </c>
    </row>
    <row r="55" spans="1:26" ht="13.2" hidden="1">
      <c r="A55" s="1">
        <v>45236</v>
      </c>
      <c r="B55" s="3" t="s">
        <v>1477</v>
      </c>
      <c r="C55" s="3">
        <v>50</v>
      </c>
      <c r="D55" s="4" t="s">
        <v>0</v>
      </c>
      <c r="F55" s="1">
        <v>45237</v>
      </c>
      <c r="G55" s="3" t="s">
        <v>101</v>
      </c>
      <c r="H55" s="3">
        <v>70</v>
      </c>
      <c r="I55" s="4" t="s">
        <v>1</v>
      </c>
    </row>
    <row r="56" spans="1:26" ht="13.2" hidden="1">
      <c r="A56" s="302" t="s">
        <v>1483</v>
      </c>
      <c r="B56" s="3" t="s">
        <v>347</v>
      </c>
      <c r="C56" s="3">
        <f t="shared" ref="C56:C57" si="2">0.4*E56</f>
        <v>40</v>
      </c>
      <c r="D56" s="4" t="s">
        <v>0</v>
      </c>
      <c r="E56" s="333">
        <v>100</v>
      </c>
      <c r="F56" s="1">
        <v>45238</v>
      </c>
      <c r="G56" s="3" t="s">
        <v>1497</v>
      </c>
      <c r="H56" s="3">
        <v>60</v>
      </c>
      <c r="I56" s="4" t="s">
        <v>1</v>
      </c>
    </row>
    <row r="57" spans="1:26" ht="13.2" hidden="1">
      <c r="A57" s="302" t="s">
        <v>1483</v>
      </c>
      <c r="B57" s="3" t="s">
        <v>360</v>
      </c>
      <c r="C57" s="3">
        <f t="shared" si="2"/>
        <v>30</v>
      </c>
      <c r="D57" s="4" t="s">
        <v>0</v>
      </c>
      <c r="E57" s="333">
        <v>75</v>
      </c>
    </row>
    <row r="58" spans="1:26" ht="13.2" hidden="1">
      <c r="A58" s="1">
        <v>45236</v>
      </c>
      <c r="B58" s="3" t="s">
        <v>638</v>
      </c>
      <c r="C58" s="3">
        <v>50</v>
      </c>
      <c r="D58" s="4" t="s">
        <v>0</v>
      </c>
    </row>
    <row r="59" spans="1:26" ht="13.2" hidden="1">
      <c r="A59" s="1">
        <v>45237</v>
      </c>
      <c r="B59" s="3" t="s">
        <v>331</v>
      </c>
      <c r="C59" s="3">
        <v>50</v>
      </c>
      <c r="D59" s="4" t="s">
        <v>0</v>
      </c>
    </row>
    <row r="60" spans="1:26" ht="13.2" hidden="1">
      <c r="A60" s="1">
        <v>45238</v>
      </c>
      <c r="B60" s="3" t="s">
        <v>164</v>
      </c>
      <c r="C60" s="3">
        <v>50</v>
      </c>
      <c r="D60" s="4" t="s">
        <v>0</v>
      </c>
    </row>
    <row r="61" spans="1:26" ht="13.2" hidden="1">
      <c r="A61" s="1">
        <v>45239</v>
      </c>
      <c r="B61" s="3" t="s">
        <v>1122</v>
      </c>
      <c r="C61" s="3">
        <v>80</v>
      </c>
      <c r="D61" s="4" t="s">
        <v>0</v>
      </c>
    </row>
    <row r="62" spans="1:26" ht="13.2" hidden="1">
      <c r="A62" s="1">
        <v>45237</v>
      </c>
      <c r="B62" s="3" t="s">
        <v>209</v>
      </c>
      <c r="C62" s="3">
        <v>50</v>
      </c>
      <c r="D62" s="4" t="s">
        <v>0</v>
      </c>
    </row>
    <row r="63" spans="1:26" ht="13.2" hidden="1">
      <c r="A63" s="1">
        <v>45236</v>
      </c>
      <c r="B63" s="3" t="s">
        <v>128</v>
      </c>
      <c r="C63" s="3">
        <v>40</v>
      </c>
      <c r="D63" s="4" t="s">
        <v>0</v>
      </c>
    </row>
    <row r="64" spans="1:26" ht="13.2" hidden="1">
      <c r="A64" s="1">
        <v>45238</v>
      </c>
      <c r="B64" s="3" t="s">
        <v>201</v>
      </c>
      <c r="C64" s="3">
        <v>50</v>
      </c>
      <c r="D64" s="4" t="s">
        <v>0</v>
      </c>
    </row>
    <row r="65" spans="1:5" ht="13.2" hidden="1">
      <c r="A65" s="1">
        <v>45238</v>
      </c>
      <c r="B65" s="3" t="s">
        <v>1498</v>
      </c>
      <c r="C65" s="3">
        <v>35</v>
      </c>
      <c r="D65" s="4" t="s">
        <v>0</v>
      </c>
    </row>
    <row r="66" spans="1:5" ht="13.2" hidden="1">
      <c r="A66" s="302" t="s">
        <v>1483</v>
      </c>
      <c r="B66" s="3" t="s">
        <v>609</v>
      </c>
      <c r="C66" s="3">
        <v>30</v>
      </c>
      <c r="D66" s="4" t="s">
        <v>0</v>
      </c>
      <c r="E66" s="333">
        <v>75</v>
      </c>
    </row>
    <row r="67" spans="1:5" ht="13.2" hidden="1">
      <c r="A67" s="1">
        <v>45238</v>
      </c>
      <c r="B67" s="3" t="s">
        <v>609</v>
      </c>
      <c r="C67" s="3">
        <v>60</v>
      </c>
      <c r="D67" s="4" t="s">
        <v>0</v>
      </c>
    </row>
    <row r="68" spans="1:5" ht="13.2" hidden="1">
      <c r="A68" s="1">
        <v>45238</v>
      </c>
      <c r="B68" s="3" t="s">
        <v>1481</v>
      </c>
      <c r="C68" s="3">
        <v>35</v>
      </c>
      <c r="D68" s="4" t="s">
        <v>0</v>
      </c>
    </row>
    <row r="69" spans="1:5" ht="13.2" hidden="1">
      <c r="A69" s="1">
        <v>45237</v>
      </c>
      <c r="B69" s="3" t="s">
        <v>152</v>
      </c>
      <c r="C69" s="3">
        <v>50</v>
      </c>
      <c r="D69" s="4" t="s">
        <v>0</v>
      </c>
    </row>
    <row r="70" spans="1:5" ht="13.2" hidden="1">
      <c r="A70" s="1">
        <v>45239</v>
      </c>
      <c r="B70" s="3" t="s">
        <v>1471</v>
      </c>
      <c r="C70" s="3">
        <v>50</v>
      </c>
      <c r="D70" s="4" t="s">
        <v>0</v>
      </c>
    </row>
    <row r="71" spans="1:5" ht="13.2" hidden="1">
      <c r="A71" s="302" t="s">
        <v>1365</v>
      </c>
      <c r="B71" s="3" t="s">
        <v>193</v>
      </c>
      <c r="C71" s="3">
        <v>152</v>
      </c>
      <c r="D71" s="4" t="s">
        <v>0</v>
      </c>
    </row>
    <row r="72" spans="1:5" ht="13.2" hidden="1">
      <c r="A72" s="1">
        <v>45236</v>
      </c>
      <c r="B72" s="3" t="s">
        <v>1136</v>
      </c>
      <c r="C72" s="3">
        <v>30</v>
      </c>
      <c r="D72" s="4" t="s">
        <v>0</v>
      </c>
    </row>
    <row r="73" spans="1:5" ht="13.2" hidden="1">
      <c r="A73" s="1">
        <v>45236</v>
      </c>
      <c r="B73" s="3" t="s">
        <v>328</v>
      </c>
      <c r="C73" s="3">
        <v>50</v>
      </c>
      <c r="D73" s="4" t="s">
        <v>0</v>
      </c>
    </row>
    <row r="74" spans="1:5" ht="13.2" hidden="1">
      <c r="A74" s="1">
        <v>45236</v>
      </c>
      <c r="B74" s="3" t="s">
        <v>20</v>
      </c>
      <c r="C74" s="3">
        <v>70</v>
      </c>
      <c r="D74" s="4" t="s">
        <v>0</v>
      </c>
    </row>
    <row r="75" spans="1:5" ht="13.2" hidden="1">
      <c r="A75" s="1">
        <v>45237</v>
      </c>
      <c r="B75" s="3" t="s">
        <v>20</v>
      </c>
      <c r="C75" s="3">
        <v>40</v>
      </c>
      <c r="D75" s="4" t="s">
        <v>0</v>
      </c>
    </row>
    <row r="76" spans="1:5" ht="13.2" hidden="1">
      <c r="A76" s="1">
        <v>45238</v>
      </c>
      <c r="B76" s="3" t="s">
        <v>20</v>
      </c>
      <c r="C76" s="3">
        <v>50</v>
      </c>
      <c r="D76" s="4" t="s">
        <v>0</v>
      </c>
    </row>
    <row r="77" spans="1:5" ht="13.2" hidden="1">
      <c r="A77" s="1">
        <v>45238</v>
      </c>
      <c r="B77" s="3" t="s">
        <v>20</v>
      </c>
      <c r="C77" s="3">
        <v>70</v>
      </c>
      <c r="D77" s="4" t="s">
        <v>0</v>
      </c>
    </row>
    <row r="78" spans="1:5" ht="13.2" hidden="1">
      <c r="A78" s="1">
        <v>45238</v>
      </c>
      <c r="B78" s="3" t="s">
        <v>84</v>
      </c>
      <c r="C78" s="3">
        <v>50</v>
      </c>
      <c r="D78" s="4" t="s">
        <v>0</v>
      </c>
    </row>
    <row r="79" spans="1:5" ht="13.2" hidden="1">
      <c r="A79" s="1">
        <v>45236</v>
      </c>
      <c r="B79" s="3" t="s">
        <v>6</v>
      </c>
      <c r="C79" s="3">
        <v>50</v>
      </c>
      <c r="D79" s="4" t="s">
        <v>0</v>
      </c>
    </row>
    <row r="80" spans="1:5" ht="13.2" hidden="1">
      <c r="A80" s="1">
        <v>45238</v>
      </c>
      <c r="B80" s="3" t="s">
        <v>394</v>
      </c>
      <c r="C80" s="3">
        <v>50</v>
      </c>
      <c r="D80" s="4" t="s">
        <v>0</v>
      </c>
    </row>
    <row r="81" spans="1:26" ht="13.2" hidden="1">
      <c r="A81" s="302" t="s">
        <v>1484</v>
      </c>
      <c r="B81" s="3" t="s">
        <v>18</v>
      </c>
      <c r="C81" s="3">
        <f t="shared" ref="C81:C82" si="3">0.4*E81</f>
        <v>24</v>
      </c>
      <c r="D81" s="4" t="s">
        <v>0</v>
      </c>
      <c r="E81" s="333">
        <v>60</v>
      </c>
    </row>
    <row r="82" spans="1:26" ht="13.2" hidden="1">
      <c r="A82" s="302" t="s">
        <v>1484</v>
      </c>
      <c r="B82" s="3" t="s">
        <v>22</v>
      </c>
      <c r="C82" s="3">
        <f t="shared" si="3"/>
        <v>24</v>
      </c>
      <c r="D82" s="4" t="s">
        <v>0</v>
      </c>
      <c r="E82" s="333">
        <v>60</v>
      </c>
    </row>
    <row r="83" spans="1:26" ht="13.2" hidden="1">
      <c r="A83" s="1">
        <v>45238</v>
      </c>
      <c r="B83" s="3" t="s">
        <v>22</v>
      </c>
      <c r="C83" s="3">
        <v>30</v>
      </c>
      <c r="D83" s="4" t="s">
        <v>0</v>
      </c>
    </row>
    <row r="84" spans="1:26" ht="13.2" hidden="1">
      <c r="A84" s="1">
        <v>45238</v>
      </c>
      <c r="B84" s="3" t="s">
        <v>22</v>
      </c>
      <c r="C84" s="3">
        <v>20</v>
      </c>
      <c r="D84" s="4" t="s">
        <v>0</v>
      </c>
    </row>
    <row r="85" spans="1:26" ht="13.2" hidden="1">
      <c r="A85" s="1">
        <v>45232</v>
      </c>
      <c r="B85" s="3" t="s">
        <v>615</v>
      </c>
      <c r="C85" s="3">
        <v>80</v>
      </c>
      <c r="D85" s="4" t="s">
        <v>0</v>
      </c>
    </row>
    <row r="86" spans="1:26" ht="13.2" hidden="1">
      <c r="A86" s="1">
        <v>45232</v>
      </c>
      <c r="B86" s="3" t="s">
        <v>210</v>
      </c>
      <c r="C86" s="3">
        <v>80</v>
      </c>
      <c r="D86" s="4" t="s">
        <v>0</v>
      </c>
    </row>
    <row r="87" spans="1:26" ht="13.2" hidden="1">
      <c r="A87" s="1">
        <v>45232</v>
      </c>
      <c r="B87" s="3" t="s">
        <v>397</v>
      </c>
      <c r="C87" s="3">
        <v>80</v>
      </c>
      <c r="D87" s="4" t="s">
        <v>0</v>
      </c>
    </row>
    <row r="88" spans="1:26" ht="13.2" hidden="1">
      <c r="A88" s="1">
        <v>45232</v>
      </c>
      <c r="B88" s="3" t="s">
        <v>1356</v>
      </c>
      <c r="C88" s="3">
        <v>80</v>
      </c>
      <c r="D88" s="4" t="s">
        <v>0</v>
      </c>
    </row>
    <row r="89" spans="1:26" ht="13.2" hidden="1">
      <c r="A89" s="1">
        <v>45232</v>
      </c>
      <c r="B89" s="3" t="s">
        <v>152</v>
      </c>
      <c r="C89" s="3">
        <v>80</v>
      </c>
      <c r="D89" s="4" t="s">
        <v>0</v>
      </c>
    </row>
    <row r="90" spans="1:26" ht="13.2" hidden="1">
      <c r="A90" s="1">
        <v>45232</v>
      </c>
      <c r="B90" s="3" t="s">
        <v>6</v>
      </c>
      <c r="C90" s="3">
        <v>80</v>
      </c>
      <c r="D90" s="4" t="s">
        <v>0</v>
      </c>
    </row>
    <row r="92" spans="1:26" ht="13.2">
      <c r="A92" s="5"/>
      <c r="B92" s="5"/>
      <c r="C92" s="5">
        <f>SUM(C53:C90)</f>
        <v>2010</v>
      </c>
      <c r="D92" s="5"/>
      <c r="E92" s="5"/>
      <c r="F92" s="5"/>
      <c r="G92" s="5">
        <f>SUM(H53:H56)</f>
        <v>280</v>
      </c>
      <c r="H92" s="5"/>
      <c r="I92" s="5"/>
      <c r="J92" s="5"/>
      <c r="K92" s="5">
        <f>100</f>
        <v>100</v>
      </c>
      <c r="L92" s="5"/>
      <c r="M92" s="5"/>
      <c r="N92" s="5">
        <v>70</v>
      </c>
      <c r="O92" s="5">
        <v>55</v>
      </c>
      <c r="P92" s="5"/>
      <c r="Q92" s="5">
        <f>C92+G92+K92+N92+O92</f>
        <v>2515</v>
      </c>
      <c r="R92" s="5"/>
      <c r="S92" s="5"/>
      <c r="T92" s="5"/>
      <c r="U92" s="5"/>
      <c r="V92" s="5"/>
      <c r="W92" s="5"/>
      <c r="X92" s="5"/>
      <c r="Y92" s="5"/>
      <c r="Z92" s="5"/>
    </row>
    <row r="94" spans="1:26" ht="13.2" hidden="1"/>
    <row r="95" spans="1:26" ht="13.2" hidden="1">
      <c r="A95" s="302" t="s">
        <v>1483</v>
      </c>
      <c r="B95" s="3" t="s">
        <v>1459</v>
      </c>
      <c r="C95" s="3">
        <v>40</v>
      </c>
      <c r="D95" s="4" t="s">
        <v>0</v>
      </c>
      <c r="E95" s="333">
        <v>100</v>
      </c>
      <c r="F95" s="3">
        <v>3.4</v>
      </c>
      <c r="G95" s="3" t="s">
        <v>1499</v>
      </c>
      <c r="H95" s="3">
        <v>34</v>
      </c>
      <c r="I95" s="4" t="s">
        <v>1</v>
      </c>
      <c r="J95" s="1">
        <v>45243</v>
      </c>
      <c r="K95" s="3" t="s">
        <v>93</v>
      </c>
      <c r="L95" s="3">
        <v>50</v>
      </c>
      <c r="M95" s="4" t="s">
        <v>8</v>
      </c>
      <c r="N95" s="1">
        <v>45237</v>
      </c>
      <c r="O95" s="3" t="s">
        <v>9</v>
      </c>
      <c r="P95" s="3">
        <v>70</v>
      </c>
      <c r="Q95" s="4" t="s">
        <v>3</v>
      </c>
    </row>
    <row r="96" spans="1:26" ht="13.2" hidden="1">
      <c r="A96" s="302" t="s">
        <v>1483</v>
      </c>
      <c r="B96" s="3" t="s">
        <v>1477</v>
      </c>
      <c r="C96" s="3">
        <v>30</v>
      </c>
      <c r="D96" s="4" t="s">
        <v>0</v>
      </c>
      <c r="E96" s="333">
        <v>75</v>
      </c>
      <c r="F96" s="3">
        <v>3.4</v>
      </c>
      <c r="G96" s="3" t="s">
        <v>1500</v>
      </c>
      <c r="H96" s="3">
        <v>53</v>
      </c>
      <c r="I96" s="4" t="s">
        <v>1</v>
      </c>
      <c r="J96" s="1">
        <v>45246</v>
      </c>
      <c r="K96" s="3" t="s">
        <v>90</v>
      </c>
      <c r="L96" s="3">
        <v>50</v>
      </c>
      <c r="M96" s="4" t="s">
        <v>8</v>
      </c>
    </row>
    <row r="97" spans="1:9" ht="13.2" hidden="1">
      <c r="A97" s="1">
        <v>45244</v>
      </c>
      <c r="B97" s="3" t="s">
        <v>1477</v>
      </c>
      <c r="C97" s="3">
        <v>50</v>
      </c>
      <c r="D97" s="4" t="s">
        <v>0</v>
      </c>
      <c r="F97" s="1">
        <v>45244</v>
      </c>
      <c r="G97" s="3" t="s">
        <v>501</v>
      </c>
      <c r="H97" s="3">
        <v>70</v>
      </c>
      <c r="I97" s="4" t="s">
        <v>1</v>
      </c>
    </row>
    <row r="98" spans="1:9" ht="13.2" hidden="1">
      <c r="A98" s="1">
        <v>45243</v>
      </c>
      <c r="B98" s="3" t="s">
        <v>1501</v>
      </c>
      <c r="C98" s="3">
        <v>36</v>
      </c>
      <c r="D98" s="4" t="s">
        <v>0</v>
      </c>
      <c r="F98" s="3">
        <v>3.5</v>
      </c>
      <c r="G98" s="3" t="s">
        <v>1502</v>
      </c>
      <c r="H98" s="3">
        <v>58</v>
      </c>
      <c r="I98" s="4" t="s">
        <v>1</v>
      </c>
    </row>
    <row r="99" spans="1:9" ht="13.2" hidden="1">
      <c r="A99" s="302" t="s">
        <v>1483</v>
      </c>
      <c r="B99" s="3" t="s">
        <v>347</v>
      </c>
      <c r="C99" s="3">
        <f>0.4*E99</f>
        <v>40</v>
      </c>
      <c r="D99" s="4" t="s">
        <v>0</v>
      </c>
      <c r="E99" s="333">
        <v>100</v>
      </c>
    </row>
    <row r="100" spans="1:9" ht="13.2" hidden="1">
      <c r="A100" s="1">
        <v>45243</v>
      </c>
      <c r="B100" s="3" t="s">
        <v>1377</v>
      </c>
      <c r="C100" s="3">
        <v>97.5</v>
      </c>
      <c r="D100" s="4" t="s">
        <v>0</v>
      </c>
    </row>
    <row r="101" spans="1:9" ht="13.2" hidden="1">
      <c r="A101" s="302" t="s">
        <v>1483</v>
      </c>
      <c r="B101" s="3" t="s">
        <v>360</v>
      </c>
      <c r="C101" s="3">
        <f>0.4*E101</f>
        <v>30</v>
      </c>
      <c r="D101" s="4" t="s">
        <v>0</v>
      </c>
      <c r="E101" s="333">
        <v>75</v>
      </c>
    </row>
    <row r="102" spans="1:9" ht="13.2" hidden="1">
      <c r="A102" s="1">
        <v>45244</v>
      </c>
      <c r="B102" s="3" t="s">
        <v>360</v>
      </c>
      <c r="C102" s="3">
        <v>70</v>
      </c>
      <c r="D102" s="4" t="s">
        <v>0</v>
      </c>
    </row>
    <row r="103" spans="1:9" ht="13.2" hidden="1">
      <c r="A103" s="1">
        <v>45246</v>
      </c>
      <c r="B103" s="3" t="s">
        <v>360</v>
      </c>
      <c r="C103" s="3">
        <v>90</v>
      </c>
      <c r="D103" s="4" t="s">
        <v>0</v>
      </c>
    </row>
    <row r="104" spans="1:9" ht="13.2" hidden="1">
      <c r="A104" s="1">
        <v>45244</v>
      </c>
      <c r="B104" s="3" t="s">
        <v>331</v>
      </c>
      <c r="C104" s="3">
        <v>50</v>
      </c>
      <c r="D104" s="4" t="s">
        <v>0</v>
      </c>
    </row>
    <row r="105" spans="1:9" ht="13.2" hidden="1">
      <c r="A105" s="1">
        <v>45245</v>
      </c>
      <c r="B105" s="3" t="s">
        <v>331</v>
      </c>
      <c r="C105" s="3">
        <v>50</v>
      </c>
      <c r="D105" s="4" t="s">
        <v>0</v>
      </c>
    </row>
    <row r="106" spans="1:9" ht="13.2" hidden="1">
      <c r="A106" s="1">
        <v>45245</v>
      </c>
      <c r="B106" s="3" t="s">
        <v>472</v>
      </c>
      <c r="C106" s="3">
        <v>50</v>
      </c>
      <c r="D106" s="4" t="s">
        <v>0</v>
      </c>
      <c r="E106" s="3" t="s">
        <v>119</v>
      </c>
    </row>
    <row r="107" spans="1:9" ht="13.2" hidden="1">
      <c r="A107" s="1">
        <v>45244</v>
      </c>
      <c r="B107" s="3" t="s">
        <v>164</v>
      </c>
      <c r="C107" s="3">
        <v>70</v>
      </c>
      <c r="D107" s="4" t="s">
        <v>0</v>
      </c>
      <c r="E107" s="3" t="s">
        <v>119</v>
      </c>
    </row>
    <row r="108" spans="1:9" ht="13.2" hidden="1">
      <c r="A108" s="1">
        <v>45245</v>
      </c>
      <c r="B108" s="3" t="s">
        <v>164</v>
      </c>
      <c r="C108" s="3">
        <v>70</v>
      </c>
      <c r="D108" s="4" t="s">
        <v>0</v>
      </c>
      <c r="E108" s="3" t="s">
        <v>119</v>
      </c>
    </row>
    <row r="109" spans="1:9" ht="13.2" hidden="1">
      <c r="A109" s="1">
        <v>45246</v>
      </c>
      <c r="B109" s="3" t="s">
        <v>1379</v>
      </c>
      <c r="C109" s="3">
        <v>80</v>
      </c>
      <c r="D109" s="4" t="s">
        <v>0</v>
      </c>
      <c r="E109" s="3" t="s">
        <v>119</v>
      </c>
    </row>
    <row r="110" spans="1:9" ht="13.2" hidden="1">
      <c r="A110" s="1">
        <v>45244</v>
      </c>
      <c r="B110" s="3" t="s">
        <v>1393</v>
      </c>
      <c r="C110" s="3">
        <v>98</v>
      </c>
      <c r="D110" s="4" t="s">
        <v>0</v>
      </c>
    </row>
    <row r="111" spans="1:9" ht="13.2" hidden="1">
      <c r="A111" s="1">
        <v>45243</v>
      </c>
      <c r="B111" s="3" t="s">
        <v>209</v>
      </c>
      <c r="C111" s="3">
        <v>50</v>
      </c>
      <c r="D111" s="4" t="s">
        <v>0</v>
      </c>
    </row>
    <row r="112" spans="1:9" ht="13.2" hidden="1">
      <c r="A112" s="1">
        <v>45245</v>
      </c>
      <c r="B112" s="3" t="s">
        <v>209</v>
      </c>
      <c r="C112" s="3">
        <v>50</v>
      </c>
      <c r="D112" s="4" t="s">
        <v>0</v>
      </c>
    </row>
    <row r="113" spans="1:5" ht="13.2" hidden="1">
      <c r="A113" s="302" t="s">
        <v>1483</v>
      </c>
      <c r="B113" s="3" t="s">
        <v>609</v>
      </c>
      <c r="C113" s="3">
        <v>30</v>
      </c>
      <c r="D113" s="4" t="s">
        <v>0</v>
      </c>
      <c r="E113" s="333">
        <v>75</v>
      </c>
    </row>
    <row r="114" spans="1:5" ht="13.2" hidden="1">
      <c r="A114" s="1">
        <v>45245</v>
      </c>
      <c r="B114" s="3" t="s">
        <v>1503</v>
      </c>
      <c r="C114" s="3">
        <v>25</v>
      </c>
      <c r="D114" s="4" t="s">
        <v>0</v>
      </c>
    </row>
    <row r="115" spans="1:5" ht="13.2" hidden="1">
      <c r="A115" s="1">
        <v>45245</v>
      </c>
      <c r="B115" s="3" t="s">
        <v>1504</v>
      </c>
      <c r="C115" s="3">
        <v>30</v>
      </c>
      <c r="D115" s="4" t="s">
        <v>0</v>
      </c>
    </row>
    <row r="116" spans="1:5" ht="13.2" hidden="1">
      <c r="A116" s="1">
        <v>45249</v>
      </c>
      <c r="B116" s="3" t="s">
        <v>1342</v>
      </c>
      <c r="C116" s="3">
        <v>30</v>
      </c>
      <c r="D116" s="4" t="s">
        <v>0</v>
      </c>
    </row>
    <row r="117" spans="1:5" ht="13.2" hidden="1">
      <c r="A117" s="1">
        <v>45246</v>
      </c>
      <c r="B117" s="3" t="s">
        <v>16</v>
      </c>
      <c r="C117" s="3">
        <v>70</v>
      </c>
      <c r="D117" s="4" t="s">
        <v>0</v>
      </c>
    </row>
    <row r="118" spans="1:5" ht="13.2" hidden="1">
      <c r="A118" s="1">
        <v>45246</v>
      </c>
      <c r="B118" s="3" t="s">
        <v>259</v>
      </c>
      <c r="C118" s="3">
        <v>40</v>
      </c>
      <c r="D118" s="4" t="s">
        <v>0</v>
      </c>
    </row>
    <row r="119" spans="1:5" ht="13.2" hidden="1">
      <c r="A119" s="1">
        <v>45244</v>
      </c>
      <c r="B119" s="3" t="s">
        <v>152</v>
      </c>
      <c r="C119" s="3">
        <v>35</v>
      </c>
      <c r="D119" s="4" t="s">
        <v>0</v>
      </c>
    </row>
    <row r="120" spans="1:5" ht="13.2" hidden="1">
      <c r="A120" s="1">
        <v>45243</v>
      </c>
      <c r="B120" s="3" t="s">
        <v>606</v>
      </c>
      <c r="C120" s="3">
        <v>120</v>
      </c>
      <c r="D120" s="4" t="s">
        <v>0</v>
      </c>
    </row>
    <row r="121" spans="1:5" ht="13.2" hidden="1">
      <c r="A121" s="1">
        <v>45246</v>
      </c>
      <c r="B121" s="3" t="s">
        <v>1117</v>
      </c>
      <c r="C121" s="3">
        <v>50</v>
      </c>
      <c r="D121" s="4" t="s">
        <v>0</v>
      </c>
    </row>
    <row r="122" spans="1:5" ht="13.2" hidden="1">
      <c r="A122" s="302" t="s">
        <v>1365</v>
      </c>
      <c r="B122" s="3" t="s">
        <v>193</v>
      </c>
      <c r="C122" s="3">
        <v>150</v>
      </c>
      <c r="D122" s="4" t="s">
        <v>0</v>
      </c>
    </row>
    <row r="123" spans="1:5" ht="13.2" hidden="1">
      <c r="A123" s="1">
        <v>45243</v>
      </c>
      <c r="B123" s="3" t="s">
        <v>1136</v>
      </c>
      <c r="C123" s="3">
        <v>30</v>
      </c>
      <c r="D123" s="4" t="s">
        <v>0</v>
      </c>
    </row>
    <row r="124" spans="1:5" ht="13.2" hidden="1">
      <c r="A124" s="1">
        <v>45243</v>
      </c>
      <c r="B124" s="3" t="s">
        <v>328</v>
      </c>
      <c r="C124" s="3">
        <v>50</v>
      </c>
      <c r="D124" s="4" t="s">
        <v>0</v>
      </c>
    </row>
    <row r="125" spans="1:5" ht="13.2" hidden="1">
      <c r="A125" s="1">
        <v>45245</v>
      </c>
      <c r="B125" s="3" t="s">
        <v>131</v>
      </c>
      <c r="C125" s="3">
        <v>50</v>
      </c>
      <c r="D125" s="4" t="s">
        <v>0</v>
      </c>
      <c r="E125" s="3" t="s">
        <v>119</v>
      </c>
    </row>
    <row r="126" spans="1:5" ht="13.2" hidden="1">
      <c r="A126" s="1">
        <v>45243</v>
      </c>
      <c r="B126" s="3" t="s">
        <v>20</v>
      </c>
      <c r="C126" s="3">
        <v>70</v>
      </c>
      <c r="D126" s="4" t="s">
        <v>0</v>
      </c>
    </row>
    <row r="127" spans="1:5" ht="13.2" hidden="1">
      <c r="A127" s="1">
        <v>45245</v>
      </c>
      <c r="B127" s="3" t="s">
        <v>84</v>
      </c>
      <c r="C127" s="3">
        <v>50</v>
      </c>
      <c r="D127" s="4" t="s">
        <v>0</v>
      </c>
      <c r="E127" s="3" t="s">
        <v>119</v>
      </c>
    </row>
    <row r="128" spans="1:5" ht="13.2" hidden="1">
      <c r="A128" s="1">
        <v>45243</v>
      </c>
      <c r="B128" s="3" t="s">
        <v>30</v>
      </c>
      <c r="C128" s="3">
        <v>50</v>
      </c>
      <c r="D128" s="4" t="s">
        <v>0</v>
      </c>
    </row>
    <row r="129" spans="1:26" ht="13.2" hidden="1">
      <c r="A129" s="1">
        <v>45246</v>
      </c>
      <c r="B129" s="3" t="s">
        <v>394</v>
      </c>
      <c r="C129" s="3">
        <v>70</v>
      </c>
      <c r="D129" s="4" t="s">
        <v>0</v>
      </c>
    </row>
    <row r="130" spans="1:26" ht="13.2" hidden="1">
      <c r="A130" s="302" t="s">
        <v>1484</v>
      </c>
      <c r="B130" s="3" t="s">
        <v>18</v>
      </c>
      <c r="C130" s="3">
        <f>0.4*E130</f>
        <v>24</v>
      </c>
      <c r="D130" s="4" t="s">
        <v>0</v>
      </c>
      <c r="E130" s="333">
        <v>60</v>
      </c>
    </row>
    <row r="131" spans="1:26" ht="13.2" hidden="1">
      <c r="A131" s="1">
        <v>45248</v>
      </c>
      <c r="B131" s="3" t="s">
        <v>615</v>
      </c>
      <c r="C131" s="3">
        <v>80</v>
      </c>
      <c r="D131" s="4" t="s">
        <v>0</v>
      </c>
    </row>
    <row r="132" spans="1:26" ht="13.2" hidden="1">
      <c r="A132" s="302" t="s">
        <v>1484</v>
      </c>
      <c r="B132" s="3" t="s">
        <v>22</v>
      </c>
      <c r="C132" s="3">
        <f>0.4*E132</f>
        <v>24</v>
      </c>
      <c r="D132" s="4" t="s">
        <v>0</v>
      </c>
      <c r="E132" s="333">
        <v>60</v>
      </c>
    </row>
    <row r="133" spans="1:26" ht="13.2" hidden="1">
      <c r="A133" s="1">
        <v>45245</v>
      </c>
      <c r="B133" s="3" t="s">
        <v>22</v>
      </c>
      <c r="C133" s="3">
        <v>30</v>
      </c>
      <c r="D133" s="4" t="s">
        <v>0</v>
      </c>
    </row>
    <row r="134" spans="1:26" ht="13.2" hidden="1">
      <c r="A134" s="1">
        <v>45248</v>
      </c>
      <c r="B134" s="3" t="s">
        <v>397</v>
      </c>
      <c r="C134" s="3">
        <v>80</v>
      </c>
      <c r="D134" s="4" t="s">
        <v>0</v>
      </c>
    </row>
    <row r="135" spans="1:26" ht="13.2" hidden="1">
      <c r="A135" s="1">
        <v>45243</v>
      </c>
      <c r="B135" s="3" t="s">
        <v>1505</v>
      </c>
      <c r="C135" s="3">
        <v>97.5</v>
      </c>
      <c r="D135" s="4" t="s">
        <v>0</v>
      </c>
    </row>
    <row r="136" spans="1:26" ht="13.2" hidden="1">
      <c r="B136" s="3" t="s">
        <v>152</v>
      </c>
      <c r="C136" s="3">
        <v>70</v>
      </c>
      <c r="D136" s="4" t="s">
        <v>0</v>
      </c>
    </row>
    <row r="137" spans="1:26" ht="13.2" hidden="1">
      <c r="B137" s="3" t="s">
        <v>1506</v>
      </c>
      <c r="C137" s="3">
        <v>33.75</v>
      </c>
      <c r="D137" s="4" t="s">
        <v>0</v>
      </c>
    </row>
    <row r="138" spans="1:26" ht="13.2" hidden="1">
      <c r="B138" s="3" t="s">
        <v>30</v>
      </c>
      <c r="C138" s="3">
        <v>50</v>
      </c>
      <c r="D138" s="4" t="s">
        <v>0</v>
      </c>
    </row>
    <row r="139" spans="1:26" ht="13.2" hidden="1">
      <c r="B139" s="3" t="s">
        <v>201</v>
      </c>
      <c r="C139" s="3">
        <v>50</v>
      </c>
      <c r="D139" s="4" t="s">
        <v>0</v>
      </c>
    </row>
    <row r="141" spans="1:26" ht="13.2">
      <c r="A141" s="5"/>
      <c r="B141" s="5"/>
      <c r="C141" s="5">
        <f>SUM(C95:C139)</f>
        <v>2540.75</v>
      </c>
      <c r="D141" s="5"/>
      <c r="E141" s="5"/>
      <c r="F141" s="5"/>
      <c r="G141" s="5">
        <f>SUM(H95:H98)</f>
        <v>215</v>
      </c>
      <c r="H141" s="5"/>
      <c r="I141" s="5"/>
      <c r="J141" s="5"/>
      <c r="K141" s="5">
        <v>100</v>
      </c>
      <c r="L141" s="5"/>
      <c r="M141" s="5"/>
      <c r="N141" s="5">
        <v>70</v>
      </c>
      <c r="O141" s="5"/>
      <c r="P141" s="5"/>
      <c r="Q141" s="5">
        <v>2925</v>
      </c>
      <c r="R141" s="5"/>
      <c r="S141" s="5"/>
      <c r="T141" s="5"/>
      <c r="U141" s="5"/>
      <c r="V141" s="5"/>
      <c r="W141" s="5"/>
      <c r="X141" s="5"/>
      <c r="Y141" s="5"/>
      <c r="Z141" s="5"/>
    </row>
    <row r="143" spans="1:26" ht="13.2" hidden="1"/>
    <row r="144" spans="1:26" ht="13.2" hidden="1">
      <c r="F144" s="3" t="s">
        <v>501</v>
      </c>
      <c r="G144" s="3">
        <v>70</v>
      </c>
      <c r="H144" s="4" t="s">
        <v>1</v>
      </c>
      <c r="I144" s="336">
        <v>45250</v>
      </c>
      <c r="J144" s="3" t="s">
        <v>93</v>
      </c>
      <c r="K144" s="3">
        <v>40</v>
      </c>
      <c r="L144" s="4" t="s">
        <v>8</v>
      </c>
      <c r="M144" s="3" t="s">
        <v>9</v>
      </c>
      <c r="N144" s="3">
        <v>70</v>
      </c>
      <c r="O144" s="4" t="s">
        <v>3</v>
      </c>
    </row>
    <row r="145" spans="1:8" ht="13.2" hidden="1">
      <c r="A145" s="302" t="s">
        <v>1483</v>
      </c>
      <c r="B145" s="3" t="s">
        <v>1459</v>
      </c>
      <c r="C145" s="3">
        <v>40</v>
      </c>
      <c r="D145" s="4" t="s">
        <v>0</v>
      </c>
      <c r="E145" s="333">
        <v>100</v>
      </c>
      <c r="F145" s="3" t="s">
        <v>1507</v>
      </c>
      <c r="G145" s="3">
        <v>20</v>
      </c>
      <c r="H145" s="4" t="s">
        <v>1</v>
      </c>
    </row>
    <row r="146" spans="1:8" ht="13.2" hidden="1">
      <c r="A146" s="302" t="s">
        <v>1483</v>
      </c>
      <c r="B146" s="3" t="s">
        <v>1477</v>
      </c>
      <c r="C146" s="3">
        <v>30</v>
      </c>
      <c r="D146" s="4" t="s">
        <v>0</v>
      </c>
      <c r="E146" s="333">
        <v>75</v>
      </c>
    </row>
    <row r="147" spans="1:8" ht="13.2" hidden="1">
      <c r="A147" s="302" t="s">
        <v>1483</v>
      </c>
      <c r="B147" s="3" t="s">
        <v>347</v>
      </c>
      <c r="C147" s="3">
        <f t="shared" ref="C147:C148" si="4">0.4*E147</f>
        <v>40</v>
      </c>
      <c r="D147" s="4" t="s">
        <v>0</v>
      </c>
      <c r="E147" s="333">
        <v>100</v>
      </c>
    </row>
    <row r="148" spans="1:8" ht="13.2" hidden="1">
      <c r="A148" s="302" t="s">
        <v>1483</v>
      </c>
      <c r="B148" s="3" t="s">
        <v>360</v>
      </c>
      <c r="C148" s="3">
        <f t="shared" si="4"/>
        <v>30</v>
      </c>
      <c r="D148" s="4" t="s">
        <v>0</v>
      </c>
      <c r="E148" s="333">
        <v>75</v>
      </c>
    </row>
    <row r="149" spans="1:8" ht="13.2" hidden="1">
      <c r="A149" s="302" t="s">
        <v>1483</v>
      </c>
      <c r="B149" s="3" t="s">
        <v>609</v>
      </c>
      <c r="C149" s="3">
        <v>30</v>
      </c>
      <c r="D149" s="4" t="s">
        <v>0</v>
      </c>
      <c r="E149" s="333">
        <v>75</v>
      </c>
    </row>
    <row r="150" spans="1:8" ht="13.2" hidden="1">
      <c r="A150" s="302" t="s">
        <v>1484</v>
      </c>
      <c r="B150" s="3" t="s">
        <v>22</v>
      </c>
      <c r="C150" s="3">
        <f>0.4*E150</f>
        <v>24</v>
      </c>
      <c r="D150" s="4" t="s">
        <v>0</v>
      </c>
      <c r="E150" s="333">
        <v>60</v>
      </c>
    </row>
    <row r="151" spans="1:8" ht="13.2" hidden="1">
      <c r="A151" s="302"/>
      <c r="B151" s="3" t="s">
        <v>1508</v>
      </c>
      <c r="C151" s="3">
        <v>30</v>
      </c>
      <c r="D151" s="4" t="s">
        <v>0</v>
      </c>
      <c r="E151" s="333">
        <v>75</v>
      </c>
    </row>
    <row r="152" spans="1:8" ht="13.2" hidden="1">
      <c r="A152" s="302" t="s">
        <v>224</v>
      </c>
      <c r="B152" s="3" t="s">
        <v>166</v>
      </c>
      <c r="C152" s="3">
        <v>120</v>
      </c>
      <c r="D152" s="4" t="s">
        <v>0</v>
      </c>
    </row>
    <row r="153" spans="1:8" ht="13.2" hidden="1">
      <c r="A153" s="336">
        <v>45250</v>
      </c>
      <c r="B153" s="3" t="s">
        <v>128</v>
      </c>
      <c r="C153" s="3">
        <v>70</v>
      </c>
      <c r="D153" s="4" t="s">
        <v>0</v>
      </c>
    </row>
    <row r="154" spans="1:8" ht="13.2" hidden="1">
      <c r="A154" s="336">
        <v>45250</v>
      </c>
      <c r="B154" s="3" t="s">
        <v>638</v>
      </c>
      <c r="C154" s="3">
        <v>50</v>
      </c>
      <c r="D154" s="4" t="s">
        <v>0</v>
      </c>
    </row>
    <row r="155" spans="1:8" ht="13.2" hidden="1">
      <c r="A155" s="336">
        <v>45250</v>
      </c>
      <c r="B155" s="3" t="s">
        <v>20</v>
      </c>
      <c r="C155" s="3">
        <v>70</v>
      </c>
      <c r="D155" s="4" t="s">
        <v>0</v>
      </c>
    </row>
    <row r="156" spans="1:8" ht="13.2" hidden="1">
      <c r="A156" s="336">
        <v>45250</v>
      </c>
      <c r="B156" s="3" t="s">
        <v>1136</v>
      </c>
      <c r="C156" s="3">
        <v>30</v>
      </c>
      <c r="D156" s="4" t="s">
        <v>0</v>
      </c>
    </row>
    <row r="157" spans="1:8" ht="13.2" hidden="1">
      <c r="A157" s="336">
        <v>45250</v>
      </c>
      <c r="B157" s="3" t="s">
        <v>328</v>
      </c>
      <c r="C157" s="3">
        <v>50</v>
      </c>
      <c r="D157" s="4" t="s">
        <v>0</v>
      </c>
    </row>
    <row r="158" spans="1:8" ht="13.2" hidden="1">
      <c r="A158" s="336">
        <v>45250</v>
      </c>
      <c r="B158" s="3" t="s">
        <v>6</v>
      </c>
      <c r="C158" s="3">
        <v>50</v>
      </c>
      <c r="D158" s="4" t="s">
        <v>0</v>
      </c>
    </row>
    <row r="159" spans="1:8" ht="13.2" hidden="1">
      <c r="A159" s="336">
        <v>45250</v>
      </c>
      <c r="B159" s="3" t="s">
        <v>32</v>
      </c>
      <c r="C159" s="3">
        <v>120</v>
      </c>
      <c r="D159" s="4" t="s">
        <v>0</v>
      </c>
    </row>
    <row r="160" spans="1:8" ht="13.2" hidden="1">
      <c r="A160" s="336">
        <v>45251</v>
      </c>
      <c r="B160" s="3" t="s">
        <v>6</v>
      </c>
      <c r="C160" s="3">
        <v>50</v>
      </c>
      <c r="D160" s="4" t="s">
        <v>0</v>
      </c>
    </row>
    <row r="161" spans="1:26" ht="13.2" hidden="1">
      <c r="A161" s="336">
        <v>45251</v>
      </c>
      <c r="B161" s="3" t="s">
        <v>1509</v>
      </c>
      <c r="C161" s="3">
        <v>50</v>
      </c>
      <c r="D161" s="4" t="s">
        <v>0</v>
      </c>
    </row>
    <row r="162" spans="1:26" ht="13.2" hidden="1">
      <c r="A162" s="1">
        <v>45255</v>
      </c>
      <c r="B162" s="3" t="s">
        <v>476</v>
      </c>
      <c r="C162" s="3">
        <v>95</v>
      </c>
      <c r="D162" s="4" t="s">
        <v>0</v>
      </c>
    </row>
    <row r="163" spans="1:26" ht="13.2" hidden="1">
      <c r="A163" s="1">
        <v>45255</v>
      </c>
      <c r="B163" s="3" t="s">
        <v>1510</v>
      </c>
      <c r="C163" s="3">
        <v>80</v>
      </c>
      <c r="D163" s="4" t="s">
        <v>0</v>
      </c>
    </row>
    <row r="164" spans="1:26" ht="13.2" hidden="1">
      <c r="A164" s="1">
        <v>45256</v>
      </c>
      <c r="B164" s="3" t="s">
        <v>1356</v>
      </c>
      <c r="C164" s="3">
        <v>80</v>
      </c>
      <c r="D164" s="4" t="s">
        <v>0</v>
      </c>
    </row>
    <row r="165" spans="1:26" ht="13.2" hidden="1">
      <c r="A165" s="1">
        <v>45256</v>
      </c>
      <c r="B165" s="3" t="s">
        <v>210</v>
      </c>
      <c r="C165" s="3">
        <v>30</v>
      </c>
      <c r="D165" s="4" t="s">
        <v>0</v>
      </c>
    </row>
    <row r="166" spans="1:26" ht="13.2">
      <c r="G166" s="3"/>
      <c r="K166" s="3"/>
      <c r="N166" s="3"/>
    </row>
    <row r="167" spans="1:26" ht="13.2">
      <c r="A167" s="5"/>
      <c r="B167" s="5"/>
      <c r="C167" s="5">
        <f>SUM(C145:C165)</f>
        <v>1169</v>
      </c>
      <c r="D167" s="5"/>
      <c r="E167" s="5"/>
      <c r="F167" s="5"/>
      <c r="G167" s="5">
        <v>90</v>
      </c>
      <c r="H167" s="5"/>
      <c r="I167" s="5"/>
      <c r="J167" s="5"/>
      <c r="K167" s="5">
        <v>40</v>
      </c>
      <c r="L167" s="5"/>
      <c r="M167" s="5"/>
      <c r="N167" s="5">
        <v>70</v>
      </c>
      <c r="O167" s="5"/>
      <c r="P167" s="5"/>
      <c r="Q167" s="5">
        <f>C167+G167+K167+N167</f>
        <v>1369</v>
      </c>
      <c r="R167" s="5"/>
      <c r="S167" s="5"/>
      <c r="T167" s="5"/>
      <c r="U167" s="5"/>
      <c r="V167" s="5"/>
      <c r="W167" s="5"/>
      <c r="X167" s="5"/>
      <c r="Y167" s="5"/>
      <c r="Z167" s="5"/>
    </row>
    <row r="169" spans="1:26" ht="13.2">
      <c r="A169" s="302" t="s">
        <v>1483</v>
      </c>
      <c r="B169" s="3" t="s">
        <v>1459</v>
      </c>
      <c r="C169" s="3">
        <v>40</v>
      </c>
      <c r="D169" s="4" t="s">
        <v>0</v>
      </c>
      <c r="E169" s="333">
        <v>100</v>
      </c>
      <c r="F169" s="1">
        <v>45258</v>
      </c>
      <c r="G169" s="11" t="s">
        <v>501</v>
      </c>
      <c r="H169" s="3">
        <v>70</v>
      </c>
      <c r="I169" s="4" t="s">
        <v>1</v>
      </c>
      <c r="L169" s="1">
        <v>45257</v>
      </c>
      <c r="M169" s="3" t="s">
        <v>90</v>
      </c>
      <c r="N169" s="3">
        <v>50</v>
      </c>
      <c r="O169" s="4" t="s">
        <v>8</v>
      </c>
    </row>
    <row r="170" spans="1:26" ht="13.2">
      <c r="A170" s="302" t="s">
        <v>1483</v>
      </c>
      <c r="B170" s="3" t="s">
        <v>1477</v>
      </c>
      <c r="C170" s="3">
        <v>30</v>
      </c>
      <c r="D170" s="4" t="s">
        <v>0</v>
      </c>
      <c r="E170" s="333">
        <v>75</v>
      </c>
      <c r="F170" s="1">
        <v>45260</v>
      </c>
      <c r="G170" s="11" t="s">
        <v>501</v>
      </c>
      <c r="H170" s="3">
        <v>80</v>
      </c>
      <c r="I170" s="4" t="s">
        <v>1</v>
      </c>
      <c r="L170" s="1">
        <v>45260</v>
      </c>
      <c r="M170" s="3" t="s">
        <v>90</v>
      </c>
      <c r="N170" s="3">
        <v>50</v>
      </c>
      <c r="O170" s="4" t="s">
        <v>8</v>
      </c>
    </row>
    <row r="171" spans="1:26" ht="13.2">
      <c r="A171" s="302" t="s">
        <v>1483</v>
      </c>
      <c r="B171" s="3" t="s">
        <v>347</v>
      </c>
      <c r="C171" s="3">
        <f t="shared" ref="C171:C172" si="5">0.4*E171</f>
        <v>40</v>
      </c>
      <c r="D171" s="4" t="s">
        <v>0</v>
      </c>
      <c r="E171" s="333">
        <v>100</v>
      </c>
      <c r="G171" s="3" t="s">
        <v>1511</v>
      </c>
      <c r="H171" s="3">
        <v>40</v>
      </c>
      <c r="I171" s="4" t="s">
        <v>1</v>
      </c>
    </row>
    <row r="172" spans="1:26" ht="13.2">
      <c r="A172" s="302" t="s">
        <v>1483</v>
      </c>
      <c r="B172" s="3" t="s">
        <v>360</v>
      </c>
      <c r="C172" s="3">
        <f t="shared" si="5"/>
        <v>30</v>
      </c>
      <c r="D172" s="4" t="s">
        <v>0</v>
      </c>
      <c r="E172" s="333">
        <v>75</v>
      </c>
      <c r="G172" s="3" t="s">
        <v>25</v>
      </c>
      <c r="H172" s="3">
        <v>80</v>
      </c>
      <c r="I172" s="4" t="s">
        <v>1</v>
      </c>
    </row>
    <row r="173" spans="1:26" ht="13.2">
      <c r="A173" s="302" t="s">
        <v>1483</v>
      </c>
      <c r="B173" s="3" t="s">
        <v>609</v>
      </c>
      <c r="C173" s="3">
        <v>30</v>
      </c>
      <c r="D173" s="4" t="s">
        <v>0</v>
      </c>
      <c r="E173" s="333">
        <v>75</v>
      </c>
    </row>
    <row r="174" spans="1:26" ht="13.2">
      <c r="A174" s="302" t="s">
        <v>1484</v>
      </c>
      <c r="B174" s="3" t="s">
        <v>22</v>
      </c>
      <c r="C174" s="3">
        <f>0.4*E174</f>
        <v>24</v>
      </c>
      <c r="D174" s="4" t="s">
        <v>0</v>
      </c>
      <c r="E174" s="333">
        <v>60</v>
      </c>
    </row>
    <row r="175" spans="1:26" ht="13.2">
      <c r="A175" s="302" t="s">
        <v>1484</v>
      </c>
      <c r="B175" s="3" t="s">
        <v>1508</v>
      </c>
      <c r="C175" s="3">
        <v>30</v>
      </c>
      <c r="D175" s="4" t="s">
        <v>0</v>
      </c>
      <c r="E175" s="333">
        <v>75</v>
      </c>
      <c r="H175" s="3">
        <f>SUM(H169:H172)</f>
        <v>270</v>
      </c>
      <c r="N175" s="3">
        <f>100</f>
        <v>100</v>
      </c>
    </row>
    <row r="176" spans="1:26" ht="13.2">
      <c r="A176" s="302" t="s">
        <v>1484</v>
      </c>
      <c r="B176" s="3" t="s">
        <v>1512</v>
      </c>
      <c r="C176" s="3">
        <v>40</v>
      </c>
      <c r="D176" s="4" t="s">
        <v>0</v>
      </c>
      <c r="E176" s="333">
        <v>100</v>
      </c>
      <c r="L176" s="1"/>
    </row>
    <row r="177" spans="1:5" ht="13.2">
      <c r="A177" s="302" t="s">
        <v>224</v>
      </c>
      <c r="B177" s="3" t="s">
        <v>166</v>
      </c>
      <c r="C177" s="3">
        <v>150</v>
      </c>
      <c r="D177" s="4" t="s">
        <v>0</v>
      </c>
    </row>
    <row r="178" spans="1:5" ht="13.2">
      <c r="A178" s="1">
        <v>45252</v>
      </c>
      <c r="B178" s="3" t="s">
        <v>22</v>
      </c>
      <c r="C178" s="3">
        <v>30</v>
      </c>
      <c r="D178" s="4" t="s">
        <v>0</v>
      </c>
    </row>
    <row r="179" spans="1:5" ht="13.2">
      <c r="A179" s="1">
        <v>45257</v>
      </c>
      <c r="B179" s="3" t="s">
        <v>152</v>
      </c>
      <c r="C179" s="3">
        <v>50</v>
      </c>
      <c r="D179" s="4" t="s">
        <v>0</v>
      </c>
    </row>
    <row r="180" spans="1:5" ht="13.2">
      <c r="A180" s="1">
        <v>45257</v>
      </c>
      <c r="B180" s="3" t="s">
        <v>1513</v>
      </c>
      <c r="C180" s="3">
        <v>45</v>
      </c>
      <c r="D180" s="4" t="s">
        <v>0</v>
      </c>
    </row>
    <row r="181" spans="1:5" ht="13.2">
      <c r="A181" s="1">
        <v>45257</v>
      </c>
      <c r="B181" s="3" t="s">
        <v>1514</v>
      </c>
      <c r="C181" s="3">
        <v>25</v>
      </c>
      <c r="D181" s="4" t="s">
        <v>0</v>
      </c>
    </row>
    <row r="182" spans="1:5" ht="13.2">
      <c r="A182" s="1">
        <v>45257</v>
      </c>
      <c r="B182" s="11" t="s">
        <v>1515</v>
      </c>
      <c r="C182" s="3">
        <v>80</v>
      </c>
      <c r="D182" s="4" t="s">
        <v>0</v>
      </c>
    </row>
    <row r="183" spans="1:5" ht="13.2">
      <c r="A183" s="1">
        <v>45257</v>
      </c>
      <c r="B183" s="11" t="s">
        <v>1516</v>
      </c>
      <c r="C183" s="3">
        <v>70</v>
      </c>
      <c r="D183" s="4" t="s">
        <v>0</v>
      </c>
    </row>
    <row r="184" spans="1:5" ht="13.2">
      <c r="A184" s="1">
        <v>45257</v>
      </c>
      <c r="B184" s="3" t="s">
        <v>209</v>
      </c>
      <c r="C184" s="3">
        <v>50</v>
      </c>
      <c r="D184" s="4" t="s">
        <v>0</v>
      </c>
    </row>
    <row r="185" spans="1:5" ht="13.2">
      <c r="A185" s="1">
        <v>45257</v>
      </c>
      <c r="B185" s="3" t="s">
        <v>1517</v>
      </c>
      <c r="C185" s="3">
        <v>150</v>
      </c>
      <c r="D185" s="4" t="s">
        <v>0</v>
      </c>
    </row>
    <row r="186" spans="1:5" ht="13.2">
      <c r="A186" s="1">
        <v>45257</v>
      </c>
      <c r="B186" s="3" t="s">
        <v>1518</v>
      </c>
      <c r="C186" s="3">
        <v>45</v>
      </c>
      <c r="D186" s="4" t="s">
        <v>0</v>
      </c>
    </row>
    <row r="187" spans="1:5" ht="13.2">
      <c r="A187" s="1">
        <v>45258</v>
      </c>
      <c r="B187" s="3" t="s">
        <v>1519</v>
      </c>
      <c r="C187" s="3">
        <v>16</v>
      </c>
      <c r="D187" s="4" t="s">
        <v>0</v>
      </c>
    </row>
    <row r="188" spans="1:5" ht="13.2">
      <c r="A188" s="1">
        <v>45258</v>
      </c>
      <c r="B188" s="3" t="s">
        <v>1520</v>
      </c>
      <c r="C188" s="3">
        <v>80</v>
      </c>
      <c r="D188" s="4" t="s">
        <v>0</v>
      </c>
    </row>
    <row r="189" spans="1:5" ht="13.2">
      <c r="A189" s="1">
        <v>45258</v>
      </c>
      <c r="B189" s="3" t="s">
        <v>259</v>
      </c>
      <c r="C189" s="3">
        <v>50</v>
      </c>
      <c r="D189" s="4" t="s">
        <v>0</v>
      </c>
    </row>
    <row r="190" spans="1:5" ht="13.2">
      <c r="A190" s="1">
        <v>45258</v>
      </c>
      <c r="B190" s="3" t="s">
        <v>152</v>
      </c>
      <c r="C190" s="3">
        <v>50</v>
      </c>
      <c r="D190" s="4" t="s">
        <v>0</v>
      </c>
    </row>
    <row r="191" spans="1:5" ht="13.2">
      <c r="A191" s="1">
        <v>45258</v>
      </c>
      <c r="B191" s="3" t="s">
        <v>372</v>
      </c>
      <c r="C191" s="3">
        <v>80</v>
      </c>
      <c r="D191" s="4" t="s">
        <v>0</v>
      </c>
    </row>
    <row r="192" spans="1:5" ht="13.2">
      <c r="A192" s="1">
        <v>45259</v>
      </c>
      <c r="B192" s="3" t="s">
        <v>1197</v>
      </c>
      <c r="C192" s="3">
        <v>70</v>
      </c>
      <c r="D192" s="4" t="s">
        <v>0</v>
      </c>
      <c r="E192" s="11"/>
    </row>
    <row r="193" spans="1:5" ht="13.2">
      <c r="A193" s="1">
        <v>45259</v>
      </c>
      <c r="B193" s="11" t="s">
        <v>1122</v>
      </c>
      <c r="C193" s="3">
        <v>80</v>
      </c>
      <c r="D193" s="4" t="s">
        <v>0</v>
      </c>
      <c r="E193" s="11"/>
    </row>
    <row r="194" spans="1:5" ht="13.2">
      <c r="A194" s="1">
        <v>45259</v>
      </c>
      <c r="B194" s="3" t="s">
        <v>1520</v>
      </c>
      <c r="C194" s="3">
        <v>50</v>
      </c>
      <c r="D194" s="4" t="s">
        <v>0</v>
      </c>
      <c r="E194" s="11"/>
    </row>
    <row r="195" spans="1:5" ht="13.2">
      <c r="A195" s="1">
        <v>45259</v>
      </c>
      <c r="B195" s="11" t="s">
        <v>1516</v>
      </c>
      <c r="C195" s="3">
        <v>70</v>
      </c>
      <c r="D195" s="4" t="s">
        <v>0</v>
      </c>
      <c r="E195" s="11"/>
    </row>
    <row r="196" spans="1:5" ht="13.2">
      <c r="A196" s="1">
        <v>45259</v>
      </c>
      <c r="B196" s="11" t="s">
        <v>164</v>
      </c>
      <c r="C196" s="3">
        <v>70</v>
      </c>
      <c r="D196" s="4" t="s">
        <v>0</v>
      </c>
      <c r="E196" s="11"/>
    </row>
    <row r="197" spans="1:5" ht="13.2">
      <c r="A197" s="1">
        <v>45259</v>
      </c>
      <c r="B197" s="11" t="s">
        <v>1477</v>
      </c>
      <c r="C197" s="3">
        <v>50</v>
      </c>
      <c r="D197" s="4" t="s">
        <v>0</v>
      </c>
      <c r="E197" s="11"/>
    </row>
    <row r="198" spans="1:5" ht="13.2">
      <c r="A198" s="1">
        <v>45259</v>
      </c>
      <c r="B198" s="11" t="s">
        <v>84</v>
      </c>
      <c r="C198" s="3">
        <v>50</v>
      </c>
      <c r="D198" s="4" t="s">
        <v>0</v>
      </c>
      <c r="E198" s="11"/>
    </row>
    <row r="199" spans="1:5" ht="13.2">
      <c r="A199" s="1">
        <v>45259</v>
      </c>
      <c r="B199" s="11" t="s">
        <v>131</v>
      </c>
      <c r="C199" s="3">
        <v>70</v>
      </c>
      <c r="D199" s="4" t="s">
        <v>0</v>
      </c>
      <c r="E199" s="11"/>
    </row>
    <row r="200" spans="1:5" ht="13.2">
      <c r="A200" s="1">
        <v>45259</v>
      </c>
      <c r="B200" s="11" t="s">
        <v>16</v>
      </c>
      <c r="C200" s="3">
        <v>50</v>
      </c>
      <c r="D200" s="4" t="s">
        <v>0</v>
      </c>
      <c r="E200" s="11"/>
    </row>
    <row r="201" spans="1:5" ht="13.2">
      <c r="A201" s="1">
        <v>45260</v>
      </c>
      <c r="B201" s="3" t="s">
        <v>209</v>
      </c>
      <c r="C201" s="3">
        <v>50</v>
      </c>
      <c r="D201" s="4" t="s">
        <v>0</v>
      </c>
      <c r="E201" s="11"/>
    </row>
    <row r="202" spans="1:5" ht="13.2">
      <c r="A202" s="1">
        <v>45260</v>
      </c>
      <c r="B202" s="3" t="s">
        <v>1117</v>
      </c>
      <c r="C202" s="3">
        <v>50</v>
      </c>
      <c r="D202" s="4" t="s">
        <v>0</v>
      </c>
    </row>
    <row r="203" spans="1:5" ht="13.2">
      <c r="A203" s="1">
        <v>45260</v>
      </c>
      <c r="B203" s="3" t="s">
        <v>394</v>
      </c>
      <c r="C203" s="3">
        <v>70</v>
      </c>
      <c r="D203" s="4" t="s">
        <v>0</v>
      </c>
    </row>
    <row r="204" spans="1:5" ht="13.2">
      <c r="A204" s="1">
        <v>45260</v>
      </c>
      <c r="B204" s="3" t="s">
        <v>1510</v>
      </c>
      <c r="C204" s="3">
        <v>80</v>
      </c>
      <c r="D204" s="4" t="s">
        <v>0</v>
      </c>
    </row>
    <row r="205" spans="1:5" ht="13.2">
      <c r="A205" s="1">
        <v>45260</v>
      </c>
      <c r="B205" s="3" t="s">
        <v>1486</v>
      </c>
      <c r="C205" s="3">
        <v>60</v>
      </c>
      <c r="D205" s="4" t="s">
        <v>0</v>
      </c>
    </row>
    <row r="206" spans="1:5" ht="13.2">
      <c r="A206" s="1">
        <v>45260</v>
      </c>
      <c r="B206" s="3" t="s">
        <v>1380</v>
      </c>
      <c r="C206" s="3">
        <v>60</v>
      </c>
      <c r="D206" s="4" t="s">
        <v>0</v>
      </c>
    </row>
    <row r="207" spans="1:5" ht="13.2">
      <c r="A207" s="1">
        <v>45260</v>
      </c>
      <c r="B207" s="3" t="s">
        <v>1496</v>
      </c>
      <c r="C207" s="3">
        <v>200</v>
      </c>
      <c r="D207" s="4" t="s">
        <v>0</v>
      </c>
    </row>
    <row r="208" spans="1:5" ht="13.2">
      <c r="A208" s="1">
        <v>45260</v>
      </c>
      <c r="B208" s="3" t="s">
        <v>18</v>
      </c>
      <c r="C208" s="3">
        <v>80</v>
      </c>
      <c r="D208" s="4" t="s">
        <v>0</v>
      </c>
    </row>
    <row r="209" spans="1:14" ht="13.2">
      <c r="A209" s="1">
        <v>45262</v>
      </c>
      <c r="B209" s="3" t="s">
        <v>30</v>
      </c>
      <c r="C209" s="3">
        <v>70</v>
      </c>
      <c r="D209" s="4" t="s">
        <v>0</v>
      </c>
    </row>
    <row r="210" spans="1:14" ht="13.2">
      <c r="A210" s="1">
        <v>45262</v>
      </c>
      <c r="B210" s="3" t="s">
        <v>152</v>
      </c>
      <c r="C210" s="3">
        <v>70</v>
      </c>
      <c r="D210" s="4" t="s">
        <v>0</v>
      </c>
    </row>
    <row r="211" spans="1:14" ht="13.2">
      <c r="A211" s="1">
        <v>45262</v>
      </c>
      <c r="B211" s="3" t="s">
        <v>397</v>
      </c>
      <c r="C211" s="3">
        <v>80</v>
      </c>
      <c r="D211" s="4" t="s">
        <v>0</v>
      </c>
    </row>
    <row r="212" spans="1:14" ht="13.2">
      <c r="A212" s="1">
        <v>45262</v>
      </c>
      <c r="B212" s="3" t="s">
        <v>1521</v>
      </c>
      <c r="C212" s="3">
        <v>80</v>
      </c>
      <c r="D212" s="4" t="s">
        <v>0</v>
      </c>
    </row>
    <row r="213" spans="1:14" ht="13.2">
      <c r="A213" s="1">
        <v>45263</v>
      </c>
      <c r="B213" s="3" t="s">
        <v>1136</v>
      </c>
      <c r="C213" s="3">
        <v>80</v>
      </c>
      <c r="D213" s="4" t="s">
        <v>0</v>
      </c>
    </row>
    <row r="214" spans="1:14" ht="13.2">
      <c r="A214" s="1">
        <v>45263</v>
      </c>
      <c r="B214" s="3" t="s">
        <v>144</v>
      </c>
      <c r="C214" s="3">
        <v>80</v>
      </c>
      <c r="D214" s="4" t="s">
        <v>0</v>
      </c>
    </row>
    <row r="215" spans="1:14" ht="13.2">
      <c r="A215" s="1">
        <v>45261</v>
      </c>
      <c r="B215" s="3" t="s">
        <v>1522</v>
      </c>
      <c r="C215" s="3">
        <v>200</v>
      </c>
      <c r="D215" s="4" t="s">
        <v>0</v>
      </c>
    </row>
    <row r="216" spans="1:14" ht="13.2">
      <c r="A216" s="1"/>
    </row>
    <row r="219" spans="1:14" ht="13.2">
      <c r="C219" s="3">
        <f>SUM(C169:C216)</f>
        <v>3105</v>
      </c>
      <c r="H219" s="3">
        <v>270</v>
      </c>
      <c r="N219" s="3">
        <f>100</f>
        <v>100</v>
      </c>
    </row>
    <row r="283" spans="2:8" ht="13.2">
      <c r="B283" s="3" t="s">
        <v>0</v>
      </c>
      <c r="C283" s="3" t="s">
        <v>1</v>
      </c>
      <c r="D283" s="3" t="s">
        <v>8</v>
      </c>
      <c r="E283" s="3" t="s">
        <v>3</v>
      </c>
      <c r="H283" s="4"/>
    </row>
    <row r="284" spans="2:8" ht="13.2">
      <c r="B284" s="3">
        <v>2736</v>
      </c>
      <c r="C284" s="3">
        <v>230</v>
      </c>
      <c r="D284" s="3">
        <v>150</v>
      </c>
      <c r="E284" s="3">
        <v>20</v>
      </c>
      <c r="G284" s="3">
        <f>B284+C284+D284+E284</f>
        <v>3136</v>
      </c>
    </row>
    <row r="285" spans="2:8" ht="13.2">
      <c r="B285" s="3">
        <v>2010</v>
      </c>
      <c r="C285" s="3">
        <v>280</v>
      </c>
      <c r="D285" s="3">
        <v>100</v>
      </c>
      <c r="E285" s="3">
        <v>70</v>
      </c>
      <c r="F285" s="3">
        <v>55</v>
      </c>
      <c r="G285" s="3">
        <f>B285+C285+D285+E285+F285</f>
        <v>2515</v>
      </c>
    </row>
    <row r="286" spans="2:8" ht="13.2">
      <c r="B286" s="3">
        <v>2540</v>
      </c>
      <c r="C286" s="3">
        <v>215</v>
      </c>
      <c r="D286" s="3">
        <v>100</v>
      </c>
      <c r="E286" s="3">
        <v>70</v>
      </c>
      <c r="G286" s="3">
        <f t="shared" ref="G286:G288" si="6">B286+C286+D286+E286</f>
        <v>2925</v>
      </c>
    </row>
    <row r="287" spans="2:8" ht="13.2">
      <c r="B287" s="3">
        <v>1169</v>
      </c>
      <c r="C287" s="3">
        <v>90</v>
      </c>
      <c r="D287" s="3">
        <v>40</v>
      </c>
      <c r="E287" s="3">
        <v>70</v>
      </c>
      <c r="G287" s="3">
        <f t="shared" si="6"/>
        <v>1369</v>
      </c>
    </row>
    <row r="288" spans="2:8" ht="13.2">
      <c r="B288" s="3">
        <v>3105</v>
      </c>
      <c r="C288" s="3">
        <v>270</v>
      </c>
      <c r="D288" s="3">
        <v>100</v>
      </c>
      <c r="E288" s="3">
        <v>0</v>
      </c>
      <c r="G288" s="3">
        <f t="shared" si="6"/>
        <v>3475</v>
      </c>
    </row>
    <row r="290" spans="1:12" ht="13.2">
      <c r="G290" s="3">
        <f>SUM(G284:G288)</f>
        <v>13420</v>
      </c>
    </row>
    <row r="291" spans="1:12" ht="13.2">
      <c r="L291" s="3" t="s">
        <v>1523</v>
      </c>
    </row>
    <row r="292" spans="1:12" ht="13.2">
      <c r="A292" s="3" t="s">
        <v>1478</v>
      </c>
      <c r="B292" s="3" t="s">
        <v>1414</v>
      </c>
      <c r="C292" s="3" t="s">
        <v>1524</v>
      </c>
      <c r="D292" s="3" t="s">
        <v>1525</v>
      </c>
      <c r="E292" s="3" t="s">
        <v>1197</v>
      </c>
      <c r="F292" s="3" t="s">
        <v>0</v>
      </c>
    </row>
    <row r="293" spans="1:12" ht="13.2">
      <c r="A293" s="5" t="s">
        <v>6</v>
      </c>
      <c r="B293" s="40" t="s">
        <v>1414</v>
      </c>
      <c r="C293" s="40" t="s">
        <v>1428</v>
      </c>
      <c r="D293" s="3" t="s">
        <v>1429</v>
      </c>
      <c r="E293" s="3" t="s">
        <v>437</v>
      </c>
      <c r="F293" s="3" t="s">
        <v>0</v>
      </c>
      <c r="G293" s="3" t="s">
        <v>1526</v>
      </c>
    </row>
    <row r="294" spans="1:12" ht="13.2">
      <c r="A294" s="5" t="s">
        <v>1136</v>
      </c>
      <c r="B294" s="40" t="s">
        <v>1414</v>
      </c>
      <c r="C294" s="40" t="s">
        <v>1527</v>
      </c>
      <c r="D294" s="3" t="s">
        <v>1010</v>
      </c>
      <c r="E294" s="3" t="s">
        <v>1528</v>
      </c>
      <c r="F294" s="3" t="s">
        <v>0</v>
      </c>
    </row>
    <row r="295" spans="1:12" ht="13.2">
      <c r="A295" s="5" t="s">
        <v>501</v>
      </c>
      <c r="B295" s="3" t="s">
        <v>1414</v>
      </c>
      <c r="C295" s="3" t="s">
        <v>1529</v>
      </c>
      <c r="D295" s="3" t="s">
        <v>1010</v>
      </c>
      <c r="E295" s="3" t="s">
        <v>1530</v>
      </c>
      <c r="F295" s="3" t="s">
        <v>0</v>
      </c>
    </row>
    <row r="296" spans="1:12" ht="13.2">
      <c r="A296" s="5" t="s">
        <v>84</v>
      </c>
      <c r="B296" s="40" t="s">
        <v>1414</v>
      </c>
      <c r="C296" s="40" t="s">
        <v>1527</v>
      </c>
      <c r="D296" s="3" t="s">
        <v>1010</v>
      </c>
      <c r="E296" s="3" t="s">
        <v>417</v>
      </c>
      <c r="F296" s="3" t="s">
        <v>0</v>
      </c>
    </row>
    <row r="297" spans="1:12" ht="13.2">
      <c r="A297" s="3" t="s">
        <v>12</v>
      </c>
      <c r="B297" s="40" t="s">
        <v>1414</v>
      </c>
      <c r="C297" s="40" t="s">
        <v>882</v>
      </c>
      <c r="D297" s="3" t="s">
        <v>1531</v>
      </c>
      <c r="E297" s="3" t="s">
        <v>1442</v>
      </c>
    </row>
    <row r="298" spans="1:12" ht="13.2">
      <c r="A298" s="3" t="s">
        <v>1444</v>
      </c>
      <c r="B298" s="3" t="s">
        <v>1414</v>
      </c>
      <c r="C298" s="3" t="s">
        <v>895</v>
      </c>
      <c r="D298" s="3" t="s">
        <v>877</v>
      </c>
      <c r="E298" s="3" t="s">
        <v>1130</v>
      </c>
      <c r="F298" s="3" t="s">
        <v>0</v>
      </c>
    </row>
    <row r="299" spans="1:12" ht="13.2">
      <c r="A299" s="5" t="s">
        <v>1370</v>
      </c>
      <c r="B299" s="40" t="s">
        <v>1414</v>
      </c>
      <c r="C299" s="40" t="s">
        <v>1532</v>
      </c>
      <c r="D299" s="3" t="s">
        <v>1533</v>
      </c>
      <c r="E299" s="3" t="s">
        <v>540</v>
      </c>
      <c r="H299" s="3">
        <v>2066043358</v>
      </c>
    </row>
    <row r="300" spans="1:12" ht="13.2">
      <c r="A300" s="5" t="s">
        <v>131</v>
      </c>
      <c r="B300" s="40" t="s">
        <v>1220</v>
      </c>
      <c r="C300" s="40"/>
      <c r="D300" s="3" t="s">
        <v>1100</v>
      </c>
      <c r="E300" s="3" t="s">
        <v>417</v>
      </c>
      <c r="F300" s="3" t="s">
        <v>0</v>
      </c>
    </row>
    <row r="301" spans="1:12" ht="13.2">
      <c r="A301" s="5" t="s">
        <v>615</v>
      </c>
      <c r="B301" s="40" t="s">
        <v>1220</v>
      </c>
      <c r="C301" s="40" t="s">
        <v>1534</v>
      </c>
      <c r="D301" s="3" t="s">
        <v>1100</v>
      </c>
      <c r="E301" s="3" t="s">
        <v>588</v>
      </c>
      <c r="F301" s="3" t="s">
        <v>0</v>
      </c>
    </row>
    <row r="302" spans="1:12" ht="13.2">
      <c r="A302" s="5" t="s">
        <v>209</v>
      </c>
      <c r="B302" s="40" t="s">
        <v>1220</v>
      </c>
      <c r="C302" s="40" t="s">
        <v>1438</v>
      </c>
      <c r="D302" s="3" t="s">
        <v>877</v>
      </c>
      <c r="E302" s="3" t="s">
        <v>1072</v>
      </c>
      <c r="F302" s="3" t="s">
        <v>0</v>
      </c>
    </row>
    <row r="303" spans="1:12" ht="13.2">
      <c r="A303" s="5" t="s">
        <v>1117</v>
      </c>
      <c r="B303" s="40" t="s">
        <v>1220</v>
      </c>
      <c r="C303" s="40" t="s">
        <v>1438</v>
      </c>
      <c r="D303" s="3" t="s">
        <v>877</v>
      </c>
      <c r="E303" s="3" t="s">
        <v>1116</v>
      </c>
      <c r="F303" s="3" t="s">
        <v>0</v>
      </c>
    </row>
    <row r="304" spans="1:12" ht="13.2">
      <c r="A304" s="5" t="s">
        <v>1110</v>
      </c>
      <c r="B304" s="40" t="s">
        <v>1220</v>
      </c>
      <c r="C304" s="40" t="s">
        <v>899</v>
      </c>
      <c r="D304" s="3" t="s">
        <v>877</v>
      </c>
      <c r="E304" s="3" t="s">
        <v>1111</v>
      </c>
      <c r="F304" s="40" t="s">
        <v>0</v>
      </c>
      <c r="G304" s="3" t="s">
        <v>1112</v>
      </c>
    </row>
    <row r="305" spans="1:9" ht="13.2">
      <c r="A305" s="5" t="s">
        <v>18</v>
      </c>
      <c r="B305" s="40" t="s">
        <v>1220</v>
      </c>
      <c r="C305" s="40" t="s">
        <v>1535</v>
      </c>
      <c r="D305" s="3" t="s">
        <v>877</v>
      </c>
      <c r="E305" s="3" t="s">
        <v>566</v>
      </c>
      <c r="F305" s="3" t="s">
        <v>0</v>
      </c>
    </row>
    <row r="306" spans="1:9" ht="13.2">
      <c r="A306" s="3" t="s">
        <v>1536</v>
      </c>
      <c r="B306" s="40" t="s">
        <v>1220</v>
      </c>
      <c r="C306" s="40" t="s">
        <v>899</v>
      </c>
      <c r="D306" s="3" t="s">
        <v>877</v>
      </c>
      <c r="E306" s="3" t="s">
        <v>1537</v>
      </c>
      <c r="F306" s="3" t="s">
        <v>0</v>
      </c>
      <c r="G306" s="3" t="s">
        <v>1538</v>
      </c>
      <c r="I306" s="3" t="s">
        <v>1539</v>
      </c>
    </row>
    <row r="307" spans="1:9" ht="13.2">
      <c r="A307" s="3" t="s">
        <v>1102</v>
      </c>
      <c r="B307" s="40" t="s">
        <v>1220</v>
      </c>
      <c r="C307" s="40" t="s">
        <v>899</v>
      </c>
      <c r="D307" s="3" t="s">
        <v>877</v>
      </c>
      <c r="E307" s="3" t="s">
        <v>1103</v>
      </c>
      <c r="F307" s="3" t="s">
        <v>0</v>
      </c>
    </row>
    <row r="308" spans="1:9" ht="13.2">
      <c r="A308" s="5" t="s">
        <v>443</v>
      </c>
      <c r="B308" s="40" t="s">
        <v>1220</v>
      </c>
      <c r="C308" s="40" t="s">
        <v>899</v>
      </c>
      <c r="D308" s="3" t="s">
        <v>877</v>
      </c>
      <c r="E308" s="3" t="s">
        <v>500</v>
      </c>
      <c r="F308" s="3" t="s">
        <v>0</v>
      </c>
    </row>
    <row r="309" spans="1:9" ht="13.2">
      <c r="A309" s="5" t="s">
        <v>30</v>
      </c>
      <c r="B309" s="40" t="s">
        <v>1220</v>
      </c>
      <c r="C309" s="40" t="s">
        <v>895</v>
      </c>
      <c r="D309" s="3" t="s">
        <v>877</v>
      </c>
      <c r="E309" s="3" t="s">
        <v>418</v>
      </c>
      <c r="F309" s="3" t="s">
        <v>0</v>
      </c>
    </row>
    <row r="310" spans="1:9" ht="13.2">
      <c r="A310" s="5" t="s">
        <v>1104</v>
      </c>
      <c r="B310" s="40" t="s">
        <v>1220</v>
      </c>
      <c r="C310" s="40" t="s">
        <v>834</v>
      </c>
      <c r="D310" s="3" t="s">
        <v>877</v>
      </c>
      <c r="E310" s="3" t="s">
        <v>474</v>
      </c>
      <c r="F310" s="3" t="s">
        <v>0</v>
      </c>
      <c r="G310" s="3" t="s">
        <v>1105</v>
      </c>
    </row>
    <row r="311" spans="1:9" ht="13.2">
      <c r="A311" s="3" t="s">
        <v>1441</v>
      </c>
      <c r="B311" s="40" t="s">
        <v>1220</v>
      </c>
      <c r="C311" s="40" t="s">
        <v>1540</v>
      </c>
      <c r="D311" s="3" t="s">
        <v>1531</v>
      </c>
      <c r="E311" s="3" t="s">
        <v>1541</v>
      </c>
      <c r="F311" s="3" t="s">
        <v>0</v>
      </c>
      <c r="G311" s="3" t="s">
        <v>1542</v>
      </c>
    </row>
    <row r="312" spans="1:9" ht="13.2">
      <c r="A312" s="3" t="s">
        <v>491</v>
      </c>
      <c r="B312" s="40" t="s">
        <v>1220</v>
      </c>
      <c r="C312" s="40" t="s">
        <v>834</v>
      </c>
      <c r="D312" s="3" t="s">
        <v>877</v>
      </c>
      <c r="E312" s="3" t="s">
        <v>1543</v>
      </c>
      <c r="F312" s="3" t="s">
        <v>0</v>
      </c>
      <c r="G312" s="339" t="s">
        <v>1544</v>
      </c>
      <c r="H312" s="339" t="s">
        <v>1545</v>
      </c>
    </row>
    <row r="313" spans="1:9" ht="13.2">
      <c r="A313" s="5" t="s">
        <v>1327</v>
      </c>
      <c r="B313" s="40" t="s">
        <v>1220</v>
      </c>
      <c r="C313" s="40"/>
      <c r="D313" s="3" t="s">
        <v>1395</v>
      </c>
      <c r="E313" s="3" t="s">
        <v>1396</v>
      </c>
      <c r="F313" s="3" t="s">
        <v>1</v>
      </c>
    </row>
    <row r="314" spans="1:9" ht="13.2">
      <c r="A314" s="3" t="s">
        <v>128</v>
      </c>
      <c r="B314" s="3" t="s">
        <v>1546</v>
      </c>
      <c r="C314" s="3" t="s">
        <v>891</v>
      </c>
      <c r="D314" s="3" t="s">
        <v>877</v>
      </c>
      <c r="E314" s="3" t="s">
        <v>1130</v>
      </c>
      <c r="F314" s="3" t="s">
        <v>0</v>
      </c>
    </row>
    <row r="315" spans="1:9" ht="13.2">
      <c r="A315" s="3" t="s">
        <v>39</v>
      </c>
      <c r="B315" s="40" t="s">
        <v>1421</v>
      </c>
      <c r="C315" s="40" t="s">
        <v>903</v>
      </c>
      <c r="D315" s="3" t="s">
        <v>877</v>
      </c>
      <c r="E315" s="3" t="s">
        <v>1547</v>
      </c>
      <c r="F315" s="3" t="s">
        <v>0</v>
      </c>
    </row>
    <row r="316" spans="1:9" ht="13.2">
      <c r="A316" s="5" t="s">
        <v>144</v>
      </c>
      <c r="B316" s="40" t="s">
        <v>1421</v>
      </c>
      <c r="C316" s="40" t="s">
        <v>1422</v>
      </c>
      <c r="D316" s="3" t="s">
        <v>877</v>
      </c>
      <c r="E316" s="3" t="s">
        <v>344</v>
      </c>
      <c r="F316" s="3" t="s">
        <v>1073</v>
      </c>
    </row>
    <row r="317" spans="1:9" ht="13.2">
      <c r="A317" s="5" t="s">
        <v>80</v>
      </c>
      <c r="B317" s="40" t="s">
        <v>1421</v>
      </c>
      <c r="C317" s="40" t="s">
        <v>1422</v>
      </c>
      <c r="D317" s="3" t="s">
        <v>877</v>
      </c>
      <c r="E317" s="3" t="s">
        <v>418</v>
      </c>
      <c r="F317" s="3" t="s">
        <v>0</v>
      </c>
    </row>
    <row r="318" spans="1:9" ht="13.2">
      <c r="A318" s="5" t="s">
        <v>16</v>
      </c>
      <c r="B318" s="40" t="s">
        <v>1411</v>
      </c>
      <c r="C318" s="40" t="s">
        <v>1548</v>
      </c>
      <c r="D318" s="3" t="s">
        <v>896</v>
      </c>
      <c r="E318" s="3" t="s">
        <v>1412</v>
      </c>
      <c r="F318" s="3" t="s">
        <v>0</v>
      </c>
    </row>
    <row r="319" spans="1:9" ht="13.2">
      <c r="A319" s="5" t="s">
        <v>201</v>
      </c>
      <c r="B319" s="40" t="s">
        <v>1398</v>
      </c>
      <c r="C319" s="40" t="s">
        <v>960</v>
      </c>
      <c r="D319" s="3" t="s">
        <v>871</v>
      </c>
      <c r="E319" s="3" t="s">
        <v>584</v>
      </c>
      <c r="F319" s="3" t="s">
        <v>0</v>
      </c>
    </row>
    <row r="320" spans="1:9" ht="13.2">
      <c r="A320" s="5" t="s">
        <v>93</v>
      </c>
      <c r="B320" s="40" t="s">
        <v>1398</v>
      </c>
      <c r="C320" s="40" t="s">
        <v>960</v>
      </c>
      <c r="D320" s="3" t="s">
        <v>871</v>
      </c>
      <c r="E320" s="3" t="s">
        <v>325</v>
      </c>
      <c r="F320" s="3" t="s">
        <v>8</v>
      </c>
    </row>
    <row r="321" spans="1:12" ht="13.2">
      <c r="A321" s="5" t="s">
        <v>152</v>
      </c>
      <c r="B321" s="40" t="s">
        <v>1398</v>
      </c>
      <c r="C321" s="40" t="s">
        <v>1426</v>
      </c>
      <c r="D321" s="3" t="s">
        <v>979</v>
      </c>
      <c r="E321" s="3" t="s">
        <v>314</v>
      </c>
      <c r="F321" s="3" t="s">
        <v>1073</v>
      </c>
    </row>
    <row r="322" spans="1:12" ht="13.2">
      <c r="A322" s="7" t="s">
        <v>210</v>
      </c>
      <c r="B322" s="40" t="s">
        <v>1398</v>
      </c>
      <c r="C322" s="40" t="s">
        <v>1427</v>
      </c>
      <c r="D322" s="3" t="s">
        <v>1057</v>
      </c>
      <c r="E322" s="3" t="s">
        <v>1058</v>
      </c>
      <c r="F322" s="3" t="s">
        <v>0</v>
      </c>
      <c r="G322" s="3" t="s">
        <v>1549</v>
      </c>
      <c r="H322" s="3" t="s">
        <v>1550</v>
      </c>
    </row>
    <row r="323" spans="1:12" ht="13.2">
      <c r="A323" s="5" t="s">
        <v>9</v>
      </c>
      <c r="B323" s="40" t="s">
        <v>1398</v>
      </c>
      <c r="C323" s="40" t="s">
        <v>1551</v>
      </c>
      <c r="D323" s="3" t="s">
        <v>949</v>
      </c>
      <c r="E323" s="3" t="s">
        <v>1404</v>
      </c>
      <c r="F323" s="3" t="s">
        <v>3</v>
      </c>
    </row>
    <row r="324" spans="1:12" ht="13.2">
      <c r="A324" s="5" t="s">
        <v>360</v>
      </c>
      <c r="B324" s="40" t="s">
        <v>1398</v>
      </c>
      <c r="C324" s="40" t="s">
        <v>891</v>
      </c>
      <c r="D324" s="3" t="s">
        <v>877</v>
      </c>
      <c r="E324" s="3" t="s">
        <v>361</v>
      </c>
      <c r="F324" s="3" t="s">
        <v>0</v>
      </c>
      <c r="L324" s="1">
        <v>45239</v>
      </c>
    </row>
    <row r="325" spans="1:12" ht="13.2">
      <c r="A325" s="5" t="s">
        <v>201</v>
      </c>
      <c r="B325" s="40" t="s">
        <v>1398</v>
      </c>
      <c r="C325" s="40" t="s">
        <v>891</v>
      </c>
      <c r="D325" s="3" t="s">
        <v>877</v>
      </c>
      <c r="E325" s="3" t="s">
        <v>344</v>
      </c>
      <c r="F325" s="3" t="s">
        <v>0</v>
      </c>
      <c r="G325" s="3" t="s">
        <v>1447</v>
      </c>
    </row>
    <row r="326" spans="1:12" ht="13.2">
      <c r="A326" s="3" t="s">
        <v>22</v>
      </c>
      <c r="B326" s="3" t="s">
        <v>1398</v>
      </c>
      <c r="D326" s="3" t="s">
        <v>877</v>
      </c>
      <c r="E326" s="3" t="s">
        <v>616</v>
      </c>
      <c r="F326" s="3" t="s">
        <v>0</v>
      </c>
    </row>
    <row r="327" spans="1:12" ht="13.2">
      <c r="A327" s="3" t="s">
        <v>609</v>
      </c>
      <c r="B327" s="3" t="s">
        <v>1398</v>
      </c>
      <c r="D327" s="3" t="s">
        <v>877</v>
      </c>
      <c r="E327" s="3" t="s">
        <v>200</v>
      </c>
      <c r="F327" s="3" t="s">
        <v>0</v>
      </c>
    </row>
    <row r="328" spans="1:12" ht="13.2">
      <c r="A328" s="3" t="s">
        <v>1124</v>
      </c>
      <c r="B328" s="3" t="s">
        <v>1398</v>
      </c>
      <c r="E328" s="3" t="s">
        <v>418</v>
      </c>
      <c r="F328" s="3" t="s">
        <v>0</v>
      </c>
    </row>
    <row r="329" spans="1:12" ht="13.2">
      <c r="A329" s="3" t="s">
        <v>164</v>
      </c>
      <c r="E329" s="3" t="s">
        <v>1552</v>
      </c>
      <c r="F329" s="3" t="s">
        <v>0</v>
      </c>
    </row>
    <row r="330" spans="1:12" ht="13.2">
      <c r="A330" s="3" t="s">
        <v>201</v>
      </c>
      <c r="B330" s="3" t="s">
        <v>1414</v>
      </c>
      <c r="C330" s="3" t="s">
        <v>895</v>
      </c>
      <c r="D330" s="3" t="s">
        <v>877</v>
      </c>
      <c r="E330" s="3" t="s">
        <v>430</v>
      </c>
      <c r="F330" s="3" t="s">
        <v>0</v>
      </c>
    </row>
    <row r="331" spans="1:12" ht="13.2">
      <c r="A331" s="3" t="s">
        <v>1521</v>
      </c>
      <c r="B331" s="3" t="s">
        <v>1220</v>
      </c>
      <c r="C331" s="3" t="s">
        <v>895</v>
      </c>
      <c r="D331" s="3" t="s">
        <v>877</v>
      </c>
      <c r="E331" s="3" t="s">
        <v>1553</v>
      </c>
      <c r="F331" s="3" t="s">
        <v>0</v>
      </c>
    </row>
    <row r="332" spans="1:12" ht="13.2">
      <c r="A332" s="3" t="s">
        <v>397</v>
      </c>
      <c r="B332" s="3" t="s">
        <v>1554</v>
      </c>
      <c r="C332" s="3" t="s">
        <v>1555</v>
      </c>
      <c r="D332" s="3" t="s">
        <v>1437</v>
      </c>
      <c r="E332" s="3" t="s">
        <v>398</v>
      </c>
      <c r="F332" s="3" t="s">
        <v>0</v>
      </c>
    </row>
  </sheetData>
  <conditionalFormatting sqref="D1 I1 N1 S1">
    <cfRule type="notContainsBlanks" dxfId="16" priority="3">
      <formula>LEN(TRIM(D1))&gt;0</formula>
    </cfRule>
    <cfRule type="containsBlanks" dxfId="15" priority="4">
      <formula>LEN(TRIM(D1))=0</formula>
    </cfRule>
  </conditionalFormatting>
  <conditionalFormatting sqref="O3 H3:H5 L3:L5 D3:D49 Q53 M53:M54 I53:I56 D53:D90 Q95 M95:M96 I95:I98 D95:D139 L144 O144 H144:H145 D145:D165 O169:O170 I169:I172 D169:D215 H283">
    <cfRule type="containsBlanks" dxfId="14" priority="1">
      <formula>LEN(TRIM(D3))=0</formula>
    </cfRule>
    <cfRule type="notContainsBlanks" dxfId="13" priority="2">
      <formula>LEN(TRIM(D3))&gt;0</formula>
    </cfRule>
  </conditionalFormatting>
  <dataValidations count="1">
    <dataValidation type="list" allowBlank="1" sqref="D1 I1 N1 S1" xr:uid="{00000000-0002-0000-2F00-000000000000}">
      <formula1>$Y$1:$Y$2</formula1>
    </dataValidation>
  </dataValidations>
  <hyperlinks>
    <hyperlink ref="G312" r:id="rId1" xr:uid="{00000000-0004-0000-2F00-000000000000}"/>
    <hyperlink ref="H312" r:id="rId2" xr:uid="{00000000-0004-0000-2F00-000001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2F00-000001000000}">
          <x14:formula1>
            <xm:f>'Feb 2023'!$Y$4:$Y$8</xm:f>
          </x14:formula1>
          <xm:sqref>O3 H3:H5 L3:L5 D3:D49 Q53 M53:M54 I53:I56 D53:D90 Q95 M95:M96 I95:I98 D95:D139 L144 O144 H144:H145 D145:D165 O169:O170 I169:I172 D169:D215 H283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Z203"/>
  <sheetViews>
    <sheetView workbookViewId="0"/>
  </sheetViews>
  <sheetFormatPr defaultColWidth="12.6640625" defaultRowHeight="15.75" customHeight="1"/>
  <cols>
    <col min="2" max="2" width="15.6640625" customWidth="1"/>
  </cols>
  <sheetData>
    <row r="1" spans="1:25" ht="13.2">
      <c r="Y1" s="3" t="s">
        <v>1</v>
      </c>
    </row>
    <row r="2" spans="1:25" ht="13.2">
      <c r="A2" s="302" t="s">
        <v>1483</v>
      </c>
      <c r="B2" s="3" t="s">
        <v>1459</v>
      </c>
      <c r="C2" s="3">
        <v>40</v>
      </c>
      <c r="D2" s="4" t="s">
        <v>0</v>
      </c>
      <c r="E2" s="333">
        <v>100</v>
      </c>
      <c r="F2" s="1">
        <v>45265</v>
      </c>
      <c r="G2" s="3" t="s">
        <v>501</v>
      </c>
      <c r="H2" s="3">
        <v>80</v>
      </c>
      <c r="I2" s="4" t="s">
        <v>1</v>
      </c>
      <c r="J2" s="1">
        <v>45264</v>
      </c>
      <c r="K2" s="3" t="s">
        <v>93</v>
      </c>
      <c r="L2" s="4" t="s">
        <v>8</v>
      </c>
      <c r="M2" s="3">
        <v>50</v>
      </c>
      <c r="N2" s="1">
        <v>45265</v>
      </c>
      <c r="O2" s="3" t="s">
        <v>9</v>
      </c>
      <c r="P2" s="3">
        <v>70</v>
      </c>
      <c r="Q2" s="4" t="s">
        <v>3</v>
      </c>
      <c r="Y2" s="3" t="s">
        <v>8</v>
      </c>
    </row>
    <row r="3" spans="1:25" ht="13.2">
      <c r="A3" s="302" t="s">
        <v>1483</v>
      </c>
      <c r="B3" s="3" t="s">
        <v>1477</v>
      </c>
      <c r="C3" s="3">
        <v>30</v>
      </c>
      <c r="D3" s="4" t="s">
        <v>0</v>
      </c>
      <c r="E3" s="333">
        <v>75</v>
      </c>
      <c r="F3" s="1">
        <v>45269</v>
      </c>
      <c r="G3" s="3" t="s">
        <v>1327</v>
      </c>
      <c r="H3" s="3">
        <v>60</v>
      </c>
      <c r="I3" s="4" t="s">
        <v>1</v>
      </c>
      <c r="K3" s="3" t="s">
        <v>90</v>
      </c>
      <c r="L3" s="4" t="s">
        <v>8</v>
      </c>
      <c r="M3" s="3">
        <v>50</v>
      </c>
      <c r="Y3" s="3" t="s">
        <v>3</v>
      </c>
    </row>
    <row r="4" spans="1:25" ht="13.2">
      <c r="A4" s="302" t="s">
        <v>1483</v>
      </c>
      <c r="B4" s="3" t="s">
        <v>347</v>
      </c>
      <c r="C4" s="3">
        <f t="shared" ref="C4:C5" si="0">0.4*E4</f>
        <v>40</v>
      </c>
      <c r="D4" s="4" t="s">
        <v>0</v>
      </c>
      <c r="E4" s="333">
        <v>100</v>
      </c>
      <c r="F4" s="336">
        <v>45270</v>
      </c>
      <c r="G4" s="3" t="s">
        <v>501</v>
      </c>
      <c r="H4" s="3">
        <v>80</v>
      </c>
      <c r="I4" s="4" t="s">
        <v>1</v>
      </c>
      <c r="J4" s="32"/>
    </row>
    <row r="5" spans="1:25" ht="13.2">
      <c r="A5" s="302" t="s">
        <v>1483</v>
      </c>
      <c r="B5" s="3" t="s">
        <v>360</v>
      </c>
      <c r="C5" s="3">
        <f t="shared" si="0"/>
        <v>30</v>
      </c>
      <c r="D5" s="4" t="s">
        <v>0</v>
      </c>
      <c r="E5" s="333">
        <v>75</v>
      </c>
      <c r="F5" s="302"/>
      <c r="J5" s="32"/>
    </row>
    <row r="6" spans="1:25" ht="13.2">
      <c r="A6" s="302" t="s">
        <v>1483</v>
      </c>
      <c r="B6" s="3" t="s">
        <v>609</v>
      </c>
      <c r="C6" s="3">
        <v>30</v>
      </c>
      <c r="D6" s="4" t="s">
        <v>0</v>
      </c>
      <c r="E6" s="333">
        <v>75</v>
      </c>
      <c r="F6" s="302"/>
      <c r="J6" s="32"/>
    </row>
    <row r="7" spans="1:25" ht="13.2">
      <c r="A7" s="302" t="s">
        <v>1484</v>
      </c>
      <c r="B7" s="3" t="s">
        <v>22</v>
      </c>
      <c r="C7" s="3">
        <f>0.4*E7</f>
        <v>24</v>
      </c>
      <c r="D7" s="4" t="s">
        <v>0</v>
      </c>
      <c r="E7" s="333">
        <v>60</v>
      </c>
      <c r="F7" s="302"/>
      <c r="J7" s="32"/>
    </row>
    <row r="8" spans="1:25" ht="13.2">
      <c r="A8" s="302" t="s">
        <v>1484</v>
      </c>
      <c r="B8" s="3" t="s">
        <v>1508</v>
      </c>
      <c r="C8" s="3">
        <v>30</v>
      </c>
      <c r="D8" s="4" t="s">
        <v>0</v>
      </c>
      <c r="E8" s="333">
        <v>75</v>
      </c>
      <c r="F8" s="302"/>
      <c r="J8" s="32"/>
    </row>
    <row r="9" spans="1:25" ht="13.2">
      <c r="A9" s="302" t="s">
        <v>1484</v>
      </c>
      <c r="B9" s="3" t="s">
        <v>1512</v>
      </c>
      <c r="C9" s="3">
        <v>40</v>
      </c>
      <c r="D9" s="4" t="s">
        <v>0</v>
      </c>
      <c r="E9" s="333">
        <v>100</v>
      </c>
      <c r="F9" s="302"/>
      <c r="I9" s="3" t="s">
        <v>575</v>
      </c>
      <c r="J9" s="32">
        <v>255</v>
      </c>
    </row>
    <row r="10" spans="1:25" ht="13.2">
      <c r="A10" s="302" t="s">
        <v>224</v>
      </c>
      <c r="B10" s="3" t="s">
        <v>166</v>
      </c>
      <c r="C10" s="3">
        <v>100</v>
      </c>
      <c r="D10" s="4" t="s">
        <v>0</v>
      </c>
      <c r="I10" s="3" t="s">
        <v>67</v>
      </c>
      <c r="J10" s="3">
        <v>140</v>
      </c>
    </row>
    <row r="11" spans="1:25" ht="13.2">
      <c r="A11" s="1">
        <v>45264</v>
      </c>
      <c r="B11" s="3" t="s">
        <v>1556</v>
      </c>
      <c r="C11" s="3">
        <v>72</v>
      </c>
      <c r="D11" s="4" t="s">
        <v>0</v>
      </c>
    </row>
    <row r="12" spans="1:25" ht="13.2">
      <c r="A12" s="1">
        <v>45264</v>
      </c>
      <c r="B12" s="3" t="s">
        <v>1522</v>
      </c>
      <c r="C12" s="3">
        <v>72</v>
      </c>
      <c r="D12" s="4" t="s">
        <v>0</v>
      </c>
    </row>
    <row r="13" spans="1:25" ht="13.2">
      <c r="A13" s="1">
        <v>45264</v>
      </c>
      <c r="B13" s="3" t="s">
        <v>128</v>
      </c>
      <c r="C13" s="3">
        <v>70</v>
      </c>
      <c r="D13" s="4" t="s">
        <v>0</v>
      </c>
    </row>
    <row r="14" spans="1:25" ht="13.2">
      <c r="A14" s="1">
        <v>45264</v>
      </c>
      <c r="B14" s="3" t="s">
        <v>638</v>
      </c>
      <c r="C14" s="3">
        <v>50</v>
      </c>
      <c r="D14" s="4" t="s">
        <v>0</v>
      </c>
    </row>
    <row r="15" spans="1:25" ht="13.2">
      <c r="A15" s="1">
        <v>45264</v>
      </c>
      <c r="B15" s="3" t="s">
        <v>20</v>
      </c>
      <c r="C15" s="3">
        <v>70</v>
      </c>
      <c r="D15" s="4" t="s">
        <v>0</v>
      </c>
    </row>
    <row r="16" spans="1:25" ht="13.2">
      <c r="A16" s="1">
        <v>45264</v>
      </c>
      <c r="B16" s="3" t="s">
        <v>201</v>
      </c>
      <c r="C16" s="3">
        <v>70</v>
      </c>
      <c r="D16" s="4" t="s">
        <v>0</v>
      </c>
    </row>
    <row r="17" spans="1:4" ht="13.2">
      <c r="A17" s="1">
        <v>45264</v>
      </c>
      <c r="B17" s="3" t="s">
        <v>6</v>
      </c>
      <c r="C17" s="3">
        <v>50</v>
      </c>
      <c r="D17" s="4" t="s">
        <v>0</v>
      </c>
    </row>
    <row r="18" spans="1:4" ht="13.2">
      <c r="A18" s="1">
        <v>45264</v>
      </c>
      <c r="B18" s="3" t="s">
        <v>328</v>
      </c>
      <c r="C18" s="3">
        <v>50</v>
      </c>
      <c r="D18" s="4" t="s">
        <v>0</v>
      </c>
    </row>
    <row r="19" spans="1:4" ht="13.2">
      <c r="A19" s="1">
        <v>45264</v>
      </c>
      <c r="B19" s="3" t="s">
        <v>1110</v>
      </c>
      <c r="C19" s="3">
        <v>80</v>
      </c>
      <c r="D19" s="4" t="s">
        <v>0</v>
      </c>
    </row>
    <row r="20" spans="1:4" ht="13.2">
      <c r="A20" s="1">
        <v>45264</v>
      </c>
      <c r="B20" s="3" t="s">
        <v>1521</v>
      </c>
      <c r="C20" s="3">
        <v>80</v>
      </c>
      <c r="D20" s="4" t="s">
        <v>0</v>
      </c>
    </row>
    <row r="21" spans="1:4" ht="13.2">
      <c r="A21" s="1">
        <v>45265</v>
      </c>
      <c r="B21" s="3" t="s">
        <v>152</v>
      </c>
      <c r="C21" s="3">
        <v>50</v>
      </c>
      <c r="D21" s="4" t="s">
        <v>0</v>
      </c>
    </row>
    <row r="22" spans="1:4" ht="13.2">
      <c r="A22" s="1">
        <v>45265</v>
      </c>
      <c r="B22" s="3" t="s">
        <v>331</v>
      </c>
      <c r="C22" s="3">
        <v>50</v>
      </c>
      <c r="D22" s="4" t="s">
        <v>0</v>
      </c>
    </row>
    <row r="23" spans="1:4" ht="13.2">
      <c r="A23" s="1">
        <v>45265</v>
      </c>
      <c r="B23" s="3" t="s">
        <v>259</v>
      </c>
      <c r="C23" s="3">
        <v>50</v>
      </c>
      <c r="D23" s="4" t="s">
        <v>0</v>
      </c>
    </row>
    <row r="24" spans="1:4" ht="13.2">
      <c r="A24" s="1">
        <v>45265</v>
      </c>
      <c r="B24" s="3" t="s">
        <v>1510</v>
      </c>
      <c r="C24" s="3">
        <v>80</v>
      </c>
      <c r="D24" s="4" t="s">
        <v>0</v>
      </c>
    </row>
    <row r="25" spans="1:4" ht="13.2">
      <c r="A25" s="1">
        <v>45265</v>
      </c>
      <c r="B25" s="3" t="s">
        <v>1370</v>
      </c>
      <c r="C25" s="3">
        <v>50</v>
      </c>
      <c r="D25" s="4" t="s">
        <v>0</v>
      </c>
    </row>
    <row r="26" spans="1:4" ht="13.2">
      <c r="A26" s="1">
        <v>45265</v>
      </c>
      <c r="B26" s="3" t="s">
        <v>30</v>
      </c>
      <c r="C26" s="3">
        <v>70</v>
      </c>
      <c r="D26" s="4" t="s">
        <v>0</v>
      </c>
    </row>
    <row r="27" spans="1:4" ht="13.2">
      <c r="A27" s="1">
        <v>45265</v>
      </c>
      <c r="B27" s="3" t="s">
        <v>1557</v>
      </c>
      <c r="C27" s="3">
        <v>200</v>
      </c>
      <c r="D27" s="4" t="s">
        <v>0</v>
      </c>
    </row>
    <row r="28" spans="1:4" ht="13.2">
      <c r="A28" s="1">
        <v>45266</v>
      </c>
      <c r="B28" s="3" t="s">
        <v>1197</v>
      </c>
      <c r="C28" s="3">
        <v>50</v>
      </c>
      <c r="D28" s="4" t="s">
        <v>0</v>
      </c>
    </row>
    <row r="29" spans="1:4" ht="13.2">
      <c r="A29" s="1">
        <v>45266</v>
      </c>
      <c r="B29" s="3" t="s">
        <v>1477</v>
      </c>
      <c r="C29" s="3">
        <v>50</v>
      </c>
      <c r="D29" s="4" t="s">
        <v>0</v>
      </c>
    </row>
    <row r="30" spans="1:4" ht="13.2">
      <c r="A30" s="1">
        <v>45266</v>
      </c>
      <c r="B30" s="3" t="s">
        <v>164</v>
      </c>
      <c r="C30" s="3">
        <v>70</v>
      </c>
      <c r="D30" s="4" t="s">
        <v>0</v>
      </c>
    </row>
    <row r="31" spans="1:4" ht="13.2">
      <c r="A31" s="1">
        <v>45266</v>
      </c>
      <c r="B31" s="3" t="s">
        <v>20</v>
      </c>
      <c r="C31" s="3">
        <v>70</v>
      </c>
      <c r="D31" s="4" t="s">
        <v>0</v>
      </c>
    </row>
    <row r="32" spans="1:4" ht="13.2">
      <c r="A32" s="1">
        <v>45266</v>
      </c>
      <c r="B32" s="3" t="s">
        <v>22</v>
      </c>
      <c r="C32" s="3">
        <v>30</v>
      </c>
      <c r="D32" s="4" t="s">
        <v>0</v>
      </c>
    </row>
    <row r="33" spans="1:4" ht="13.2">
      <c r="A33" s="1">
        <v>45266</v>
      </c>
      <c r="B33" s="3" t="s">
        <v>609</v>
      </c>
      <c r="C33" s="3">
        <v>40</v>
      </c>
      <c r="D33" s="4" t="s">
        <v>0</v>
      </c>
    </row>
    <row r="34" spans="1:4" ht="13.2">
      <c r="A34" s="1">
        <v>45266</v>
      </c>
      <c r="B34" s="3" t="s">
        <v>84</v>
      </c>
      <c r="C34" s="3">
        <v>50</v>
      </c>
      <c r="D34" s="4" t="s">
        <v>0</v>
      </c>
    </row>
    <row r="35" spans="1:4" ht="13.2">
      <c r="A35" s="1">
        <v>45266</v>
      </c>
      <c r="B35" s="3" t="s">
        <v>1510</v>
      </c>
      <c r="C35" s="3">
        <v>80</v>
      </c>
      <c r="D35" s="4" t="s">
        <v>0</v>
      </c>
    </row>
    <row r="36" spans="1:4" ht="13.2">
      <c r="A36" s="1">
        <v>45266</v>
      </c>
      <c r="B36" s="3" t="s">
        <v>484</v>
      </c>
      <c r="C36" s="3">
        <v>50</v>
      </c>
      <c r="D36" s="4" t="s">
        <v>0</v>
      </c>
    </row>
    <row r="37" spans="1:4" ht="13.2">
      <c r="A37" s="1">
        <v>45266</v>
      </c>
      <c r="B37" s="3" t="s">
        <v>1377</v>
      </c>
      <c r="C37" s="3">
        <v>60</v>
      </c>
      <c r="D37" s="4" t="s">
        <v>0</v>
      </c>
    </row>
    <row r="38" spans="1:4" ht="13.2">
      <c r="A38" s="1">
        <v>45266</v>
      </c>
      <c r="B38" s="3" t="s">
        <v>1388</v>
      </c>
      <c r="C38" s="3">
        <v>60</v>
      </c>
      <c r="D38" s="4" t="s">
        <v>0</v>
      </c>
    </row>
    <row r="39" spans="1:4" ht="13.2">
      <c r="A39" s="1">
        <v>45267</v>
      </c>
      <c r="B39" s="3" t="s">
        <v>1393</v>
      </c>
      <c r="C39" s="3">
        <v>60</v>
      </c>
      <c r="D39" s="4" t="s">
        <v>0</v>
      </c>
    </row>
    <row r="40" spans="1:4" ht="13.2">
      <c r="A40" s="1">
        <v>45267</v>
      </c>
      <c r="B40" s="3" t="s">
        <v>164</v>
      </c>
      <c r="C40" s="3">
        <v>70</v>
      </c>
      <c r="D40" s="4" t="s">
        <v>0</v>
      </c>
    </row>
    <row r="41" spans="1:4" ht="13.2">
      <c r="A41" s="1">
        <v>45267</v>
      </c>
      <c r="B41" s="3" t="s">
        <v>1117</v>
      </c>
      <c r="C41" s="3">
        <v>50</v>
      </c>
      <c r="D41" s="4" t="s">
        <v>0</v>
      </c>
    </row>
    <row r="42" spans="1:4" ht="13.2">
      <c r="A42" s="1">
        <v>45267</v>
      </c>
      <c r="B42" s="3" t="s">
        <v>397</v>
      </c>
      <c r="C42" s="3">
        <v>70</v>
      </c>
      <c r="D42" s="4" t="s">
        <v>0</v>
      </c>
    </row>
    <row r="43" spans="1:4" ht="13.2">
      <c r="A43" s="1">
        <v>45267</v>
      </c>
      <c r="B43" s="3" t="s">
        <v>1521</v>
      </c>
      <c r="C43" s="3">
        <v>70</v>
      </c>
      <c r="D43" s="4" t="s">
        <v>0</v>
      </c>
    </row>
    <row r="44" spans="1:4" ht="13.2">
      <c r="A44" s="1">
        <v>45267</v>
      </c>
      <c r="B44" s="3" t="s">
        <v>1379</v>
      </c>
      <c r="C44" s="3">
        <v>80</v>
      </c>
      <c r="D44" s="4" t="s">
        <v>0</v>
      </c>
    </row>
    <row r="45" spans="1:4" ht="13.2">
      <c r="A45" s="1">
        <v>45267</v>
      </c>
      <c r="B45" s="3" t="s">
        <v>259</v>
      </c>
      <c r="C45" s="3">
        <v>50</v>
      </c>
      <c r="D45" s="4" t="s">
        <v>0</v>
      </c>
    </row>
    <row r="46" spans="1:4" ht="13.2">
      <c r="A46" s="1">
        <v>45267</v>
      </c>
      <c r="B46" s="3" t="s">
        <v>16</v>
      </c>
      <c r="C46" s="3">
        <v>80</v>
      </c>
      <c r="D46" s="4" t="s">
        <v>0</v>
      </c>
    </row>
    <row r="47" spans="1:4" ht="13.2">
      <c r="A47" s="1">
        <v>45270</v>
      </c>
      <c r="B47" s="3" t="s">
        <v>397</v>
      </c>
      <c r="C47" s="3">
        <v>80</v>
      </c>
      <c r="D47" s="4" t="s">
        <v>0</v>
      </c>
    </row>
    <row r="48" spans="1:4" ht="13.2">
      <c r="A48" s="1">
        <v>45270</v>
      </c>
      <c r="B48" s="3" t="s">
        <v>1071</v>
      </c>
      <c r="C48" s="3">
        <v>50</v>
      </c>
      <c r="D48" s="4" t="s">
        <v>0</v>
      </c>
    </row>
    <row r="49" spans="1:26" ht="13.2">
      <c r="A49" s="1">
        <v>45270</v>
      </c>
      <c r="B49" s="3" t="s">
        <v>6</v>
      </c>
      <c r="C49" s="3">
        <v>80</v>
      </c>
      <c r="D49" s="4" t="s">
        <v>0</v>
      </c>
    </row>
    <row r="51" spans="1:26" ht="13.2">
      <c r="A51" s="5"/>
      <c r="B51" s="5"/>
      <c r="C51" s="5">
        <f>SUM(C2:C49)</f>
        <v>2928</v>
      </c>
      <c r="D51" s="5"/>
      <c r="E51" s="5"/>
      <c r="F51" s="5"/>
      <c r="G51" s="5"/>
      <c r="H51" s="5">
        <f>SUM(H2:H4)</f>
        <v>220</v>
      </c>
      <c r="I51" s="5"/>
      <c r="J51" s="5"/>
      <c r="K51" s="5"/>
      <c r="L51" s="5"/>
      <c r="M51" s="5">
        <v>100</v>
      </c>
      <c r="N51" s="5"/>
      <c r="O51" s="5"/>
      <c r="P51" s="5">
        <v>70</v>
      </c>
      <c r="Q51" s="5"/>
      <c r="R51" s="5">
        <f>C51+H51+M51+P51</f>
        <v>3318</v>
      </c>
      <c r="S51" s="5"/>
      <c r="T51" s="5"/>
      <c r="U51" s="5"/>
      <c r="V51" s="5"/>
      <c r="W51" s="5"/>
      <c r="X51" s="5"/>
      <c r="Y51" s="5"/>
      <c r="Z51" s="5"/>
    </row>
    <row r="53" spans="1:26" ht="13.2" hidden="1">
      <c r="D53" s="3"/>
    </row>
    <row r="54" spans="1:26" ht="13.2" hidden="1">
      <c r="A54" s="302" t="s">
        <v>1483</v>
      </c>
      <c r="B54" s="3" t="s">
        <v>1477</v>
      </c>
      <c r="C54" s="3">
        <v>30</v>
      </c>
      <c r="D54" s="4" t="s">
        <v>0</v>
      </c>
      <c r="E54" s="333">
        <v>75</v>
      </c>
      <c r="F54" s="1">
        <v>45277</v>
      </c>
      <c r="G54" s="3" t="s">
        <v>1327</v>
      </c>
      <c r="H54" s="3">
        <v>75</v>
      </c>
      <c r="I54" s="336">
        <v>45271</v>
      </c>
      <c r="J54" s="3" t="s">
        <v>93</v>
      </c>
      <c r="K54" s="3">
        <v>50</v>
      </c>
      <c r="L54" s="4" t="s">
        <v>8</v>
      </c>
      <c r="M54" s="1">
        <v>45273</v>
      </c>
      <c r="N54" s="3" t="s">
        <v>9</v>
      </c>
      <c r="O54" s="3">
        <v>70</v>
      </c>
      <c r="P54" s="4" t="s">
        <v>8</v>
      </c>
    </row>
    <row r="55" spans="1:26" ht="13.2" hidden="1">
      <c r="A55" s="302" t="s">
        <v>1483</v>
      </c>
      <c r="B55" s="3" t="s">
        <v>360</v>
      </c>
      <c r="C55" s="3">
        <f>0.4*E55</f>
        <v>30</v>
      </c>
      <c r="D55" s="4" t="s">
        <v>0</v>
      </c>
      <c r="E55" s="333">
        <v>75</v>
      </c>
    </row>
    <row r="56" spans="1:26" ht="13.2" hidden="1">
      <c r="A56" s="302" t="s">
        <v>1483</v>
      </c>
      <c r="B56" s="3" t="s">
        <v>609</v>
      </c>
      <c r="C56" s="3">
        <v>30</v>
      </c>
      <c r="D56" s="4" t="s">
        <v>0</v>
      </c>
      <c r="E56" s="333">
        <v>75</v>
      </c>
    </row>
    <row r="57" spans="1:26" ht="13.2" hidden="1">
      <c r="A57" s="302" t="s">
        <v>1484</v>
      </c>
      <c r="B57" s="3" t="s">
        <v>22</v>
      </c>
      <c r="C57" s="3">
        <f>0.4*E57</f>
        <v>24</v>
      </c>
      <c r="D57" s="4" t="s">
        <v>0</v>
      </c>
      <c r="E57" s="333">
        <v>60</v>
      </c>
    </row>
    <row r="58" spans="1:26" ht="13.2" hidden="1">
      <c r="A58" s="302" t="s">
        <v>1484</v>
      </c>
      <c r="B58" s="3" t="s">
        <v>1508</v>
      </c>
      <c r="C58" s="3">
        <v>30</v>
      </c>
      <c r="D58" s="4" t="s">
        <v>0</v>
      </c>
      <c r="E58" s="333">
        <v>75</v>
      </c>
    </row>
    <row r="59" spans="1:26" ht="13.2" hidden="1">
      <c r="A59" s="302" t="s">
        <v>1484</v>
      </c>
      <c r="B59" s="3" t="s">
        <v>1512</v>
      </c>
      <c r="C59" s="3">
        <v>40</v>
      </c>
      <c r="D59" s="4" t="s">
        <v>0</v>
      </c>
      <c r="E59" s="333">
        <v>100</v>
      </c>
    </row>
    <row r="60" spans="1:26" ht="13.2" hidden="1">
      <c r="B60" s="3" t="s">
        <v>166</v>
      </c>
      <c r="C60" s="3">
        <v>80</v>
      </c>
      <c r="D60" s="4" t="s">
        <v>0</v>
      </c>
    </row>
    <row r="61" spans="1:26" ht="13.2" hidden="1">
      <c r="A61" s="1">
        <v>45271</v>
      </c>
      <c r="B61" s="3" t="s">
        <v>360</v>
      </c>
      <c r="C61" s="3">
        <v>60</v>
      </c>
      <c r="D61" s="4" t="s">
        <v>0</v>
      </c>
    </row>
    <row r="62" spans="1:26" ht="13.2" hidden="1">
      <c r="A62" s="1">
        <v>45271</v>
      </c>
      <c r="B62" s="3" t="s">
        <v>20</v>
      </c>
      <c r="C62" s="3">
        <v>70</v>
      </c>
      <c r="D62" s="4" t="s">
        <v>0</v>
      </c>
      <c r="J62" s="3" t="s">
        <v>575</v>
      </c>
      <c r="K62" s="32">
        <v>200</v>
      </c>
    </row>
    <row r="63" spans="1:26" ht="13.2" hidden="1">
      <c r="A63" s="1">
        <v>45271</v>
      </c>
      <c r="B63" s="3" t="s">
        <v>1136</v>
      </c>
      <c r="C63" s="3">
        <v>50</v>
      </c>
      <c r="D63" s="4" t="s">
        <v>0</v>
      </c>
      <c r="J63" s="3" t="s">
        <v>67</v>
      </c>
      <c r="K63" s="3">
        <v>140</v>
      </c>
    </row>
    <row r="64" spans="1:26" ht="13.2" hidden="1">
      <c r="A64" s="1">
        <v>45271</v>
      </c>
      <c r="B64" s="3" t="s">
        <v>201</v>
      </c>
      <c r="C64" s="3">
        <v>70</v>
      </c>
      <c r="D64" s="4" t="s">
        <v>0</v>
      </c>
    </row>
    <row r="65" spans="1:4" ht="13.2" hidden="1">
      <c r="A65" s="1">
        <v>45271</v>
      </c>
      <c r="B65" s="3" t="s">
        <v>328</v>
      </c>
      <c r="C65" s="3">
        <v>50</v>
      </c>
      <c r="D65" s="4" t="s">
        <v>0</v>
      </c>
    </row>
    <row r="66" spans="1:4" ht="13.2" hidden="1">
      <c r="A66" s="1">
        <v>45271</v>
      </c>
      <c r="B66" s="3" t="s">
        <v>30</v>
      </c>
      <c r="C66" s="3">
        <v>80</v>
      </c>
      <c r="D66" s="4" t="s">
        <v>0</v>
      </c>
    </row>
    <row r="67" spans="1:4" ht="13.2" hidden="1">
      <c r="A67" s="1">
        <v>45271</v>
      </c>
      <c r="B67" s="3" t="s">
        <v>1510</v>
      </c>
      <c r="C67" s="3">
        <v>80</v>
      </c>
      <c r="D67" s="4" t="s">
        <v>0</v>
      </c>
    </row>
    <row r="68" spans="1:4" ht="13.2" hidden="1">
      <c r="A68" s="1">
        <v>45271</v>
      </c>
      <c r="B68" s="3" t="s">
        <v>1486</v>
      </c>
      <c r="C68" s="3">
        <v>80</v>
      </c>
      <c r="D68" s="4" t="s">
        <v>0</v>
      </c>
    </row>
    <row r="69" spans="1:4" ht="13.2" hidden="1">
      <c r="A69" s="1">
        <v>45271</v>
      </c>
      <c r="B69" s="3" t="s">
        <v>1393</v>
      </c>
      <c r="C69" s="3">
        <v>55</v>
      </c>
      <c r="D69" s="4" t="s">
        <v>0</v>
      </c>
    </row>
    <row r="70" spans="1:4" ht="13.2" hidden="1">
      <c r="A70" s="1">
        <v>45271</v>
      </c>
      <c r="B70" s="3" t="s">
        <v>1377</v>
      </c>
      <c r="C70" s="3">
        <v>55</v>
      </c>
      <c r="D70" s="4" t="s">
        <v>0</v>
      </c>
    </row>
    <row r="71" spans="1:4" ht="13.2" hidden="1">
      <c r="A71" s="1">
        <v>45271</v>
      </c>
      <c r="B71" s="3" t="s">
        <v>161</v>
      </c>
      <c r="C71" s="3">
        <v>30</v>
      </c>
      <c r="D71" s="4" t="s">
        <v>0</v>
      </c>
    </row>
    <row r="72" spans="1:4" ht="13.2" hidden="1">
      <c r="A72" s="1">
        <v>45272</v>
      </c>
      <c r="B72" s="3" t="s">
        <v>443</v>
      </c>
      <c r="C72" s="3">
        <v>80</v>
      </c>
      <c r="D72" s="4" t="s">
        <v>0</v>
      </c>
    </row>
    <row r="73" spans="1:4" ht="13.2" hidden="1">
      <c r="A73" s="1">
        <v>45272</v>
      </c>
      <c r="B73" s="3" t="s">
        <v>1379</v>
      </c>
      <c r="C73" s="3">
        <v>80</v>
      </c>
      <c r="D73" s="4" t="s">
        <v>0</v>
      </c>
    </row>
    <row r="74" spans="1:4" ht="13.2" hidden="1">
      <c r="A74" s="1">
        <v>45272</v>
      </c>
      <c r="B74" s="3" t="s">
        <v>331</v>
      </c>
      <c r="C74" s="3">
        <v>50</v>
      </c>
      <c r="D74" s="4" t="s">
        <v>0</v>
      </c>
    </row>
    <row r="75" spans="1:4" ht="13.2" hidden="1">
      <c r="A75" s="1">
        <v>45272</v>
      </c>
      <c r="B75" s="3" t="s">
        <v>152</v>
      </c>
      <c r="C75" s="3">
        <v>70</v>
      </c>
      <c r="D75" s="4" t="s">
        <v>0</v>
      </c>
    </row>
    <row r="76" spans="1:4" ht="13.2" hidden="1">
      <c r="A76" s="1">
        <v>45272</v>
      </c>
      <c r="B76" s="3" t="s">
        <v>1477</v>
      </c>
      <c r="C76" s="3">
        <v>50</v>
      </c>
      <c r="D76" s="4" t="s">
        <v>0</v>
      </c>
    </row>
    <row r="77" spans="1:4" ht="13.2" hidden="1">
      <c r="A77" s="1">
        <v>45273</v>
      </c>
      <c r="B77" s="3" t="s">
        <v>201</v>
      </c>
      <c r="C77" s="3">
        <v>50</v>
      </c>
      <c r="D77" s="4" t="s">
        <v>0</v>
      </c>
    </row>
    <row r="78" spans="1:4" ht="13.2" hidden="1">
      <c r="A78" s="1">
        <v>45273</v>
      </c>
      <c r="B78" s="3" t="s">
        <v>1377</v>
      </c>
      <c r="C78" s="3">
        <v>160</v>
      </c>
      <c r="D78" s="4" t="s">
        <v>0</v>
      </c>
    </row>
    <row r="79" spans="1:4" ht="13.2" hidden="1">
      <c r="A79" s="1">
        <v>45273</v>
      </c>
      <c r="B79" s="3" t="s">
        <v>1558</v>
      </c>
      <c r="C79" s="3">
        <v>42</v>
      </c>
      <c r="D79" s="4" t="s">
        <v>0</v>
      </c>
    </row>
    <row r="80" spans="1:4" ht="13.2" hidden="1">
      <c r="A80" s="1">
        <v>45273</v>
      </c>
      <c r="B80" s="3" t="s">
        <v>1510</v>
      </c>
      <c r="C80" s="3">
        <v>70</v>
      </c>
      <c r="D80" s="4" t="s">
        <v>0</v>
      </c>
    </row>
    <row r="81" spans="1:26" ht="13.2" hidden="1">
      <c r="A81" s="1">
        <v>45273</v>
      </c>
      <c r="B81" s="3" t="s">
        <v>164</v>
      </c>
      <c r="C81" s="3">
        <v>70</v>
      </c>
      <c r="D81" s="4" t="s">
        <v>0</v>
      </c>
    </row>
    <row r="82" spans="1:26" ht="13.2" hidden="1">
      <c r="A82" s="1">
        <v>45273</v>
      </c>
      <c r="B82" s="3" t="s">
        <v>20</v>
      </c>
      <c r="C82" s="3">
        <v>70</v>
      </c>
      <c r="D82" s="4" t="s">
        <v>0</v>
      </c>
    </row>
    <row r="83" spans="1:26" ht="13.2" hidden="1">
      <c r="A83" s="1">
        <v>45273</v>
      </c>
      <c r="B83" s="3" t="s">
        <v>609</v>
      </c>
      <c r="C83" s="3">
        <v>50</v>
      </c>
      <c r="D83" s="4" t="s">
        <v>0</v>
      </c>
    </row>
    <row r="84" spans="1:26" ht="13.2" hidden="1">
      <c r="A84" s="1">
        <v>45273</v>
      </c>
      <c r="B84" s="3" t="s">
        <v>84</v>
      </c>
      <c r="C84" s="3">
        <v>35</v>
      </c>
      <c r="D84" s="4" t="s">
        <v>0</v>
      </c>
    </row>
    <row r="85" spans="1:26" ht="13.2" hidden="1">
      <c r="A85" s="1">
        <v>45273</v>
      </c>
      <c r="B85" s="3" t="s">
        <v>131</v>
      </c>
      <c r="C85" s="3">
        <v>35</v>
      </c>
      <c r="D85" s="4" t="s">
        <v>0</v>
      </c>
    </row>
    <row r="86" spans="1:26" ht="13.2" hidden="1">
      <c r="A86" s="1">
        <v>45273</v>
      </c>
      <c r="B86" s="3" t="s">
        <v>615</v>
      </c>
      <c r="C86" s="3">
        <v>50</v>
      </c>
      <c r="D86" s="4" t="s">
        <v>0</v>
      </c>
    </row>
    <row r="87" spans="1:26" ht="13.2" hidden="1">
      <c r="A87" s="1">
        <v>45273</v>
      </c>
      <c r="B87" s="3" t="s">
        <v>135</v>
      </c>
      <c r="C87" s="3">
        <v>30</v>
      </c>
      <c r="D87" s="4" t="s">
        <v>0</v>
      </c>
    </row>
    <row r="88" spans="1:26" ht="13.2" hidden="1">
      <c r="A88" s="1">
        <v>45273</v>
      </c>
      <c r="B88" s="3" t="s">
        <v>1490</v>
      </c>
      <c r="C88" s="3">
        <v>40</v>
      </c>
      <c r="D88" s="4" t="s">
        <v>0</v>
      </c>
    </row>
    <row r="89" spans="1:26" ht="13.2" hidden="1">
      <c r="A89" s="1">
        <v>45274</v>
      </c>
      <c r="B89" s="3" t="s">
        <v>1393</v>
      </c>
      <c r="C89" s="3">
        <v>160</v>
      </c>
      <c r="D89" s="4" t="s">
        <v>0</v>
      </c>
    </row>
    <row r="90" spans="1:26" ht="13.2" hidden="1">
      <c r="A90" s="1">
        <v>45274</v>
      </c>
      <c r="B90" s="3" t="s">
        <v>1117</v>
      </c>
      <c r="C90" s="3">
        <v>50</v>
      </c>
      <c r="D90" s="4" t="s">
        <v>0</v>
      </c>
    </row>
    <row r="91" spans="1:26" ht="13.2" hidden="1">
      <c r="A91" s="1">
        <v>45274</v>
      </c>
      <c r="B91" s="3" t="s">
        <v>6</v>
      </c>
      <c r="C91" s="3">
        <v>70</v>
      </c>
      <c r="D91" s="4" t="s">
        <v>0</v>
      </c>
    </row>
    <row r="92" spans="1:26" ht="13.2" hidden="1">
      <c r="A92" s="1">
        <v>45274</v>
      </c>
      <c r="B92" s="3" t="s">
        <v>394</v>
      </c>
      <c r="C92" s="3">
        <v>70</v>
      </c>
      <c r="D92" s="4" t="s">
        <v>0</v>
      </c>
    </row>
    <row r="94" spans="1:26" ht="13.2">
      <c r="A94" s="5"/>
      <c r="B94" s="5"/>
      <c r="C94" s="5">
        <f>SUM(C54:C92)</f>
        <v>2326</v>
      </c>
      <c r="D94" s="5"/>
      <c r="E94" s="5"/>
      <c r="F94" s="5"/>
      <c r="G94" s="5"/>
      <c r="H94" s="5">
        <v>75</v>
      </c>
      <c r="I94" s="5"/>
      <c r="J94" s="5"/>
      <c r="K94" s="5"/>
      <c r="L94" s="5">
        <v>50</v>
      </c>
      <c r="M94" s="5"/>
      <c r="N94" s="5"/>
      <c r="O94" s="5"/>
      <c r="P94" s="5">
        <v>70</v>
      </c>
      <c r="Q94" s="5"/>
      <c r="R94" s="5"/>
      <c r="S94" s="5"/>
      <c r="T94" s="5"/>
      <c r="U94" s="5"/>
      <c r="V94" s="5"/>
      <c r="W94" s="5"/>
      <c r="X94" s="5"/>
      <c r="Y94" s="5"/>
      <c r="Z94" s="5"/>
    </row>
    <row r="96" spans="1:26" ht="13.2" hidden="1">
      <c r="A96" s="1">
        <v>45278</v>
      </c>
      <c r="B96" s="3" t="s">
        <v>638</v>
      </c>
      <c r="C96" s="3">
        <v>80</v>
      </c>
      <c r="D96" s="4" t="s">
        <v>0</v>
      </c>
      <c r="F96" s="3" t="s">
        <v>1327</v>
      </c>
      <c r="H96" s="3">
        <v>80</v>
      </c>
      <c r="I96" s="4" t="s">
        <v>1</v>
      </c>
      <c r="M96" s="1">
        <v>45279</v>
      </c>
      <c r="N96" s="3" t="s">
        <v>9</v>
      </c>
      <c r="O96" s="3">
        <v>70</v>
      </c>
      <c r="P96" s="4" t="s">
        <v>3</v>
      </c>
    </row>
    <row r="97" spans="1:4" ht="13.2" hidden="1">
      <c r="A97" s="1">
        <v>45278</v>
      </c>
      <c r="B97" s="3" t="s">
        <v>22</v>
      </c>
      <c r="C97" s="3">
        <v>75</v>
      </c>
      <c r="D97" s="4" t="s">
        <v>0</v>
      </c>
    </row>
    <row r="98" spans="1:4" ht="13.2" hidden="1">
      <c r="A98" s="1">
        <v>45278</v>
      </c>
      <c r="B98" s="3" t="s">
        <v>609</v>
      </c>
      <c r="C98" s="3">
        <v>75</v>
      </c>
      <c r="D98" s="4" t="s">
        <v>0</v>
      </c>
    </row>
    <row r="99" spans="1:4" ht="13.2" hidden="1">
      <c r="A99" s="1">
        <v>45278</v>
      </c>
      <c r="B99" s="3" t="s">
        <v>1559</v>
      </c>
      <c r="C99" s="3">
        <v>200</v>
      </c>
      <c r="D99" s="4" t="s">
        <v>0</v>
      </c>
    </row>
    <row r="100" spans="1:4" ht="13.2" hidden="1">
      <c r="A100" s="1">
        <v>45279</v>
      </c>
      <c r="B100" s="3" t="s">
        <v>22</v>
      </c>
      <c r="C100" s="3">
        <v>75</v>
      </c>
      <c r="D100" s="4" t="s">
        <v>0</v>
      </c>
    </row>
    <row r="101" spans="1:4" ht="13.2" hidden="1">
      <c r="A101" s="1">
        <v>45279</v>
      </c>
      <c r="B101" s="3" t="s">
        <v>609</v>
      </c>
      <c r="C101" s="3">
        <v>75</v>
      </c>
      <c r="D101" s="4" t="s">
        <v>0</v>
      </c>
    </row>
    <row r="102" spans="1:4" ht="13.2" hidden="1">
      <c r="A102" s="1">
        <v>45279</v>
      </c>
      <c r="B102" s="3" t="s">
        <v>1510</v>
      </c>
      <c r="C102" s="3">
        <v>80</v>
      </c>
      <c r="D102" s="4" t="s">
        <v>0</v>
      </c>
    </row>
    <row r="103" spans="1:4" ht="13.2" hidden="1">
      <c r="A103" s="1">
        <v>45279</v>
      </c>
      <c r="B103" s="3" t="s">
        <v>157</v>
      </c>
      <c r="C103" s="3">
        <v>100</v>
      </c>
      <c r="D103" s="4" t="s">
        <v>0</v>
      </c>
    </row>
    <row r="104" spans="1:4" ht="13.2" hidden="1">
      <c r="A104" s="1">
        <v>45280</v>
      </c>
      <c r="B104" s="3" t="s">
        <v>1560</v>
      </c>
      <c r="C104" s="3">
        <v>50</v>
      </c>
      <c r="D104" s="4" t="s">
        <v>0</v>
      </c>
    </row>
    <row r="105" spans="1:4" ht="13.2" hidden="1">
      <c r="A105" s="1">
        <v>45280</v>
      </c>
      <c r="B105" s="3" t="s">
        <v>614</v>
      </c>
      <c r="C105" s="3">
        <v>70</v>
      </c>
      <c r="D105" s="4" t="s">
        <v>0</v>
      </c>
    </row>
    <row r="106" spans="1:4" ht="13.2" hidden="1">
      <c r="A106" s="1">
        <v>45280</v>
      </c>
      <c r="B106" s="3" t="s">
        <v>1521</v>
      </c>
      <c r="C106" s="3">
        <v>80</v>
      </c>
      <c r="D106" s="4" t="s">
        <v>0</v>
      </c>
    </row>
    <row r="107" spans="1:4" ht="13.2" hidden="1">
      <c r="A107" s="1">
        <v>45280</v>
      </c>
      <c r="B107" s="3" t="s">
        <v>374</v>
      </c>
      <c r="C107" s="3">
        <v>80</v>
      </c>
      <c r="D107" s="4" t="s">
        <v>0</v>
      </c>
    </row>
    <row r="108" spans="1:4" ht="13.2" hidden="1">
      <c r="A108" s="1">
        <v>45280</v>
      </c>
      <c r="B108" s="3" t="s">
        <v>394</v>
      </c>
      <c r="C108" s="3">
        <v>80</v>
      </c>
      <c r="D108" s="4" t="s">
        <v>0</v>
      </c>
    </row>
    <row r="109" spans="1:4" ht="13.2" hidden="1">
      <c r="A109" s="1">
        <v>45281</v>
      </c>
      <c r="B109" s="3" t="s">
        <v>22</v>
      </c>
      <c r="C109" s="3">
        <v>60</v>
      </c>
      <c r="D109" s="4" t="s">
        <v>0</v>
      </c>
    </row>
    <row r="110" spans="1:4" ht="13.2" hidden="1">
      <c r="A110" s="1">
        <v>45281</v>
      </c>
      <c r="B110" s="3" t="s">
        <v>609</v>
      </c>
      <c r="C110" s="3">
        <v>60</v>
      </c>
      <c r="D110" s="4" t="s">
        <v>0</v>
      </c>
    </row>
    <row r="111" spans="1:4" ht="13.2" hidden="1">
      <c r="A111" s="1">
        <v>45281</v>
      </c>
      <c r="B111" s="3" t="s">
        <v>157</v>
      </c>
      <c r="C111" s="3">
        <v>100</v>
      </c>
      <c r="D111" s="4" t="s">
        <v>0</v>
      </c>
    </row>
    <row r="112" spans="1:4" ht="13.2">
      <c r="D112" s="3"/>
    </row>
    <row r="114" spans="1:26" ht="13.2">
      <c r="A114" s="5"/>
      <c r="B114" s="5"/>
      <c r="C114" s="5">
        <f>SUM(C96:C111)</f>
        <v>1340</v>
      </c>
      <c r="D114" s="5"/>
      <c r="E114" s="5"/>
      <c r="F114" s="5"/>
      <c r="G114" s="5"/>
      <c r="H114" s="5">
        <v>80</v>
      </c>
      <c r="I114" s="5"/>
      <c r="J114" s="5"/>
      <c r="K114" s="5"/>
      <c r="L114" s="5"/>
      <c r="M114" s="5"/>
      <c r="N114" s="5"/>
      <c r="O114" s="5">
        <v>70</v>
      </c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2">
      <c r="M115" s="3" t="s">
        <v>1561</v>
      </c>
    </row>
    <row r="116" spans="1:26" ht="13.2" hidden="1">
      <c r="A116" s="1">
        <v>45283</v>
      </c>
      <c r="B116" s="3" t="s">
        <v>1492</v>
      </c>
      <c r="C116" s="3">
        <v>200</v>
      </c>
      <c r="D116" s="4" t="s">
        <v>0</v>
      </c>
      <c r="E116" s="1">
        <v>45286</v>
      </c>
      <c r="F116" s="3" t="s">
        <v>1511</v>
      </c>
      <c r="G116" s="3">
        <v>9</v>
      </c>
      <c r="H116" s="4" t="s">
        <v>1</v>
      </c>
    </row>
    <row r="117" spans="1:26" ht="13.2" hidden="1">
      <c r="A117" s="1">
        <v>45286</v>
      </c>
      <c r="B117" s="3" t="s">
        <v>20</v>
      </c>
      <c r="C117" s="3">
        <v>70</v>
      </c>
      <c r="D117" s="4" t="s">
        <v>0</v>
      </c>
      <c r="E117" s="1">
        <v>45288</v>
      </c>
      <c r="F117" s="3" t="s">
        <v>501</v>
      </c>
      <c r="G117" s="3">
        <v>80</v>
      </c>
      <c r="H117" s="4" t="s">
        <v>1</v>
      </c>
    </row>
    <row r="118" spans="1:26" ht="13.2" hidden="1">
      <c r="A118" s="1">
        <v>45286</v>
      </c>
      <c r="B118" s="3" t="s">
        <v>614</v>
      </c>
      <c r="C118" s="3">
        <v>70</v>
      </c>
      <c r="D118" s="4" t="s">
        <v>0</v>
      </c>
    </row>
    <row r="119" spans="1:26" ht="13.2" hidden="1">
      <c r="A119" s="1">
        <v>45286</v>
      </c>
      <c r="B119" s="3" t="s">
        <v>372</v>
      </c>
      <c r="C119" s="3">
        <v>120</v>
      </c>
      <c r="D119" s="4" t="s">
        <v>0</v>
      </c>
    </row>
    <row r="120" spans="1:26" ht="13.2" hidden="1">
      <c r="A120" s="1">
        <v>45286</v>
      </c>
      <c r="B120" s="3" t="s">
        <v>22</v>
      </c>
      <c r="C120" s="3">
        <v>90</v>
      </c>
      <c r="D120" s="4" t="s">
        <v>0</v>
      </c>
    </row>
    <row r="121" spans="1:26" ht="13.2" hidden="1">
      <c r="A121" s="1">
        <v>45286</v>
      </c>
      <c r="B121" s="3" t="s">
        <v>1106</v>
      </c>
      <c r="C121" s="3">
        <v>70</v>
      </c>
      <c r="D121" s="4" t="s">
        <v>0</v>
      </c>
    </row>
    <row r="122" spans="1:26" ht="13.2" hidden="1">
      <c r="A122" s="1">
        <v>45287</v>
      </c>
      <c r="B122" s="3" t="s">
        <v>1106</v>
      </c>
      <c r="C122" s="3">
        <v>80</v>
      </c>
      <c r="D122" s="4" t="s">
        <v>0</v>
      </c>
    </row>
    <row r="123" spans="1:26" ht="13.2" hidden="1">
      <c r="A123" s="1">
        <v>45287</v>
      </c>
      <c r="B123" s="3" t="s">
        <v>1477</v>
      </c>
      <c r="C123" s="3">
        <v>30</v>
      </c>
      <c r="D123" s="4" t="s">
        <v>0</v>
      </c>
    </row>
    <row r="124" spans="1:26" ht="13.2" hidden="1">
      <c r="A124" s="1">
        <v>45287</v>
      </c>
      <c r="B124" s="3" t="s">
        <v>472</v>
      </c>
      <c r="C124" s="3">
        <v>70</v>
      </c>
      <c r="D124" s="4" t="s">
        <v>0</v>
      </c>
    </row>
    <row r="125" spans="1:26" ht="13.2" hidden="1">
      <c r="A125" s="1">
        <v>45287</v>
      </c>
      <c r="B125" s="3" t="s">
        <v>1521</v>
      </c>
      <c r="C125" s="3">
        <v>80</v>
      </c>
      <c r="D125" s="4" t="s">
        <v>0</v>
      </c>
    </row>
    <row r="126" spans="1:26" ht="13.2" hidden="1">
      <c r="A126" s="1">
        <v>45287</v>
      </c>
      <c r="B126" s="3" t="s">
        <v>26</v>
      </c>
      <c r="C126" s="3">
        <v>50</v>
      </c>
      <c r="D126" s="4" t="s">
        <v>0</v>
      </c>
    </row>
    <row r="127" spans="1:26" ht="13.2" hidden="1">
      <c r="A127" s="1">
        <v>45287</v>
      </c>
      <c r="B127" s="3" t="s">
        <v>20</v>
      </c>
      <c r="C127" s="3">
        <v>70</v>
      </c>
      <c r="D127" s="4" t="s">
        <v>0</v>
      </c>
    </row>
    <row r="128" spans="1:26" ht="13.2" hidden="1">
      <c r="A128" s="1">
        <v>45288</v>
      </c>
      <c r="B128" s="3" t="s">
        <v>372</v>
      </c>
      <c r="C128" s="3">
        <v>120</v>
      </c>
      <c r="D128" s="4" t="s">
        <v>0</v>
      </c>
    </row>
    <row r="129" spans="1:26" ht="13.2">
      <c r="D129" s="3"/>
    </row>
    <row r="130" spans="1:26" ht="13.2">
      <c r="A130" s="5"/>
      <c r="B130" s="5"/>
      <c r="C130" s="5">
        <f>SUM(C116:C128)</f>
        <v>1120</v>
      </c>
      <c r="D130" s="5"/>
      <c r="E130" s="5"/>
      <c r="F130" s="5"/>
      <c r="G130" s="5"/>
      <c r="H130" s="5">
        <f>SUM(G116:G128)</f>
        <v>89</v>
      </c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2">
      <c r="D131" s="3"/>
    </row>
    <row r="132" spans="1:26" ht="13.2">
      <c r="D132" s="3"/>
    </row>
    <row r="133" spans="1:26" ht="13.2">
      <c r="C133" s="3" t="s">
        <v>0</v>
      </c>
      <c r="D133" s="3" t="s">
        <v>1</v>
      </c>
      <c r="E133" s="3" t="s">
        <v>8</v>
      </c>
      <c r="F133" s="3" t="s">
        <v>3</v>
      </c>
      <c r="I133" s="4"/>
    </row>
    <row r="134" spans="1:26" ht="13.2">
      <c r="B134" s="3" t="s">
        <v>219</v>
      </c>
      <c r="C134" s="3">
        <v>2925</v>
      </c>
      <c r="D134" s="3">
        <v>220</v>
      </c>
      <c r="E134" s="3">
        <v>100</v>
      </c>
      <c r="F134" s="3">
        <v>70</v>
      </c>
      <c r="H134" s="17">
        <f t="shared" ref="H134:H137" si="1">SUM(C134:F134)</f>
        <v>3315</v>
      </c>
    </row>
    <row r="135" spans="1:26" ht="13.2">
      <c r="B135" s="3" t="s">
        <v>220</v>
      </c>
      <c r="C135" s="3">
        <v>2325</v>
      </c>
      <c r="D135" s="3">
        <v>75</v>
      </c>
      <c r="E135" s="3">
        <v>50</v>
      </c>
      <c r="F135" s="3">
        <v>70</v>
      </c>
      <c r="H135" s="17">
        <f t="shared" si="1"/>
        <v>2520</v>
      </c>
    </row>
    <row r="136" spans="1:26" ht="13.2">
      <c r="B136" s="3" t="s">
        <v>221</v>
      </c>
      <c r="C136" s="3">
        <v>1340</v>
      </c>
      <c r="D136" s="3">
        <v>80</v>
      </c>
      <c r="E136" s="3">
        <v>0</v>
      </c>
      <c r="F136" s="3">
        <v>70</v>
      </c>
      <c r="H136" s="17">
        <f t="shared" si="1"/>
        <v>1490</v>
      </c>
    </row>
    <row r="137" spans="1:26" ht="13.2">
      <c r="B137" s="3" t="s">
        <v>222</v>
      </c>
      <c r="C137" s="3">
        <v>1120</v>
      </c>
      <c r="D137" s="3">
        <v>90</v>
      </c>
      <c r="E137" s="3">
        <v>0</v>
      </c>
      <c r="F137" s="3">
        <v>0</v>
      </c>
      <c r="H137" s="17">
        <f t="shared" si="1"/>
        <v>1210</v>
      </c>
    </row>
    <row r="139" spans="1:26" ht="13.2">
      <c r="C139" s="3">
        <f t="shared" ref="C139:F139" si="2">SUM(C134:C137)</f>
        <v>7710</v>
      </c>
      <c r="D139" s="3">
        <f t="shared" si="2"/>
        <v>465</v>
      </c>
      <c r="E139" s="3">
        <f t="shared" si="2"/>
        <v>150</v>
      </c>
      <c r="F139" s="3">
        <f t="shared" si="2"/>
        <v>210</v>
      </c>
      <c r="J139" s="5">
        <f>SUM(C139:I139)</f>
        <v>8535</v>
      </c>
    </row>
    <row r="149" spans="1:7" ht="13.2">
      <c r="A149" s="3" t="s">
        <v>374</v>
      </c>
      <c r="B149" s="1">
        <v>45115</v>
      </c>
      <c r="C149" s="3" t="s">
        <v>950</v>
      </c>
      <c r="D149" s="3" t="s">
        <v>949</v>
      </c>
      <c r="E149" s="3" t="s">
        <v>354</v>
      </c>
      <c r="F149" s="3" t="s">
        <v>0</v>
      </c>
    </row>
    <row r="150" spans="1:7" ht="13.2">
      <c r="A150" s="3" t="s">
        <v>614</v>
      </c>
      <c r="B150" s="3" t="s">
        <v>1562</v>
      </c>
      <c r="C150" s="3" t="s">
        <v>862</v>
      </c>
      <c r="D150" s="3" t="s">
        <v>871</v>
      </c>
      <c r="E150" s="3" t="s">
        <v>302</v>
      </c>
      <c r="F150" s="3" t="s">
        <v>0</v>
      </c>
    </row>
    <row r="151" spans="1:7" ht="13.2">
      <c r="A151" s="3" t="s">
        <v>1356</v>
      </c>
      <c r="B151" s="1">
        <v>45084</v>
      </c>
      <c r="C151" s="3" t="s">
        <v>1409</v>
      </c>
      <c r="D151" s="3" t="s">
        <v>949</v>
      </c>
      <c r="E151" s="3" t="s">
        <v>1410</v>
      </c>
      <c r="F151" s="3" t="s">
        <v>0</v>
      </c>
    </row>
    <row r="152" spans="1:7" ht="13.2">
      <c r="A152" s="3" t="s">
        <v>638</v>
      </c>
      <c r="B152" s="1">
        <v>45084</v>
      </c>
      <c r="C152" s="3" t="s">
        <v>1409</v>
      </c>
      <c r="D152" s="3" t="s">
        <v>949</v>
      </c>
      <c r="E152" s="3" t="s">
        <v>354</v>
      </c>
      <c r="F152" s="3" t="s">
        <v>0</v>
      </c>
    </row>
    <row r="153" spans="1:7" ht="13.2">
      <c r="A153" s="3" t="s">
        <v>144</v>
      </c>
      <c r="B153" s="1">
        <v>45084</v>
      </c>
      <c r="C153" s="3" t="s">
        <v>1409</v>
      </c>
      <c r="D153" s="3" t="s">
        <v>949</v>
      </c>
      <c r="E153" s="3" t="s">
        <v>436</v>
      </c>
      <c r="F153" s="3" t="s">
        <v>0</v>
      </c>
    </row>
    <row r="154" spans="1:7" ht="13.2">
      <c r="A154" s="3" t="s">
        <v>20</v>
      </c>
      <c r="B154" s="1">
        <v>45115</v>
      </c>
      <c r="C154" s="3" t="s">
        <v>924</v>
      </c>
      <c r="D154" s="3" t="s">
        <v>871</v>
      </c>
      <c r="E154" s="3" t="s">
        <v>307</v>
      </c>
      <c r="F154" s="3" t="s">
        <v>0</v>
      </c>
    </row>
    <row r="155" spans="1:7" ht="13.2">
      <c r="A155" s="3" t="s">
        <v>301</v>
      </c>
      <c r="B155" s="1">
        <v>45115</v>
      </c>
      <c r="C155" s="3" t="s">
        <v>924</v>
      </c>
      <c r="D155" s="3" t="s">
        <v>871</v>
      </c>
      <c r="E155" s="3" t="s">
        <v>302</v>
      </c>
      <c r="F155" s="3" t="s">
        <v>0</v>
      </c>
    </row>
    <row r="156" spans="1:7" ht="13.2">
      <c r="A156" s="3" t="s">
        <v>372</v>
      </c>
      <c r="B156" s="1">
        <v>45115</v>
      </c>
      <c r="C156" s="3" t="s">
        <v>924</v>
      </c>
      <c r="D156" s="3" t="s">
        <v>871</v>
      </c>
      <c r="E156" s="3" t="s">
        <v>373</v>
      </c>
      <c r="F156" s="3" t="s">
        <v>0</v>
      </c>
    </row>
    <row r="157" spans="1:7" ht="13.2">
      <c r="A157" s="3" t="s">
        <v>1478</v>
      </c>
      <c r="B157" s="3" t="s">
        <v>1414</v>
      </c>
      <c r="C157" s="3" t="s">
        <v>1524</v>
      </c>
      <c r="D157" s="3" t="s">
        <v>1525</v>
      </c>
      <c r="E157" s="3" t="s">
        <v>1197</v>
      </c>
      <c r="F157" s="3" t="s">
        <v>0</v>
      </c>
    </row>
    <row r="158" spans="1:7" ht="13.2">
      <c r="A158" s="5" t="s">
        <v>6</v>
      </c>
      <c r="B158" s="40" t="s">
        <v>1414</v>
      </c>
      <c r="C158" s="40" t="s">
        <v>1428</v>
      </c>
      <c r="D158" s="3" t="s">
        <v>1429</v>
      </c>
      <c r="E158" s="3" t="s">
        <v>437</v>
      </c>
      <c r="F158" s="3" t="s">
        <v>0</v>
      </c>
      <c r="G158" s="3" t="s">
        <v>1526</v>
      </c>
    </row>
    <row r="159" spans="1:7" ht="13.2">
      <c r="A159" s="5" t="s">
        <v>1136</v>
      </c>
      <c r="B159" s="40" t="s">
        <v>1414</v>
      </c>
      <c r="C159" s="40" t="s">
        <v>1527</v>
      </c>
      <c r="D159" s="3" t="s">
        <v>1010</v>
      </c>
      <c r="E159" s="3" t="s">
        <v>1528</v>
      </c>
      <c r="F159" s="3" t="s">
        <v>0</v>
      </c>
    </row>
    <row r="160" spans="1:7" ht="13.2">
      <c r="A160" s="5" t="s">
        <v>501</v>
      </c>
      <c r="B160" s="3" t="s">
        <v>1414</v>
      </c>
      <c r="C160" s="3" t="s">
        <v>1529</v>
      </c>
      <c r="D160" s="3" t="s">
        <v>1010</v>
      </c>
      <c r="E160" s="3" t="s">
        <v>1530</v>
      </c>
      <c r="F160" s="3" t="s">
        <v>0</v>
      </c>
    </row>
    <row r="161" spans="1:9" ht="13.2">
      <c r="A161" s="5" t="s">
        <v>84</v>
      </c>
      <c r="B161" s="40" t="s">
        <v>1414</v>
      </c>
      <c r="C161" s="40" t="s">
        <v>1527</v>
      </c>
      <c r="D161" s="3" t="s">
        <v>1010</v>
      </c>
      <c r="E161" s="3" t="s">
        <v>417</v>
      </c>
      <c r="F161" s="3" t="s">
        <v>0</v>
      </c>
    </row>
    <row r="162" spans="1:9" ht="13.2">
      <c r="A162" s="3" t="s">
        <v>12</v>
      </c>
      <c r="B162" s="40" t="s">
        <v>1414</v>
      </c>
      <c r="C162" s="40" t="s">
        <v>882</v>
      </c>
      <c r="D162" s="3" t="s">
        <v>1531</v>
      </c>
      <c r="E162" s="3" t="s">
        <v>1442</v>
      </c>
    </row>
    <row r="163" spans="1:9" ht="13.2">
      <c r="A163" s="3" t="s">
        <v>1444</v>
      </c>
      <c r="B163" s="3" t="s">
        <v>1414</v>
      </c>
      <c r="C163" s="3" t="s">
        <v>895</v>
      </c>
      <c r="D163" s="3" t="s">
        <v>877</v>
      </c>
      <c r="E163" s="3" t="s">
        <v>1130</v>
      </c>
      <c r="F163" s="3" t="s">
        <v>0</v>
      </c>
    </row>
    <row r="164" spans="1:9" ht="13.2">
      <c r="A164" s="5" t="s">
        <v>1370</v>
      </c>
      <c r="B164" s="40" t="s">
        <v>1414</v>
      </c>
      <c r="C164" s="40" t="s">
        <v>1532</v>
      </c>
      <c r="D164" s="3" t="s">
        <v>1533</v>
      </c>
      <c r="E164" s="3" t="s">
        <v>540</v>
      </c>
      <c r="H164" s="3">
        <v>2066043358</v>
      </c>
    </row>
    <row r="165" spans="1:9" ht="13.2">
      <c r="A165" s="5" t="s">
        <v>131</v>
      </c>
      <c r="B165" s="40" t="s">
        <v>1220</v>
      </c>
      <c r="C165" s="40"/>
      <c r="D165" s="3" t="s">
        <v>1100</v>
      </c>
      <c r="E165" s="3" t="s">
        <v>417</v>
      </c>
      <c r="F165" s="3" t="s">
        <v>0</v>
      </c>
    </row>
    <row r="166" spans="1:9" ht="13.2">
      <c r="A166" s="5" t="s">
        <v>615</v>
      </c>
      <c r="B166" s="40" t="s">
        <v>1220</v>
      </c>
      <c r="C166" s="40" t="s">
        <v>1534</v>
      </c>
      <c r="D166" s="3" t="s">
        <v>1100</v>
      </c>
      <c r="E166" s="3" t="s">
        <v>588</v>
      </c>
      <c r="F166" s="3" t="s">
        <v>0</v>
      </c>
    </row>
    <row r="167" spans="1:9" ht="13.2">
      <c r="A167" s="5" t="s">
        <v>209</v>
      </c>
      <c r="B167" s="40" t="s">
        <v>1220</v>
      </c>
      <c r="C167" s="40" t="s">
        <v>1438</v>
      </c>
      <c r="D167" s="3" t="s">
        <v>877</v>
      </c>
      <c r="E167" s="3" t="s">
        <v>1072</v>
      </c>
      <c r="F167" s="3" t="s">
        <v>0</v>
      </c>
    </row>
    <row r="168" spans="1:9" ht="13.2">
      <c r="A168" s="5" t="s">
        <v>1117</v>
      </c>
      <c r="B168" s="40" t="s">
        <v>1220</v>
      </c>
      <c r="C168" s="40" t="s">
        <v>1438</v>
      </c>
      <c r="D168" s="3" t="s">
        <v>877</v>
      </c>
      <c r="E168" s="3" t="s">
        <v>1116</v>
      </c>
      <c r="F168" s="3" t="s">
        <v>0</v>
      </c>
    </row>
    <row r="169" spans="1:9" ht="13.2">
      <c r="A169" s="5" t="s">
        <v>1110</v>
      </c>
      <c r="B169" s="40" t="s">
        <v>1220</v>
      </c>
      <c r="C169" s="40" t="s">
        <v>899</v>
      </c>
      <c r="D169" s="3" t="s">
        <v>877</v>
      </c>
      <c r="E169" s="3" t="s">
        <v>1111</v>
      </c>
      <c r="F169" s="40" t="s">
        <v>0</v>
      </c>
      <c r="G169" s="3" t="s">
        <v>1112</v>
      </c>
    </row>
    <row r="170" spans="1:9" ht="13.2">
      <c r="A170" s="5" t="s">
        <v>18</v>
      </c>
      <c r="B170" s="40" t="s">
        <v>1220</v>
      </c>
      <c r="C170" s="40" t="s">
        <v>1535</v>
      </c>
      <c r="D170" s="3" t="s">
        <v>877</v>
      </c>
      <c r="E170" s="3" t="s">
        <v>566</v>
      </c>
      <c r="F170" s="3" t="s">
        <v>0</v>
      </c>
    </row>
    <row r="171" spans="1:9" ht="13.2">
      <c r="A171" s="7" t="s">
        <v>1536</v>
      </c>
      <c r="B171" s="40" t="s">
        <v>1220</v>
      </c>
      <c r="C171" s="40" t="s">
        <v>899</v>
      </c>
      <c r="D171" s="3" t="s">
        <v>877</v>
      </c>
      <c r="E171" s="3" t="s">
        <v>1537</v>
      </c>
      <c r="F171" s="3" t="s">
        <v>0</v>
      </c>
      <c r="G171" s="3" t="s">
        <v>1538</v>
      </c>
      <c r="I171" s="3" t="s">
        <v>1539</v>
      </c>
    </row>
    <row r="172" spans="1:9" ht="13.2">
      <c r="A172" s="7" t="s">
        <v>1102</v>
      </c>
      <c r="B172" s="40" t="s">
        <v>1220</v>
      </c>
      <c r="C172" s="40" t="s">
        <v>899</v>
      </c>
      <c r="D172" s="3" t="s">
        <v>877</v>
      </c>
      <c r="E172" s="3" t="s">
        <v>1103</v>
      </c>
      <c r="F172" s="3" t="s">
        <v>0</v>
      </c>
    </row>
    <row r="173" spans="1:9" ht="13.2">
      <c r="A173" s="5" t="s">
        <v>443</v>
      </c>
      <c r="B173" s="40" t="s">
        <v>1220</v>
      </c>
      <c r="C173" s="40" t="s">
        <v>899</v>
      </c>
      <c r="D173" s="3" t="s">
        <v>877</v>
      </c>
      <c r="E173" s="3" t="s">
        <v>500</v>
      </c>
      <c r="F173" s="3" t="s">
        <v>0</v>
      </c>
    </row>
    <row r="174" spans="1:9" ht="13.2">
      <c r="A174" s="5" t="s">
        <v>30</v>
      </c>
      <c r="B174" s="40" t="s">
        <v>1220</v>
      </c>
      <c r="C174" s="40" t="s">
        <v>895</v>
      </c>
      <c r="D174" s="3" t="s">
        <v>877</v>
      </c>
      <c r="E174" s="3" t="s">
        <v>418</v>
      </c>
      <c r="F174" s="3" t="s">
        <v>0</v>
      </c>
    </row>
    <row r="175" spans="1:9" ht="13.2">
      <c r="A175" s="5" t="s">
        <v>1104</v>
      </c>
      <c r="B175" s="40" t="s">
        <v>1220</v>
      </c>
      <c r="C175" s="40" t="s">
        <v>834</v>
      </c>
      <c r="D175" s="3" t="s">
        <v>877</v>
      </c>
      <c r="E175" s="3" t="s">
        <v>474</v>
      </c>
      <c r="F175" s="3" t="s">
        <v>0</v>
      </c>
      <c r="G175" s="3" t="s">
        <v>1105</v>
      </c>
    </row>
    <row r="176" spans="1:9" ht="13.2">
      <c r="A176" s="7" t="s">
        <v>1441</v>
      </c>
      <c r="B176" s="40" t="s">
        <v>1220</v>
      </c>
      <c r="C176" s="40" t="s">
        <v>1540</v>
      </c>
      <c r="D176" s="3" t="s">
        <v>1531</v>
      </c>
      <c r="E176" s="3" t="s">
        <v>1541</v>
      </c>
      <c r="F176" s="3" t="s">
        <v>0</v>
      </c>
      <c r="G176" s="3" t="s">
        <v>1542</v>
      </c>
    </row>
    <row r="177" spans="1:12" ht="13.2">
      <c r="A177" s="7" t="s">
        <v>491</v>
      </c>
      <c r="B177" s="40" t="s">
        <v>1220</v>
      </c>
      <c r="C177" s="40" t="s">
        <v>834</v>
      </c>
      <c r="D177" s="3" t="s">
        <v>877</v>
      </c>
      <c r="E177" s="3" t="s">
        <v>1543</v>
      </c>
      <c r="F177" s="3" t="s">
        <v>0</v>
      </c>
      <c r="G177" s="339" t="s">
        <v>1544</v>
      </c>
      <c r="H177" s="339" t="s">
        <v>1545</v>
      </c>
    </row>
    <row r="178" spans="1:12" ht="13.2">
      <c r="A178" s="5" t="s">
        <v>1327</v>
      </c>
      <c r="B178" s="40" t="s">
        <v>1220</v>
      </c>
      <c r="C178" s="40"/>
      <c r="D178" s="3" t="s">
        <v>1395</v>
      </c>
      <c r="E178" s="3" t="s">
        <v>1396</v>
      </c>
      <c r="F178" s="3" t="s">
        <v>1</v>
      </c>
    </row>
    <row r="179" spans="1:12" ht="13.2">
      <c r="A179" s="3" t="s">
        <v>1521</v>
      </c>
      <c r="B179" s="3" t="s">
        <v>1220</v>
      </c>
      <c r="C179" s="3" t="s">
        <v>895</v>
      </c>
      <c r="D179" s="3" t="s">
        <v>877</v>
      </c>
      <c r="E179" s="3" t="s">
        <v>1553</v>
      </c>
      <c r="F179" s="3" t="s">
        <v>0</v>
      </c>
    </row>
    <row r="180" spans="1:12" ht="13.2">
      <c r="A180" s="5" t="s">
        <v>128</v>
      </c>
      <c r="B180" s="3" t="s">
        <v>1546</v>
      </c>
      <c r="C180" s="3" t="s">
        <v>891</v>
      </c>
      <c r="D180" s="3" t="s">
        <v>877</v>
      </c>
      <c r="E180" s="3" t="s">
        <v>1130</v>
      </c>
      <c r="F180" s="3" t="s">
        <v>0</v>
      </c>
    </row>
    <row r="181" spans="1:12" ht="13.2">
      <c r="A181" s="7" t="s">
        <v>39</v>
      </c>
      <c r="B181" s="40" t="s">
        <v>1421</v>
      </c>
      <c r="C181" s="40" t="s">
        <v>903</v>
      </c>
      <c r="D181" s="3" t="s">
        <v>877</v>
      </c>
      <c r="E181" s="3" t="s">
        <v>1547</v>
      </c>
      <c r="F181" s="3" t="s">
        <v>0</v>
      </c>
    </row>
    <row r="182" spans="1:12" ht="13.2">
      <c r="A182" s="5" t="s">
        <v>144</v>
      </c>
      <c r="B182" s="40" t="s">
        <v>1421</v>
      </c>
      <c r="C182" s="40" t="s">
        <v>1422</v>
      </c>
      <c r="D182" s="3" t="s">
        <v>877</v>
      </c>
      <c r="E182" s="3" t="s">
        <v>344</v>
      </c>
      <c r="F182" s="3" t="s">
        <v>1073</v>
      </c>
    </row>
    <row r="183" spans="1:12" ht="13.2">
      <c r="A183" s="5" t="s">
        <v>80</v>
      </c>
      <c r="B183" s="40" t="s">
        <v>1421</v>
      </c>
      <c r="C183" s="40" t="s">
        <v>1422</v>
      </c>
      <c r="D183" s="3" t="s">
        <v>877</v>
      </c>
      <c r="E183" s="3" t="s">
        <v>418</v>
      </c>
      <c r="F183" s="3" t="s">
        <v>0</v>
      </c>
    </row>
    <row r="184" spans="1:12" ht="13.2">
      <c r="A184" s="5" t="s">
        <v>16</v>
      </c>
      <c r="B184" s="40" t="s">
        <v>1411</v>
      </c>
      <c r="C184" s="40" t="s">
        <v>1548</v>
      </c>
      <c r="D184" s="3" t="s">
        <v>896</v>
      </c>
      <c r="E184" s="3" t="s">
        <v>1412</v>
      </c>
      <c r="F184" s="3" t="s">
        <v>0</v>
      </c>
    </row>
    <row r="185" spans="1:12" ht="13.2">
      <c r="A185" s="5" t="s">
        <v>201</v>
      </c>
      <c r="B185" s="40" t="s">
        <v>1398</v>
      </c>
      <c r="C185" s="40" t="s">
        <v>960</v>
      </c>
      <c r="D185" s="3" t="s">
        <v>871</v>
      </c>
      <c r="E185" s="3" t="s">
        <v>584</v>
      </c>
      <c r="F185" s="3" t="s">
        <v>0</v>
      </c>
    </row>
    <row r="186" spans="1:12" ht="13.2">
      <c r="A186" s="5" t="s">
        <v>93</v>
      </c>
      <c r="B186" s="40" t="s">
        <v>1398</v>
      </c>
      <c r="C186" s="40" t="s">
        <v>960</v>
      </c>
      <c r="D186" s="3" t="s">
        <v>871</v>
      </c>
      <c r="E186" s="3" t="s">
        <v>325</v>
      </c>
      <c r="F186" s="3" t="s">
        <v>8</v>
      </c>
    </row>
    <row r="187" spans="1:12" ht="13.2">
      <c r="A187" s="5" t="s">
        <v>152</v>
      </c>
      <c r="B187" s="40" t="s">
        <v>1398</v>
      </c>
      <c r="C187" s="40" t="s">
        <v>1426</v>
      </c>
      <c r="D187" s="3" t="s">
        <v>979</v>
      </c>
      <c r="E187" s="3" t="s">
        <v>314</v>
      </c>
      <c r="F187" s="3" t="s">
        <v>1073</v>
      </c>
    </row>
    <row r="188" spans="1:12" ht="13.2">
      <c r="A188" s="7" t="s">
        <v>210</v>
      </c>
      <c r="B188" s="40" t="s">
        <v>1398</v>
      </c>
      <c r="C188" s="40" t="s">
        <v>1427</v>
      </c>
      <c r="D188" s="3" t="s">
        <v>1057</v>
      </c>
      <c r="E188" s="3" t="s">
        <v>1058</v>
      </c>
      <c r="F188" s="3" t="s">
        <v>0</v>
      </c>
      <c r="G188" s="3" t="s">
        <v>1549</v>
      </c>
      <c r="H188" s="3" t="s">
        <v>1550</v>
      </c>
    </row>
    <row r="189" spans="1:12" ht="13.2">
      <c r="A189" s="5" t="s">
        <v>9</v>
      </c>
      <c r="B189" s="40" t="s">
        <v>1398</v>
      </c>
      <c r="C189" s="40" t="s">
        <v>1551</v>
      </c>
      <c r="D189" s="3" t="s">
        <v>949</v>
      </c>
      <c r="E189" s="3" t="s">
        <v>1404</v>
      </c>
      <c r="F189" s="3" t="s">
        <v>3</v>
      </c>
    </row>
    <row r="190" spans="1:12" ht="13.2">
      <c r="A190" s="5" t="s">
        <v>360</v>
      </c>
      <c r="B190" s="40" t="s">
        <v>1398</v>
      </c>
      <c r="C190" s="40" t="s">
        <v>891</v>
      </c>
      <c r="D190" s="3" t="s">
        <v>877</v>
      </c>
      <c r="E190" s="3" t="s">
        <v>361</v>
      </c>
      <c r="F190" s="3" t="s">
        <v>0</v>
      </c>
      <c r="L190" s="1">
        <v>45239</v>
      </c>
    </row>
    <row r="191" spans="1:12" ht="13.2">
      <c r="A191" s="5" t="s">
        <v>201</v>
      </c>
      <c r="B191" s="40" t="s">
        <v>1398</v>
      </c>
      <c r="C191" s="40" t="s">
        <v>891</v>
      </c>
      <c r="D191" s="3" t="s">
        <v>877</v>
      </c>
      <c r="E191" s="3" t="s">
        <v>344</v>
      </c>
      <c r="F191" s="3" t="s">
        <v>0</v>
      </c>
      <c r="G191" s="3" t="s">
        <v>1447</v>
      </c>
    </row>
    <row r="192" spans="1:12" ht="13.2">
      <c r="A192" s="5" t="s">
        <v>22</v>
      </c>
      <c r="B192" s="3" t="s">
        <v>1398</v>
      </c>
      <c r="D192" s="3" t="s">
        <v>877</v>
      </c>
      <c r="E192" s="3" t="s">
        <v>616</v>
      </c>
      <c r="F192" s="3" t="s">
        <v>0</v>
      </c>
    </row>
    <row r="193" spans="1:12" ht="13.2">
      <c r="A193" s="5" t="s">
        <v>609</v>
      </c>
      <c r="B193" s="3" t="s">
        <v>1398</v>
      </c>
      <c r="D193" s="3" t="s">
        <v>877</v>
      </c>
      <c r="E193" s="3" t="s">
        <v>200</v>
      </c>
      <c r="F193" s="3" t="s">
        <v>0</v>
      </c>
    </row>
    <row r="194" spans="1:12" ht="13.2">
      <c r="A194" s="5" t="s">
        <v>1124</v>
      </c>
      <c r="B194" s="3" t="s">
        <v>1398</v>
      </c>
      <c r="E194" s="3" t="s">
        <v>418</v>
      </c>
      <c r="F194" s="3" t="s">
        <v>0</v>
      </c>
    </row>
    <row r="195" spans="1:12" ht="13.2">
      <c r="A195" s="3" t="s">
        <v>484</v>
      </c>
      <c r="B195" s="3" t="s">
        <v>1220</v>
      </c>
      <c r="C195" s="3" t="s">
        <v>897</v>
      </c>
      <c r="D195" s="3" t="s">
        <v>896</v>
      </c>
      <c r="E195" s="3" t="s">
        <v>1563</v>
      </c>
      <c r="F195" s="3" t="s">
        <v>0</v>
      </c>
    </row>
    <row r="196" spans="1:12" ht="13.2">
      <c r="A196" s="3" t="s">
        <v>164</v>
      </c>
      <c r="E196" s="3" t="s">
        <v>1552</v>
      </c>
      <c r="F196" s="3" t="s">
        <v>0</v>
      </c>
      <c r="L196" s="3" t="s">
        <v>1523</v>
      </c>
    </row>
    <row r="197" spans="1:12" ht="13.2">
      <c r="A197" s="3" t="s">
        <v>201</v>
      </c>
      <c r="B197" s="3" t="s">
        <v>1414</v>
      </c>
      <c r="C197" s="3" t="s">
        <v>895</v>
      </c>
      <c r="D197" s="3" t="s">
        <v>877</v>
      </c>
      <c r="E197" s="3" t="s">
        <v>430</v>
      </c>
      <c r="F197" s="3" t="s">
        <v>0</v>
      </c>
    </row>
    <row r="198" spans="1:12" ht="13.2">
      <c r="A198" s="3" t="s">
        <v>1521</v>
      </c>
      <c r="B198" s="3" t="s">
        <v>1220</v>
      </c>
      <c r="C198" s="3" t="s">
        <v>895</v>
      </c>
      <c r="D198" s="3" t="s">
        <v>877</v>
      </c>
      <c r="E198" s="3" t="s">
        <v>1553</v>
      </c>
      <c r="F198" s="3" t="s">
        <v>0</v>
      </c>
    </row>
    <row r="199" spans="1:12" ht="13.2">
      <c r="A199" s="3" t="s">
        <v>397</v>
      </c>
      <c r="B199" s="3" t="s">
        <v>1554</v>
      </c>
      <c r="C199" s="3" t="s">
        <v>1555</v>
      </c>
      <c r="D199" s="3" t="s">
        <v>1437</v>
      </c>
      <c r="E199" s="3" t="s">
        <v>398</v>
      </c>
      <c r="F199" s="3" t="s">
        <v>0</v>
      </c>
    </row>
    <row r="200" spans="1:12" ht="13.2">
      <c r="A200" s="3" t="s">
        <v>1106</v>
      </c>
      <c r="B200" s="3" t="s">
        <v>1564</v>
      </c>
      <c r="C200" s="3" t="s">
        <v>1565</v>
      </c>
      <c r="D200" s="3" t="s">
        <v>979</v>
      </c>
      <c r="E200" s="3" t="s">
        <v>1039</v>
      </c>
      <c r="F200" s="3" t="s">
        <v>0</v>
      </c>
    </row>
    <row r="201" spans="1:12" ht="13.2">
      <c r="A201" s="3" t="s">
        <v>26</v>
      </c>
      <c r="B201" s="3" t="s">
        <v>1566</v>
      </c>
      <c r="C201" s="3" t="s">
        <v>1567</v>
      </c>
      <c r="D201" s="3" t="s">
        <v>877</v>
      </c>
      <c r="E201" s="3" t="s">
        <v>473</v>
      </c>
      <c r="F201" s="3" t="s">
        <v>0</v>
      </c>
    </row>
    <row r="202" spans="1:12" ht="13.2">
      <c r="A202" s="3" t="s">
        <v>472</v>
      </c>
      <c r="B202" s="3" t="s">
        <v>1568</v>
      </c>
      <c r="C202" s="3" t="s">
        <v>1569</v>
      </c>
      <c r="D202" s="3" t="s">
        <v>871</v>
      </c>
      <c r="E202" s="3" t="s">
        <v>473</v>
      </c>
      <c r="F202" s="3" t="s">
        <v>0</v>
      </c>
    </row>
    <row r="203" spans="1:12" ht="13.2">
      <c r="A203" s="3" t="s">
        <v>125</v>
      </c>
      <c r="B203" s="3" t="s">
        <v>1570</v>
      </c>
      <c r="D203" s="3" t="s">
        <v>877</v>
      </c>
      <c r="E203" s="3" t="s">
        <v>550</v>
      </c>
      <c r="F203" s="3" t="s">
        <v>8</v>
      </c>
    </row>
  </sheetData>
  <conditionalFormatting sqref="Q2 L2:L3 I2:I4 D2:D49 L54 P54 D54:D92 I96 P96 D96:D111 H116:H117 D116:D128 I133">
    <cfRule type="notContainsBlanks" dxfId="12" priority="1">
      <formula>LEN(TRIM(D2))&gt;0</formula>
    </cfRule>
    <cfRule type="containsBlanks" dxfId="11" priority="2">
      <formula>LEN(TRIM(D2))=0</formula>
    </cfRule>
  </conditionalFormatting>
  <hyperlinks>
    <hyperlink ref="G177" r:id="rId1" xr:uid="{00000000-0004-0000-3000-000000000000}"/>
    <hyperlink ref="H177" r:id="rId2" xr:uid="{00000000-0004-0000-3000-000001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3000-000000000000}">
          <x14:formula1>
            <xm:f>'Feb 2023'!$Y$4:$Y$8</xm:f>
          </x14:formula1>
          <xm:sqref>Q2 L2:L3 I2:I4 D2:D49 L54 P54 D54:D92 I96 P96 D96:D111 H116:H117 D116:D128 I133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Z322"/>
  <sheetViews>
    <sheetView workbookViewId="0"/>
  </sheetViews>
  <sheetFormatPr defaultColWidth="12.6640625" defaultRowHeight="15.75" customHeight="1"/>
  <sheetData>
    <row r="1" spans="1:25">
      <c r="Y1" s="3" t="s">
        <v>1</v>
      </c>
    </row>
    <row r="2" spans="1:25">
      <c r="A2" s="302" t="s">
        <v>1483</v>
      </c>
      <c r="B2" s="3" t="s">
        <v>1477</v>
      </c>
      <c r="C2" s="3">
        <v>30</v>
      </c>
      <c r="D2" s="4" t="s">
        <v>0</v>
      </c>
      <c r="E2" s="333">
        <v>75</v>
      </c>
      <c r="F2" s="1">
        <v>45293</v>
      </c>
      <c r="G2" s="3" t="s">
        <v>501</v>
      </c>
      <c r="H2" s="3">
        <v>80</v>
      </c>
      <c r="I2" s="4" t="s">
        <v>1</v>
      </c>
      <c r="J2" s="1">
        <v>45293</v>
      </c>
      <c r="K2" s="3" t="s">
        <v>9</v>
      </c>
      <c r="L2" s="3">
        <v>70</v>
      </c>
      <c r="M2" s="4" t="s">
        <v>3</v>
      </c>
      <c r="N2" s="1">
        <v>45295</v>
      </c>
      <c r="O2" s="3" t="s">
        <v>93</v>
      </c>
      <c r="P2" s="3">
        <v>50</v>
      </c>
      <c r="Q2" s="4" t="s">
        <v>8</v>
      </c>
      <c r="Y2" s="3" t="s">
        <v>8</v>
      </c>
    </row>
    <row r="3" spans="1:25">
      <c r="A3" s="302" t="s">
        <v>1483</v>
      </c>
      <c r="B3" s="3" t="s">
        <v>347</v>
      </c>
      <c r="C3" s="3">
        <f t="shared" ref="C3:C4" si="0">0.4*E3</f>
        <v>40</v>
      </c>
      <c r="D3" s="4" t="s">
        <v>0</v>
      </c>
      <c r="E3" s="333">
        <v>100</v>
      </c>
      <c r="F3" s="336">
        <v>45298</v>
      </c>
      <c r="G3" s="3" t="s">
        <v>501</v>
      </c>
      <c r="H3" s="3">
        <v>80</v>
      </c>
      <c r="I3" s="4" t="s">
        <v>1</v>
      </c>
      <c r="J3" s="32"/>
      <c r="N3" s="1">
        <v>45297</v>
      </c>
      <c r="O3" s="3" t="s">
        <v>90</v>
      </c>
      <c r="P3" s="3">
        <v>50</v>
      </c>
      <c r="Q3" s="4" t="s">
        <v>8</v>
      </c>
      <c r="Y3" s="3" t="s">
        <v>3</v>
      </c>
    </row>
    <row r="4" spans="1:25">
      <c r="A4" s="302" t="s">
        <v>1483</v>
      </c>
      <c r="B4" s="3" t="s">
        <v>360</v>
      </c>
      <c r="C4" s="3">
        <f t="shared" si="0"/>
        <v>30</v>
      </c>
      <c r="D4" s="4" t="s">
        <v>0</v>
      </c>
      <c r="E4" s="333">
        <v>75</v>
      </c>
      <c r="F4" s="336">
        <v>45298</v>
      </c>
      <c r="G4" s="3" t="s">
        <v>1571</v>
      </c>
      <c r="H4" s="3">
        <v>70</v>
      </c>
      <c r="I4" s="4" t="s">
        <v>1</v>
      </c>
      <c r="J4" s="32"/>
    </row>
    <row r="5" spans="1:25">
      <c r="A5" s="302" t="s">
        <v>1483</v>
      </c>
      <c r="B5" s="3" t="s">
        <v>609</v>
      </c>
      <c r="C5" s="3">
        <v>30</v>
      </c>
      <c r="D5" s="4" t="s">
        <v>0</v>
      </c>
      <c r="E5" s="333">
        <v>75</v>
      </c>
      <c r="F5" s="302"/>
      <c r="J5" s="32"/>
    </row>
    <row r="6" spans="1:25">
      <c r="A6" s="302" t="s">
        <v>1484</v>
      </c>
      <c r="B6" s="3" t="s">
        <v>22</v>
      </c>
      <c r="C6" s="3">
        <v>25</v>
      </c>
      <c r="D6" s="4" t="s">
        <v>0</v>
      </c>
      <c r="E6" s="333">
        <v>60</v>
      </c>
      <c r="F6" s="302"/>
      <c r="J6" s="32"/>
    </row>
    <row r="7" spans="1:25">
      <c r="A7" s="302" t="s">
        <v>1484</v>
      </c>
      <c r="B7" s="3" t="s">
        <v>1512</v>
      </c>
      <c r="C7" s="3">
        <v>40</v>
      </c>
      <c r="D7" s="4" t="s">
        <v>0</v>
      </c>
      <c r="E7" s="333">
        <v>100</v>
      </c>
      <c r="F7" s="302"/>
      <c r="J7" s="32"/>
    </row>
    <row r="8" spans="1:25">
      <c r="A8" s="1">
        <v>45292</v>
      </c>
      <c r="B8" s="3" t="s">
        <v>301</v>
      </c>
      <c r="C8" s="3">
        <v>80</v>
      </c>
      <c r="D8" s="4" t="s">
        <v>0</v>
      </c>
      <c r="J8" s="32"/>
    </row>
    <row r="9" spans="1:25">
      <c r="A9" s="1">
        <v>45293</v>
      </c>
      <c r="B9" s="3" t="s">
        <v>331</v>
      </c>
      <c r="C9" s="3">
        <v>50</v>
      </c>
      <c r="D9" s="4" t="s">
        <v>0</v>
      </c>
      <c r="F9" s="302"/>
      <c r="J9" s="32"/>
    </row>
    <row r="10" spans="1:25">
      <c r="A10" s="1">
        <v>45293</v>
      </c>
      <c r="B10" s="3" t="s">
        <v>372</v>
      </c>
      <c r="C10" s="3">
        <v>70</v>
      </c>
      <c r="D10" s="4" t="s">
        <v>0</v>
      </c>
    </row>
    <row r="11" spans="1:25">
      <c r="A11" s="1">
        <v>45293</v>
      </c>
      <c r="B11" s="3" t="s">
        <v>259</v>
      </c>
      <c r="C11" s="3">
        <v>50</v>
      </c>
      <c r="D11" s="4" t="s">
        <v>0</v>
      </c>
    </row>
    <row r="12" spans="1:25">
      <c r="A12" s="1">
        <v>45293</v>
      </c>
      <c r="B12" s="3" t="s">
        <v>1572</v>
      </c>
      <c r="C12" s="3">
        <v>75</v>
      </c>
      <c r="D12" s="4" t="s">
        <v>0</v>
      </c>
      <c r="G12" s="3">
        <f t="shared" ref="G12:G17" si="1">E2-C2</f>
        <v>45</v>
      </c>
    </row>
    <row r="13" spans="1:25">
      <c r="A13" s="1">
        <v>45294</v>
      </c>
      <c r="B13" s="3" t="s">
        <v>517</v>
      </c>
      <c r="C13" s="3">
        <v>50</v>
      </c>
      <c r="D13" s="4" t="s">
        <v>0</v>
      </c>
      <c r="G13" s="3">
        <f t="shared" si="1"/>
        <v>60</v>
      </c>
    </row>
    <row r="14" spans="1:25">
      <c r="A14" s="1">
        <v>45294</v>
      </c>
      <c r="B14" s="3" t="s">
        <v>1106</v>
      </c>
      <c r="C14" s="3">
        <v>80</v>
      </c>
      <c r="D14" s="4" t="s">
        <v>0</v>
      </c>
      <c r="G14" s="3">
        <f t="shared" si="1"/>
        <v>45</v>
      </c>
    </row>
    <row r="15" spans="1:25">
      <c r="A15" s="1">
        <v>45294</v>
      </c>
      <c r="B15" s="3" t="s">
        <v>30</v>
      </c>
      <c r="C15" s="3">
        <v>70</v>
      </c>
      <c r="D15" s="4" t="s">
        <v>0</v>
      </c>
      <c r="G15" s="3">
        <f t="shared" si="1"/>
        <v>45</v>
      </c>
    </row>
    <row r="16" spans="1:25">
      <c r="A16" s="1">
        <v>45294</v>
      </c>
      <c r="B16" s="3" t="s">
        <v>164</v>
      </c>
      <c r="C16" s="3">
        <v>70</v>
      </c>
      <c r="D16" s="4" t="s">
        <v>0</v>
      </c>
      <c r="G16" s="3">
        <f t="shared" si="1"/>
        <v>35</v>
      </c>
    </row>
    <row r="17" spans="1:7">
      <c r="A17" s="1">
        <v>45294</v>
      </c>
      <c r="B17" s="3" t="s">
        <v>20</v>
      </c>
      <c r="C17" s="3">
        <v>50</v>
      </c>
      <c r="D17" s="4" t="s">
        <v>0</v>
      </c>
      <c r="G17" s="3">
        <f t="shared" si="1"/>
        <v>60</v>
      </c>
    </row>
    <row r="18" spans="1:7">
      <c r="A18" s="1">
        <v>45294</v>
      </c>
      <c r="B18" s="3" t="s">
        <v>22</v>
      </c>
      <c r="C18" s="3">
        <v>30</v>
      </c>
      <c r="D18" s="4" t="s">
        <v>0</v>
      </c>
    </row>
    <row r="19" spans="1:7">
      <c r="A19" s="1">
        <v>45294</v>
      </c>
      <c r="B19" s="3" t="s">
        <v>394</v>
      </c>
      <c r="C19" s="3">
        <v>50</v>
      </c>
      <c r="D19" s="4" t="s">
        <v>0</v>
      </c>
      <c r="G19" s="3">
        <f>SUM(G12:G17)</f>
        <v>290</v>
      </c>
    </row>
    <row r="20" spans="1:7">
      <c r="A20" s="1">
        <v>45294</v>
      </c>
      <c r="B20" s="3" t="s">
        <v>84</v>
      </c>
      <c r="C20" s="3">
        <v>50</v>
      </c>
      <c r="D20" s="4" t="s">
        <v>0</v>
      </c>
    </row>
    <row r="21" spans="1:7">
      <c r="A21" s="1">
        <v>45294</v>
      </c>
      <c r="B21" s="3" t="s">
        <v>131</v>
      </c>
      <c r="C21" s="3">
        <v>70</v>
      </c>
      <c r="D21" s="4" t="s">
        <v>0</v>
      </c>
    </row>
    <row r="22" spans="1:7">
      <c r="A22" s="1">
        <v>45294</v>
      </c>
      <c r="B22" s="3" t="s">
        <v>6</v>
      </c>
      <c r="C22" s="3">
        <v>80</v>
      </c>
      <c r="D22" s="4" t="s">
        <v>0</v>
      </c>
    </row>
    <row r="23" spans="1:7">
      <c r="A23" s="1">
        <v>45295</v>
      </c>
      <c r="B23" s="3" t="s">
        <v>1038</v>
      </c>
      <c r="C23" s="3">
        <v>80</v>
      </c>
      <c r="D23" s="4" t="s">
        <v>0</v>
      </c>
    </row>
    <row r="24" spans="1:7">
      <c r="A24" s="1">
        <v>45295</v>
      </c>
      <c r="B24" s="3" t="s">
        <v>1117</v>
      </c>
      <c r="C24" s="3">
        <v>50</v>
      </c>
      <c r="D24" s="4" t="s">
        <v>0</v>
      </c>
    </row>
    <row r="25" spans="1:7">
      <c r="A25" s="1">
        <v>45295</v>
      </c>
      <c r="B25" s="3" t="s">
        <v>1521</v>
      </c>
      <c r="C25" s="3">
        <v>80</v>
      </c>
      <c r="D25" s="4" t="s">
        <v>0</v>
      </c>
    </row>
    <row r="26" spans="1:7">
      <c r="A26" s="1">
        <v>45295</v>
      </c>
      <c r="B26" s="3" t="s">
        <v>328</v>
      </c>
      <c r="C26" s="3">
        <v>80</v>
      </c>
      <c r="D26" s="4" t="s">
        <v>0</v>
      </c>
    </row>
    <row r="27" spans="1:7">
      <c r="A27" s="1">
        <v>45295</v>
      </c>
      <c r="B27" s="3" t="s">
        <v>1508</v>
      </c>
      <c r="C27" s="3">
        <v>80</v>
      </c>
      <c r="D27" s="4" t="s">
        <v>0</v>
      </c>
    </row>
    <row r="28" spans="1:7">
      <c r="A28" s="1">
        <v>45295</v>
      </c>
      <c r="B28" s="3" t="s">
        <v>360</v>
      </c>
      <c r="C28" s="3">
        <v>70</v>
      </c>
      <c r="D28" s="4" t="s">
        <v>0</v>
      </c>
    </row>
    <row r="29" spans="1:7">
      <c r="A29" s="1">
        <v>45295</v>
      </c>
      <c r="B29" s="3" t="s">
        <v>16</v>
      </c>
      <c r="C29" s="3">
        <v>70</v>
      </c>
      <c r="D29" s="4" t="s">
        <v>0</v>
      </c>
    </row>
    <row r="30" spans="1:7">
      <c r="A30" s="1">
        <v>45296</v>
      </c>
      <c r="B30" s="3" t="s">
        <v>152</v>
      </c>
      <c r="C30" s="3">
        <v>30</v>
      </c>
      <c r="D30" s="4" t="s">
        <v>0</v>
      </c>
    </row>
    <row r="31" spans="1:7">
      <c r="A31" s="1">
        <v>45296</v>
      </c>
      <c r="B31" s="3" t="s">
        <v>609</v>
      </c>
      <c r="C31" s="3">
        <v>80</v>
      </c>
      <c r="D31" s="4" t="s">
        <v>0</v>
      </c>
    </row>
    <row r="32" spans="1:7">
      <c r="A32" s="1">
        <v>45296</v>
      </c>
      <c r="B32" s="3" t="s">
        <v>166</v>
      </c>
      <c r="C32" s="3">
        <v>80</v>
      </c>
      <c r="D32" s="4" t="s">
        <v>0</v>
      </c>
    </row>
    <row r="33" spans="1:26">
      <c r="A33" s="1">
        <v>45296</v>
      </c>
      <c r="B33" s="3" t="s">
        <v>397</v>
      </c>
      <c r="C33" s="3">
        <v>80</v>
      </c>
      <c r="D33" s="4" t="s">
        <v>0</v>
      </c>
    </row>
    <row r="34" spans="1:26">
      <c r="A34" s="1">
        <v>45297</v>
      </c>
      <c r="B34" s="3" t="s">
        <v>6</v>
      </c>
      <c r="C34" s="3">
        <v>70</v>
      </c>
      <c r="D34" s="4" t="s">
        <v>0</v>
      </c>
    </row>
    <row r="35" spans="1:26">
      <c r="A35" s="1">
        <v>45297</v>
      </c>
      <c r="B35" s="3" t="s">
        <v>374</v>
      </c>
      <c r="C35" s="3">
        <v>50</v>
      </c>
      <c r="D35" s="4" t="s">
        <v>0</v>
      </c>
    </row>
    <row r="36" spans="1:26">
      <c r="A36" s="1">
        <v>45298</v>
      </c>
      <c r="B36" s="3" t="s">
        <v>152</v>
      </c>
      <c r="C36" s="3">
        <v>50</v>
      </c>
      <c r="D36" s="4" t="s">
        <v>0</v>
      </c>
    </row>
    <row r="37" spans="1:26">
      <c r="A37" s="1">
        <v>45298</v>
      </c>
      <c r="B37" s="3" t="s">
        <v>1136</v>
      </c>
      <c r="C37" s="3">
        <v>120</v>
      </c>
      <c r="D37" s="4" t="s">
        <v>0</v>
      </c>
    </row>
    <row r="39" spans="1:26">
      <c r="A39" s="5"/>
      <c r="B39" s="5"/>
      <c r="C39" s="5">
        <f>SUM(C2:C37)</f>
        <v>2190</v>
      </c>
      <c r="D39" s="5"/>
      <c r="E39" s="5"/>
      <c r="F39" s="5"/>
      <c r="G39" s="5"/>
      <c r="H39" s="5">
        <f>SUM(H2:H4)</f>
        <v>230</v>
      </c>
      <c r="I39" s="5"/>
      <c r="J39" s="5"/>
      <c r="K39" s="5"/>
      <c r="L39" s="5">
        <v>70</v>
      </c>
      <c r="M39" s="5"/>
      <c r="N39" s="5"/>
      <c r="O39" s="5"/>
      <c r="P39" s="5">
        <v>100</v>
      </c>
      <c r="Q39" s="5"/>
      <c r="R39" s="5"/>
      <c r="S39" s="5"/>
      <c r="T39" s="5"/>
      <c r="U39" s="5"/>
      <c r="V39" s="5"/>
      <c r="W39" s="5"/>
      <c r="X39" s="5"/>
      <c r="Y39" s="5"/>
      <c r="Z39" s="5"/>
    </row>
    <row r="41" spans="1:26">
      <c r="A41" s="302" t="s">
        <v>1483</v>
      </c>
      <c r="B41" s="3" t="s">
        <v>1477</v>
      </c>
      <c r="C41" s="3">
        <v>30</v>
      </c>
      <c r="D41" s="4" t="s">
        <v>0</v>
      </c>
      <c r="E41" s="333">
        <v>75</v>
      </c>
      <c r="G41" s="3">
        <f t="shared" ref="G41:G47" si="2">E41-C41</f>
        <v>45</v>
      </c>
      <c r="J41" s="3" t="s">
        <v>1364</v>
      </c>
      <c r="K41" s="3">
        <v>70</v>
      </c>
      <c r="L41" s="4" t="s">
        <v>3</v>
      </c>
      <c r="M41" s="1">
        <v>45299</v>
      </c>
      <c r="N41" s="3" t="s">
        <v>90</v>
      </c>
      <c r="O41" s="3">
        <v>50</v>
      </c>
      <c r="P41" s="4" t="s">
        <v>8</v>
      </c>
    </row>
    <row r="42" spans="1:26">
      <c r="A42" s="302" t="s">
        <v>1483</v>
      </c>
      <c r="B42" s="3" t="s">
        <v>347</v>
      </c>
      <c r="C42" s="3">
        <f t="shared" ref="C42:C43" si="3">0.4*E42</f>
        <v>40</v>
      </c>
      <c r="D42" s="4" t="s">
        <v>0</v>
      </c>
      <c r="E42" s="333">
        <v>100</v>
      </c>
      <c r="G42" s="3">
        <f t="shared" si="2"/>
        <v>60</v>
      </c>
      <c r="M42" s="1">
        <v>45299</v>
      </c>
      <c r="N42" s="3" t="s">
        <v>125</v>
      </c>
      <c r="O42" s="3">
        <v>70</v>
      </c>
      <c r="P42" s="4" t="s">
        <v>8</v>
      </c>
    </row>
    <row r="43" spans="1:26">
      <c r="A43" s="302" t="s">
        <v>1483</v>
      </c>
      <c r="B43" s="3" t="s">
        <v>360</v>
      </c>
      <c r="C43" s="3">
        <f t="shared" si="3"/>
        <v>30</v>
      </c>
      <c r="D43" s="4" t="s">
        <v>0</v>
      </c>
      <c r="E43" s="333">
        <v>75</v>
      </c>
      <c r="F43" s="3"/>
      <c r="G43" s="3">
        <f t="shared" si="2"/>
        <v>45</v>
      </c>
      <c r="M43" s="1">
        <v>45301</v>
      </c>
      <c r="N43" s="3" t="s">
        <v>125</v>
      </c>
      <c r="O43" s="3">
        <v>70</v>
      </c>
      <c r="P43" s="4" t="s">
        <v>8</v>
      </c>
    </row>
    <row r="44" spans="1:26">
      <c r="A44" s="302" t="s">
        <v>1483</v>
      </c>
      <c r="B44" s="3" t="s">
        <v>609</v>
      </c>
      <c r="C44" s="3">
        <v>30</v>
      </c>
      <c r="D44" s="4" t="s">
        <v>0</v>
      </c>
      <c r="E44" s="333">
        <v>75</v>
      </c>
      <c r="G44" s="3">
        <f t="shared" si="2"/>
        <v>45</v>
      </c>
      <c r="M44" s="1">
        <v>45302</v>
      </c>
      <c r="N44" s="3" t="s">
        <v>90</v>
      </c>
      <c r="O44" s="3">
        <v>50</v>
      </c>
      <c r="P44" s="4" t="s">
        <v>8</v>
      </c>
    </row>
    <row r="45" spans="1:26">
      <c r="A45" s="302" t="s">
        <v>1483</v>
      </c>
      <c r="B45" s="3" t="s">
        <v>1573</v>
      </c>
      <c r="C45" s="3">
        <v>30</v>
      </c>
      <c r="D45" s="4" t="s">
        <v>0</v>
      </c>
      <c r="E45" s="333">
        <v>75</v>
      </c>
      <c r="G45" s="3">
        <f t="shared" si="2"/>
        <v>45</v>
      </c>
      <c r="M45" s="1">
        <v>45304</v>
      </c>
      <c r="N45" s="3" t="s">
        <v>93</v>
      </c>
      <c r="O45" s="3">
        <v>50</v>
      </c>
      <c r="P45" s="4" t="s">
        <v>8</v>
      </c>
    </row>
    <row r="46" spans="1:26">
      <c r="A46" s="302" t="s">
        <v>1484</v>
      </c>
      <c r="B46" s="3" t="s">
        <v>22</v>
      </c>
      <c r="C46" s="3">
        <v>25</v>
      </c>
      <c r="D46" s="4" t="s">
        <v>0</v>
      </c>
      <c r="E46" s="333">
        <v>60</v>
      </c>
      <c r="G46" s="3">
        <f t="shared" si="2"/>
        <v>35</v>
      </c>
      <c r="M46" s="1">
        <v>45304</v>
      </c>
      <c r="N46" s="3" t="s">
        <v>90</v>
      </c>
      <c r="O46" s="3">
        <v>80</v>
      </c>
      <c r="P46" s="4" t="s">
        <v>8</v>
      </c>
    </row>
    <row r="47" spans="1:26">
      <c r="A47" s="302" t="s">
        <v>1484</v>
      </c>
      <c r="B47" s="3" t="s">
        <v>1512</v>
      </c>
      <c r="C47" s="3">
        <v>40</v>
      </c>
      <c r="D47" s="4" t="s">
        <v>0</v>
      </c>
      <c r="E47" s="333">
        <v>100</v>
      </c>
      <c r="G47" s="3">
        <f t="shared" si="2"/>
        <v>60</v>
      </c>
    </row>
    <row r="48" spans="1:26">
      <c r="A48" s="1">
        <v>45299</v>
      </c>
      <c r="B48" s="3" t="s">
        <v>430</v>
      </c>
      <c r="C48" s="3">
        <v>95</v>
      </c>
      <c r="D48" s="4" t="s">
        <v>0</v>
      </c>
    </row>
    <row r="49" spans="1:7">
      <c r="A49" s="1">
        <v>45299</v>
      </c>
      <c r="B49" s="3" t="s">
        <v>1179</v>
      </c>
      <c r="C49" s="3">
        <v>50</v>
      </c>
      <c r="D49" s="4" t="s">
        <v>0</v>
      </c>
      <c r="G49" s="3">
        <f>SUM(G41:G47)</f>
        <v>335</v>
      </c>
    </row>
    <row r="50" spans="1:7">
      <c r="A50" s="1">
        <v>45299</v>
      </c>
      <c r="B50" s="3" t="s">
        <v>613</v>
      </c>
      <c r="C50" s="3">
        <v>50</v>
      </c>
      <c r="D50" s="4" t="s">
        <v>0</v>
      </c>
    </row>
    <row r="51" spans="1:7">
      <c r="A51" s="1">
        <v>45299</v>
      </c>
      <c r="B51" s="3" t="s">
        <v>638</v>
      </c>
      <c r="C51" s="3">
        <v>50</v>
      </c>
      <c r="D51" s="4" t="s">
        <v>0</v>
      </c>
    </row>
    <row r="52" spans="1:7">
      <c r="A52" s="1">
        <v>45299</v>
      </c>
      <c r="B52" s="3" t="s">
        <v>20</v>
      </c>
      <c r="C52" s="3">
        <v>70</v>
      </c>
      <c r="D52" s="4" t="s">
        <v>0</v>
      </c>
    </row>
    <row r="53" spans="1:7">
      <c r="A53" s="1">
        <v>45299</v>
      </c>
      <c r="B53" s="3" t="s">
        <v>394</v>
      </c>
      <c r="C53" s="3">
        <v>70</v>
      </c>
      <c r="D53" s="4" t="s">
        <v>0</v>
      </c>
    </row>
    <row r="54" spans="1:7">
      <c r="A54" s="1">
        <v>45299</v>
      </c>
      <c r="B54" s="3" t="s">
        <v>201</v>
      </c>
      <c r="C54" s="3">
        <v>70</v>
      </c>
      <c r="D54" s="4" t="s">
        <v>0</v>
      </c>
    </row>
    <row r="55" spans="1:7">
      <c r="A55" s="1">
        <v>45300</v>
      </c>
      <c r="B55" s="3" t="s">
        <v>372</v>
      </c>
      <c r="C55" s="3">
        <v>70</v>
      </c>
      <c r="D55" s="4" t="s">
        <v>0</v>
      </c>
    </row>
    <row r="56" spans="1:7">
      <c r="A56" s="1">
        <v>45300</v>
      </c>
      <c r="B56" s="3" t="s">
        <v>331</v>
      </c>
      <c r="C56" s="3">
        <v>50</v>
      </c>
      <c r="D56" s="4" t="s">
        <v>0</v>
      </c>
    </row>
    <row r="57" spans="1:7">
      <c r="A57" s="1">
        <v>45300</v>
      </c>
      <c r="B57" s="3" t="s">
        <v>259</v>
      </c>
      <c r="C57" s="3">
        <v>70</v>
      </c>
      <c r="D57" s="4" t="s">
        <v>0</v>
      </c>
    </row>
    <row r="58" spans="1:7">
      <c r="A58" s="1">
        <v>45300</v>
      </c>
      <c r="B58" s="3" t="s">
        <v>1122</v>
      </c>
      <c r="C58" s="3">
        <v>50</v>
      </c>
      <c r="D58" s="4" t="s">
        <v>0</v>
      </c>
    </row>
    <row r="59" spans="1:7">
      <c r="A59" s="1">
        <v>45300</v>
      </c>
      <c r="B59" s="3" t="s">
        <v>152</v>
      </c>
      <c r="C59" s="3">
        <v>50</v>
      </c>
      <c r="D59" s="4" t="s">
        <v>0</v>
      </c>
    </row>
    <row r="60" spans="1:7">
      <c r="A60" s="1">
        <v>45300</v>
      </c>
      <c r="B60" s="3" t="s">
        <v>1179</v>
      </c>
      <c r="C60" s="3">
        <v>80</v>
      </c>
      <c r="D60" s="4" t="s">
        <v>0</v>
      </c>
    </row>
    <row r="61" spans="1:7">
      <c r="A61" s="1">
        <v>45300</v>
      </c>
      <c r="B61" s="3" t="s">
        <v>476</v>
      </c>
      <c r="C61" s="3">
        <v>15</v>
      </c>
      <c r="D61" s="4" t="s">
        <v>0</v>
      </c>
    </row>
    <row r="62" spans="1:7">
      <c r="A62" s="1">
        <v>45301</v>
      </c>
      <c r="B62" s="3" t="s">
        <v>259</v>
      </c>
      <c r="C62" s="3">
        <v>50</v>
      </c>
      <c r="D62" s="4" t="s">
        <v>0</v>
      </c>
    </row>
    <row r="63" spans="1:7">
      <c r="A63" s="1">
        <v>45301</v>
      </c>
      <c r="B63" s="3" t="s">
        <v>394</v>
      </c>
      <c r="C63" s="3">
        <v>50</v>
      </c>
      <c r="D63" s="4" t="s">
        <v>0</v>
      </c>
    </row>
    <row r="64" spans="1:7">
      <c r="A64" s="1">
        <v>45301</v>
      </c>
      <c r="B64" s="3" t="s">
        <v>201</v>
      </c>
      <c r="C64" s="3">
        <v>80</v>
      </c>
      <c r="D64" s="4" t="s">
        <v>0</v>
      </c>
    </row>
    <row r="65" spans="1:6">
      <c r="A65" s="1">
        <v>45301</v>
      </c>
      <c r="B65" s="3" t="s">
        <v>1106</v>
      </c>
      <c r="C65" s="3">
        <v>80</v>
      </c>
      <c r="D65" s="4" t="s">
        <v>0</v>
      </c>
      <c r="F65" s="1"/>
    </row>
    <row r="66" spans="1:6">
      <c r="A66" s="1">
        <v>45301</v>
      </c>
      <c r="B66" s="3" t="s">
        <v>1477</v>
      </c>
      <c r="C66" s="3">
        <v>50</v>
      </c>
      <c r="D66" s="4" t="s">
        <v>0</v>
      </c>
    </row>
    <row r="67" spans="1:6">
      <c r="A67" s="1">
        <v>45301</v>
      </c>
      <c r="B67" s="3" t="s">
        <v>164</v>
      </c>
      <c r="C67" s="3">
        <v>120</v>
      </c>
      <c r="D67" s="4" t="s">
        <v>0</v>
      </c>
    </row>
    <row r="68" spans="1:6">
      <c r="A68" s="1">
        <v>45301</v>
      </c>
      <c r="B68" s="3" t="s">
        <v>20</v>
      </c>
      <c r="C68" s="3">
        <v>70</v>
      </c>
      <c r="D68" s="4" t="s">
        <v>0</v>
      </c>
    </row>
    <row r="69" spans="1:6">
      <c r="A69" s="1">
        <v>45301</v>
      </c>
      <c r="B69" s="3" t="s">
        <v>1510</v>
      </c>
      <c r="C69" s="3">
        <v>80</v>
      </c>
      <c r="D69" s="4" t="s">
        <v>0</v>
      </c>
    </row>
    <row r="70" spans="1:6">
      <c r="A70" s="1">
        <v>45301</v>
      </c>
      <c r="B70" s="3" t="s">
        <v>131</v>
      </c>
      <c r="C70" s="3">
        <v>70</v>
      </c>
      <c r="D70" s="4" t="s">
        <v>0</v>
      </c>
    </row>
    <row r="71" spans="1:6">
      <c r="A71" s="1">
        <v>45301</v>
      </c>
      <c r="B71" s="3" t="s">
        <v>1110</v>
      </c>
      <c r="C71" s="3">
        <v>70</v>
      </c>
      <c r="D71" s="4" t="s">
        <v>0</v>
      </c>
    </row>
    <row r="72" spans="1:6">
      <c r="A72" s="1">
        <v>45302</v>
      </c>
      <c r="B72" s="3" t="s">
        <v>1038</v>
      </c>
      <c r="C72" s="3">
        <v>70</v>
      </c>
      <c r="D72" s="4" t="s">
        <v>0</v>
      </c>
    </row>
    <row r="73" spans="1:6">
      <c r="A73" s="1">
        <v>45302</v>
      </c>
      <c r="B73" s="3" t="s">
        <v>209</v>
      </c>
      <c r="C73" s="3">
        <v>50</v>
      </c>
      <c r="D73" s="4" t="s">
        <v>0</v>
      </c>
    </row>
    <row r="74" spans="1:6">
      <c r="A74" s="1">
        <v>45302</v>
      </c>
      <c r="B74" s="3" t="s">
        <v>1521</v>
      </c>
      <c r="C74" s="3">
        <v>80</v>
      </c>
      <c r="D74" s="4" t="s">
        <v>0</v>
      </c>
    </row>
    <row r="75" spans="1:6">
      <c r="A75" s="1">
        <v>45302</v>
      </c>
      <c r="B75" s="3" t="s">
        <v>328</v>
      </c>
      <c r="C75" s="3">
        <v>80</v>
      </c>
      <c r="D75" s="4" t="s">
        <v>0</v>
      </c>
    </row>
    <row r="76" spans="1:6">
      <c r="A76" s="1">
        <v>45302</v>
      </c>
      <c r="B76" s="3" t="s">
        <v>1388</v>
      </c>
      <c r="C76" s="3">
        <v>70</v>
      </c>
      <c r="D76" s="4" t="s">
        <v>0</v>
      </c>
    </row>
    <row r="77" spans="1:6">
      <c r="A77" s="1">
        <v>45302</v>
      </c>
      <c r="B77" s="3" t="s">
        <v>360</v>
      </c>
      <c r="C77" s="3">
        <v>50</v>
      </c>
      <c r="D77" s="4" t="s">
        <v>0</v>
      </c>
    </row>
    <row r="78" spans="1:6">
      <c r="A78" s="1">
        <v>45302</v>
      </c>
      <c r="B78" s="3" t="s">
        <v>16</v>
      </c>
      <c r="C78" s="3">
        <v>70</v>
      </c>
      <c r="D78" s="4" t="s">
        <v>0</v>
      </c>
    </row>
    <row r="79" spans="1:6">
      <c r="A79" s="1">
        <v>45302</v>
      </c>
      <c r="B79" s="3" t="s">
        <v>1377</v>
      </c>
      <c r="C79" s="3">
        <v>70</v>
      </c>
      <c r="D79" s="4" t="s">
        <v>0</v>
      </c>
    </row>
    <row r="80" spans="1:6">
      <c r="A80" s="1">
        <v>45302</v>
      </c>
      <c r="B80" s="3" t="s">
        <v>1510</v>
      </c>
      <c r="C80" s="3">
        <v>80</v>
      </c>
      <c r="D80" s="4" t="s">
        <v>0</v>
      </c>
    </row>
    <row r="81" spans="1:26">
      <c r="A81" s="1">
        <v>45303</v>
      </c>
      <c r="B81" s="3" t="s">
        <v>1393</v>
      </c>
      <c r="C81" s="3">
        <v>70</v>
      </c>
      <c r="D81" s="4" t="s">
        <v>0</v>
      </c>
    </row>
    <row r="82" spans="1:26">
      <c r="A82" s="1">
        <v>45303</v>
      </c>
      <c r="B82" s="3" t="s">
        <v>166</v>
      </c>
      <c r="C82" s="3">
        <v>75</v>
      </c>
      <c r="D82" s="4" t="s">
        <v>0</v>
      </c>
    </row>
    <row r="83" spans="1:26">
      <c r="A83" s="1">
        <v>45304</v>
      </c>
      <c r="B83" s="3" t="s">
        <v>1179</v>
      </c>
      <c r="C83" s="3">
        <v>80</v>
      </c>
      <c r="D83" s="4" t="s">
        <v>0</v>
      </c>
    </row>
    <row r="84" spans="1:26">
      <c r="A84" s="1">
        <v>45304</v>
      </c>
      <c r="B84" s="3" t="s">
        <v>609</v>
      </c>
      <c r="C84" s="3">
        <v>70</v>
      </c>
      <c r="D84" s="4" t="s">
        <v>0</v>
      </c>
    </row>
    <row r="85" spans="1:26">
      <c r="A85" s="1">
        <v>45304</v>
      </c>
      <c r="B85" s="3" t="s">
        <v>32</v>
      </c>
      <c r="C85" s="3">
        <v>120</v>
      </c>
      <c r="D85" s="4" t="s">
        <v>0</v>
      </c>
    </row>
    <row r="86" spans="1:26">
      <c r="A86" s="1">
        <v>45305</v>
      </c>
      <c r="B86" s="3" t="s">
        <v>152</v>
      </c>
      <c r="C86" s="3">
        <v>40</v>
      </c>
      <c r="D86" s="4" t="s">
        <v>0</v>
      </c>
    </row>
    <row r="87" spans="1:26">
      <c r="A87" s="1">
        <v>45305</v>
      </c>
      <c r="B87" s="3" t="s">
        <v>443</v>
      </c>
      <c r="C87" s="3">
        <v>80</v>
      </c>
      <c r="D87" s="4" t="s">
        <v>0</v>
      </c>
    </row>
    <row r="88" spans="1:26">
      <c r="A88" s="1">
        <v>45305</v>
      </c>
      <c r="B88" s="3" t="s">
        <v>210</v>
      </c>
      <c r="C88" s="3">
        <v>35</v>
      </c>
      <c r="D88" s="4" t="s">
        <v>0</v>
      </c>
    </row>
    <row r="89" spans="1:26">
      <c r="A89" s="1">
        <v>45305</v>
      </c>
      <c r="B89" s="3" t="s">
        <v>372</v>
      </c>
      <c r="C89" s="3">
        <v>80</v>
      </c>
      <c r="D89" s="4" t="s">
        <v>0</v>
      </c>
    </row>
    <row r="90" spans="1:26">
      <c r="A90" s="1">
        <v>45305</v>
      </c>
      <c r="B90" s="3" t="s">
        <v>331</v>
      </c>
      <c r="C90" s="3">
        <v>80</v>
      </c>
      <c r="D90" s="4" t="s">
        <v>0</v>
      </c>
    </row>
    <row r="92" spans="1:26">
      <c r="A92" s="5"/>
      <c r="B92" s="5"/>
      <c r="C92" s="5">
        <f>SUM(C41:C90)</f>
        <v>3135</v>
      </c>
      <c r="D92" s="5"/>
      <c r="E92" s="5"/>
      <c r="F92" s="5"/>
      <c r="G92" s="5"/>
      <c r="H92" s="5"/>
      <c r="I92" s="5"/>
      <c r="J92" s="5"/>
      <c r="K92" s="5">
        <v>70</v>
      </c>
      <c r="L92" s="5"/>
      <c r="M92" s="5"/>
      <c r="N92" s="5"/>
      <c r="O92" s="5">
        <f>SUM(O41:O46)</f>
        <v>370</v>
      </c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4" spans="1:26">
      <c r="A94" s="1">
        <v>45306</v>
      </c>
      <c r="B94" s="3" t="s">
        <v>6</v>
      </c>
      <c r="C94" s="3">
        <v>100</v>
      </c>
      <c r="D94" s="4" t="s">
        <v>0</v>
      </c>
      <c r="E94" s="1">
        <v>45306</v>
      </c>
      <c r="F94" s="3" t="s">
        <v>427</v>
      </c>
      <c r="G94" s="7">
        <v>80</v>
      </c>
      <c r="H94" s="3" t="s">
        <v>505</v>
      </c>
      <c r="I94" s="1">
        <v>45307</v>
      </c>
      <c r="J94" s="3" t="s">
        <v>9</v>
      </c>
      <c r="K94" s="7">
        <v>70</v>
      </c>
      <c r="L94" s="1">
        <v>45611</v>
      </c>
      <c r="M94" s="3" t="s">
        <v>90</v>
      </c>
      <c r="N94" s="3">
        <v>50</v>
      </c>
      <c r="O94" s="4" t="s">
        <v>8</v>
      </c>
    </row>
    <row r="95" spans="1:26">
      <c r="A95" s="1">
        <v>45306</v>
      </c>
      <c r="B95" s="3" t="s">
        <v>144</v>
      </c>
      <c r="C95" s="3">
        <v>80</v>
      </c>
      <c r="D95" s="4" t="s">
        <v>0</v>
      </c>
      <c r="E95" s="1">
        <v>45306</v>
      </c>
      <c r="F95" s="3" t="s">
        <v>1574</v>
      </c>
      <c r="G95" s="7">
        <v>200</v>
      </c>
      <c r="H95" s="3" t="s">
        <v>505</v>
      </c>
      <c r="L95" s="1">
        <v>45612</v>
      </c>
      <c r="M95" s="3" t="s">
        <v>90</v>
      </c>
      <c r="N95" s="3">
        <v>50</v>
      </c>
      <c r="O95" s="4" t="s">
        <v>8</v>
      </c>
    </row>
    <row r="96" spans="1:26">
      <c r="A96" s="1">
        <v>45306</v>
      </c>
      <c r="B96" s="3" t="s">
        <v>1110</v>
      </c>
      <c r="C96" s="3">
        <v>120</v>
      </c>
      <c r="D96" s="4" t="s">
        <v>0</v>
      </c>
      <c r="E96" s="1">
        <v>45312</v>
      </c>
      <c r="F96" s="3" t="s">
        <v>427</v>
      </c>
      <c r="G96" s="7">
        <v>120</v>
      </c>
      <c r="L96" s="1">
        <v>45613</v>
      </c>
      <c r="M96" s="3" t="s">
        <v>90</v>
      </c>
      <c r="N96" s="3">
        <v>50</v>
      </c>
      <c r="O96" s="4" t="s">
        <v>8</v>
      </c>
    </row>
    <row r="97" spans="1:15">
      <c r="A97" s="1">
        <v>45306</v>
      </c>
      <c r="B97" s="3" t="s">
        <v>1521</v>
      </c>
      <c r="C97" s="3">
        <v>80</v>
      </c>
      <c r="D97" s="4" t="s">
        <v>0</v>
      </c>
      <c r="H97" s="3">
        <f>SUM(G94:G96)</f>
        <v>400</v>
      </c>
      <c r="L97" s="1">
        <v>45614</v>
      </c>
      <c r="M97" s="3" t="s">
        <v>90</v>
      </c>
      <c r="N97" s="3">
        <v>50</v>
      </c>
      <c r="O97" s="4" t="s">
        <v>8</v>
      </c>
    </row>
    <row r="98" spans="1:15">
      <c r="A98" s="1">
        <v>45306</v>
      </c>
      <c r="B98" s="3" t="s">
        <v>1136</v>
      </c>
      <c r="C98" s="3">
        <v>50</v>
      </c>
      <c r="D98" s="4" t="s">
        <v>0</v>
      </c>
    </row>
    <row r="99" spans="1:15">
      <c r="A99" s="1">
        <v>45306</v>
      </c>
      <c r="B99" s="3" t="s">
        <v>201</v>
      </c>
      <c r="C99" s="3">
        <v>70</v>
      </c>
      <c r="D99" s="4" t="s">
        <v>0</v>
      </c>
      <c r="E99" s="1">
        <v>45307</v>
      </c>
      <c r="F99" s="3" t="s">
        <v>501</v>
      </c>
      <c r="G99" s="3">
        <v>70</v>
      </c>
      <c r="H99" s="4" t="s">
        <v>1</v>
      </c>
    </row>
    <row r="100" spans="1:15">
      <c r="A100" s="1">
        <v>45306</v>
      </c>
      <c r="B100" s="3" t="s">
        <v>209</v>
      </c>
      <c r="C100" s="3">
        <v>50</v>
      </c>
      <c r="D100" s="4" t="s">
        <v>0</v>
      </c>
      <c r="E100" s="1">
        <v>45613</v>
      </c>
      <c r="F100" s="3" t="s">
        <v>1571</v>
      </c>
      <c r="G100" s="3">
        <v>50</v>
      </c>
      <c r="H100" s="4" t="s">
        <v>1</v>
      </c>
    </row>
    <row r="101" spans="1:15">
      <c r="A101" s="1">
        <v>45306</v>
      </c>
      <c r="B101" s="3" t="s">
        <v>1389</v>
      </c>
      <c r="C101" s="3">
        <v>10</v>
      </c>
      <c r="D101" s="4" t="s">
        <v>0</v>
      </c>
    </row>
    <row r="102" spans="1:15">
      <c r="A102" s="1">
        <v>45307</v>
      </c>
      <c r="B102" s="3" t="s">
        <v>394</v>
      </c>
      <c r="C102" s="3">
        <v>80</v>
      </c>
      <c r="D102" s="4" t="s">
        <v>0</v>
      </c>
    </row>
    <row r="103" spans="1:15">
      <c r="A103" s="1">
        <v>45307</v>
      </c>
      <c r="B103" s="3" t="s">
        <v>331</v>
      </c>
      <c r="C103" s="3">
        <v>50</v>
      </c>
      <c r="D103" s="4" t="s">
        <v>0</v>
      </c>
    </row>
    <row r="104" spans="1:15">
      <c r="A104" s="1">
        <v>45307</v>
      </c>
      <c r="B104" s="3" t="s">
        <v>152</v>
      </c>
      <c r="C104" s="3">
        <v>70</v>
      </c>
      <c r="D104" s="4" t="s">
        <v>0</v>
      </c>
    </row>
    <row r="105" spans="1:15">
      <c r="A105" s="1">
        <v>45307</v>
      </c>
      <c r="B105" s="3" t="s">
        <v>471</v>
      </c>
      <c r="C105" s="3">
        <v>80</v>
      </c>
      <c r="D105" s="4" t="s">
        <v>0</v>
      </c>
    </row>
    <row r="106" spans="1:15">
      <c r="A106" s="1">
        <v>45307</v>
      </c>
      <c r="B106" s="3" t="s">
        <v>443</v>
      </c>
      <c r="C106" s="3">
        <v>80</v>
      </c>
      <c r="D106" s="4" t="s">
        <v>0</v>
      </c>
    </row>
    <row r="107" spans="1:15">
      <c r="A107" s="1">
        <v>45307</v>
      </c>
      <c r="B107" s="3" t="s">
        <v>1125</v>
      </c>
      <c r="C107" s="3">
        <v>80</v>
      </c>
      <c r="D107" s="4" t="s">
        <v>0</v>
      </c>
    </row>
    <row r="108" spans="1:15">
      <c r="A108" s="1">
        <v>45307</v>
      </c>
      <c r="B108" s="3" t="s">
        <v>1490</v>
      </c>
      <c r="C108" s="3">
        <v>35</v>
      </c>
      <c r="D108" s="4" t="s">
        <v>0</v>
      </c>
    </row>
    <row r="109" spans="1:15">
      <c r="A109" s="1">
        <v>45308</v>
      </c>
      <c r="B109" s="3" t="s">
        <v>609</v>
      </c>
      <c r="C109" s="3">
        <v>50</v>
      </c>
      <c r="D109" s="4" t="s">
        <v>0</v>
      </c>
    </row>
    <row r="110" spans="1:15">
      <c r="A110" s="1">
        <v>45308</v>
      </c>
      <c r="B110" s="3" t="s">
        <v>201</v>
      </c>
      <c r="C110" s="3">
        <v>50</v>
      </c>
      <c r="D110" s="4" t="s">
        <v>0</v>
      </c>
    </row>
    <row r="111" spans="1:15">
      <c r="A111" s="1">
        <v>45308</v>
      </c>
      <c r="B111" s="3" t="s">
        <v>152</v>
      </c>
      <c r="C111" s="3">
        <v>40</v>
      </c>
      <c r="D111" s="4" t="s">
        <v>0</v>
      </c>
    </row>
    <row r="112" spans="1:15">
      <c r="A112" s="1">
        <v>45308</v>
      </c>
      <c r="B112" s="3" t="s">
        <v>1136</v>
      </c>
      <c r="C112" s="3">
        <v>70</v>
      </c>
      <c r="D112" s="4" t="s">
        <v>0</v>
      </c>
    </row>
    <row r="113" spans="1:7">
      <c r="A113" s="1">
        <v>45308</v>
      </c>
      <c r="B113" s="3" t="s">
        <v>1106</v>
      </c>
      <c r="C113" s="3">
        <v>50</v>
      </c>
      <c r="D113" s="4" t="s">
        <v>0</v>
      </c>
    </row>
    <row r="114" spans="1:7">
      <c r="A114" s="1">
        <v>45308</v>
      </c>
      <c r="B114" s="3" t="s">
        <v>1575</v>
      </c>
      <c r="C114" s="3">
        <v>50</v>
      </c>
      <c r="D114" s="4" t="s">
        <v>0</v>
      </c>
    </row>
    <row r="115" spans="1:7">
      <c r="A115" s="302" t="s">
        <v>1483</v>
      </c>
      <c r="B115" s="3" t="s">
        <v>1477</v>
      </c>
      <c r="C115" s="3">
        <v>30</v>
      </c>
      <c r="D115" s="4" t="s">
        <v>0</v>
      </c>
      <c r="E115" s="333">
        <v>75</v>
      </c>
      <c r="G115" s="3">
        <f t="shared" ref="G115:G121" si="4">E115-C115</f>
        <v>45</v>
      </c>
    </row>
    <row r="116" spans="1:7">
      <c r="A116" s="302" t="s">
        <v>1483</v>
      </c>
      <c r="B116" s="3" t="s">
        <v>347</v>
      </c>
      <c r="C116" s="3">
        <f t="shared" ref="C116:C117" si="5">0.4*E116</f>
        <v>40</v>
      </c>
      <c r="D116" s="4" t="s">
        <v>0</v>
      </c>
      <c r="E116" s="333">
        <v>100</v>
      </c>
      <c r="G116" s="3">
        <f t="shared" si="4"/>
        <v>60</v>
      </c>
    </row>
    <row r="117" spans="1:7">
      <c r="A117" s="302" t="s">
        <v>1483</v>
      </c>
      <c r="B117" s="3" t="s">
        <v>360</v>
      </c>
      <c r="C117" s="3">
        <f t="shared" si="5"/>
        <v>30</v>
      </c>
      <c r="D117" s="4" t="s">
        <v>0</v>
      </c>
      <c r="E117" s="333">
        <v>75</v>
      </c>
      <c r="G117" s="3">
        <f t="shared" si="4"/>
        <v>45</v>
      </c>
    </row>
    <row r="118" spans="1:7">
      <c r="A118" s="302" t="s">
        <v>1483</v>
      </c>
      <c r="B118" s="3" t="s">
        <v>609</v>
      </c>
      <c r="C118" s="3">
        <v>30</v>
      </c>
      <c r="D118" s="4" t="s">
        <v>0</v>
      </c>
      <c r="E118" s="333">
        <v>75</v>
      </c>
      <c r="G118" s="3">
        <f t="shared" si="4"/>
        <v>45</v>
      </c>
    </row>
    <row r="119" spans="1:7">
      <c r="A119" s="302" t="s">
        <v>1483</v>
      </c>
      <c r="B119" s="3" t="s">
        <v>1573</v>
      </c>
      <c r="C119" s="3">
        <v>30</v>
      </c>
      <c r="D119" s="4" t="s">
        <v>0</v>
      </c>
      <c r="E119" s="333">
        <v>75</v>
      </c>
      <c r="G119" s="3">
        <f t="shared" si="4"/>
        <v>45</v>
      </c>
    </row>
    <row r="120" spans="1:7">
      <c r="A120" s="302" t="s">
        <v>1484</v>
      </c>
      <c r="B120" s="3" t="s">
        <v>22</v>
      </c>
      <c r="C120" s="3">
        <v>25</v>
      </c>
      <c r="D120" s="4" t="s">
        <v>0</v>
      </c>
      <c r="E120" s="333">
        <v>60</v>
      </c>
      <c r="G120" s="3">
        <f t="shared" si="4"/>
        <v>35</v>
      </c>
    </row>
    <row r="121" spans="1:7">
      <c r="A121" s="302" t="s">
        <v>1484</v>
      </c>
      <c r="B121" s="3" t="s">
        <v>1512</v>
      </c>
      <c r="C121" s="3">
        <v>40</v>
      </c>
      <c r="D121" s="4" t="s">
        <v>0</v>
      </c>
      <c r="E121" s="333">
        <v>100</v>
      </c>
      <c r="G121" s="3">
        <f t="shared" si="4"/>
        <v>60</v>
      </c>
    </row>
    <row r="122" spans="1:7">
      <c r="A122" s="1">
        <v>45613</v>
      </c>
      <c r="B122" s="3" t="s">
        <v>164</v>
      </c>
      <c r="C122" s="3">
        <v>70</v>
      </c>
      <c r="D122" s="4" t="s">
        <v>0</v>
      </c>
    </row>
    <row r="123" spans="1:7">
      <c r="A123" s="1">
        <v>45613</v>
      </c>
      <c r="B123" s="3" t="s">
        <v>20</v>
      </c>
      <c r="C123" s="3">
        <v>70</v>
      </c>
      <c r="D123" s="4" t="s">
        <v>0</v>
      </c>
      <c r="G123" s="3">
        <f>SUM(G115:G121)</f>
        <v>335</v>
      </c>
    </row>
    <row r="124" spans="1:7">
      <c r="A124" s="1">
        <v>45613</v>
      </c>
      <c r="B124" s="3" t="s">
        <v>22</v>
      </c>
      <c r="C124" s="3">
        <v>50</v>
      </c>
      <c r="D124" s="4" t="s">
        <v>0</v>
      </c>
    </row>
    <row r="125" spans="1:7">
      <c r="A125" s="1">
        <v>45613</v>
      </c>
      <c r="B125" s="3" t="s">
        <v>1477</v>
      </c>
      <c r="C125" s="3">
        <v>50</v>
      </c>
      <c r="D125" s="4" t="s">
        <v>0</v>
      </c>
    </row>
    <row r="126" spans="1:7">
      <c r="A126" s="1">
        <v>45613</v>
      </c>
      <c r="B126" s="3" t="s">
        <v>131</v>
      </c>
      <c r="C126" s="3">
        <v>70</v>
      </c>
      <c r="D126" s="4" t="s">
        <v>0</v>
      </c>
    </row>
    <row r="127" spans="1:7">
      <c r="A127" s="1">
        <v>45309</v>
      </c>
      <c r="B127" s="3" t="s">
        <v>1038</v>
      </c>
      <c r="C127" s="3">
        <v>70</v>
      </c>
      <c r="D127" s="4" t="s">
        <v>0</v>
      </c>
    </row>
    <row r="128" spans="1:7">
      <c r="A128" s="1">
        <v>45309</v>
      </c>
      <c r="B128" s="3" t="s">
        <v>1117</v>
      </c>
      <c r="C128" s="3">
        <v>50</v>
      </c>
      <c r="D128" s="4" t="s">
        <v>0</v>
      </c>
    </row>
    <row r="129" spans="1:5">
      <c r="A129" s="1">
        <v>45309</v>
      </c>
      <c r="B129" s="3" t="s">
        <v>1521</v>
      </c>
      <c r="C129" s="3">
        <v>80</v>
      </c>
      <c r="D129" s="4" t="s">
        <v>0</v>
      </c>
    </row>
    <row r="130" spans="1:5">
      <c r="A130" s="1">
        <v>45309</v>
      </c>
      <c r="B130" s="3" t="s">
        <v>328</v>
      </c>
      <c r="C130" s="3">
        <v>80</v>
      </c>
      <c r="D130" s="4" t="s">
        <v>0</v>
      </c>
    </row>
    <row r="131" spans="1:5">
      <c r="A131" s="1">
        <v>45309</v>
      </c>
      <c r="B131" s="3" t="s">
        <v>1510</v>
      </c>
      <c r="C131" s="3">
        <v>80</v>
      </c>
      <c r="D131" s="4" t="s">
        <v>0</v>
      </c>
    </row>
    <row r="132" spans="1:5">
      <c r="A132" s="1">
        <v>45309</v>
      </c>
      <c r="B132" s="3" t="s">
        <v>360</v>
      </c>
      <c r="C132" s="3">
        <v>70</v>
      </c>
      <c r="D132" s="4" t="s">
        <v>0</v>
      </c>
    </row>
    <row r="133" spans="1:5">
      <c r="A133" s="1">
        <v>45309</v>
      </c>
      <c r="B133" s="3" t="s">
        <v>1125</v>
      </c>
      <c r="C133" s="3">
        <v>80</v>
      </c>
      <c r="D133" s="4" t="s">
        <v>0</v>
      </c>
      <c r="E133" s="3" t="s">
        <v>1473</v>
      </c>
    </row>
    <row r="134" spans="1:5">
      <c r="A134" s="1">
        <v>45310</v>
      </c>
      <c r="B134" s="3" t="s">
        <v>372</v>
      </c>
      <c r="C134" s="3">
        <v>80</v>
      </c>
      <c r="D134" s="4" t="s">
        <v>0</v>
      </c>
      <c r="E134" s="3"/>
    </row>
    <row r="135" spans="1:5">
      <c r="A135" s="1">
        <v>45310</v>
      </c>
      <c r="B135" s="3" t="s">
        <v>209</v>
      </c>
      <c r="C135" s="3">
        <v>50</v>
      </c>
      <c r="D135" s="4" t="s">
        <v>0</v>
      </c>
    </row>
    <row r="136" spans="1:5">
      <c r="A136" s="1">
        <v>45310</v>
      </c>
      <c r="B136" s="3" t="s">
        <v>615</v>
      </c>
      <c r="C136" s="3">
        <v>80</v>
      </c>
      <c r="D136" s="4" t="s">
        <v>0</v>
      </c>
    </row>
    <row r="137" spans="1:5">
      <c r="A137" s="1">
        <v>45310</v>
      </c>
      <c r="B137" s="3" t="s">
        <v>1521</v>
      </c>
      <c r="C137" s="3">
        <v>80</v>
      </c>
      <c r="D137" s="4" t="s">
        <v>0</v>
      </c>
    </row>
    <row r="138" spans="1:5">
      <c r="A138" s="1">
        <v>45310</v>
      </c>
      <c r="B138" s="3" t="s">
        <v>1510</v>
      </c>
      <c r="C138" s="3">
        <v>80</v>
      </c>
      <c r="D138" s="4" t="s">
        <v>0</v>
      </c>
    </row>
    <row r="139" spans="1:5">
      <c r="A139" s="1">
        <v>45310</v>
      </c>
      <c r="B139" s="3" t="s">
        <v>166</v>
      </c>
      <c r="C139" s="3">
        <v>100</v>
      </c>
      <c r="D139" s="4" t="s">
        <v>0</v>
      </c>
    </row>
    <row r="140" spans="1:5">
      <c r="A140" s="1">
        <v>45312</v>
      </c>
      <c r="B140" s="340" t="s">
        <v>1576</v>
      </c>
      <c r="C140" s="3">
        <v>50</v>
      </c>
      <c r="D140" s="4" t="s">
        <v>0</v>
      </c>
    </row>
    <row r="141" spans="1:5">
      <c r="A141" s="1">
        <v>45312</v>
      </c>
      <c r="B141" s="340" t="s">
        <v>613</v>
      </c>
      <c r="C141" s="3">
        <v>80</v>
      </c>
      <c r="D141" s="4" t="s">
        <v>0</v>
      </c>
    </row>
    <row r="142" spans="1:5">
      <c r="A142" s="1">
        <v>45312</v>
      </c>
      <c r="B142" s="340" t="s">
        <v>38</v>
      </c>
      <c r="C142" s="3">
        <v>60</v>
      </c>
      <c r="D142" s="4" t="s">
        <v>0</v>
      </c>
    </row>
    <row r="143" spans="1:5">
      <c r="A143" s="1">
        <v>45312</v>
      </c>
      <c r="B143" s="340" t="s">
        <v>1521</v>
      </c>
      <c r="C143" s="3">
        <v>80</v>
      </c>
      <c r="D143" s="4" t="s">
        <v>0</v>
      </c>
    </row>
    <row r="144" spans="1:5">
      <c r="A144" s="1">
        <v>45312</v>
      </c>
      <c r="B144" s="340" t="s">
        <v>210</v>
      </c>
      <c r="C144" s="3">
        <v>80</v>
      </c>
      <c r="D144" s="4" t="s">
        <v>0</v>
      </c>
    </row>
    <row r="145" spans="1:26">
      <c r="A145" s="1">
        <v>45312</v>
      </c>
      <c r="B145" s="340" t="s">
        <v>1577</v>
      </c>
      <c r="C145" s="3">
        <v>80</v>
      </c>
      <c r="D145" s="4" t="s">
        <v>0</v>
      </c>
    </row>
    <row r="146" spans="1:26">
      <c r="A146" s="1">
        <v>45312</v>
      </c>
      <c r="B146" s="340" t="s">
        <v>1578</v>
      </c>
      <c r="C146" s="3">
        <v>80</v>
      </c>
      <c r="D146" s="4" t="s">
        <v>0</v>
      </c>
    </row>
    <row r="147" spans="1:26">
      <c r="A147" s="1">
        <v>45312</v>
      </c>
      <c r="B147" s="340" t="s">
        <v>1579</v>
      </c>
      <c r="C147" s="3">
        <v>80</v>
      </c>
      <c r="D147" s="4" t="s">
        <v>0</v>
      </c>
    </row>
    <row r="148" spans="1:26">
      <c r="A148" s="1">
        <v>45312</v>
      </c>
      <c r="B148" s="340" t="s">
        <v>372</v>
      </c>
      <c r="C148" s="3">
        <v>80</v>
      </c>
      <c r="D148" s="4" t="s">
        <v>0</v>
      </c>
    </row>
    <row r="149" spans="1:26">
      <c r="A149" s="1">
        <v>45312</v>
      </c>
      <c r="B149" s="340" t="s">
        <v>30</v>
      </c>
      <c r="C149" s="3">
        <v>80</v>
      </c>
      <c r="D149" s="4" t="s">
        <v>0</v>
      </c>
    </row>
    <row r="150" spans="1:26">
      <c r="A150" s="1">
        <v>45312</v>
      </c>
      <c r="B150" s="340" t="s">
        <v>1580</v>
      </c>
      <c r="C150" s="3">
        <v>80</v>
      </c>
      <c r="D150" s="4" t="s">
        <v>0</v>
      </c>
    </row>
    <row r="151" spans="1:26">
      <c r="A151" s="1">
        <v>45312</v>
      </c>
      <c r="B151" s="340" t="s">
        <v>1581</v>
      </c>
      <c r="C151" s="3">
        <v>80</v>
      </c>
      <c r="D151" s="4" t="s">
        <v>0</v>
      </c>
    </row>
    <row r="152" spans="1:26">
      <c r="A152" s="1">
        <v>45312</v>
      </c>
      <c r="B152" s="3" t="s">
        <v>1582</v>
      </c>
      <c r="C152" s="3">
        <v>50</v>
      </c>
      <c r="D152" s="4" t="s">
        <v>0</v>
      </c>
    </row>
    <row r="153" spans="1:26">
      <c r="A153" s="1">
        <v>45312</v>
      </c>
      <c r="B153" s="3" t="s">
        <v>1558</v>
      </c>
      <c r="C153" s="3">
        <v>55</v>
      </c>
      <c r="D153" s="4" t="s">
        <v>0</v>
      </c>
    </row>
    <row r="155" spans="1:26">
      <c r="A155" s="341"/>
      <c r="B155" s="5"/>
      <c r="C155" s="5">
        <f>SUM(C94:C153)</f>
        <v>3875</v>
      </c>
      <c r="D155" s="5"/>
      <c r="E155" s="5"/>
      <c r="F155" s="5"/>
      <c r="G155" s="5">
        <f>70+50</f>
        <v>120</v>
      </c>
      <c r="H155" s="5"/>
      <c r="I155" s="5">
        <v>400</v>
      </c>
      <c r="J155" s="5"/>
      <c r="K155" s="5">
        <v>70</v>
      </c>
      <c r="L155" s="5"/>
      <c r="M155" s="5"/>
      <c r="N155" s="5">
        <v>200</v>
      </c>
      <c r="O155" s="5"/>
      <c r="P155" s="5">
        <f>C155+G155+I155+K155+N155</f>
        <v>4665</v>
      </c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7" spans="1:26">
      <c r="A157" s="302" t="s">
        <v>1483</v>
      </c>
      <c r="B157" s="3" t="s">
        <v>347</v>
      </c>
      <c r="C157" s="3">
        <f>0.4*E157</f>
        <v>40</v>
      </c>
      <c r="D157" s="4" t="s">
        <v>0</v>
      </c>
      <c r="E157" s="333">
        <v>100</v>
      </c>
      <c r="F157" s="342" t="s">
        <v>26</v>
      </c>
      <c r="G157" s="3">
        <v>50</v>
      </c>
      <c r="H157" s="4" t="s">
        <v>1</v>
      </c>
      <c r="I157" s="342" t="s">
        <v>427</v>
      </c>
      <c r="J157" s="3">
        <v>50</v>
      </c>
      <c r="K157" s="276" t="s">
        <v>505</v>
      </c>
      <c r="M157" s="343" t="s">
        <v>90</v>
      </c>
      <c r="N157" s="3">
        <v>50</v>
      </c>
      <c r="O157" s="4" t="s">
        <v>8</v>
      </c>
    </row>
    <row r="158" spans="1:26">
      <c r="A158" s="302" t="s">
        <v>1483</v>
      </c>
      <c r="B158" s="3" t="s">
        <v>1573</v>
      </c>
      <c r="C158" s="3">
        <v>30</v>
      </c>
      <c r="D158" s="4" t="s">
        <v>0</v>
      </c>
      <c r="E158" s="333">
        <v>75</v>
      </c>
      <c r="L158" s="1"/>
      <c r="M158" s="342"/>
    </row>
    <row r="159" spans="1:26">
      <c r="A159" s="336">
        <v>45313</v>
      </c>
      <c r="B159" s="342" t="s">
        <v>128</v>
      </c>
      <c r="C159" s="3">
        <v>80</v>
      </c>
      <c r="D159" s="4" t="s">
        <v>0</v>
      </c>
    </row>
    <row r="160" spans="1:26">
      <c r="A160" s="336">
        <v>45313</v>
      </c>
      <c r="B160" s="342" t="s">
        <v>18</v>
      </c>
      <c r="C160" s="3">
        <v>50</v>
      </c>
      <c r="D160" s="4" t="s">
        <v>0</v>
      </c>
    </row>
    <row r="161" spans="1:8">
      <c r="A161" s="336">
        <v>45313</v>
      </c>
      <c r="B161" s="342" t="s">
        <v>20</v>
      </c>
      <c r="C161" s="3">
        <v>50</v>
      </c>
      <c r="D161" s="4" t="s">
        <v>0</v>
      </c>
      <c r="F161" s="3" t="s">
        <v>9</v>
      </c>
      <c r="G161" s="3">
        <v>150</v>
      </c>
      <c r="H161" s="4" t="s">
        <v>3</v>
      </c>
    </row>
    <row r="162" spans="1:8">
      <c r="A162" s="336">
        <v>45313</v>
      </c>
      <c r="B162" s="342" t="s">
        <v>638</v>
      </c>
      <c r="C162" s="3">
        <v>50</v>
      </c>
      <c r="D162" s="4" t="s">
        <v>0</v>
      </c>
    </row>
    <row r="163" spans="1:8">
      <c r="A163" s="336">
        <v>45313</v>
      </c>
      <c r="B163" s="342" t="s">
        <v>201</v>
      </c>
      <c r="C163" s="3">
        <v>70</v>
      </c>
      <c r="D163" s="4" t="s">
        <v>0</v>
      </c>
      <c r="G163" s="3">
        <f t="shared" ref="G163:G164" si="6">E157-C157</f>
        <v>60</v>
      </c>
    </row>
    <row r="164" spans="1:8">
      <c r="A164" s="336">
        <v>45313</v>
      </c>
      <c r="B164" s="342" t="s">
        <v>209</v>
      </c>
      <c r="C164" s="3">
        <v>50</v>
      </c>
      <c r="D164" s="4" t="s">
        <v>0</v>
      </c>
      <c r="G164" s="3">
        <f t="shared" si="6"/>
        <v>45</v>
      </c>
    </row>
    <row r="165" spans="1:8">
      <c r="A165" s="336">
        <v>45313</v>
      </c>
      <c r="B165" s="342" t="s">
        <v>1122</v>
      </c>
      <c r="C165" s="3">
        <v>80</v>
      </c>
      <c r="D165" s="4" t="s">
        <v>0</v>
      </c>
    </row>
    <row r="166" spans="1:8">
      <c r="A166" s="336">
        <v>45313</v>
      </c>
      <c r="B166" s="342" t="s">
        <v>360</v>
      </c>
      <c r="C166" s="3">
        <v>70</v>
      </c>
      <c r="D166" s="4" t="s">
        <v>0</v>
      </c>
    </row>
    <row r="167" spans="1:8">
      <c r="A167" s="336">
        <v>45313</v>
      </c>
      <c r="B167" s="342" t="s">
        <v>18</v>
      </c>
      <c r="C167" s="3">
        <v>80</v>
      </c>
      <c r="D167" s="4" t="s">
        <v>0</v>
      </c>
    </row>
    <row r="168" spans="1:8">
      <c r="A168" s="344">
        <v>45314</v>
      </c>
      <c r="B168" s="342" t="s">
        <v>472</v>
      </c>
      <c r="C168" s="3">
        <v>70</v>
      </c>
      <c r="D168" s="4" t="s">
        <v>0</v>
      </c>
    </row>
    <row r="169" spans="1:8">
      <c r="A169" s="344">
        <v>45314</v>
      </c>
      <c r="B169" s="342" t="s">
        <v>331</v>
      </c>
      <c r="C169" s="3">
        <v>50</v>
      </c>
      <c r="D169" s="4" t="s">
        <v>0</v>
      </c>
    </row>
    <row r="170" spans="1:8">
      <c r="A170" s="344">
        <v>45314</v>
      </c>
      <c r="B170" s="342" t="s">
        <v>26</v>
      </c>
      <c r="C170" s="3">
        <v>70</v>
      </c>
      <c r="D170" s="4" t="s">
        <v>0</v>
      </c>
    </row>
    <row r="171" spans="1:8">
      <c r="A171" s="344">
        <v>45314</v>
      </c>
      <c r="B171" s="342" t="s">
        <v>259</v>
      </c>
      <c r="C171" s="3">
        <v>70</v>
      </c>
      <c r="D171" s="4" t="s">
        <v>0</v>
      </c>
    </row>
    <row r="172" spans="1:8">
      <c r="A172" s="344">
        <v>45314</v>
      </c>
      <c r="B172" s="342" t="s">
        <v>471</v>
      </c>
      <c r="C172" s="3">
        <v>50</v>
      </c>
      <c r="D172" s="4" t="s">
        <v>0</v>
      </c>
    </row>
    <row r="173" spans="1:8">
      <c r="A173" s="344">
        <v>45314</v>
      </c>
      <c r="B173" s="342" t="s">
        <v>1521</v>
      </c>
      <c r="C173" s="3">
        <v>80</v>
      </c>
      <c r="D173" s="4" t="s">
        <v>0</v>
      </c>
    </row>
    <row r="174" spans="1:8">
      <c r="A174" s="344">
        <v>45314</v>
      </c>
      <c r="B174" s="10" t="s">
        <v>6</v>
      </c>
      <c r="C174" s="3">
        <v>80</v>
      </c>
      <c r="D174" s="4" t="s">
        <v>0</v>
      </c>
    </row>
    <row r="175" spans="1:8">
      <c r="A175" s="344">
        <v>45314</v>
      </c>
      <c r="B175" s="10" t="s">
        <v>1486</v>
      </c>
      <c r="C175" s="3">
        <v>80</v>
      </c>
      <c r="D175" s="4" t="s">
        <v>0</v>
      </c>
    </row>
    <row r="176" spans="1:8">
      <c r="A176" s="344">
        <v>45314</v>
      </c>
      <c r="B176" s="342" t="s">
        <v>1583</v>
      </c>
      <c r="C176" s="3">
        <v>25</v>
      </c>
      <c r="D176" s="4" t="s">
        <v>0</v>
      </c>
    </row>
    <row r="177" spans="1:4">
      <c r="A177" s="1">
        <v>45315</v>
      </c>
      <c r="B177" s="3" t="s">
        <v>517</v>
      </c>
      <c r="C177" s="3">
        <v>30</v>
      </c>
      <c r="D177" s="4" t="s">
        <v>0</v>
      </c>
    </row>
    <row r="178" spans="1:4">
      <c r="A178" s="1">
        <v>45315</v>
      </c>
      <c r="B178" s="342" t="s">
        <v>1584</v>
      </c>
      <c r="C178" s="3">
        <v>70</v>
      </c>
      <c r="D178" s="4" t="s">
        <v>0</v>
      </c>
    </row>
    <row r="179" spans="1:4">
      <c r="A179" s="1">
        <v>45315</v>
      </c>
      <c r="B179" s="342" t="s">
        <v>1509</v>
      </c>
      <c r="C179" s="3">
        <v>50</v>
      </c>
      <c r="D179" s="4" t="s">
        <v>0</v>
      </c>
    </row>
    <row r="180" spans="1:4">
      <c r="A180" s="1">
        <v>45315</v>
      </c>
      <c r="B180" s="342" t="s">
        <v>490</v>
      </c>
      <c r="C180" s="3">
        <v>50</v>
      </c>
      <c r="D180" s="4" t="s">
        <v>0</v>
      </c>
    </row>
    <row r="181" spans="1:4">
      <c r="A181" s="1">
        <v>45315</v>
      </c>
      <c r="B181" s="342" t="s">
        <v>164</v>
      </c>
      <c r="C181" s="3">
        <v>70</v>
      </c>
      <c r="D181" s="4" t="s">
        <v>0</v>
      </c>
    </row>
    <row r="182" spans="1:4">
      <c r="A182" s="1">
        <v>45315</v>
      </c>
      <c r="B182" s="342" t="s">
        <v>20</v>
      </c>
      <c r="C182" s="3">
        <v>70</v>
      </c>
      <c r="D182" s="4" t="s">
        <v>0</v>
      </c>
    </row>
    <row r="183" spans="1:4">
      <c r="A183" s="1">
        <v>45315</v>
      </c>
      <c r="B183" s="342" t="s">
        <v>22</v>
      </c>
      <c r="C183" s="3">
        <v>30</v>
      </c>
      <c r="D183" s="4" t="s">
        <v>0</v>
      </c>
    </row>
    <row r="184" spans="1:4">
      <c r="A184" s="1">
        <v>45315</v>
      </c>
      <c r="B184" s="342" t="s">
        <v>394</v>
      </c>
      <c r="C184" s="3">
        <v>50</v>
      </c>
      <c r="D184" s="4" t="s">
        <v>0</v>
      </c>
    </row>
    <row r="185" spans="1:4">
      <c r="A185" s="1">
        <v>45315</v>
      </c>
      <c r="B185" s="342" t="s">
        <v>26</v>
      </c>
      <c r="C185" s="3">
        <v>30</v>
      </c>
      <c r="D185" s="4" t="s">
        <v>0</v>
      </c>
    </row>
    <row r="186" spans="1:4">
      <c r="A186" s="1">
        <v>45315</v>
      </c>
      <c r="B186" s="342" t="s">
        <v>469</v>
      </c>
      <c r="C186" s="3">
        <v>80</v>
      </c>
      <c r="D186" s="4" t="s">
        <v>0</v>
      </c>
    </row>
    <row r="187" spans="1:4">
      <c r="A187" s="1">
        <v>45315</v>
      </c>
      <c r="B187" s="342" t="s">
        <v>1585</v>
      </c>
      <c r="C187" s="3">
        <v>80</v>
      </c>
      <c r="D187" s="4" t="s">
        <v>0</v>
      </c>
    </row>
    <row r="188" spans="1:4">
      <c r="A188" s="1">
        <v>45316</v>
      </c>
      <c r="B188" s="342" t="s">
        <v>1586</v>
      </c>
      <c r="C188" s="3">
        <v>80</v>
      </c>
      <c r="D188" s="4" t="s">
        <v>0</v>
      </c>
    </row>
    <row r="189" spans="1:4">
      <c r="A189" s="1">
        <v>45316</v>
      </c>
      <c r="B189" s="342" t="s">
        <v>1587</v>
      </c>
      <c r="C189" s="3">
        <v>80</v>
      </c>
      <c r="D189" s="4" t="s">
        <v>0</v>
      </c>
    </row>
    <row r="190" spans="1:4">
      <c r="A190" s="1">
        <v>45316</v>
      </c>
      <c r="B190" s="342" t="s">
        <v>328</v>
      </c>
      <c r="C190" s="3">
        <v>80</v>
      </c>
      <c r="D190" s="4" t="s">
        <v>0</v>
      </c>
    </row>
    <row r="191" spans="1:4">
      <c r="A191" s="1">
        <v>45316</v>
      </c>
      <c r="B191" s="342" t="s">
        <v>259</v>
      </c>
      <c r="C191" s="3">
        <v>30</v>
      </c>
      <c r="D191" s="4" t="s">
        <v>0</v>
      </c>
    </row>
    <row r="192" spans="1:4">
      <c r="A192" s="1">
        <v>45317</v>
      </c>
      <c r="B192" s="3" t="s">
        <v>166</v>
      </c>
      <c r="C192" s="3">
        <v>80</v>
      </c>
      <c r="D192" s="4" t="s">
        <v>0</v>
      </c>
    </row>
    <row r="193" spans="1:26">
      <c r="A193" s="1">
        <v>45319</v>
      </c>
      <c r="B193" s="3" t="s">
        <v>210</v>
      </c>
      <c r="C193" s="3">
        <v>80</v>
      </c>
      <c r="D193" s="4" t="s">
        <v>0</v>
      </c>
    </row>
    <row r="194" spans="1:26">
      <c r="A194" s="1">
        <v>45319</v>
      </c>
      <c r="B194" s="342" t="s">
        <v>347</v>
      </c>
      <c r="C194" s="3">
        <v>150</v>
      </c>
      <c r="D194" s="4" t="s">
        <v>0</v>
      </c>
    </row>
    <row r="195" spans="1:26">
      <c r="A195" s="1">
        <v>45319</v>
      </c>
      <c r="B195" s="342" t="s">
        <v>1509</v>
      </c>
      <c r="C195" s="3">
        <v>50</v>
      </c>
      <c r="D195" s="4" t="s">
        <v>0</v>
      </c>
    </row>
    <row r="196" spans="1:26">
      <c r="A196" s="30"/>
      <c r="B196" s="342"/>
    </row>
    <row r="197" spans="1:26">
      <c r="A197" s="341"/>
      <c r="B197" s="345"/>
      <c r="C197" s="5">
        <f>SUM(C157:C195)</f>
        <v>2465</v>
      </c>
      <c r="D197" s="5"/>
      <c r="E197" s="5"/>
      <c r="F197" s="5"/>
      <c r="G197" s="5">
        <v>200</v>
      </c>
      <c r="H197" s="5"/>
      <c r="I197" s="5"/>
      <c r="J197" s="5">
        <v>50</v>
      </c>
      <c r="K197" s="5"/>
      <c r="L197" s="5"/>
      <c r="M197" s="5"/>
      <c r="N197" s="5">
        <v>50</v>
      </c>
      <c r="O197" s="5"/>
      <c r="P197" s="5"/>
      <c r="Q197" s="5">
        <f>C197+G197+J197+N197</f>
        <v>2765</v>
      </c>
      <c r="R197" s="5"/>
      <c r="S197" s="5"/>
      <c r="T197" s="5"/>
      <c r="U197" s="5"/>
      <c r="V197" s="5"/>
      <c r="W197" s="5"/>
      <c r="X197" s="5"/>
      <c r="Y197" s="5"/>
      <c r="Z197" s="5"/>
    </row>
    <row r="198" spans="1:26">
      <c r="A198" s="30"/>
      <c r="B198" s="342"/>
    </row>
    <row r="199" spans="1:26">
      <c r="A199" s="302"/>
      <c r="H199" s="346">
        <v>45321</v>
      </c>
      <c r="I199" s="342" t="s">
        <v>9</v>
      </c>
      <c r="J199" s="3">
        <v>70</v>
      </c>
      <c r="K199" s="4" t="s">
        <v>3</v>
      </c>
      <c r="L199" s="346">
        <v>45320</v>
      </c>
      <c r="M199" s="342" t="s">
        <v>1588</v>
      </c>
      <c r="N199" s="3">
        <v>50</v>
      </c>
      <c r="O199" s="4" t="s">
        <v>8</v>
      </c>
    </row>
    <row r="200" spans="1:26">
      <c r="A200" s="302" t="s">
        <v>1483</v>
      </c>
      <c r="B200" s="3" t="s">
        <v>347</v>
      </c>
      <c r="C200" s="3">
        <f t="shared" ref="C200:C201" si="7">0.4*E200</f>
        <v>40</v>
      </c>
      <c r="D200" s="4" t="s">
        <v>0</v>
      </c>
      <c r="E200" s="333">
        <v>100</v>
      </c>
      <c r="F200" s="3">
        <f t="shared" ref="F200:F205" si="8">E200-C200</f>
        <v>60</v>
      </c>
      <c r="L200" s="1">
        <v>45323</v>
      </c>
      <c r="M200" s="342" t="s">
        <v>1588</v>
      </c>
      <c r="N200" s="3">
        <v>50</v>
      </c>
      <c r="O200" s="4" t="s">
        <v>8</v>
      </c>
    </row>
    <row r="201" spans="1:26">
      <c r="A201" s="302" t="s">
        <v>1483</v>
      </c>
      <c r="B201" s="3" t="s">
        <v>360</v>
      </c>
      <c r="C201" s="3">
        <f t="shared" si="7"/>
        <v>30</v>
      </c>
      <c r="D201" s="4" t="s">
        <v>0</v>
      </c>
      <c r="E201" s="333">
        <v>75</v>
      </c>
      <c r="F201" s="3">
        <f t="shared" si="8"/>
        <v>45</v>
      </c>
    </row>
    <row r="202" spans="1:26">
      <c r="A202" s="302" t="s">
        <v>1483</v>
      </c>
      <c r="B202" s="3" t="s">
        <v>609</v>
      </c>
      <c r="C202" s="3">
        <v>30</v>
      </c>
      <c r="D202" s="4" t="s">
        <v>0</v>
      </c>
      <c r="E202" s="333">
        <v>75</v>
      </c>
      <c r="F202" s="3">
        <f t="shared" si="8"/>
        <v>45</v>
      </c>
      <c r="H202" s="346">
        <v>45321</v>
      </c>
      <c r="I202" s="342" t="s">
        <v>501</v>
      </c>
      <c r="J202" s="3">
        <v>80</v>
      </c>
      <c r="K202" s="4" t="s">
        <v>1</v>
      </c>
    </row>
    <row r="203" spans="1:26">
      <c r="A203" s="302" t="s">
        <v>1483</v>
      </c>
      <c r="B203" s="3" t="s">
        <v>1573</v>
      </c>
      <c r="C203" s="3">
        <v>30</v>
      </c>
      <c r="D203" s="4" t="s">
        <v>0</v>
      </c>
      <c r="E203" s="333">
        <v>75</v>
      </c>
      <c r="F203" s="3">
        <f t="shared" si="8"/>
        <v>45</v>
      </c>
      <c r="H203" s="346">
        <v>45321</v>
      </c>
      <c r="I203" s="3" t="s">
        <v>501</v>
      </c>
      <c r="J203" s="3">
        <v>80</v>
      </c>
      <c r="K203" s="4" t="s">
        <v>1</v>
      </c>
    </row>
    <row r="204" spans="1:26">
      <c r="A204" s="302" t="s">
        <v>1484</v>
      </c>
      <c r="B204" s="3" t="s">
        <v>22</v>
      </c>
      <c r="C204" s="3">
        <v>0</v>
      </c>
      <c r="D204" s="4" t="s">
        <v>0</v>
      </c>
      <c r="E204" s="333">
        <v>35</v>
      </c>
      <c r="F204" s="3">
        <f t="shared" si="8"/>
        <v>35</v>
      </c>
    </row>
    <row r="205" spans="1:26">
      <c r="A205" s="302" t="s">
        <v>1484</v>
      </c>
      <c r="B205" s="3" t="s">
        <v>1512</v>
      </c>
      <c r="C205" s="3">
        <v>40</v>
      </c>
      <c r="D205" s="4" t="s">
        <v>0</v>
      </c>
      <c r="E205" s="333">
        <v>100</v>
      </c>
      <c r="F205" s="3">
        <f t="shared" si="8"/>
        <v>60</v>
      </c>
    </row>
    <row r="206" spans="1:26">
      <c r="A206" s="346">
        <v>45320</v>
      </c>
      <c r="B206" s="342" t="s">
        <v>201</v>
      </c>
      <c r="C206" s="3">
        <v>80</v>
      </c>
      <c r="D206" s="4" t="s">
        <v>0</v>
      </c>
    </row>
    <row r="207" spans="1:26">
      <c r="A207" s="346">
        <v>45320</v>
      </c>
      <c r="B207" s="342" t="s">
        <v>1136</v>
      </c>
      <c r="C207" s="3">
        <v>50</v>
      </c>
      <c r="D207" s="4" t="s">
        <v>0</v>
      </c>
      <c r="F207" s="3">
        <f>SUM(F200:F205)</f>
        <v>290</v>
      </c>
      <c r="H207" s="3">
        <v>70</v>
      </c>
      <c r="I207" s="3" t="s">
        <v>3</v>
      </c>
    </row>
    <row r="208" spans="1:26">
      <c r="A208" s="346">
        <v>45320</v>
      </c>
      <c r="B208" s="342" t="s">
        <v>1370</v>
      </c>
      <c r="C208" s="3">
        <v>70</v>
      </c>
      <c r="D208" s="4" t="s">
        <v>0</v>
      </c>
      <c r="H208" s="3">
        <v>160</v>
      </c>
      <c r="I208" s="3" t="s">
        <v>1</v>
      </c>
    </row>
    <row r="209" spans="1:4">
      <c r="A209" s="346">
        <v>45320</v>
      </c>
      <c r="B209" s="342" t="s">
        <v>1589</v>
      </c>
      <c r="C209" s="3">
        <v>200</v>
      </c>
      <c r="D209" s="4" t="s">
        <v>0</v>
      </c>
    </row>
    <row r="210" spans="1:4">
      <c r="A210" s="346">
        <v>45320</v>
      </c>
      <c r="B210" s="342" t="s">
        <v>1240</v>
      </c>
      <c r="C210" s="3">
        <v>100</v>
      </c>
      <c r="D210" s="4" t="s">
        <v>0</v>
      </c>
    </row>
    <row r="211" spans="1:4">
      <c r="A211" s="346">
        <v>45321</v>
      </c>
      <c r="B211" s="342" t="s">
        <v>331</v>
      </c>
      <c r="C211" s="3">
        <v>50</v>
      </c>
      <c r="D211" s="4" t="s">
        <v>0</v>
      </c>
    </row>
    <row r="212" spans="1:4">
      <c r="A212" s="346">
        <v>45321</v>
      </c>
      <c r="B212" s="342" t="s">
        <v>84</v>
      </c>
      <c r="C212" s="3">
        <v>70</v>
      </c>
      <c r="D212" s="4" t="s">
        <v>0</v>
      </c>
    </row>
    <row r="213" spans="1:4">
      <c r="A213" s="346">
        <v>45321</v>
      </c>
      <c r="B213" s="342" t="s">
        <v>152</v>
      </c>
      <c r="C213" s="3">
        <v>70</v>
      </c>
      <c r="D213" s="4" t="s">
        <v>0</v>
      </c>
    </row>
    <row r="214" spans="1:4">
      <c r="A214" s="346">
        <v>45321</v>
      </c>
      <c r="B214" s="342" t="s">
        <v>394</v>
      </c>
      <c r="C214" s="3">
        <v>50</v>
      </c>
      <c r="D214" s="4" t="s">
        <v>0</v>
      </c>
    </row>
    <row r="215" spans="1:4">
      <c r="A215" s="346">
        <v>45322</v>
      </c>
      <c r="B215" s="342" t="s">
        <v>1038</v>
      </c>
      <c r="C215" s="3">
        <v>70</v>
      </c>
      <c r="D215" s="4" t="s">
        <v>0</v>
      </c>
    </row>
    <row r="216" spans="1:4">
      <c r="A216" s="346">
        <v>45322</v>
      </c>
      <c r="B216" s="342" t="s">
        <v>1136</v>
      </c>
      <c r="C216" s="3">
        <v>50</v>
      </c>
      <c r="D216" s="4" t="s">
        <v>0</v>
      </c>
    </row>
    <row r="217" spans="1:4">
      <c r="A217" s="346">
        <v>45322</v>
      </c>
      <c r="B217" s="342" t="s">
        <v>30</v>
      </c>
      <c r="C217" s="3">
        <v>70</v>
      </c>
      <c r="D217" s="4" t="s">
        <v>0</v>
      </c>
    </row>
    <row r="218" spans="1:4">
      <c r="A218" s="346">
        <v>45322</v>
      </c>
      <c r="B218" s="342" t="s">
        <v>1477</v>
      </c>
      <c r="C218" s="3">
        <v>50</v>
      </c>
      <c r="D218" s="4" t="s">
        <v>0</v>
      </c>
    </row>
    <row r="219" spans="1:4">
      <c r="A219" s="346">
        <v>45322</v>
      </c>
      <c r="B219" s="342" t="s">
        <v>6</v>
      </c>
      <c r="C219" s="3">
        <v>50</v>
      </c>
      <c r="D219" s="4" t="s">
        <v>0</v>
      </c>
    </row>
    <row r="220" spans="1:4">
      <c r="A220" s="346">
        <v>45322</v>
      </c>
      <c r="B220" s="3" t="s">
        <v>131</v>
      </c>
      <c r="C220" s="3">
        <v>70</v>
      </c>
      <c r="D220" s="4" t="s">
        <v>0</v>
      </c>
    </row>
    <row r="221" spans="1:4">
      <c r="A221" s="346">
        <v>45323</v>
      </c>
      <c r="B221" s="21" t="s">
        <v>1585</v>
      </c>
      <c r="C221" s="3">
        <v>70</v>
      </c>
      <c r="D221" s="4" t="s">
        <v>0</v>
      </c>
    </row>
    <row r="222" spans="1:4">
      <c r="A222" s="346">
        <v>45323</v>
      </c>
      <c r="B222" s="21" t="s">
        <v>1590</v>
      </c>
      <c r="C222" s="3">
        <v>50</v>
      </c>
      <c r="D222" s="4" t="s">
        <v>0</v>
      </c>
    </row>
    <row r="223" spans="1:4">
      <c r="A223" s="346">
        <v>45323</v>
      </c>
      <c r="B223" s="21" t="s">
        <v>372</v>
      </c>
      <c r="C223" s="3">
        <v>80</v>
      </c>
      <c r="D223" s="4" t="s">
        <v>0</v>
      </c>
    </row>
    <row r="224" spans="1:4">
      <c r="A224" s="346">
        <v>45323</v>
      </c>
      <c r="B224" s="21" t="s">
        <v>328</v>
      </c>
      <c r="C224" s="3">
        <v>80</v>
      </c>
      <c r="D224" s="4" t="s">
        <v>0</v>
      </c>
    </row>
    <row r="225" spans="1:4">
      <c r="A225" s="346">
        <v>45323</v>
      </c>
      <c r="B225" s="347" t="s">
        <v>360</v>
      </c>
      <c r="C225" s="3">
        <v>70</v>
      </c>
      <c r="D225" s="4" t="s">
        <v>0</v>
      </c>
    </row>
    <row r="226" spans="1:4">
      <c r="A226" s="1">
        <v>45324</v>
      </c>
      <c r="B226" s="342" t="s">
        <v>166</v>
      </c>
      <c r="C226" s="3">
        <v>30</v>
      </c>
      <c r="D226" s="4" t="s">
        <v>0</v>
      </c>
    </row>
    <row r="227" spans="1:4">
      <c r="A227" s="1">
        <v>45324</v>
      </c>
      <c r="B227" s="342" t="s">
        <v>1591</v>
      </c>
      <c r="C227" s="3">
        <v>150</v>
      </c>
      <c r="D227" s="4" t="s">
        <v>0</v>
      </c>
    </row>
    <row r="228" spans="1:4">
      <c r="A228" s="1">
        <v>45326</v>
      </c>
      <c r="B228" s="342" t="s">
        <v>1486</v>
      </c>
      <c r="C228" s="3">
        <v>80</v>
      </c>
      <c r="D228" s="4" t="s">
        <v>0</v>
      </c>
    </row>
    <row r="229" spans="1:4">
      <c r="A229" s="1">
        <v>45326</v>
      </c>
      <c r="B229" s="342" t="s">
        <v>210</v>
      </c>
      <c r="C229" s="3">
        <v>50</v>
      </c>
      <c r="D229" s="4" t="s">
        <v>0</v>
      </c>
    </row>
    <row r="230" spans="1:4">
      <c r="A230" s="1">
        <v>45326</v>
      </c>
      <c r="B230" s="342" t="s">
        <v>1592</v>
      </c>
      <c r="C230" s="3">
        <v>150</v>
      </c>
      <c r="D230" s="4" t="s">
        <v>0</v>
      </c>
    </row>
    <row r="231" spans="1:4">
      <c r="A231" s="1">
        <v>45326</v>
      </c>
      <c r="B231" s="342" t="s">
        <v>152</v>
      </c>
      <c r="C231" s="3">
        <v>30</v>
      </c>
      <c r="D231" s="4" t="s">
        <v>0</v>
      </c>
    </row>
    <row r="232" spans="1:4">
      <c r="A232" s="1">
        <v>45326</v>
      </c>
      <c r="B232" s="342" t="s">
        <v>374</v>
      </c>
      <c r="C232" s="3">
        <v>80</v>
      </c>
      <c r="D232" s="4" t="s">
        <v>0</v>
      </c>
    </row>
    <row r="233" spans="1:4">
      <c r="A233" s="1">
        <v>45326</v>
      </c>
      <c r="B233" s="3" t="s">
        <v>1558</v>
      </c>
      <c r="C233" s="3">
        <v>36</v>
      </c>
      <c r="D233" s="4" t="s">
        <v>0</v>
      </c>
    </row>
    <row r="235" spans="1:4">
      <c r="C235" s="3">
        <f>SUM(C200:C233)</f>
        <v>2226</v>
      </c>
    </row>
    <row r="243" spans="1:12">
      <c r="B243" s="3" t="s">
        <v>0</v>
      </c>
      <c r="C243" s="3" t="s">
        <v>1</v>
      </c>
      <c r="D243" s="3" t="s">
        <v>3</v>
      </c>
      <c r="E243" s="3" t="s">
        <v>2</v>
      </c>
      <c r="H243" s="4"/>
      <c r="K243" s="3" t="s">
        <v>501</v>
      </c>
      <c r="L243" s="3">
        <v>90</v>
      </c>
    </row>
    <row r="244" spans="1:12">
      <c r="A244" s="3" t="s">
        <v>219</v>
      </c>
      <c r="B244" s="3">
        <v>2190</v>
      </c>
      <c r="C244" s="3">
        <v>230</v>
      </c>
      <c r="D244" s="3">
        <v>70</v>
      </c>
      <c r="E244" s="3">
        <v>100</v>
      </c>
      <c r="G244" s="17">
        <f t="shared" ref="G244:G245" si="9">SUM(B244:E244)</f>
        <v>2590</v>
      </c>
      <c r="K244" s="3" t="s">
        <v>427</v>
      </c>
      <c r="L244" s="3">
        <v>10</v>
      </c>
    </row>
    <row r="245" spans="1:12">
      <c r="A245" s="3" t="s">
        <v>220</v>
      </c>
      <c r="B245" s="3">
        <v>3135</v>
      </c>
      <c r="C245" s="3">
        <v>0</v>
      </c>
      <c r="D245" s="3">
        <v>70</v>
      </c>
      <c r="E245" s="3">
        <v>370</v>
      </c>
      <c r="G245" s="17">
        <f t="shared" si="9"/>
        <v>3575</v>
      </c>
    </row>
    <row r="246" spans="1:12">
      <c r="A246" s="3" t="s">
        <v>221</v>
      </c>
      <c r="B246" s="3">
        <v>3875</v>
      </c>
      <c r="C246" s="3">
        <v>120</v>
      </c>
      <c r="D246" s="3">
        <v>70</v>
      </c>
      <c r="E246" s="3">
        <v>200</v>
      </c>
      <c r="F246" s="3">
        <v>400</v>
      </c>
      <c r="G246" s="17">
        <f t="shared" ref="G246:G248" si="10">SUM(B246:F246)</f>
        <v>4665</v>
      </c>
    </row>
    <row r="247" spans="1:12">
      <c r="A247" s="3" t="s">
        <v>222</v>
      </c>
      <c r="B247" s="3">
        <v>2465</v>
      </c>
      <c r="C247" s="3">
        <v>50</v>
      </c>
      <c r="D247" s="3">
        <v>150</v>
      </c>
      <c r="E247" s="3">
        <v>50</v>
      </c>
      <c r="F247" s="3">
        <v>50</v>
      </c>
      <c r="G247" s="17">
        <f t="shared" si="10"/>
        <v>2765</v>
      </c>
    </row>
    <row r="248" spans="1:12">
      <c r="A248" s="3" t="s">
        <v>251</v>
      </c>
      <c r="B248" s="3">
        <v>2226</v>
      </c>
      <c r="C248" s="3">
        <v>160</v>
      </c>
      <c r="D248" s="3">
        <v>70</v>
      </c>
      <c r="E248" s="3">
        <v>100</v>
      </c>
      <c r="G248" s="17">
        <f t="shared" si="10"/>
        <v>2556</v>
      </c>
    </row>
    <row r="250" spans="1:12">
      <c r="B250" s="3">
        <f t="shared" ref="B250:G250" si="11">SUM(B244:B248)</f>
        <v>13891</v>
      </c>
      <c r="C250" s="3">
        <f t="shared" si="11"/>
        <v>560</v>
      </c>
      <c r="D250" s="3">
        <f t="shared" si="11"/>
        <v>430</v>
      </c>
      <c r="E250" s="3">
        <f t="shared" si="11"/>
        <v>820</v>
      </c>
      <c r="F250" s="3">
        <f t="shared" si="11"/>
        <v>450</v>
      </c>
      <c r="G250" s="3">
        <f t="shared" si="11"/>
        <v>16151</v>
      </c>
    </row>
    <row r="256" spans="1:12">
      <c r="A256" s="3" t="s">
        <v>1571</v>
      </c>
      <c r="B256" s="40">
        <v>5</v>
      </c>
      <c r="C256" s="3" t="s">
        <v>1593</v>
      </c>
      <c r="D256" s="3" t="s">
        <v>1594</v>
      </c>
      <c r="E256" s="3" t="s">
        <v>399</v>
      </c>
      <c r="F256" s="3" t="s">
        <v>1</v>
      </c>
    </row>
    <row r="257" spans="1:12">
      <c r="A257" s="3" t="s">
        <v>1356</v>
      </c>
      <c r="B257" s="1">
        <v>45084</v>
      </c>
      <c r="C257" s="3" t="s">
        <v>1409</v>
      </c>
      <c r="D257" s="3" t="s">
        <v>949</v>
      </c>
      <c r="E257" s="3" t="s">
        <v>1410</v>
      </c>
      <c r="F257" s="3" t="s">
        <v>0</v>
      </c>
      <c r="G257" s="3" t="s">
        <v>1595</v>
      </c>
    </row>
    <row r="258" spans="1:12">
      <c r="A258" s="3" t="s">
        <v>638</v>
      </c>
      <c r="B258" s="1">
        <v>45084</v>
      </c>
      <c r="C258" s="3" t="s">
        <v>1409</v>
      </c>
      <c r="D258" s="3" t="s">
        <v>949</v>
      </c>
      <c r="E258" s="3" t="s">
        <v>354</v>
      </c>
      <c r="F258" s="3" t="s">
        <v>0</v>
      </c>
      <c r="G258" s="3" t="s">
        <v>1595</v>
      </c>
    </row>
    <row r="259" spans="1:12">
      <c r="A259" s="3" t="s">
        <v>144</v>
      </c>
      <c r="B259" s="1">
        <v>45084</v>
      </c>
      <c r="C259" s="3" t="s">
        <v>1409</v>
      </c>
      <c r="D259" s="3" t="s">
        <v>949</v>
      </c>
      <c r="E259" s="3" t="s">
        <v>436</v>
      </c>
      <c r="F259" s="3" t="s">
        <v>0</v>
      </c>
      <c r="G259" s="3" t="s">
        <v>1595</v>
      </c>
    </row>
    <row r="260" spans="1:12">
      <c r="A260" s="3" t="s">
        <v>374</v>
      </c>
      <c r="B260" s="1">
        <v>45115</v>
      </c>
      <c r="C260" s="3" t="s">
        <v>950</v>
      </c>
      <c r="D260" s="3" t="s">
        <v>949</v>
      </c>
      <c r="E260" s="3" t="s">
        <v>354</v>
      </c>
      <c r="F260" s="3" t="s">
        <v>0</v>
      </c>
      <c r="G260" s="3" t="s">
        <v>1435</v>
      </c>
    </row>
    <row r="261" spans="1:12">
      <c r="A261" s="3" t="s">
        <v>20</v>
      </c>
      <c r="B261" s="1">
        <v>45115</v>
      </c>
      <c r="C261" s="3" t="s">
        <v>924</v>
      </c>
      <c r="D261" s="3" t="s">
        <v>871</v>
      </c>
      <c r="E261" s="3" t="s">
        <v>307</v>
      </c>
      <c r="F261" s="3" t="s">
        <v>0</v>
      </c>
      <c r="G261" s="3" t="s">
        <v>1435</v>
      </c>
    </row>
    <row r="262" spans="1:12">
      <c r="A262" s="3" t="s">
        <v>301</v>
      </c>
      <c r="B262" s="1">
        <v>45115</v>
      </c>
      <c r="C262" s="3" t="s">
        <v>924</v>
      </c>
      <c r="D262" s="3" t="s">
        <v>871</v>
      </c>
      <c r="E262" s="3" t="s">
        <v>302</v>
      </c>
      <c r="F262" s="3" t="s">
        <v>0</v>
      </c>
      <c r="G262" s="3" t="s">
        <v>1554</v>
      </c>
    </row>
    <row r="263" spans="1:12">
      <c r="A263" s="3" t="s">
        <v>372</v>
      </c>
      <c r="B263" s="1">
        <v>45115</v>
      </c>
      <c r="C263" s="3" t="s">
        <v>924</v>
      </c>
      <c r="D263" s="3" t="s">
        <v>871</v>
      </c>
      <c r="E263" s="3" t="s">
        <v>373</v>
      </c>
      <c r="F263" s="3" t="s">
        <v>0</v>
      </c>
      <c r="G263" s="3" t="s">
        <v>1554</v>
      </c>
    </row>
    <row r="264" spans="1:12">
      <c r="A264" s="3" t="s">
        <v>471</v>
      </c>
      <c r="B264" s="3" t="s">
        <v>1595</v>
      </c>
      <c r="C264" s="3" t="s">
        <v>1596</v>
      </c>
      <c r="D264" s="3" t="s">
        <v>1415</v>
      </c>
      <c r="E264" s="3" t="s">
        <v>1597</v>
      </c>
    </row>
    <row r="265" spans="1:12">
      <c r="A265" s="3" t="s">
        <v>472</v>
      </c>
      <c r="B265" s="3" t="s">
        <v>1568</v>
      </c>
      <c r="C265" s="3" t="s">
        <v>1569</v>
      </c>
      <c r="D265" s="3" t="s">
        <v>871</v>
      </c>
      <c r="E265" s="3" t="s">
        <v>473</v>
      </c>
      <c r="F265" s="3" t="s">
        <v>0</v>
      </c>
    </row>
    <row r="266" spans="1:12">
      <c r="A266" s="3" t="s">
        <v>397</v>
      </c>
      <c r="B266" s="3" t="s">
        <v>1554</v>
      </c>
      <c r="C266" s="3" t="s">
        <v>1555</v>
      </c>
      <c r="D266" s="3" t="s">
        <v>1437</v>
      </c>
      <c r="E266" s="3" t="s">
        <v>398</v>
      </c>
      <c r="F266" s="3" t="s">
        <v>0</v>
      </c>
    </row>
    <row r="267" spans="1:12">
      <c r="A267" s="3" t="s">
        <v>1106</v>
      </c>
      <c r="B267" s="3" t="s">
        <v>1564</v>
      </c>
      <c r="C267" s="3" t="s">
        <v>1565</v>
      </c>
      <c r="D267" s="3" t="s">
        <v>979</v>
      </c>
      <c r="E267" s="3" t="s">
        <v>1039</v>
      </c>
      <c r="F267" s="3" t="s">
        <v>0</v>
      </c>
    </row>
    <row r="268" spans="1:12">
      <c r="A268" s="3" t="s">
        <v>1478</v>
      </c>
      <c r="B268" s="3" t="s">
        <v>1414</v>
      </c>
      <c r="C268" s="3" t="s">
        <v>1524</v>
      </c>
      <c r="D268" s="3" t="s">
        <v>1525</v>
      </c>
      <c r="E268" s="3" t="s">
        <v>1197</v>
      </c>
      <c r="F268" s="3" t="s">
        <v>0</v>
      </c>
    </row>
    <row r="269" spans="1:12">
      <c r="A269" s="5" t="s">
        <v>6</v>
      </c>
      <c r="B269" s="40" t="s">
        <v>1414</v>
      </c>
      <c r="C269" s="40" t="s">
        <v>1428</v>
      </c>
      <c r="D269" s="3" t="s">
        <v>1429</v>
      </c>
      <c r="E269" s="3" t="s">
        <v>437</v>
      </c>
      <c r="F269" s="3" t="s">
        <v>0</v>
      </c>
      <c r="G269" s="3" t="s">
        <v>1526</v>
      </c>
      <c r="L269" s="3" t="s">
        <v>1598</v>
      </c>
    </row>
    <row r="270" spans="1:12">
      <c r="A270" s="5" t="s">
        <v>1136</v>
      </c>
      <c r="B270" s="40" t="s">
        <v>1414</v>
      </c>
      <c r="C270" s="40" t="s">
        <v>1527</v>
      </c>
      <c r="D270" s="3" t="s">
        <v>1010</v>
      </c>
      <c r="E270" s="3" t="s">
        <v>1528</v>
      </c>
      <c r="F270" s="3" t="s">
        <v>0</v>
      </c>
      <c r="G270" s="3" t="s">
        <v>1435</v>
      </c>
      <c r="L270" s="3" t="s">
        <v>372</v>
      </c>
    </row>
    <row r="271" spans="1:12">
      <c r="A271" s="5" t="s">
        <v>501</v>
      </c>
      <c r="B271" s="3" t="s">
        <v>1414</v>
      </c>
      <c r="C271" s="3" t="s">
        <v>1529</v>
      </c>
      <c r="D271" s="3" t="s">
        <v>1010</v>
      </c>
      <c r="E271" s="3" t="s">
        <v>1530</v>
      </c>
      <c r="F271" s="3" t="s">
        <v>0</v>
      </c>
      <c r="G271" s="3" t="s">
        <v>1554</v>
      </c>
      <c r="L271" s="3" t="s">
        <v>302</v>
      </c>
    </row>
    <row r="272" spans="1:12">
      <c r="A272" s="5" t="s">
        <v>84</v>
      </c>
      <c r="B272" s="40" t="s">
        <v>1414</v>
      </c>
      <c r="C272" s="40" t="s">
        <v>1527</v>
      </c>
      <c r="D272" s="3" t="s">
        <v>1010</v>
      </c>
      <c r="E272" s="3" t="s">
        <v>417</v>
      </c>
      <c r="F272" s="3" t="s">
        <v>0</v>
      </c>
      <c r="L272" s="3" t="s">
        <v>347</v>
      </c>
    </row>
    <row r="273" spans="1:9">
      <c r="A273" s="3" t="s">
        <v>12</v>
      </c>
      <c r="B273" s="40" t="s">
        <v>1414</v>
      </c>
      <c r="C273" s="40" t="s">
        <v>882</v>
      </c>
      <c r="D273" s="3" t="s">
        <v>1531</v>
      </c>
      <c r="E273" s="3" t="s">
        <v>1442</v>
      </c>
    </row>
    <row r="274" spans="1:9">
      <c r="A274" s="3" t="s">
        <v>1444</v>
      </c>
      <c r="B274" s="3" t="s">
        <v>1414</v>
      </c>
      <c r="C274" s="3" t="s">
        <v>895</v>
      </c>
      <c r="D274" s="3" t="s">
        <v>877</v>
      </c>
      <c r="E274" s="3" t="s">
        <v>1130</v>
      </c>
      <c r="F274" s="3" t="s">
        <v>0</v>
      </c>
    </row>
    <row r="275" spans="1:9">
      <c r="A275" s="5" t="s">
        <v>1370</v>
      </c>
      <c r="B275" s="40" t="s">
        <v>1414</v>
      </c>
      <c r="C275" s="40" t="s">
        <v>1532</v>
      </c>
      <c r="D275" s="3" t="s">
        <v>1533</v>
      </c>
      <c r="E275" s="3" t="s">
        <v>540</v>
      </c>
      <c r="H275" s="3">
        <v>2066043358</v>
      </c>
    </row>
    <row r="276" spans="1:9">
      <c r="A276" s="5" t="s">
        <v>164</v>
      </c>
      <c r="B276" s="3" t="s">
        <v>1414</v>
      </c>
      <c r="E276" s="3" t="s">
        <v>1552</v>
      </c>
      <c r="F276" s="3" t="s">
        <v>0</v>
      </c>
    </row>
    <row r="277" spans="1:9">
      <c r="A277" s="5" t="s">
        <v>201</v>
      </c>
      <c r="B277" s="3" t="s">
        <v>1414</v>
      </c>
      <c r="C277" s="3" t="s">
        <v>895</v>
      </c>
      <c r="D277" s="3" t="s">
        <v>877</v>
      </c>
      <c r="E277" s="3" t="s">
        <v>430</v>
      </c>
      <c r="F277" s="3" t="s">
        <v>0</v>
      </c>
      <c r="G277" s="3" t="s">
        <v>920</v>
      </c>
    </row>
    <row r="278" spans="1:9">
      <c r="A278" s="3" t="s">
        <v>1510</v>
      </c>
      <c r="B278" s="3" t="s">
        <v>1414</v>
      </c>
      <c r="C278" s="3" t="s">
        <v>895</v>
      </c>
      <c r="D278" s="3" t="s">
        <v>877</v>
      </c>
      <c r="E278" s="3" t="s">
        <v>1599</v>
      </c>
    </row>
    <row r="279" spans="1:9">
      <c r="A279" s="3" t="s">
        <v>1122</v>
      </c>
      <c r="B279" s="3" t="s">
        <v>1414</v>
      </c>
      <c r="C279" s="3" t="s">
        <v>1600</v>
      </c>
      <c r="D279" s="3" t="s">
        <v>1123</v>
      </c>
      <c r="E279" s="3" t="s">
        <v>344</v>
      </c>
      <c r="F279" s="3" t="s">
        <v>162</v>
      </c>
    </row>
    <row r="280" spans="1:9">
      <c r="A280" s="5" t="s">
        <v>131</v>
      </c>
      <c r="B280" s="40" t="s">
        <v>1220</v>
      </c>
      <c r="C280" s="40"/>
      <c r="D280" s="3" t="s">
        <v>1100</v>
      </c>
      <c r="E280" s="3" t="s">
        <v>417</v>
      </c>
      <c r="F280" s="3" t="s">
        <v>0</v>
      </c>
    </row>
    <row r="281" spans="1:9">
      <c r="A281" s="5" t="s">
        <v>615</v>
      </c>
      <c r="B281" s="40" t="s">
        <v>1220</v>
      </c>
      <c r="C281" s="40" t="s">
        <v>1534</v>
      </c>
      <c r="D281" s="3" t="s">
        <v>1100</v>
      </c>
      <c r="E281" s="3" t="s">
        <v>588</v>
      </c>
      <c r="F281" s="3" t="s">
        <v>0</v>
      </c>
    </row>
    <row r="282" spans="1:9">
      <c r="A282" s="5" t="s">
        <v>209</v>
      </c>
      <c r="B282" s="40" t="s">
        <v>1220</v>
      </c>
      <c r="C282" s="40" t="s">
        <v>1438</v>
      </c>
      <c r="D282" s="3" t="s">
        <v>877</v>
      </c>
      <c r="E282" s="3" t="s">
        <v>1072</v>
      </c>
      <c r="F282" s="3" t="s">
        <v>0</v>
      </c>
    </row>
    <row r="283" spans="1:9">
      <c r="A283" s="5" t="s">
        <v>1117</v>
      </c>
      <c r="B283" s="40" t="s">
        <v>1220</v>
      </c>
      <c r="C283" s="40" t="s">
        <v>1438</v>
      </c>
      <c r="D283" s="3" t="s">
        <v>877</v>
      </c>
      <c r="E283" s="3" t="s">
        <v>1116</v>
      </c>
      <c r="F283" s="3" t="s">
        <v>0</v>
      </c>
    </row>
    <row r="284" spans="1:9">
      <c r="A284" s="5" t="s">
        <v>1110</v>
      </c>
      <c r="B284" s="40" t="s">
        <v>1220</v>
      </c>
      <c r="C284" s="40" t="s">
        <v>899</v>
      </c>
      <c r="D284" s="3" t="s">
        <v>877</v>
      </c>
      <c r="E284" s="3" t="s">
        <v>1111</v>
      </c>
      <c r="F284" s="40" t="s">
        <v>0</v>
      </c>
      <c r="G284" s="3" t="s">
        <v>1112</v>
      </c>
    </row>
    <row r="285" spans="1:9">
      <c r="A285" s="5" t="s">
        <v>18</v>
      </c>
      <c r="B285" s="40" t="s">
        <v>1220</v>
      </c>
      <c r="C285" s="40" t="s">
        <v>1535</v>
      </c>
      <c r="D285" s="3" t="s">
        <v>877</v>
      </c>
      <c r="E285" s="3" t="s">
        <v>566</v>
      </c>
      <c r="F285" s="3" t="s">
        <v>0</v>
      </c>
    </row>
    <row r="286" spans="1:9">
      <c r="A286" s="7" t="s">
        <v>1536</v>
      </c>
      <c r="B286" s="40" t="s">
        <v>1220</v>
      </c>
      <c r="C286" s="40" t="s">
        <v>899</v>
      </c>
      <c r="D286" s="3" t="s">
        <v>877</v>
      </c>
      <c r="E286" s="3" t="s">
        <v>1537</v>
      </c>
      <c r="F286" s="3" t="s">
        <v>0</v>
      </c>
      <c r="G286" s="3" t="s">
        <v>1538</v>
      </c>
      <c r="I286" s="3" t="s">
        <v>1539</v>
      </c>
    </row>
    <row r="287" spans="1:9">
      <c r="A287" s="7" t="s">
        <v>1102</v>
      </c>
      <c r="B287" s="40" t="s">
        <v>1220</v>
      </c>
      <c r="C287" s="40" t="s">
        <v>899</v>
      </c>
      <c r="D287" s="3" t="s">
        <v>877</v>
      </c>
      <c r="E287" s="3" t="s">
        <v>1103</v>
      </c>
      <c r="F287" s="3" t="s">
        <v>0</v>
      </c>
    </row>
    <row r="288" spans="1:9">
      <c r="A288" s="5" t="s">
        <v>443</v>
      </c>
      <c r="B288" s="40" t="s">
        <v>1220</v>
      </c>
      <c r="C288" s="40" t="s">
        <v>899</v>
      </c>
      <c r="D288" s="3" t="s">
        <v>877</v>
      </c>
      <c r="E288" s="3" t="s">
        <v>500</v>
      </c>
      <c r="F288" s="3" t="s">
        <v>0</v>
      </c>
    </row>
    <row r="289" spans="1:12">
      <c r="A289" s="5" t="s">
        <v>30</v>
      </c>
      <c r="B289" s="40" t="s">
        <v>1220</v>
      </c>
      <c r="C289" s="40" t="s">
        <v>895</v>
      </c>
      <c r="D289" s="3" t="s">
        <v>877</v>
      </c>
      <c r="E289" s="3" t="s">
        <v>418</v>
      </c>
      <c r="F289" s="3" t="s">
        <v>0</v>
      </c>
    </row>
    <row r="290" spans="1:12">
      <c r="A290" s="5" t="s">
        <v>1104</v>
      </c>
      <c r="B290" s="40" t="s">
        <v>1220</v>
      </c>
      <c r="C290" s="40" t="s">
        <v>834</v>
      </c>
      <c r="D290" s="3" t="s">
        <v>877</v>
      </c>
      <c r="E290" s="3" t="s">
        <v>474</v>
      </c>
      <c r="F290" s="3" t="s">
        <v>0</v>
      </c>
      <c r="G290" s="3" t="s">
        <v>1105</v>
      </c>
    </row>
    <row r="291" spans="1:12">
      <c r="A291" s="7" t="s">
        <v>1441</v>
      </c>
      <c r="B291" s="40" t="s">
        <v>1220</v>
      </c>
      <c r="C291" s="40" t="s">
        <v>1540</v>
      </c>
      <c r="D291" s="3" t="s">
        <v>1531</v>
      </c>
      <c r="E291" s="3" t="s">
        <v>1541</v>
      </c>
      <c r="F291" s="3" t="s">
        <v>0</v>
      </c>
      <c r="G291" s="3" t="s">
        <v>1542</v>
      </c>
    </row>
    <row r="292" spans="1:12">
      <c r="A292" s="7" t="s">
        <v>491</v>
      </c>
      <c r="B292" s="40" t="s">
        <v>1220</v>
      </c>
      <c r="C292" s="40" t="s">
        <v>834</v>
      </c>
      <c r="D292" s="3" t="s">
        <v>877</v>
      </c>
      <c r="E292" s="3" t="s">
        <v>1543</v>
      </c>
      <c r="F292" s="3" t="s">
        <v>0</v>
      </c>
      <c r="G292" s="339" t="s">
        <v>1544</v>
      </c>
      <c r="H292" s="339" t="s">
        <v>1545</v>
      </c>
    </row>
    <row r="293" spans="1:12">
      <c r="A293" s="5" t="s">
        <v>1327</v>
      </c>
      <c r="B293" s="40" t="s">
        <v>1220</v>
      </c>
      <c r="C293" s="40"/>
      <c r="D293" s="3" t="s">
        <v>1395</v>
      </c>
      <c r="E293" s="3" t="s">
        <v>1396</v>
      </c>
      <c r="F293" s="3" t="s">
        <v>1</v>
      </c>
    </row>
    <row r="294" spans="1:12">
      <c r="A294" s="5" t="s">
        <v>1521</v>
      </c>
      <c r="B294" s="3" t="s">
        <v>1220</v>
      </c>
      <c r="C294" s="3" t="s">
        <v>895</v>
      </c>
      <c r="D294" s="3" t="s">
        <v>877</v>
      </c>
      <c r="E294" s="3" t="s">
        <v>1553</v>
      </c>
      <c r="F294" s="3" t="s">
        <v>0</v>
      </c>
    </row>
    <row r="295" spans="1:12">
      <c r="A295" s="7" t="s">
        <v>484</v>
      </c>
      <c r="B295" s="3" t="s">
        <v>1220</v>
      </c>
      <c r="C295" s="3" t="s">
        <v>897</v>
      </c>
      <c r="D295" s="3" t="s">
        <v>896</v>
      </c>
      <c r="E295" s="3" t="s">
        <v>1563</v>
      </c>
      <c r="F295" s="3" t="s">
        <v>0</v>
      </c>
    </row>
    <row r="296" spans="1:12">
      <c r="A296" s="3" t="s">
        <v>427</v>
      </c>
      <c r="B296" s="3" t="s">
        <v>1220</v>
      </c>
      <c r="C296" s="3" t="s">
        <v>1601</v>
      </c>
      <c r="D296" s="3" t="s">
        <v>1602</v>
      </c>
      <c r="E296" s="3" t="s">
        <v>428</v>
      </c>
      <c r="F296" s="3" t="s">
        <v>505</v>
      </c>
    </row>
    <row r="297" spans="1:12">
      <c r="A297" s="3" t="s">
        <v>1125</v>
      </c>
      <c r="B297" s="3" t="s">
        <v>1220</v>
      </c>
      <c r="L297" s="1">
        <v>45239</v>
      </c>
    </row>
    <row r="298" spans="1:12">
      <c r="A298" s="3" t="s">
        <v>125</v>
      </c>
      <c r="B298" s="3" t="s">
        <v>1570</v>
      </c>
      <c r="D298" s="3" t="s">
        <v>877</v>
      </c>
      <c r="E298" s="3" t="s">
        <v>550</v>
      </c>
      <c r="F298" s="3" t="s">
        <v>8</v>
      </c>
    </row>
    <row r="299" spans="1:12">
      <c r="A299" s="5" t="s">
        <v>128</v>
      </c>
      <c r="B299" s="3" t="s">
        <v>1546</v>
      </c>
      <c r="C299" s="3" t="s">
        <v>891</v>
      </c>
      <c r="D299" s="3" t="s">
        <v>877</v>
      </c>
      <c r="E299" s="3" t="s">
        <v>1130</v>
      </c>
      <c r="F299" s="3" t="s">
        <v>0</v>
      </c>
    </row>
    <row r="300" spans="1:12">
      <c r="A300" s="7" t="s">
        <v>39</v>
      </c>
      <c r="B300" s="40" t="s">
        <v>1421</v>
      </c>
      <c r="C300" s="40" t="s">
        <v>903</v>
      </c>
      <c r="D300" s="3" t="s">
        <v>877</v>
      </c>
      <c r="E300" s="3" t="s">
        <v>1547</v>
      </c>
      <c r="F300" s="3" t="s">
        <v>0</v>
      </c>
    </row>
    <row r="301" spans="1:12">
      <c r="A301" s="5" t="s">
        <v>144</v>
      </c>
      <c r="B301" s="40" t="s">
        <v>1421</v>
      </c>
      <c r="C301" s="40" t="s">
        <v>1422</v>
      </c>
      <c r="D301" s="3" t="s">
        <v>877</v>
      </c>
      <c r="E301" s="3" t="s">
        <v>344</v>
      </c>
      <c r="F301" s="3" t="s">
        <v>1073</v>
      </c>
    </row>
    <row r="302" spans="1:12">
      <c r="A302" s="5" t="s">
        <v>80</v>
      </c>
      <c r="B302" s="40" t="s">
        <v>1421</v>
      </c>
      <c r="C302" s="40" t="s">
        <v>1422</v>
      </c>
      <c r="D302" s="3" t="s">
        <v>877</v>
      </c>
      <c r="E302" s="3" t="s">
        <v>418</v>
      </c>
      <c r="F302" s="3" t="s">
        <v>0</v>
      </c>
    </row>
    <row r="303" spans="1:12">
      <c r="A303" s="3" t="s">
        <v>614</v>
      </c>
      <c r="B303" s="3" t="s">
        <v>1562</v>
      </c>
      <c r="C303" s="3" t="s">
        <v>862</v>
      </c>
      <c r="D303" s="3" t="s">
        <v>871</v>
      </c>
      <c r="E303" s="3" t="s">
        <v>302</v>
      </c>
      <c r="F303" s="3" t="s">
        <v>0</v>
      </c>
      <c r="L303" s="3" t="s">
        <v>1523</v>
      </c>
    </row>
    <row r="304" spans="1:12">
      <c r="A304" s="5" t="s">
        <v>201</v>
      </c>
      <c r="B304" s="40" t="s">
        <v>1398</v>
      </c>
      <c r="C304" s="40" t="s">
        <v>960</v>
      </c>
      <c r="D304" s="3" t="s">
        <v>871</v>
      </c>
      <c r="E304" s="3" t="s">
        <v>584</v>
      </c>
      <c r="F304" s="3" t="s">
        <v>0</v>
      </c>
      <c r="G304" s="3" t="s">
        <v>1554</v>
      </c>
      <c r="J304" s="3" t="s">
        <v>1603</v>
      </c>
    </row>
    <row r="305" spans="1:10">
      <c r="A305" s="5" t="s">
        <v>93</v>
      </c>
      <c r="B305" s="40" t="s">
        <v>1398</v>
      </c>
      <c r="C305" s="40" t="s">
        <v>960</v>
      </c>
      <c r="D305" s="3" t="s">
        <v>871</v>
      </c>
      <c r="E305" s="3" t="s">
        <v>325</v>
      </c>
      <c r="F305" s="3" t="s">
        <v>8</v>
      </c>
      <c r="G305" s="3" t="s">
        <v>1554</v>
      </c>
      <c r="J305" s="3" t="s">
        <v>1603</v>
      </c>
    </row>
    <row r="306" spans="1:10">
      <c r="A306" s="5" t="s">
        <v>152</v>
      </c>
      <c r="B306" s="40" t="s">
        <v>1398</v>
      </c>
      <c r="C306" s="40" t="s">
        <v>1426</v>
      </c>
      <c r="D306" s="3" t="s">
        <v>979</v>
      </c>
      <c r="E306" s="3" t="s">
        <v>314</v>
      </c>
      <c r="F306" s="3" t="s">
        <v>1073</v>
      </c>
      <c r="J306" s="3" t="s">
        <v>1604</v>
      </c>
    </row>
    <row r="307" spans="1:10">
      <c r="A307" s="7" t="s">
        <v>210</v>
      </c>
      <c r="B307" s="40" t="s">
        <v>1398</v>
      </c>
      <c r="C307" s="40" t="s">
        <v>1427</v>
      </c>
      <c r="D307" s="3" t="s">
        <v>1057</v>
      </c>
      <c r="E307" s="3" t="s">
        <v>1058</v>
      </c>
      <c r="F307" s="3" t="s">
        <v>0</v>
      </c>
      <c r="G307" s="3" t="s">
        <v>1549</v>
      </c>
      <c r="H307" s="3" t="s">
        <v>1550</v>
      </c>
      <c r="I307" s="3" t="s">
        <v>1605</v>
      </c>
      <c r="J307" s="3" t="s">
        <v>1604</v>
      </c>
    </row>
    <row r="308" spans="1:10">
      <c r="A308" s="5" t="s">
        <v>9</v>
      </c>
      <c r="B308" s="40" t="s">
        <v>1398</v>
      </c>
      <c r="C308" s="40" t="s">
        <v>1551</v>
      </c>
      <c r="D308" s="3" t="s">
        <v>949</v>
      </c>
      <c r="E308" s="3" t="s">
        <v>1404</v>
      </c>
      <c r="F308" s="3" t="s">
        <v>3</v>
      </c>
      <c r="G308" s="3" t="s">
        <v>1554</v>
      </c>
      <c r="J308" s="3" t="s">
        <v>1603</v>
      </c>
    </row>
    <row r="309" spans="1:10">
      <c r="A309" s="5" t="s">
        <v>360</v>
      </c>
      <c r="B309" s="40" t="s">
        <v>1398</v>
      </c>
      <c r="C309" s="40" t="s">
        <v>891</v>
      </c>
      <c r="D309" s="3" t="s">
        <v>877</v>
      </c>
      <c r="E309" s="3" t="s">
        <v>361</v>
      </c>
      <c r="F309" s="3" t="s">
        <v>0</v>
      </c>
      <c r="J309" s="3" t="s">
        <v>1604</v>
      </c>
    </row>
    <row r="310" spans="1:10">
      <c r="A310" s="5" t="s">
        <v>201</v>
      </c>
      <c r="B310" s="40" t="s">
        <v>1398</v>
      </c>
      <c r="C310" s="40" t="s">
        <v>891</v>
      </c>
      <c r="D310" s="3" t="s">
        <v>877</v>
      </c>
      <c r="E310" s="3" t="s">
        <v>344</v>
      </c>
      <c r="F310" s="3" t="s">
        <v>0</v>
      </c>
      <c r="G310" s="3" t="s">
        <v>1447</v>
      </c>
      <c r="J310" s="3" t="s">
        <v>1603</v>
      </c>
    </row>
    <row r="311" spans="1:10">
      <c r="A311" s="5" t="s">
        <v>22</v>
      </c>
      <c r="B311" s="3" t="s">
        <v>1398</v>
      </c>
      <c r="D311" s="3" t="s">
        <v>877</v>
      </c>
      <c r="E311" s="3" t="s">
        <v>616</v>
      </c>
      <c r="F311" s="3" t="s">
        <v>0</v>
      </c>
      <c r="J311" s="3" t="s">
        <v>1604</v>
      </c>
    </row>
    <row r="312" spans="1:10">
      <c r="A312" s="5" t="s">
        <v>609</v>
      </c>
      <c r="B312" s="3" t="s">
        <v>1398</v>
      </c>
      <c r="D312" s="3" t="s">
        <v>877</v>
      </c>
      <c r="E312" s="3" t="s">
        <v>200</v>
      </c>
      <c r="F312" s="3" t="s">
        <v>0</v>
      </c>
      <c r="J312" s="3" t="s">
        <v>1604</v>
      </c>
    </row>
    <row r="313" spans="1:10">
      <c r="A313" s="5" t="s">
        <v>1124</v>
      </c>
      <c r="B313" s="3" t="s">
        <v>1398</v>
      </c>
      <c r="E313" s="3" t="s">
        <v>418</v>
      </c>
      <c r="F313" s="3" t="s">
        <v>0</v>
      </c>
      <c r="G313" s="3" t="s">
        <v>1554</v>
      </c>
      <c r="J313" s="3" t="s">
        <v>1603</v>
      </c>
    </row>
    <row r="314" spans="1:10">
      <c r="A314" s="3" t="s">
        <v>26</v>
      </c>
      <c r="B314" s="3" t="s">
        <v>1398</v>
      </c>
      <c r="C314" s="3" t="s">
        <v>1567</v>
      </c>
      <c r="D314" s="3" t="s">
        <v>877</v>
      </c>
      <c r="E314" s="3" t="s">
        <v>473</v>
      </c>
      <c r="F314" s="3" t="s">
        <v>0</v>
      </c>
      <c r="J314" s="3" t="s">
        <v>1604</v>
      </c>
    </row>
    <row r="316" spans="1:10">
      <c r="A316" s="3" t="s">
        <v>1606</v>
      </c>
    </row>
    <row r="317" spans="1:10">
      <c r="A317" s="3" t="s">
        <v>1240</v>
      </c>
      <c r="B317" s="1">
        <v>45481</v>
      </c>
      <c r="C317" s="3" t="s">
        <v>949</v>
      </c>
      <c r="D317" s="3" t="s">
        <v>1607</v>
      </c>
      <c r="E317" s="3" t="s">
        <v>1048</v>
      </c>
      <c r="G317" s="3" t="s">
        <v>1608</v>
      </c>
    </row>
    <row r="319" spans="1:10">
      <c r="A319" s="3" t="s">
        <v>1038</v>
      </c>
      <c r="B319" s="3" t="s">
        <v>1414</v>
      </c>
      <c r="C319" s="3" t="s">
        <v>1527</v>
      </c>
      <c r="D319" s="3" t="s">
        <v>1010</v>
      </c>
      <c r="E319" s="3" t="s">
        <v>1039</v>
      </c>
      <c r="F319" s="3" t="s">
        <v>0</v>
      </c>
    </row>
    <row r="320" spans="1:10">
      <c r="A320" s="3" t="s">
        <v>501</v>
      </c>
    </row>
    <row r="321" spans="1:1">
      <c r="A321" s="3" t="s">
        <v>84</v>
      </c>
    </row>
    <row r="322" spans="1:1">
      <c r="A322" s="3" t="s">
        <v>1136</v>
      </c>
    </row>
  </sheetData>
  <conditionalFormatting sqref="M2 Q2:Q3 I2:I4 D2:D37 L41 P41:P46 D41:D90 O94:O97 D94:D153 H99:H100 H157 O157 D157:D195 H161 K199 O199:O200 D200:D233 K202:K203 H243">
    <cfRule type="notContainsBlanks" dxfId="10" priority="1">
      <formula>LEN(TRIM(D2))&gt;0</formula>
    </cfRule>
    <cfRule type="containsBlanks" dxfId="9" priority="2">
      <formula>LEN(TRIM(D2))=0</formula>
    </cfRule>
  </conditionalFormatting>
  <hyperlinks>
    <hyperlink ref="G292" r:id="rId1" xr:uid="{00000000-0004-0000-3100-000000000000}"/>
    <hyperlink ref="H292" r:id="rId2" xr:uid="{00000000-0004-0000-3100-000001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3100-000000000000}">
          <x14:formula1>
            <xm:f>'Feb 2023'!$Y$4:$Y$8</xm:f>
          </x14:formula1>
          <xm:sqref>M2 Q2:Q3 I2:I4 D2:D37 L41 P41:P46 D41:D90 O94:O97 H99:H100 D94:D153 H157 O157 H161 D157:D195 K199 O199:O200 K202:K203 D200:D233 H243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Z261"/>
  <sheetViews>
    <sheetView workbookViewId="0"/>
  </sheetViews>
  <sheetFormatPr defaultColWidth="12.6640625" defaultRowHeight="15.75" customHeight="1"/>
  <sheetData>
    <row r="1" spans="1:25">
      <c r="A1" s="3" t="s">
        <v>1609</v>
      </c>
      <c r="Y1" s="3" t="s">
        <v>1</v>
      </c>
    </row>
    <row r="2" spans="1:25">
      <c r="A2" s="302" t="s">
        <v>1483</v>
      </c>
      <c r="B2" s="3" t="s">
        <v>397</v>
      </c>
      <c r="C2" s="3">
        <v>40</v>
      </c>
      <c r="D2" s="4" t="s">
        <v>0</v>
      </c>
      <c r="E2" s="333">
        <v>100</v>
      </c>
      <c r="F2" s="302">
        <f t="shared" ref="F2:F8" si="0">E2-C2</f>
        <v>60</v>
      </c>
      <c r="J2" s="32"/>
      <c r="M2" s="32"/>
      <c r="Y2" s="3" t="s">
        <v>8</v>
      </c>
    </row>
    <row r="3" spans="1:25">
      <c r="A3" s="302" t="s">
        <v>1483</v>
      </c>
      <c r="B3" s="3" t="s">
        <v>1573</v>
      </c>
      <c r="C3" s="3">
        <v>30</v>
      </c>
      <c r="D3" s="4" t="s">
        <v>0</v>
      </c>
      <c r="E3" s="333">
        <v>75</v>
      </c>
      <c r="F3" s="302">
        <f t="shared" si="0"/>
        <v>45</v>
      </c>
      <c r="H3" s="1">
        <v>45328</v>
      </c>
      <c r="I3" s="3" t="s">
        <v>9</v>
      </c>
      <c r="J3" s="3">
        <v>70</v>
      </c>
      <c r="K3" s="4" t="s">
        <v>3</v>
      </c>
      <c r="Y3" s="3" t="s">
        <v>3</v>
      </c>
    </row>
    <row r="4" spans="1:25">
      <c r="A4" s="302" t="s">
        <v>1483</v>
      </c>
      <c r="B4" s="3" t="s">
        <v>347</v>
      </c>
      <c r="C4" s="3">
        <f t="shared" ref="C4:C5" si="1">0.4*E4</f>
        <v>40</v>
      </c>
      <c r="D4" s="4" t="s">
        <v>0</v>
      </c>
      <c r="E4" s="333">
        <v>100</v>
      </c>
      <c r="F4" s="302">
        <f t="shared" si="0"/>
        <v>60</v>
      </c>
      <c r="H4" s="1">
        <v>45328</v>
      </c>
      <c r="I4" s="3" t="s">
        <v>427</v>
      </c>
      <c r="J4" s="3">
        <v>80</v>
      </c>
      <c r="K4" s="7" t="s">
        <v>505</v>
      </c>
    </row>
    <row r="5" spans="1:25">
      <c r="A5" s="302" t="s">
        <v>1483</v>
      </c>
      <c r="B5" s="3" t="s">
        <v>360</v>
      </c>
      <c r="C5" s="3">
        <f t="shared" si="1"/>
        <v>30</v>
      </c>
      <c r="D5" s="4" t="s">
        <v>0</v>
      </c>
      <c r="E5" s="333">
        <v>75</v>
      </c>
      <c r="F5" s="302">
        <f t="shared" si="0"/>
        <v>45</v>
      </c>
      <c r="H5" s="1">
        <v>45329</v>
      </c>
      <c r="I5" s="3" t="s">
        <v>1571</v>
      </c>
      <c r="J5" s="3">
        <v>80</v>
      </c>
      <c r="K5" s="4" t="s">
        <v>1</v>
      </c>
    </row>
    <row r="6" spans="1:25">
      <c r="A6" s="302" t="s">
        <v>1483</v>
      </c>
      <c r="B6" s="3" t="s">
        <v>609</v>
      </c>
      <c r="C6" s="3">
        <v>30</v>
      </c>
      <c r="D6" s="4" t="s">
        <v>0</v>
      </c>
      <c r="E6" s="333">
        <v>75</v>
      </c>
      <c r="F6" s="302">
        <f t="shared" si="0"/>
        <v>45</v>
      </c>
      <c r="H6" s="1">
        <v>45333</v>
      </c>
      <c r="I6" s="3" t="s">
        <v>501</v>
      </c>
      <c r="J6" s="32">
        <v>30</v>
      </c>
      <c r="K6" s="4" t="s">
        <v>1</v>
      </c>
    </row>
    <row r="7" spans="1:25">
      <c r="A7" s="302" t="s">
        <v>1484</v>
      </c>
      <c r="B7" s="3" t="s">
        <v>22</v>
      </c>
      <c r="C7" s="3">
        <v>0</v>
      </c>
      <c r="D7" s="4" t="s">
        <v>0</v>
      </c>
      <c r="E7" s="333">
        <v>36</v>
      </c>
      <c r="F7" s="302">
        <f t="shared" si="0"/>
        <v>36</v>
      </c>
      <c r="H7" s="1">
        <v>45333</v>
      </c>
      <c r="I7" s="3" t="s">
        <v>90</v>
      </c>
      <c r="J7" s="32">
        <v>80</v>
      </c>
      <c r="K7" s="4" t="s">
        <v>1</v>
      </c>
    </row>
    <row r="8" spans="1:25">
      <c r="A8" s="302" t="s">
        <v>1484</v>
      </c>
      <c r="B8" s="3" t="s">
        <v>1512</v>
      </c>
      <c r="C8" s="3">
        <v>40</v>
      </c>
      <c r="D8" s="4" t="s">
        <v>0</v>
      </c>
      <c r="E8" s="333">
        <v>100</v>
      </c>
      <c r="F8" s="302">
        <f t="shared" si="0"/>
        <v>60</v>
      </c>
      <c r="J8" s="32"/>
    </row>
    <row r="9" spans="1:25">
      <c r="A9" s="1">
        <v>45327</v>
      </c>
      <c r="B9" s="3" t="s">
        <v>259</v>
      </c>
      <c r="C9" s="3">
        <v>50</v>
      </c>
      <c r="D9" s="4" t="s">
        <v>0</v>
      </c>
      <c r="F9" s="302"/>
      <c r="J9" s="32"/>
    </row>
    <row r="10" spans="1:25">
      <c r="A10" s="1">
        <v>45327</v>
      </c>
      <c r="B10" s="3" t="s">
        <v>201</v>
      </c>
      <c r="C10" s="3">
        <v>30</v>
      </c>
      <c r="D10" s="4" t="s">
        <v>0</v>
      </c>
      <c r="F10" s="3">
        <f>SUM(F2:F8)</f>
        <v>351</v>
      </c>
    </row>
    <row r="11" spans="1:25">
      <c r="A11" s="1">
        <v>45327</v>
      </c>
      <c r="B11" s="3" t="s">
        <v>638</v>
      </c>
      <c r="C11" s="3">
        <v>50</v>
      </c>
      <c r="D11" s="4" t="s">
        <v>0</v>
      </c>
    </row>
    <row r="12" spans="1:25">
      <c r="A12" s="1">
        <v>45327</v>
      </c>
      <c r="B12" s="3" t="s">
        <v>20</v>
      </c>
      <c r="C12" s="3">
        <v>50</v>
      </c>
      <c r="D12" s="4" t="s">
        <v>0</v>
      </c>
      <c r="G12" s="3" t="s">
        <v>21</v>
      </c>
      <c r="H12" s="3">
        <v>95</v>
      </c>
    </row>
    <row r="13" spans="1:25">
      <c r="A13" s="1">
        <v>45327</v>
      </c>
      <c r="B13" s="3" t="s">
        <v>394</v>
      </c>
      <c r="C13" s="3">
        <v>50</v>
      </c>
      <c r="D13" s="4" t="s">
        <v>0</v>
      </c>
    </row>
    <row r="14" spans="1:25">
      <c r="A14" s="1">
        <v>45328</v>
      </c>
      <c r="B14" s="3" t="s">
        <v>1477</v>
      </c>
      <c r="C14" s="3">
        <v>50</v>
      </c>
      <c r="D14" s="4" t="s">
        <v>0</v>
      </c>
    </row>
    <row r="15" spans="1:25">
      <c r="A15" s="1">
        <v>45328</v>
      </c>
      <c r="B15" s="3" t="s">
        <v>30</v>
      </c>
      <c r="C15" s="3">
        <v>50</v>
      </c>
      <c r="D15" s="4" t="s">
        <v>0</v>
      </c>
    </row>
    <row r="16" spans="1:25">
      <c r="A16" s="1">
        <v>45328</v>
      </c>
      <c r="B16" s="3" t="s">
        <v>331</v>
      </c>
      <c r="C16" s="3">
        <v>50</v>
      </c>
      <c r="D16" s="4" t="s">
        <v>0</v>
      </c>
      <c r="I16" s="3" t="s">
        <v>1201</v>
      </c>
      <c r="J16" s="3">
        <v>70</v>
      </c>
    </row>
    <row r="17" spans="1:10">
      <c r="A17" s="1">
        <v>45328</v>
      </c>
      <c r="B17" s="3" t="s">
        <v>1026</v>
      </c>
      <c r="C17" s="3">
        <v>70</v>
      </c>
      <c r="D17" s="4" t="s">
        <v>0</v>
      </c>
      <c r="I17" s="3" t="s">
        <v>1374</v>
      </c>
      <c r="J17" s="3">
        <v>80</v>
      </c>
    </row>
    <row r="18" spans="1:10">
      <c r="A18" s="1">
        <v>45328</v>
      </c>
      <c r="B18" s="3" t="s">
        <v>471</v>
      </c>
      <c r="C18" s="3">
        <v>70</v>
      </c>
      <c r="D18" s="4" t="s">
        <v>0</v>
      </c>
      <c r="I18" s="3" t="s">
        <v>165</v>
      </c>
      <c r="J18" s="3">
        <v>110</v>
      </c>
    </row>
    <row r="19" spans="1:10">
      <c r="A19" s="1">
        <v>45329</v>
      </c>
      <c r="B19" s="3" t="s">
        <v>372</v>
      </c>
      <c r="C19" s="3">
        <v>70</v>
      </c>
      <c r="D19" s="4" t="s">
        <v>0</v>
      </c>
      <c r="I19" s="3" t="s">
        <v>8</v>
      </c>
      <c r="J19" s="3">
        <v>80</v>
      </c>
    </row>
    <row r="20" spans="1:10">
      <c r="A20" s="1">
        <v>45329</v>
      </c>
      <c r="B20" s="3" t="s">
        <v>539</v>
      </c>
      <c r="C20" s="3">
        <v>70</v>
      </c>
      <c r="D20" s="4" t="s">
        <v>0</v>
      </c>
    </row>
    <row r="21" spans="1:10">
      <c r="A21" s="1">
        <v>45329</v>
      </c>
      <c r="B21" s="3" t="s">
        <v>1136</v>
      </c>
      <c r="C21" s="3">
        <v>50</v>
      </c>
      <c r="D21" s="4" t="s">
        <v>0</v>
      </c>
    </row>
    <row r="22" spans="1:10">
      <c r="A22" s="1">
        <v>45329</v>
      </c>
      <c r="B22" s="3" t="s">
        <v>30</v>
      </c>
      <c r="C22" s="3">
        <v>70</v>
      </c>
      <c r="D22" s="4" t="s">
        <v>0</v>
      </c>
    </row>
    <row r="23" spans="1:10">
      <c r="A23" s="1">
        <v>45329</v>
      </c>
      <c r="B23" s="3" t="s">
        <v>164</v>
      </c>
      <c r="C23" s="3">
        <v>70</v>
      </c>
      <c r="D23" s="4" t="s">
        <v>0</v>
      </c>
    </row>
    <row r="24" spans="1:10">
      <c r="A24" s="1">
        <v>45329</v>
      </c>
      <c r="B24" s="3" t="s">
        <v>20</v>
      </c>
      <c r="C24" s="3">
        <v>50</v>
      </c>
      <c r="D24" s="4" t="s">
        <v>0</v>
      </c>
    </row>
    <row r="25" spans="1:10">
      <c r="A25" s="1">
        <v>45329</v>
      </c>
      <c r="B25" s="3" t="s">
        <v>397</v>
      </c>
      <c r="C25" s="3">
        <v>80</v>
      </c>
      <c r="D25" s="4" t="s">
        <v>0</v>
      </c>
    </row>
    <row r="26" spans="1:10">
      <c r="A26" s="1">
        <v>45329</v>
      </c>
      <c r="B26" s="3" t="s">
        <v>131</v>
      </c>
      <c r="C26" s="3">
        <v>30</v>
      </c>
      <c r="D26" s="4" t="s">
        <v>0</v>
      </c>
    </row>
    <row r="27" spans="1:10">
      <c r="A27" s="1">
        <v>45330</v>
      </c>
      <c r="B27" s="3" t="s">
        <v>471</v>
      </c>
      <c r="C27" s="3">
        <v>80</v>
      </c>
      <c r="D27" s="4" t="s">
        <v>0</v>
      </c>
    </row>
    <row r="28" spans="1:10">
      <c r="A28" s="1">
        <v>45330</v>
      </c>
      <c r="B28" s="3" t="s">
        <v>1117</v>
      </c>
      <c r="C28" s="3">
        <v>50</v>
      </c>
      <c r="D28" s="4" t="s">
        <v>0</v>
      </c>
    </row>
    <row r="29" spans="1:10">
      <c r="A29" s="1">
        <v>45330</v>
      </c>
      <c r="B29" s="3" t="s">
        <v>1038</v>
      </c>
      <c r="C29" s="3">
        <v>50</v>
      </c>
      <c r="D29" s="4" t="s">
        <v>0</v>
      </c>
    </row>
    <row r="30" spans="1:10">
      <c r="A30" s="1">
        <v>45330</v>
      </c>
      <c r="B30" s="3" t="s">
        <v>1510</v>
      </c>
      <c r="C30" s="3">
        <v>80</v>
      </c>
      <c r="D30" s="4" t="s">
        <v>0</v>
      </c>
    </row>
    <row r="31" spans="1:10">
      <c r="A31" s="1">
        <v>45330</v>
      </c>
      <c r="B31" s="3" t="s">
        <v>328</v>
      </c>
      <c r="C31" s="3">
        <v>80</v>
      </c>
      <c r="D31" s="4" t="s">
        <v>0</v>
      </c>
    </row>
    <row r="32" spans="1:10">
      <c r="A32" s="1">
        <v>45330</v>
      </c>
      <c r="B32" s="3" t="s">
        <v>1558</v>
      </c>
      <c r="C32" s="3">
        <v>45</v>
      </c>
      <c r="D32" s="4" t="s">
        <v>0</v>
      </c>
    </row>
    <row r="33" spans="1:26">
      <c r="A33" s="1">
        <v>45331</v>
      </c>
      <c r="B33" s="3" t="s">
        <v>1610</v>
      </c>
      <c r="C33" s="3">
        <v>150</v>
      </c>
      <c r="D33" s="4" t="s">
        <v>0</v>
      </c>
    </row>
    <row r="34" spans="1:26">
      <c r="A34" s="1">
        <v>45331</v>
      </c>
      <c r="B34" s="3" t="s">
        <v>166</v>
      </c>
      <c r="C34" s="3">
        <v>30</v>
      </c>
      <c r="D34" s="4" t="s">
        <v>0</v>
      </c>
    </row>
    <row r="35" spans="1:26">
      <c r="A35" s="1">
        <v>45333</v>
      </c>
      <c r="B35" s="3" t="s">
        <v>209</v>
      </c>
      <c r="C35" s="3">
        <v>80</v>
      </c>
      <c r="D35" s="4" t="s">
        <v>0</v>
      </c>
    </row>
    <row r="36" spans="1:26">
      <c r="A36" s="1">
        <v>45333</v>
      </c>
      <c r="B36" s="3" t="s">
        <v>301</v>
      </c>
      <c r="C36" s="3">
        <v>80</v>
      </c>
      <c r="D36" s="4" t="s">
        <v>0</v>
      </c>
    </row>
    <row r="37" spans="1:26">
      <c r="A37" s="1">
        <v>45333</v>
      </c>
      <c r="B37" s="3" t="s">
        <v>210</v>
      </c>
      <c r="C37" s="3">
        <v>80</v>
      </c>
      <c r="D37" s="4" t="s">
        <v>0</v>
      </c>
    </row>
    <row r="38" spans="1:26">
      <c r="A38" s="1">
        <v>45333</v>
      </c>
      <c r="B38" s="3" t="s">
        <v>152</v>
      </c>
      <c r="C38" s="3">
        <v>70</v>
      </c>
      <c r="D38" s="4" t="s">
        <v>0</v>
      </c>
    </row>
    <row r="39" spans="1:26">
      <c r="A39" s="1">
        <v>45333</v>
      </c>
      <c r="B39" s="3" t="s">
        <v>1136</v>
      </c>
      <c r="C39" s="3">
        <v>30</v>
      </c>
      <c r="D39" s="4" t="s">
        <v>0</v>
      </c>
    </row>
    <row r="40" spans="1:26">
      <c r="A40" s="1">
        <v>45333</v>
      </c>
      <c r="B40" s="3" t="s">
        <v>84</v>
      </c>
      <c r="C40" s="3">
        <v>80</v>
      </c>
      <c r="D40" s="4" t="s">
        <v>0</v>
      </c>
    </row>
    <row r="41" spans="1:26">
      <c r="A41" s="1">
        <v>45333</v>
      </c>
      <c r="B41" s="3" t="s">
        <v>360</v>
      </c>
      <c r="C41" s="3">
        <v>70</v>
      </c>
      <c r="D41" s="4" t="s">
        <v>0</v>
      </c>
    </row>
    <row r="43" spans="1:26">
      <c r="A43" s="5"/>
      <c r="B43" s="5"/>
      <c r="C43" s="5">
        <f>SUM(C2:C41)</f>
        <v>2275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5" spans="1:26">
      <c r="A45" s="302" t="s">
        <v>1483</v>
      </c>
      <c r="B45" s="3" t="s">
        <v>397</v>
      </c>
      <c r="C45" s="3">
        <v>40</v>
      </c>
      <c r="D45" s="4" t="s">
        <v>0</v>
      </c>
      <c r="E45" s="333">
        <v>100</v>
      </c>
      <c r="F45" s="3">
        <f t="shared" ref="F45:F49" si="2">E45-C45</f>
        <v>60</v>
      </c>
      <c r="H45" s="1">
        <v>45335</v>
      </c>
      <c r="I45" s="3" t="s">
        <v>9</v>
      </c>
      <c r="J45" s="3">
        <v>70</v>
      </c>
      <c r="K45" s="4" t="s">
        <v>3</v>
      </c>
    </row>
    <row r="46" spans="1:26">
      <c r="A46" s="302" t="s">
        <v>1483</v>
      </c>
      <c r="B46" s="3" t="s">
        <v>1573</v>
      </c>
      <c r="C46" s="3">
        <v>18</v>
      </c>
      <c r="D46" s="4" t="s">
        <v>0</v>
      </c>
      <c r="E46" s="333">
        <v>45</v>
      </c>
      <c r="F46" s="3">
        <f t="shared" si="2"/>
        <v>27</v>
      </c>
      <c r="H46" s="1">
        <v>45336</v>
      </c>
      <c r="I46" s="3" t="s">
        <v>1571</v>
      </c>
      <c r="J46" s="3">
        <v>50</v>
      </c>
      <c r="K46" s="4" t="s">
        <v>1</v>
      </c>
    </row>
    <row r="47" spans="1:26">
      <c r="A47" s="302" t="s">
        <v>1483</v>
      </c>
      <c r="B47" s="3" t="s">
        <v>347</v>
      </c>
      <c r="C47" s="3">
        <f>0.4*E47</f>
        <v>40</v>
      </c>
      <c r="D47" s="4" t="s">
        <v>0</v>
      </c>
      <c r="E47" s="333">
        <v>100</v>
      </c>
      <c r="F47" s="3">
        <f t="shared" si="2"/>
        <v>60</v>
      </c>
      <c r="H47" s="1">
        <v>45336</v>
      </c>
      <c r="I47" s="3" t="s">
        <v>427</v>
      </c>
      <c r="J47" s="3">
        <v>80</v>
      </c>
      <c r="K47" s="4" t="s">
        <v>1611</v>
      </c>
    </row>
    <row r="48" spans="1:26">
      <c r="A48" s="302" t="s">
        <v>1483</v>
      </c>
      <c r="B48" s="3" t="s">
        <v>609</v>
      </c>
      <c r="C48" s="3">
        <v>30</v>
      </c>
      <c r="D48" s="4" t="s">
        <v>0</v>
      </c>
      <c r="E48" s="333">
        <v>75</v>
      </c>
      <c r="F48" s="3">
        <f t="shared" si="2"/>
        <v>45</v>
      </c>
      <c r="H48" s="1">
        <v>45336</v>
      </c>
      <c r="I48" s="3" t="s">
        <v>1101</v>
      </c>
      <c r="J48" s="3">
        <v>70</v>
      </c>
      <c r="K48" s="4" t="s">
        <v>8</v>
      </c>
    </row>
    <row r="49" spans="1:6">
      <c r="A49" s="302" t="s">
        <v>1484</v>
      </c>
      <c r="B49" s="3" t="s">
        <v>22</v>
      </c>
      <c r="C49" s="3">
        <v>0</v>
      </c>
      <c r="D49" s="4" t="s">
        <v>0</v>
      </c>
      <c r="E49" s="333">
        <v>36</v>
      </c>
      <c r="F49" s="3">
        <f t="shared" si="2"/>
        <v>36</v>
      </c>
    </row>
    <row r="50" spans="1:6">
      <c r="A50" s="1">
        <v>45334</v>
      </c>
      <c r="B50" s="3" t="s">
        <v>209</v>
      </c>
      <c r="C50" s="3">
        <v>50</v>
      </c>
      <c r="D50" s="4" t="s">
        <v>0</v>
      </c>
    </row>
    <row r="51" spans="1:6">
      <c r="A51" s="1">
        <v>45334</v>
      </c>
      <c r="B51" s="3" t="s">
        <v>201</v>
      </c>
      <c r="C51" s="3">
        <v>50</v>
      </c>
      <c r="D51" s="4" t="s">
        <v>0</v>
      </c>
      <c r="F51" s="3">
        <f>SUM(F45:F49)</f>
        <v>228</v>
      </c>
    </row>
    <row r="52" spans="1:6">
      <c r="A52" s="1">
        <v>45334</v>
      </c>
      <c r="B52" s="3" t="s">
        <v>20</v>
      </c>
      <c r="C52" s="3">
        <v>70</v>
      </c>
      <c r="D52" s="4" t="s">
        <v>0</v>
      </c>
    </row>
    <row r="53" spans="1:6">
      <c r="A53" s="1">
        <v>45334</v>
      </c>
      <c r="B53" s="3" t="s">
        <v>1517</v>
      </c>
      <c r="C53" s="3">
        <v>120</v>
      </c>
      <c r="D53" s="4" t="s">
        <v>0</v>
      </c>
    </row>
    <row r="54" spans="1:6">
      <c r="A54" s="1">
        <v>45334</v>
      </c>
      <c r="B54" s="3" t="s">
        <v>394</v>
      </c>
      <c r="C54" s="3">
        <v>70</v>
      </c>
      <c r="D54" s="4" t="s">
        <v>0</v>
      </c>
    </row>
    <row r="55" spans="1:6">
      <c r="A55" s="1">
        <v>45334</v>
      </c>
      <c r="B55" s="3" t="s">
        <v>1110</v>
      </c>
      <c r="C55" s="3">
        <v>80</v>
      </c>
      <c r="D55" s="4" t="s">
        <v>0</v>
      </c>
    </row>
    <row r="56" spans="1:6">
      <c r="A56" s="1">
        <v>45335</v>
      </c>
      <c r="B56" s="3" t="s">
        <v>331</v>
      </c>
      <c r="C56" s="3">
        <v>50</v>
      </c>
      <c r="D56" s="4" t="s">
        <v>0</v>
      </c>
    </row>
    <row r="57" spans="1:6">
      <c r="A57" s="1">
        <v>45335</v>
      </c>
      <c r="B57" s="3" t="s">
        <v>490</v>
      </c>
      <c r="C57" s="3">
        <v>30</v>
      </c>
      <c r="D57" s="4" t="s">
        <v>0</v>
      </c>
    </row>
    <row r="58" spans="1:6">
      <c r="A58" s="1">
        <v>45335</v>
      </c>
      <c r="B58" s="3" t="s">
        <v>471</v>
      </c>
      <c r="C58" s="3">
        <v>80</v>
      </c>
      <c r="D58" s="4" t="s">
        <v>0</v>
      </c>
    </row>
    <row r="59" spans="1:6">
      <c r="A59" s="1">
        <v>45335</v>
      </c>
      <c r="B59" s="3" t="s">
        <v>30</v>
      </c>
      <c r="C59" s="3">
        <v>80</v>
      </c>
      <c r="D59" s="4" t="s">
        <v>0</v>
      </c>
    </row>
    <row r="60" spans="1:6">
      <c r="A60" s="1">
        <v>45335</v>
      </c>
      <c r="B60" s="3" t="s">
        <v>1486</v>
      </c>
      <c r="C60" s="3">
        <v>80</v>
      </c>
      <c r="D60" s="4" t="s">
        <v>0</v>
      </c>
    </row>
    <row r="61" spans="1:6">
      <c r="A61" s="1">
        <v>45335</v>
      </c>
      <c r="B61" s="3" t="s">
        <v>1612</v>
      </c>
      <c r="C61" s="3">
        <v>45</v>
      </c>
      <c r="D61" s="4" t="s">
        <v>0</v>
      </c>
    </row>
    <row r="62" spans="1:6">
      <c r="A62" s="1">
        <v>45335</v>
      </c>
      <c r="B62" s="3" t="s">
        <v>1514</v>
      </c>
      <c r="C62" s="3">
        <v>40</v>
      </c>
      <c r="D62" s="4" t="s">
        <v>0</v>
      </c>
    </row>
    <row r="63" spans="1:6">
      <c r="A63" s="1">
        <v>45336</v>
      </c>
      <c r="B63" s="3" t="s">
        <v>201</v>
      </c>
      <c r="C63" s="3">
        <v>30</v>
      </c>
      <c r="D63" s="4" t="s">
        <v>0</v>
      </c>
    </row>
    <row r="64" spans="1:6">
      <c r="A64" s="1">
        <v>45336</v>
      </c>
      <c r="B64" s="3" t="s">
        <v>164</v>
      </c>
      <c r="C64" s="3">
        <v>70</v>
      </c>
      <c r="D64" s="4" t="s">
        <v>0</v>
      </c>
    </row>
    <row r="65" spans="1:26">
      <c r="A65" s="1">
        <v>45336</v>
      </c>
      <c r="B65" s="3" t="s">
        <v>20</v>
      </c>
      <c r="C65" s="3">
        <v>50</v>
      </c>
      <c r="D65" s="4" t="s">
        <v>0</v>
      </c>
    </row>
    <row r="66" spans="1:26">
      <c r="A66" s="1">
        <v>45336</v>
      </c>
      <c r="B66" s="3" t="s">
        <v>372</v>
      </c>
      <c r="C66" s="3">
        <v>80</v>
      </c>
      <c r="D66" s="4" t="s">
        <v>0</v>
      </c>
    </row>
    <row r="67" spans="1:26">
      <c r="A67" s="1">
        <v>45336</v>
      </c>
      <c r="B67" s="3" t="s">
        <v>30</v>
      </c>
      <c r="C67" s="3">
        <v>80</v>
      </c>
      <c r="D67" s="4" t="s">
        <v>0</v>
      </c>
    </row>
    <row r="68" spans="1:26">
      <c r="A68" s="1">
        <v>45336</v>
      </c>
      <c r="B68" s="3" t="s">
        <v>1613</v>
      </c>
      <c r="C68" s="3">
        <v>20</v>
      </c>
      <c r="D68" s="4" t="s">
        <v>0</v>
      </c>
    </row>
    <row r="69" spans="1:26">
      <c r="A69" s="1">
        <v>45336</v>
      </c>
      <c r="B69" s="3" t="s">
        <v>1612</v>
      </c>
      <c r="C69" s="3">
        <v>20</v>
      </c>
      <c r="D69" s="4" t="s">
        <v>0</v>
      </c>
    </row>
    <row r="70" spans="1:26">
      <c r="A70" s="1">
        <v>45337</v>
      </c>
      <c r="B70" s="3" t="s">
        <v>1335</v>
      </c>
      <c r="C70" s="3">
        <v>30</v>
      </c>
      <c r="D70" s="4" t="s">
        <v>0</v>
      </c>
    </row>
    <row r="71" spans="1:26">
      <c r="A71" s="1">
        <v>45337</v>
      </c>
      <c r="B71" s="3" t="s">
        <v>1614</v>
      </c>
      <c r="C71" s="3">
        <v>80</v>
      </c>
      <c r="D71" s="4" t="s">
        <v>0</v>
      </c>
    </row>
    <row r="72" spans="1:26">
      <c r="A72" s="1">
        <v>45337</v>
      </c>
      <c r="B72" s="3" t="s">
        <v>471</v>
      </c>
      <c r="C72" s="3">
        <v>70</v>
      </c>
      <c r="D72" s="4" t="s">
        <v>0</v>
      </c>
      <c r="G72" s="17"/>
    </row>
    <row r="73" spans="1:26">
      <c r="A73" s="1">
        <v>45337</v>
      </c>
      <c r="B73" s="3" t="s">
        <v>1117</v>
      </c>
      <c r="C73" s="3">
        <v>50</v>
      </c>
      <c r="D73" s="4" t="s">
        <v>0</v>
      </c>
      <c r="G73" s="17"/>
    </row>
    <row r="74" spans="1:26">
      <c r="A74" s="1">
        <v>45337</v>
      </c>
      <c r="B74" s="3" t="s">
        <v>6</v>
      </c>
      <c r="C74" s="3">
        <v>50</v>
      </c>
      <c r="D74" s="4" t="s">
        <v>0</v>
      </c>
      <c r="G74" s="17"/>
    </row>
    <row r="75" spans="1:26">
      <c r="A75" s="1">
        <v>45337</v>
      </c>
      <c r="B75" s="3" t="s">
        <v>328</v>
      </c>
      <c r="C75" s="3">
        <v>80</v>
      </c>
      <c r="D75" s="4" t="s">
        <v>0</v>
      </c>
      <c r="G75" s="17"/>
    </row>
    <row r="76" spans="1:26">
      <c r="A76" s="1">
        <v>45337</v>
      </c>
      <c r="B76" s="3" t="s">
        <v>609</v>
      </c>
      <c r="C76" s="3">
        <v>80</v>
      </c>
      <c r="D76" s="4" t="s">
        <v>0</v>
      </c>
    </row>
    <row r="77" spans="1:26">
      <c r="A77" s="1">
        <v>45338</v>
      </c>
      <c r="B77" s="3" t="s">
        <v>166</v>
      </c>
      <c r="C77" s="3">
        <v>30</v>
      </c>
      <c r="D77" s="4" t="s">
        <v>0</v>
      </c>
    </row>
    <row r="78" spans="1:26">
      <c r="A78" s="1">
        <v>45338</v>
      </c>
      <c r="B78" s="3" t="s">
        <v>1615</v>
      </c>
      <c r="C78" s="3">
        <v>160</v>
      </c>
      <c r="D78" s="4" t="s">
        <v>0</v>
      </c>
    </row>
    <row r="80" spans="1:26">
      <c r="A80" s="5"/>
      <c r="B80" s="5"/>
      <c r="C80" s="5">
        <f>SUM(C45:C78)</f>
        <v>1953</v>
      </c>
      <c r="D80" s="5"/>
      <c r="E80" s="5"/>
      <c r="F80" s="5"/>
      <c r="G80" s="5"/>
      <c r="H80" s="5"/>
      <c r="I80" s="5"/>
      <c r="J80" s="5">
        <f>SUM(J45:J48)</f>
        <v>270</v>
      </c>
      <c r="K80" s="5"/>
      <c r="L80" s="5"/>
      <c r="M80" s="5">
        <f>C80+J80</f>
        <v>2223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2" spans="1:18">
      <c r="P82" s="3" t="s">
        <v>307</v>
      </c>
      <c r="Q82" s="3">
        <v>255</v>
      </c>
      <c r="R82" s="3" t="s">
        <v>1616</v>
      </c>
    </row>
    <row r="83" spans="1:18">
      <c r="A83" s="302" t="s">
        <v>1483</v>
      </c>
      <c r="B83" s="3" t="s">
        <v>1573</v>
      </c>
      <c r="C83" s="3">
        <v>24</v>
      </c>
      <c r="D83" s="4" t="s">
        <v>0</v>
      </c>
      <c r="E83" s="333">
        <v>60</v>
      </c>
      <c r="F83" s="1">
        <v>45343</v>
      </c>
      <c r="G83" s="3" t="s">
        <v>1571</v>
      </c>
      <c r="H83" s="3">
        <v>80</v>
      </c>
      <c r="I83" s="4" t="s">
        <v>1</v>
      </c>
      <c r="P83" s="3" t="s">
        <v>307</v>
      </c>
      <c r="Q83" s="3">
        <v>230</v>
      </c>
      <c r="R83" s="3" t="s">
        <v>1617</v>
      </c>
    </row>
    <row r="84" spans="1:18">
      <c r="A84" s="1">
        <v>45341</v>
      </c>
      <c r="B84" s="3" t="s">
        <v>152</v>
      </c>
      <c r="C84" s="3">
        <v>50</v>
      </c>
      <c r="D84" s="4" t="s">
        <v>0</v>
      </c>
      <c r="F84" s="1">
        <v>45344</v>
      </c>
      <c r="G84" s="3" t="s">
        <v>501</v>
      </c>
      <c r="H84" s="3">
        <v>50</v>
      </c>
      <c r="I84" s="4" t="s">
        <v>1</v>
      </c>
    </row>
    <row r="85" spans="1:18">
      <c r="A85" s="1">
        <v>45341</v>
      </c>
      <c r="B85" s="3" t="s">
        <v>1012</v>
      </c>
      <c r="C85" s="3">
        <v>70</v>
      </c>
      <c r="D85" s="4" t="s">
        <v>0</v>
      </c>
      <c r="F85" s="1">
        <v>45347</v>
      </c>
      <c r="G85" s="3" t="s">
        <v>501</v>
      </c>
      <c r="H85" s="3">
        <v>70</v>
      </c>
      <c r="I85" s="4" t="s">
        <v>1</v>
      </c>
    </row>
    <row r="86" spans="1:18">
      <c r="A86" s="1">
        <v>45342</v>
      </c>
      <c r="B86" s="3" t="s">
        <v>471</v>
      </c>
      <c r="C86" s="3">
        <v>70</v>
      </c>
      <c r="D86" s="4" t="s">
        <v>0</v>
      </c>
    </row>
    <row r="87" spans="1:18">
      <c r="A87" s="1">
        <v>45342</v>
      </c>
      <c r="B87" s="3" t="s">
        <v>331</v>
      </c>
      <c r="C87" s="3">
        <v>50</v>
      </c>
      <c r="D87" s="4" t="s">
        <v>0</v>
      </c>
    </row>
    <row r="88" spans="1:18">
      <c r="A88" s="1">
        <v>45342</v>
      </c>
      <c r="B88" s="3" t="s">
        <v>259</v>
      </c>
      <c r="C88" s="3">
        <v>50</v>
      </c>
      <c r="D88" s="4" t="s">
        <v>0</v>
      </c>
    </row>
    <row r="89" spans="1:18">
      <c r="A89" s="1">
        <v>45343</v>
      </c>
      <c r="B89" s="3" t="s">
        <v>1106</v>
      </c>
      <c r="C89" s="3">
        <v>40</v>
      </c>
      <c r="D89" s="4" t="s">
        <v>0</v>
      </c>
    </row>
    <row r="90" spans="1:18">
      <c r="A90" s="1">
        <v>45343</v>
      </c>
      <c r="B90" s="3" t="s">
        <v>394</v>
      </c>
      <c r="C90" s="3">
        <v>50</v>
      </c>
      <c r="D90" s="4" t="s">
        <v>0</v>
      </c>
    </row>
    <row r="91" spans="1:18">
      <c r="A91" s="1">
        <v>45343</v>
      </c>
      <c r="B91" s="3" t="s">
        <v>164</v>
      </c>
      <c r="C91" s="3">
        <v>70</v>
      </c>
      <c r="D91" s="4" t="s">
        <v>0</v>
      </c>
    </row>
    <row r="92" spans="1:18">
      <c r="A92" s="1">
        <v>45343</v>
      </c>
      <c r="B92" s="3" t="s">
        <v>1136</v>
      </c>
      <c r="C92" s="3">
        <v>50</v>
      </c>
      <c r="D92" s="4" t="s">
        <v>0</v>
      </c>
    </row>
    <row r="93" spans="1:18">
      <c r="A93" s="1">
        <v>45343</v>
      </c>
      <c r="B93" s="3" t="s">
        <v>397</v>
      </c>
      <c r="C93" s="3">
        <v>80</v>
      </c>
      <c r="D93" s="4" t="s">
        <v>0</v>
      </c>
    </row>
    <row r="94" spans="1:18">
      <c r="A94" s="1">
        <v>45343</v>
      </c>
      <c r="B94" s="3" t="s">
        <v>131</v>
      </c>
      <c r="C94" s="3">
        <v>50</v>
      </c>
      <c r="D94" s="4" t="s">
        <v>0</v>
      </c>
    </row>
    <row r="95" spans="1:18">
      <c r="A95" s="1">
        <v>45344</v>
      </c>
      <c r="B95" s="3" t="s">
        <v>397</v>
      </c>
      <c r="C95" s="3">
        <v>80</v>
      </c>
      <c r="D95" s="4" t="s">
        <v>0</v>
      </c>
    </row>
    <row r="96" spans="1:18">
      <c r="A96" s="1">
        <v>45344</v>
      </c>
      <c r="B96" s="3" t="s">
        <v>471</v>
      </c>
      <c r="C96" s="3">
        <v>70</v>
      </c>
      <c r="D96" s="4" t="s">
        <v>0</v>
      </c>
    </row>
    <row r="97" spans="1:26">
      <c r="A97" s="1">
        <v>45344</v>
      </c>
      <c r="B97" s="3" t="s">
        <v>1012</v>
      </c>
      <c r="C97" s="3">
        <v>70</v>
      </c>
      <c r="D97" s="4" t="s">
        <v>0</v>
      </c>
    </row>
    <row r="98" spans="1:26">
      <c r="A98" s="1">
        <v>45344</v>
      </c>
      <c r="B98" s="3" t="s">
        <v>539</v>
      </c>
      <c r="C98" s="3">
        <v>70</v>
      </c>
      <c r="D98" s="4" t="s">
        <v>0</v>
      </c>
    </row>
    <row r="99" spans="1:26">
      <c r="A99" s="1">
        <v>45344</v>
      </c>
      <c r="B99" s="3" t="s">
        <v>328</v>
      </c>
      <c r="C99" s="3">
        <v>80</v>
      </c>
      <c r="D99" s="4" t="s">
        <v>0</v>
      </c>
    </row>
    <row r="100" spans="1:26">
      <c r="A100" s="1">
        <v>45344</v>
      </c>
      <c r="B100" s="3" t="s">
        <v>1618</v>
      </c>
      <c r="C100" s="3">
        <v>80</v>
      </c>
      <c r="D100" s="4" t="s">
        <v>0</v>
      </c>
    </row>
    <row r="101" spans="1:26">
      <c r="A101" s="1">
        <v>45347</v>
      </c>
      <c r="B101" s="3" t="s">
        <v>210</v>
      </c>
      <c r="C101" s="3">
        <v>80</v>
      </c>
      <c r="D101" s="4" t="s">
        <v>0</v>
      </c>
    </row>
    <row r="102" spans="1:26">
      <c r="A102" s="1">
        <v>45347</v>
      </c>
      <c r="B102" s="3" t="s">
        <v>1619</v>
      </c>
      <c r="C102" s="3">
        <v>80</v>
      </c>
      <c r="D102" s="4" t="s">
        <v>0</v>
      </c>
    </row>
    <row r="103" spans="1:26">
      <c r="A103" s="1">
        <v>45347</v>
      </c>
      <c r="B103" s="3" t="s">
        <v>615</v>
      </c>
      <c r="C103" s="3">
        <v>80</v>
      </c>
      <c r="D103" s="4" t="s">
        <v>0</v>
      </c>
    </row>
    <row r="105" spans="1:26">
      <c r="A105" s="5"/>
      <c r="B105" s="5"/>
      <c r="C105" s="5">
        <f>SUM(C84:C103)</f>
        <v>1320</v>
      </c>
      <c r="D105" s="5"/>
      <c r="E105" s="5"/>
      <c r="F105" s="5"/>
      <c r="G105" s="5"/>
      <c r="H105" s="5">
        <v>200</v>
      </c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7" spans="1:26">
      <c r="A107" s="302" t="s">
        <v>1483</v>
      </c>
      <c r="B107" s="3" t="s">
        <v>1573</v>
      </c>
      <c r="C107" s="3">
        <v>30</v>
      </c>
      <c r="D107" s="4" t="s">
        <v>0</v>
      </c>
      <c r="E107" s="333">
        <f>75-30</f>
        <v>45</v>
      </c>
      <c r="F107" s="1">
        <v>45350</v>
      </c>
      <c r="G107" s="3" t="s">
        <v>1571</v>
      </c>
      <c r="H107" s="3">
        <v>70</v>
      </c>
      <c r="I107" s="4" t="s">
        <v>1</v>
      </c>
      <c r="J107" s="1">
        <v>45349</v>
      </c>
      <c r="K107" s="3" t="s">
        <v>9</v>
      </c>
      <c r="L107" s="3">
        <v>70</v>
      </c>
      <c r="M107" s="4" t="s">
        <v>3</v>
      </c>
      <c r="N107" s="1">
        <v>45350</v>
      </c>
      <c r="O107" s="3" t="s">
        <v>737</v>
      </c>
      <c r="P107" s="3">
        <v>50</v>
      </c>
      <c r="Q107" s="12" t="s">
        <v>505</v>
      </c>
    </row>
    <row r="108" spans="1:26">
      <c r="A108" s="302" t="s">
        <v>1483</v>
      </c>
      <c r="B108" s="3" t="s">
        <v>347</v>
      </c>
      <c r="C108" s="3">
        <v>40</v>
      </c>
      <c r="D108" s="4" t="s">
        <v>0</v>
      </c>
      <c r="E108" s="333">
        <v>60</v>
      </c>
      <c r="F108" s="1">
        <v>45351</v>
      </c>
      <c r="G108" s="3" t="s">
        <v>501</v>
      </c>
      <c r="H108" s="3">
        <v>50</v>
      </c>
      <c r="I108" s="4" t="s">
        <v>1</v>
      </c>
      <c r="J108" s="1">
        <v>45354</v>
      </c>
      <c r="K108" s="3" t="s">
        <v>9</v>
      </c>
      <c r="L108" s="3">
        <v>60</v>
      </c>
      <c r="M108" s="4" t="s">
        <v>3</v>
      </c>
      <c r="N108" s="1">
        <v>45353</v>
      </c>
      <c r="O108" s="3" t="s">
        <v>737</v>
      </c>
      <c r="P108" s="3">
        <v>150</v>
      </c>
      <c r="Q108" s="12" t="s">
        <v>505</v>
      </c>
    </row>
    <row r="109" spans="1:26">
      <c r="A109" s="302" t="s">
        <v>1483</v>
      </c>
      <c r="B109" s="3" t="s">
        <v>360</v>
      </c>
      <c r="C109" s="3">
        <v>30</v>
      </c>
      <c r="D109" s="4" t="s">
        <v>0</v>
      </c>
      <c r="E109" s="333">
        <f>75-30</f>
        <v>45</v>
      </c>
      <c r="F109" s="1">
        <v>45351</v>
      </c>
      <c r="G109" s="3" t="s">
        <v>176</v>
      </c>
      <c r="H109" s="3">
        <v>70</v>
      </c>
      <c r="I109" s="4" t="s">
        <v>1</v>
      </c>
      <c r="N109" s="1">
        <v>45354</v>
      </c>
      <c r="O109" s="3" t="s">
        <v>737</v>
      </c>
      <c r="P109" s="3">
        <v>50</v>
      </c>
      <c r="Q109" s="12" t="s">
        <v>505</v>
      </c>
    </row>
    <row r="110" spans="1:26">
      <c r="A110" s="302" t="s">
        <v>1483</v>
      </c>
      <c r="B110" s="3" t="s">
        <v>609</v>
      </c>
      <c r="C110" s="3">
        <v>30</v>
      </c>
      <c r="D110" s="4" t="s">
        <v>0</v>
      </c>
      <c r="E110" s="333">
        <f>75-C110</f>
        <v>45</v>
      </c>
      <c r="N110" s="1"/>
    </row>
    <row r="111" spans="1:26">
      <c r="A111" s="302" t="s">
        <v>1483</v>
      </c>
      <c r="B111" s="3" t="s">
        <v>1107</v>
      </c>
      <c r="C111" s="3">
        <v>24</v>
      </c>
      <c r="D111" s="4" t="s">
        <v>0</v>
      </c>
      <c r="E111" s="333">
        <f>60-C111</f>
        <v>36</v>
      </c>
    </row>
    <row r="112" spans="1:26">
      <c r="A112" s="302" t="s">
        <v>1484</v>
      </c>
      <c r="B112" s="3" t="s">
        <v>22</v>
      </c>
      <c r="C112" s="3">
        <v>0</v>
      </c>
      <c r="D112" s="4" t="s">
        <v>0</v>
      </c>
      <c r="E112" s="333">
        <v>36</v>
      </c>
    </row>
    <row r="113" spans="1:5">
      <c r="A113" s="1">
        <v>45348</v>
      </c>
      <c r="B113" s="3" t="s">
        <v>1620</v>
      </c>
      <c r="C113" s="3">
        <v>360</v>
      </c>
      <c r="D113" s="4" t="s">
        <v>0</v>
      </c>
    </row>
    <row r="114" spans="1:5">
      <c r="A114" s="1">
        <v>45348</v>
      </c>
      <c r="B114" s="3" t="s">
        <v>429</v>
      </c>
      <c r="C114" s="3">
        <v>80</v>
      </c>
      <c r="D114" s="4" t="s">
        <v>0</v>
      </c>
      <c r="E114" s="3">
        <f>SUM(E107:E112)</f>
        <v>267</v>
      </c>
    </row>
    <row r="115" spans="1:5">
      <c r="A115" s="1">
        <v>45348</v>
      </c>
      <c r="B115" s="3" t="s">
        <v>209</v>
      </c>
      <c r="C115" s="3">
        <v>50</v>
      </c>
      <c r="D115" s="4" t="s">
        <v>0</v>
      </c>
    </row>
    <row r="116" spans="1:5">
      <c r="A116" s="1">
        <v>45348</v>
      </c>
      <c r="B116" s="3" t="s">
        <v>394</v>
      </c>
      <c r="C116" s="3">
        <v>50</v>
      </c>
      <c r="D116" s="4" t="s">
        <v>0</v>
      </c>
    </row>
    <row r="117" spans="1:5">
      <c r="A117" s="1">
        <v>45348</v>
      </c>
      <c r="B117" s="3" t="s">
        <v>164</v>
      </c>
      <c r="C117" s="3">
        <v>70</v>
      </c>
      <c r="D117" s="4" t="s">
        <v>0</v>
      </c>
    </row>
    <row r="118" spans="1:5">
      <c r="A118" s="1">
        <v>45348</v>
      </c>
      <c r="B118" s="3" t="s">
        <v>606</v>
      </c>
      <c r="C118" s="3">
        <v>200</v>
      </c>
      <c r="D118" s="4" t="s">
        <v>0</v>
      </c>
    </row>
    <row r="119" spans="1:5">
      <c r="A119" s="1">
        <v>45348</v>
      </c>
      <c r="B119" s="3" t="s">
        <v>259</v>
      </c>
      <c r="C119" s="3">
        <v>70</v>
      </c>
      <c r="D119" s="4" t="s">
        <v>0</v>
      </c>
    </row>
    <row r="120" spans="1:5">
      <c r="A120" s="1">
        <v>45349</v>
      </c>
      <c r="B120" s="3" t="s">
        <v>490</v>
      </c>
      <c r="C120" s="3">
        <v>50</v>
      </c>
      <c r="D120" s="4" t="s">
        <v>0</v>
      </c>
    </row>
    <row r="121" spans="1:5">
      <c r="A121" s="1">
        <v>45349</v>
      </c>
      <c r="B121" s="3" t="s">
        <v>331</v>
      </c>
      <c r="C121" s="3">
        <v>50</v>
      </c>
      <c r="D121" s="4" t="s">
        <v>0</v>
      </c>
    </row>
    <row r="122" spans="1:5">
      <c r="A122" s="1">
        <v>45349</v>
      </c>
      <c r="B122" s="3" t="s">
        <v>259</v>
      </c>
      <c r="C122" s="3">
        <v>70</v>
      </c>
      <c r="D122" s="4" t="s">
        <v>0</v>
      </c>
    </row>
    <row r="123" spans="1:5">
      <c r="A123" s="1">
        <v>45349</v>
      </c>
      <c r="B123" s="3" t="s">
        <v>360</v>
      </c>
      <c r="C123" s="3">
        <v>70</v>
      </c>
      <c r="D123" s="4" t="s">
        <v>0</v>
      </c>
    </row>
    <row r="124" spans="1:5">
      <c r="A124" s="1">
        <v>45349</v>
      </c>
      <c r="B124" s="3" t="s">
        <v>471</v>
      </c>
      <c r="C124" s="3">
        <v>50</v>
      </c>
      <c r="D124" s="4" t="s">
        <v>0</v>
      </c>
    </row>
    <row r="125" spans="1:5">
      <c r="A125" s="1">
        <v>45349</v>
      </c>
      <c r="B125" s="3" t="s">
        <v>20</v>
      </c>
      <c r="C125" s="3">
        <v>70</v>
      </c>
      <c r="D125" s="4" t="s">
        <v>0</v>
      </c>
    </row>
    <row r="126" spans="1:5">
      <c r="A126" s="1">
        <v>45349</v>
      </c>
      <c r="B126" s="3" t="s">
        <v>30</v>
      </c>
      <c r="C126" s="3">
        <v>70</v>
      </c>
      <c r="D126" s="4" t="s">
        <v>0</v>
      </c>
    </row>
    <row r="127" spans="1:5">
      <c r="A127" s="1">
        <v>45350</v>
      </c>
      <c r="B127" s="3" t="s">
        <v>517</v>
      </c>
      <c r="C127" s="3">
        <v>40</v>
      </c>
      <c r="D127" s="4" t="s">
        <v>0</v>
      </c>
    </row>
    <row r="128" spans="1:5">
      <c r="A128" s="1">
        <v>45350</v>
      </c>
      <c r="B128" s="3" t="s">
        <v>1621</v>
      </c>
      <c r="C128" s="3">
        <v>80</v>
      </c>
      <c r="D128" s="4" t="s">
        <v>0</v>
      </c>
    </row>
    <row r="129" spans="1:5">
      <c r="A129" s="1">
        <v>45350</v>
      </c>
      <c r="B129" s="3" t="s">
        <v>1106</v>
      </c>
      <c r="C129" s="3">
        <v>50</v>
      </c>
      <c r="D129" s="4" t="s">
        <v>0</v>
      </c>
    </row>
    <row r="130" spans="1:5">
      <c r="A130" s="1">
        <v>45350</v>
      </c>
      <c r="B130" s="3" t="s">
        <v>164</v>
      </c>
      <c r="C130" s="3">
        <v>50</v>
      </c>
      <c r="D130" s="4" t="s">
        <v>0</v>
      </c>
    </row>
    <row r="131" spans="1:5">
      <c r="A131" s="1">
        <v>45350</v>
      </c>
      <c r="B131" s="3" t="s">
        <v>1107</v>
      </c>
      <c r="C131" s="3">
        <v>80</v>
      </c>
      <c r="D131" s="4" t="s">
        <v>0</v>
      </c>
    </row>
    <row r="132" spans="1:5">
      <c r="A132" s="1">
        <v>45350</v>
      </c>
      <c r="B132" s="3" t="s">
        <v>131</v>
      </c>
      <c r="C132" s="3">
        <v>50</v>
      </c>
      <c r="D132" s="4" t="s">
        <v>0</v>
      </c>
    </row>
    <row r="133" spans="1:5">
      <c r="A133" s="1">
        <v>45351</v>
      </c>
      <c r="B133" s="3" t="s">
        <v>135</v>
      </c>
      <c r="C133" s="3">
        <v>30</v>
      </c>
      <c r="D133" s="4" t="s">
        <v>0</v>
      </c>
    </row>
    <row r="134" spans="1:5">
      <c r="A134" s="1">
        <v>45351</v>
      </c>
      <c r="B134" s="3" t="s">
        <v>471</v>
      </c>
      <c r="C134" s="3">
        <v>70</v>
      </c>
      <c r="D134" s="4" t="s">
        <v>0</v>
      </c>
    </row>
    <row r="135" spans="1:5">
      <c r="A135" s="1">
        <v>45351</v>
      </c>
      <c r="B135" s="3" t="s">
        <v>1117</v>
      </c>
      <c r="C135" s="3">
        <v>50</v>
      </c>
      <c r="D135" s="4" t="s">
        <v>0</v>
      </c>
    </row>
    <row r="136" spans="1:5">
      <c r="A136" s="1">
        <v>45351</v>
      </c>
      <c r="B136" s="3" t="s">
        <v>6</v>
      </c>
      <c r="C136" s="3">
        <v>50</v>
      </c>
      <c r="D136" s="4" t="s">
        <v>0</v>
      </c>
    </row>
    <row r="137" spans="1:5">
      <c r="A137" s="1">
        <v>45351</v>
      </c>
      <c r="B137" s="3" t="s">
        <v>372</v>
      </c>
      <c r="C137" s="3">
        <v>80</v>
      </c>
      <c r="D137" s="4" t="s">
        <v>0</v>
      </c>
    </row>
    <row r="138" spans="1:5">
      <c r="A138" s="1">
        <v>45351</v>
      </c>
      <c r="B138" s="3" t="s">
        <v>328</v>
      </c>
      <c r="C138" s="3">
        <v>80</v>
      </c>
      <c r="D138" s="4" t="s">
        <v>0</v>
      </c>
    </row>
    <row r="139" spans="1:5">
      <c r="A139" s="336">
        <v>45354</v>
      </c>
      <c r="B139" s="3" t="s">
        <v>1377</v>
      </c>
      <c r="C139" s="3">
        <v>40</v>
      </c>
      <c r="D139" s="4" t="s">
        <v>0</v>
      </c>
    </row>
    <row r="140" spans="1:5">
      <c r="A140" s="336">
        <v>45354</v>
      </c>
      <c r="B140" s="3" t="s">
        <v>1388</v>
      </c>
      <c r="C140" s="3">
        <v>40</v>
      </c>
      <c r="D140" s="4" t="s">
        <v>0</v>
      </c>
    </row>
    <row r="141" spans="1:5">
      <c r="A141" s="336">
        <v>45354</v>
      </c>
      <c r="B141" s="3" t="s">
        <v>1393</v>
      </c>
      <c r="C141" s="3">
        <v>40</v>
      </c>
      <c r="D141" s="4" t="s">
        <v>0</v>
      </c>
    </row>
    <row r="142" spans="1:5">
      <c r="A142" s="302" t="s">
        <v>1622</v>
      </c>
      <c r="B142" s="3" t="s">
        <v>26</v>
      </c>
      <c r="C142" s="3">
        <v>60</v>
      </c>
      <c r="D142" s="4" t="s">
        <v>0</v>
      </c>
    </row>
    <row r="143" spans="1:5">
      <c r="A143" s="302" t="s">
        <v>1622</v>
      </c>
      <c r="B143" s="3" t="s">
        <v>609</v>
      </c>
      <c r="C143" s="3">
        <v>60</v>
      </c>
      <c r="D143" s="4" t="s">
        <v>0</v>
      </c>
      <c r="E143" s="3" t="s">
        <v>1473</v>
      </c>
    </row>
    <row r="144" spans="1:5">
      <c r="A144" s="302" t="s">
        <v>1622</v>
      </c>
      <c r="B144" s="3" t="s">
        <v>152</v>
      </c>
      <c r="C144" s="3">
        <v>60</v>
      </c>
      <c r="D144" s="4" t="s">
        <v>0</v>
      </c>
    </row>
    <row r="145" spans="1:19">
      <c r="A145" s="302" t="s">
        <v>1622</v>
      </c>
      <c r="B145" s="3" t="s">
        <v>201</v>
      </c>
      <c r="C145" s="3">
        <v>60</v>
      </c>
      <c r="D145" s="4" t="s">
        <v>0</v>
      </c>
      <c r="E145" s="3" t="s">
        <v>1473</v>
      </c>
    </row>
    <row r="146" spans="1:19">
      <c r="A146" s="302" t="s">
        <v>1622</v>
      </c>
      <c r="B146" s="3" t="s">
        <v>210</v>
      </c>
      <c r="C146" s="3">
        <v>60</v>
      </c>
      <c r="D146" s="4" t="s">
        <v>0</v>
      </c>
    </row>
    <row r="147" spans="1:19">
      <c r="A147" s="3" t="s">
        <v>1398</v>
      </c>
      <c r="B147" s="3" t="s">
        <v>210</v>
      </c>
      <c r="C147" s="3">
        <v>80</v>
      </c>
      <c r="D147" s="4" t="s">
        <v>0</v>
      </c>
    </row>
    <row r="148" spans="1:19">
      <c r="B148" s="3" t="s">
        <v>1615</v>
      </c>
      <c r="C148" s="3">
        <v>160</v>
      </c>
      <c r="D148" s="4" t="s">
        <v>0</v>
      </c>
      <c r="E148" s="3" t="s">
        <v>1473</v>
      </c>
    </row>
    <row r="149" spans="1:19">
      <c r="B149" s="3" t="s">
        <v>374</v>
      </c>
      <c r="C149" s="3">
        <v>80</v>
      </c>
      <c r="D149" s="4" t="s">
        <v>0</v>
      </c>
    </row>
    <row r="150" spans="1:19">
      <c r="B150" s="3" t="s">
        <v>614</v>
      </c>
      <c r="C150" s="3">
        <v>50</v>
      </c>
      <c r="D150" s="4" t="s">
        <v>0</v>
      </c>
    </row>
    <row r="151" spans="1:19">
      <c r="B151" s="3" t="s">
        <v>1585</v>
      </c>
      <c r="C151" s="3">
        <v>80</v>
      </c>
      <c r="D151" s="4" t="s">
        <v>0</v>
      </c>
      <c r="E151" s="3" t="s">
        <v>1473</v>
      </c>
    </row>
    <row r="152" spans="1:19">
      <c r="B152" s="3" t="s">
        <v>1486</v>
      </c>
      <c r="C152" s="3">
        <v>50</v>
      </c>
      <c r="D152" s="4" t="s">
        <v>0</v>
      </c>
      <c r="E152" s="3" t="s">
        <v>1473</v>
      </c>
    </row>
    <row r="153" spans="1:19">
      <c r="B153" s="3" t="s">
        <v>201</v>
      </c>
      <c r="C153" s="3">
        <v>50</v>
      </c>
      <c r="D153" s="4" t="s">
        <v>0</v>
      </c>
      <c r="E153" s="3" t="s">
        <v>1473</v>
      </c>
    </row>
    <row r="156" spans="1:19">
      <c r="C156" s="3">
        <f>SUM(C107:C153)</f>
        <v>3144</v>
      </c>
      <c r="H156" s="3">
        <f>SUM(H107:H109)</f>
        <v>190</v>
      </c>
      <c r="L156" s="3">
        <v>130</v>
      </c>
      <c r="P156" s="3">
        <v>200</v>
      </c>
      <c r="S156" s="3">
        <f>C156+H156+L156+P156</f>
        <v>3664</v>
      </c>
    </row>
    <row r="180" spans="1:18">
      <c r="B180" s="3" t="s">
        <v>0</v>
      </c>
      <c r="C180" s="3" t="s">
        <v>1</v>
      </c>
      <c r="D180" s="3" t="s">
        <v>3</v>
      </c>
      <c r="E180" s="3" t="s">
        <v>2</v>
      </c>
      <c r="F180" s="3" t="s">
        <v>505</v>
      </c>
      <c r="H180" s="4"/>
      <c r="K180" s="3" t="s">
        <v>501</v>
      </c>
      <c r="L180" s="3">
        <v>250</v>
      </c>
      <c r="N180" s="302" t="s">
        <v>1483</v>
      </c>
      <c r="O180" s="3" t="s">
        <v>1573</v>
      </c>
      <c r="P180" s="3">
        <v>18</v>
      </c>
      <c r="Q180" s="4" t="s">
        <v>0</v>
      </c>
      <c r="R180" s="333">
        <v>45</v>
      </c>
    </row>
    <row r="181" spans="1:18">
      <c r="A181" s="3" t="s">
        <v>219</v>
      </c>
      <c r="B181" s="3">
        <v>2275</v>
      </c>
      <c r="C181" s="3">
        <v>110</v>
      </c>
      <c r="D181" s="3">
        <v>80</v>
      </c>
      <c r="E181" s="3">
        <v>70</v>
      </c>
      <c r="F181" s="3">
        <v>80</v>
      </c>
      <c r="G181" s="17">
        <f t="shared" ref="G181:G184" si="3">SUM(B181:F181)</f>
        <v>2615</v>
      </c>
      <c r="N181" s="302" t="s">
        <v>1483</v>
      </c>
      <c r="O181" s="3" t="s">
        <v>347</v>
      </c>
      <c r="P181" s="3">
        <f>0.4*R181</f>
        <v>40</v>
      </c>
      <c r="Q181" s="4" t="s">
        <v>0</v>
      </c>
      <c r="R181" s="333">
        <v>100</v>
      </c>
    </row>
    <row r="182" spans="1:18">
      <c r="A182" s="3" t="s">
        <v>220</v>
      </c>
      <c r="B182" s="3">
        <v>1950</v>
      </c>
      <c r="C182" s="3">
        <v>50</v>
      </c>
      <c r="D182" s="3">
        <v>70</v>
      </c>
      <c r="E182" s="3">
        <v>70</v>
      </c>
      <c r="F182" s="3">
        <v>80</v>
      </c>
      <c r="G182" s="17">
        <f t="shared" si="3"/>
        <v>2220</v>
      </c>
      <c r="N182" s="302" t="s">
        <v>1483</v>
      </c>
      <c r="O182" s="3" t="s">
        <v>609</v>
      </c>
      <c r="P182" s="3">
        <v>30</v>
      </c>
      <c r="Q182" s="4" t="s">
        <v>0</v>
      </c>
      <c r="R182" s="333">
        <v>75</v>
      </c>
    </row>
    <row r="183" spans="1:18">
      <c r="A183" s="3" t="s">
        <v>221</v>
      </c>
      <c r="B183" s="3">
        <v>1320</v>
      </c>
      <c r="C183" s="3">
        <v>200</v>
      </c>
      <c r="D183" s="3">
        <v>0</v>
      </c>
      <c r="E183" s="3">
        <v>0</v>
      </c>
      <c r="F183" s="3">
        <v>0</v>
      </c>
      <c r="G183" s="17">
        <f t="shared" si="3"/>
        <v>1520</v>
      </c>
      <c r="N183" s="302" t="s">
        <v>1484</v>
      </c>
      <c r="O183" s="3" t="s">
        <v>22</v>
      </c>
      <c r="P183" s="3">
        <v>0</v>
      </c>
      <c r="Q183" s="4" t="s">
        <v>0</v>
      </c>
      <c r="R183" s="333">
        <v>36</v>
      </c>
    </row>
    <row r="184" spans="1:18">
      <c r="A184" s="3" t="s">
        <v>222</v>
      </c>
      <c r="B184" s="3">
        <v>3140</v>
      </c>
      <c r="C184" s="3">
        <v>190</v>
      </c>
      <c r="D184" s="3">
        <v>130</v>
      </c>
      <c r="E184" s="3">
        <v>0</v>
      </c>
      <c r="F184" s="3">
        <v>200</v>
      </c>
      <c r="G184" s="17">
        <f t="shared" si="3"/>
        <v>3660</v>
      </c>
    </row>
    <row r="185" spans="1:18">
      <c r="A185" s="3" t="s">
        <v>251</v>
      </c>
      <c r="G185" s="17"/>
    </row>
    <row r="187" spans="1:18">
      <c r="B187" s="3">
        <f t="shared" ref="B187:F187" si="4">SUM(B181:B186)</f>
        <v>8685</v>
      </c>
      <c r="C187" s="3">
        <f t="shared" si="4"/>
        <v>550</v>
      </c>
      <c r="D187" s="3">
        <f t="shared" si="4"/>
        <v>280</v>
      </c>
      <c r="E187" s="3">
        <f t="shared" si="4"/>
        <v>140</v>
      </c>
      <c r="F187" s="3">
        <f t="shared" si="4"/>
        <v>360</v>
      </c>
      <c r="G187" s="3">
        <f>SUM(G181:G185)</f>
        <v>10015</v>
      </c>
    </row>
    <row r="189" spans="1:18">
      <c r="A189" s="3" t="s">
        <v>176</v>
      </c>
      <c r="B189" s="1">
        <v>45450</v>
      </c>
      <c r="C189" s="3" t="s">
        <v>1623</v>
      </c>
      <c r="D189" s="3" t="s">
        <v>1437</v>
      </c>
      <c r="E189" s="3" t="s">
        <v>317</v>
      </c>
    </row>
    <row r="190" spans="1:18">
      <c r="A190" s="3" t="s">
        <v>1107</v>
      </c>
      <c r="B190" s="3" t="s">
        <v>1220</v>
      </c>
      <c r="C190" s="3" t="s">
        <v>1624</v>
      </c>
      <c r="D190" s="3" t="s">
        <v>1100</v>
      </c>
      <c r="E190" s="3" t="s">
        <v>1108</v>
      </c>
    </row>
    <row r="191" spans="1:18">
      <c r="A191" s="3" t="s">
        <v>737</v>
      </c>
      <c r="B191" s="3" t="s">
        <v>1554</v>
      </c>
      <c r="C191" s="3" t="s">
        <v>1625</v>
      </c>
      <c r="D191" s="3" t="s">
        <v>871</v>
      </c>
      <c r="E191" s="3" t="s">
        <v>1120</v>
      </c>
      <c r="H191" s="3" t="s">
        <v>1121</v>
      </c>
    </row>
    <row r="192" spans="1:18">
      <c r="A192" s="3" t="s">
        <v>1012</v>
      </c>
      <c r="B192" s="3" t="s">
        <v>1626</v>
      </c>
      <c r="C192" s="3" t="s">
        <v>1627</v>
      </c>
      <c r="D192" s="3" t="s">
        <v>1013</v>
      </c>
      <c r="E192" s="3" t="s">
        <v>624</v>
      </c>
      <c r="F192" s="3" t="s">
        <v>0</v>
      </c>
    </row>
    <row r="193" spans="1:12">
      <c r="A193" s="5" t="s">
        <v>1571</v>
      </c>
      <c r="B193" s="40">
        <v>5</v>
      </c>
      <c r="C193" s="3" t="s">
        <v>1593</v>
      </c>
      <c r="D193" s="3" t="s">
        <v>1594</v>
      </c>
      <c r="E193" s="3" t="s">
        <v>399</v>
      </c>
      <c r="F193" s="3" t="s">
        <v>1</v>
      </c>
    </row>
    <row r="194" spans="1:12">
      <c r="A194" s="5" t="s">
        <v>1356</v>
      </c>
      <c r="B194" s="1">
        <v>45084</v>
      </c>
      <c r="C194" s="3" t="s">
        <v>1409</v>
      </c>
      <c r="D194" s="3" t="s">
        <v>949</v>
      </c>
      <c r="E194" s="3" t="s">
        <v>1410</v>
      </c>
      <c r="F194" s="3" t="s">
        <v>0</v>
      </c>
      <c r="G194" s="3" t="s">
        <v>1595</v>
      </c>
    </row>
    <row r="195" spans="1:12">
      <c r="A195" s="5" t="s">
        <v>638</v>
      </c>
      <c r="B195" s="1">
        <v>45084</v>
      </c>
      <c r="C195" s="3" t="s">
        <v>1409</v>
      </c>
      <c r="D195" s="3" t="s">
        <v>949</v>
      </c>
      <c r="E195" s="3" t="s">
        <v>354</v>
      </c>
      <c r="F195" s="3" t="s">
        <v>0</v>
      </c>
      <c r="G195" s="3" t="s">
        <v>1595</v>
      </c>
    </row>
    <row r="196" spans="1:12">
      <c r="A196" s="5" t="s">
        <v>144</v>
      </c>
      <c r="B196" s="1">
        <v>45084</v>
      </c>
      <c r="C196" s="3" t="s">
        <v>1409</v>
      </c>
      <c r="D196" s="3" t="s">
        <v>949</v>
      </c>
      <c r="E196" s="3" t="s">
        <v>436</v>
      </c>
      <c r="F196" s="3" t="s">
        <v>0</v>
      </c>
      <c r="G196" s="3" t="s">
        <v>1595</v>
      </c>
    </row>
    <row r="197" spans="1:12">
      <c r="A197" s="5" t="s">
        <v>374</v>
      </c>
      <c r="B197" s="1">
        <v>45115</v>
      </c>
      <c r="C197" s="3" t="s">
        <v>950</v>
      </c>
      <c r="D197" s="3" t="s">
        <v>949</v>
      </c>
      <c r="E197" s="3" t="s">
        <v>354</v>
      </c>
      <c r="F197" s="3" t="s">
        <v>0</v>
      </c>
      <c r="G197" s="3" t="s">
        <v>1435</v>
      </c>
    </row>
    <row r="198" spans="1:12">
      <c r="A198" s="5" t="s">
        <v>20</v>
      </c>
      <c r="B198" s="1">
        <v>45115</v>
      </c>
      <c r="C198" s="3" t="s">
        <v>924</v>
      </c>
      <c r="D198" s="3" t="s">
        <v>871</v>
      </c>
      <c r="E198" s="3" t="s">
        <v>307</v>
      </c>
      <c r="F198" s="3" t="s">
        <v>0</v>
      </c>
      <c r="G198" s="3" t="s">
        <v>1435</v>
      </c>
    </row>
    <row r="199" spans="1:12">
      <c r="A199" s="5" t="s">
        <v>301</v>
      </c>
      <c r="B199" s="1">
        <v>45115</v>
      </c>
      <c r="C199" s="3" t="s">
        <v>924</v>
      </c>
      <c r="D199" s="3" t="s">
        <v>871</v>
      </c>
      <c r="E199" s="3" t="s">
        <v>302</v>
      </c>
      <c r="F199" s="3" t="s">
        <v>0</v>
      </c>
      <c r="G199" s="3" t="s">
        <v>1554</v>
      </c>
    </row>
    <row r="200" spans="1:12">
      <c r="A200" s="5" t="s">
        <v>372</v>
      </c>
      <c r="B200" s="1">
        <v>45115</v>
      </c>
      <c r="C200" s="3" t="s">
        <v>924</v>
      </c>
      <c r="D200" s="3" t="s">
        <v>871</v>
      </c>
      <c r="E200" s="3" t="s">
        <v>373</v>
      </c>
      <c r="F200" s="3" t="s">
        <v>0</v>
      </c>
      <c r="G200" s="3" t="s">
        <v>1554</v>
      </c>
    </row>
    <row r="201" spans="1:12">
      <c r="A201" s="5" t="s">
        <v>471</v>
      </c>
      <c r="B201" s="3" t="s">
        <v>1595</v>
      </c>
      <c r="C201" s="3" t="s">
        <v>1596</v>
      </c>
      <c r="D201" s="3" t="s">
        <v>1415</v>
      </c>
      <c r="E201" s="3" t="s">
        <v>1597</v>
      </c>
    </row>
    <row r="202" spans="1:12">
      <c r="A202" s="5" t="s">
        <v>472</v>
      </c>
      <c r="B202" s="3" t="s">
        <v>1568</v>
      </c>
      <c r="C202" s="3" t="s">
        <v>1569</v>
      </c>
      <c r="D202" s="3" t="s">
        <v>871</v>
      </c>
      <c r="E202" s="3" t="s">
        <v>473</v>
      </c>
      <c r="F202" s="3" t="s">
        <v>0</v>
      </c>
    </row>
    <row r="203" spans="1:12">
      <c r="A203" s="5" t="s">
        <v>397</v>
      </c>
      <c r="B203" s="3" t="s">
        <v>1554</v>
      </c>
      <c r="C203" s="3" t="s">
        <v>1555</v>
      </c>
      <c r="D203" s="3" t="s">
        <v>1437</v>
      </c>
      <c r="E203" s="3" t="s">
        <v>398</v>
      </c>
      <c r="F203" s="3" t="s">
        <v>0</v>
      </c>
    </row>
    <row r="204" spans="1:12">
      <c r="A204" s="5" t="s">
        <v>1106</v>
      </c>
      <c r="B204" s="3" t="s">
        <v>1564</v>
      </c>
      <c r="C204" s="3" t="s">
        <v>1565</v>
      </c>
      <c r="D204" s="3" t="s">
        <v>979</v>
      </c>
      <c r="E204" s="3" t="s">
        <v>1039</v>
      </c>
      <c r="F204" s="3" t="s">
        <v>0</v>
      </c>
    </row>
    <row r="205" spans="1:12">
      <c r="A205" s="5" t="s">
        <v>1478</v>
      </c>
      <c r="B205" s="3" t="s">
        <v>1414</v>
      </c>
      <c r="C205" s="3" t="s">
        <v>1524</v>
      </c>
      <c r="D205" s="3" t="s">
        <v>1525</v>
      </c>
      <c r="E205" s="3" t="s">
        <v>1197</v>
      </c>
      <c r="F205" s="3" t="s">
        <v>0</v>
      </c>
    </row>
    <row r="206" spans="1:12">
      <c r="A206" s="5" t="s">
        <v>6</v>
      </c>
      <c r="B206" s="40" t="s">
        <v>1414</v>
      </c>
      <c r="C206" s="40" t="s">
        <v>1428</v>
      </c>
      <c r="D206" s="3" t="s">
        <v>1429</v>
      </c>
      <c r="E206" s="3" t="s">
        <v>437</v>
      </c>
      <c r="F206" s="3" t="s">
        <v>0</v>
      </c>
      <c r="G206" s="3" t="s">
        <v>1526</v>
      </c>
      <c r="L206" s="3" t="s">
        <v>1598</v>
      </c>
    </row>
    <row r="207" spans="1:12">
      <c r="A207" s="5" t="s">
        <v>1136</v>
      </c>
      <c r="B207" s="40" t="s">
        <v>1414</v>
      </c>
      <c r="C207" s="40" t="s">
        <v>1527</v>
      </c>
      <c r="D207" s="3" t="s">
        <v>1010</v>
      </c>
      <c r="E207" s="3" t="s">
        <v>1528</v>
      </c>
      <c r="F207" s="3" t="s">
        <v>0</v>
      </c>
      <c r="G207" s="3" t="s">
        <v>1435</v>
      </c>
      <c r="L207" s="3" t="s">
        <v>372</v>
      </c>
    </row>
    <row r="208" spans="1:12">
      <c r="A208" s="5" t="s">
        <v>501</v>
      </c>
      <c r="B208" s="3" t="s">
        <v>1414</v>
      </c>
      <c r="C208" s="3" t="s">
        <v>1529</v>
      </c>
      <c r="D208" s="3" t="s">
        <v>1010</v>
      </c>
      <c r="E208" s="3" t="s">
        <v>1530</v>
      </c>
      <c r="F208" s="3" t="s">
        <v>0</v>
      </c>
      <c r="G208" s="3" t="s">
        <v>1554</v>
      </c>
      <c r="L208" s="3" t="s">
        <v>302</v>
      </c>
    </row>
    <row r="209" spans="1:12">
      <c r="A209" s="5" t="s">
        <v>84</v>
      </c>
      <c r="B209" s="40" t="s">
        <v>1414</v>
      </c>
      <c r="C209" s="40" t="s">
        <v>1527</v>
      </c>
      <c r="D209" s="3" t="s">
        <v>1010</v>
      </c>
      <c r="E209" s="3" t="s">
        <v>417</v>
      </c>
      <c r="F209" s="3" t="s">
        <v>0</v>
      </c>
      <c r="L209" s="3" t="s">
        <v>347</v>
      </c>
    </row>
    <row r="210" spans="1:12">
      <c r="A210" s="5" t="s">
        <v>1444</v>
      </c>
      <c r="B210" s="3" t="s">
        <v>1414</v>
      </c>
      <c r="C210" s="3" t="s">
        <v>895</v>
      </c>
      <c r="D210" s="3" t="s">
        <v>877</v>
      </c>
      <c r="E210" s="3" t="s">
        <v>1130</v>
      </c>
      <c r="F210" s="3" t="s">
        <v>0</v>
      </c>
    </row>
    <row r="211" spans="1:12">
      <c r="A211" s="5" t="s">
        <v>1370</v>
      </c>
      <c r="B211" s="40" t="s">
        <v>1414</v>
      </c>
      <c r="C211" s="40" t="s">
        <v>1532</v>
      </c>
      <c r="D211" s="3" t="s">
        <v>1533</v>
      </c>
      <c r="E211" s="3" t="s">
        <v>540</v>
      </c>
      <c r="H211" s="3">
        <v>2066043358</v>
      </c>
    </row>
    <row r="212" spans="1:12">
      <c r="A212" s="5" t="s">
        <v>164</v>
      </c>
      <c r="B212" s="3" t="s">
        <v>1414</v>
      </c>
      <c r="E212" s="3" t="s">
        <v>1552</v>
      </c>
      <c r="F212" s="3" t="s">
        <v>0</v>
      </c>
    </row>
    <row r="213" spans="1:12">
      <c r="A213" s="5" t="s">
        <v>201</v>
      </c>
      <c r="B213" s="3" t="s">
        <v>1414</v>
      </c>
      <c r="C213" s="3" t="s">
        <v>895</v>
      </c>
      <c r="D213" s="3" t="s">
        <v>877</v>
      </c>
      <c r="E213" s="3" t="s">
        <v>430</v>
      </c>
      <c r="F213" s="3" t="s">
        <v>0</v>
      </c>
      <c r="G213" s="3" t="s">
        <v>920</v>
      </c>
    </row>
    <row r="214" spans="1:12">
      <c r="A214" s="7" t="s">
        <v>1510</v>
      </c>
      <c r="B214" s="3" t="s">
        <v>1414</v>
      </c>
      <c r="C214" s="3" t="s">
        <v>895</v>
      </c>
      <c r="D214" s="3" t="s">
        <v>877</v>
      </c>
      <c r="E214" s="3" t="s">
        <v>1599</v>
      </c>
    </row>
    <row r="215" spans="1:12">
      <c r="A215" s="3" t="s">
        <v>1122</v>
      </c>
      <c r="B215" s="3" t="s">
        <v>1414</v>
      </c>
      <c r="C215" s="3" t="s">
        <v>1600</v>
      </c>
      <c r="D215" s="3" t="s">
        <v>1123</v>
      </c>
      <c r="E215" s="3" t="s">
        <v>344</v>
      </c>
      <c r="F215" s="3" t="s">
        <v>162</v>
      </c>
    </row>
    <row r="216" spans="1:12">
      <c r="A216" s="5" t="s">
        <v>131</v>
      </c>
      <c r="B216" s="40" t="s">
        <v>1220</v>
      </c>
      <c r="C216" s="40"/>
      <c r="D216" s="3" t="s">
        <v>1100</v>
      </c>
      <c r="E216" s="3" t="s">
        <v>417</v>
      </c>
      <c r="F216" s="3" t="s">
        <v>0</v>
      </c>
    </row>
    <row r="217" spans="1:12">
      <c r="A217" s="5" t="s">
        <v>615</v>
      </c>
      <c r="B217" s="40" t="s">
        <v>1220</v>
      </c>
      <c r="C217" s="40" t="s">
        <v>1534</v>
      </c>
      <c r="D217" s="3" t="s">
        <v>1100</v>
      </c>
      <c r="E217" s="3" t="s">
        <v>588</v>
      </c>
      <c r="F217" s="3" t="s">
        <v>0</v>
      </c>
    </row>
    <row r="218" spans="1:12">
      <c r="A218" s="5" t="s">
        <v>209</v>
      </c>
      <c r="B218" s="40" t="s">
        <v>1220</v>
      </c>
      <c r="C218" s="40" t="s">
        <v>1438</v>
      </c>
      <c r="D218" s="3" t="s">
        <v>877</v>
      </c>
      <c r="E218" s="3" t="s">
        <v>1072</v>
      </c>
      <c r="F218" s="3" t="s">
        <v>0</v>
      </c>
    </row>
    <row r="219" spans="1:12">
      <c r="A219" s="5" t="s">
        <v>1117</v>
      </c>
      <c r="B219" s="40" t="s">
        <v>1220</v>
      </c>
      <c r="C219" s="40" t="s">
        <v>1438</v>
      </c>
      <c r="D219" s="3" t="s">
        <v>877</v>
      </c>
      <c r="E219" s="3" t="s">
        <v>1116</v>
      </c>
      <c r="F219" s="3" t="s">
        <v>0</v>
      </c>
    </row>
    <row r="220" spans="1:12">
      <c r="A220" s="5" t="s">
        <v>1110</v>
      </c>
      <c r="B220" s="40" t="s">
        <v>1220</v>
      </c>
      <c r="C220" s="40" t="s">
        <v>899</v>
      </c>
      <c r="D220" s="3" t="s">
        <v>877</v>
      </c>
      <c r="E220" s="3" t="s">
        <v>1111</v>
      </c>
      <c r="F220" s="40" t="s">
        <v>0</v>
      </c>
      <c r="G220" s="3" t="s">
        <v>1112</v>
      </c>
    </row>
    <row r="221" spans="1:12">
      <c r="A221" s="5" t="s">
        <v>18</v>
      </c>
      <c r="B221" s="40" t="s">
        <v>1220</v>
      </c>
      <c r="C221" s="40" t="s">
        <v>1535</v>
      </c>
      <c r="D221" s="3" t="s">
        <v>877</v>
      </c>
      <c r="E221" s="3" t="s">
        <v>566</v>
      </c>
      <c r="F221" s="3" t="s">
        <v>0</v>
      </c>
    </row>
    <row r="222" spans="1:12">
      <c r="A222" s="7" t="s">
        <v>1536</v>
      </c>
      <c r="B222" s="40" t="s">
        <v>1220</v>
      </c>
      <c r="C222" s="40" t="s">
        <v>899</v>
      </c>
      <c r="D222" s="3" t="s">
        <v>877</v>
      </c>
      <c r="E222" s="3" t="s">
        <v>1537</v>
      </c>
      <c r="F222" s="3" t="s">
        <v>0</v>
      </c>
      <c r="G222" s="3" t="s">
        <v>1538</v>
      </c>
      <c r="I222" s="3" t="s">
        <v>1539</v>
      </c>
    </row>
    <row r="223" spans="1:12">
      <c r="A223" s="7" t="s">
        <v>1102</v>
      </c>
      <c r="B223" s="40" t="s">
        <v>1220</v>
      </c>
      <c r="C223" s="40" t="s">
        <v>899</v>
      </c>
      <c r="D223" s="3" t="s">
        <v>877</v>
      </c>
      <c r="E223" s="3" t="s">
        <v>1103</v>
      </c>
      <c r="F223" s="3" t="s">
        <v>0</v>
      </c>
    </row>
    <row r="224" spans="1:12">
      <c r="A224" s="5" t="s">
        <v>443</v>
      </c>
      <c r="B224" s="40" t="s">
        <v>1220</v>
      </c>
      <c r="C224" s="40" t="s">
        <v>899</v>
      </c>
      <c r="D224" s="3" t="s">
        <v>877</v>
      </c>
      <c r="E224" s="3" t="s">
        <v>500</v>
      </c>
      <c r="F224" s="3" t="s">
        <v>0</v>
      </c>
    </row>
    <row r="225" spans="1:12">
      <c r="A225" s="5" t="s">
        <v>30</v>
      </c>
      <c r="B225" s="40" t="s">
        <v>1220</v>
      </c>
      <c r="C225" s="40" t="s">
        <v>895</v>
      </c>
      <c r="D225" s="3" t="s">
        <v>877</v>
      </c>
      <c r="E225" s="3" t="s">
        <v>418</v>
      </c>
      <c r="F225" s="3" t="s">
        <v>0</v>
      </c>
    </row>
    <row r="226" spans="1:12">
      <c r="A226" s="5" t="s">
        <v>1104</v>
      </c>
      <c r="B226" s="40" t="s">
        <v>1220</v>
      </c>
      <c r="C226" s="40" t="s">
        <v>834</v>
      </c>
      <c r="D226" s="3" t="s">
        <v>877</v>
      </c>
      <c r="E226" s="3" t="s">
        <v>474</v>
      </c>
      <c r="F226" s="3" t="s">
        <v>0</v>
      </c>
      <c r="G226" s="3" t="s">
        <v>1105</v>
      </c>
    </row>
    <row r="227" spans="1:12">
      <c r="A227" s="7" t="s">
        <v>1441</v>
      </c>
      <c r="B227" s="40" t="s">
        <v>1220</v>
      </c>
      <c r="C227" s="40" t="s">
        <v>1540</v>
      </c>
      <c r="D227" s="3" t="s">
        <v>1531</v>
      </c>
      <c r="E227" s="3" t="s">
        <v>1541</v>
      </c>
      <c r="F227" s="3" t="s">
        <v>0</v>
      </c>
      <c r="G227" s="3" t="s">
        <v>1542</v>
      </c>
    </row>
    <row r="228" spans="1:12">
      <c r="A228" s="7" t="s">
        <v>491</v>
      </c>
      <c r="B228" s="40" t="s">
        <v>1220</v>
      </c>
      <c r="C228" s="40" t="s">
        <v>834</v>
      </c>
      <c r="D228" s="3" t="s">
        <v>877</v>
      </c>
      <c r="E228" s="3" t="s">
        <v>1543</v>
      </c>
      <c r="F228" s="3" t="s">
        <v>0</v>
      </c>
      <c r="G228" s="339" t="s">
        <v>1544</v>
      </c>
      <c r="H228" s="339" t="s">
        <v>1545</v>
      </c>
    </row>
    <row r="229" spans="1:12">
      <c r="A229" s="5" t="s">
        <v>1327</v>
      </c>
      <c r="B229" s="40" t="s">
        <v>1220</v>
      </c>
      <c r="C229" s="40"/>
      <c r="D229" s="3" t="s">
        <v>1395</v>
      </c>
      <c r="E229" s="3" t="s">
        <v>1396</v>
      </c>
      <c r="F229" s="3" t="s">
        <v>1</v>
      </c>
    </row>
    <row r="230" spans="1:12">
      <c r="A230" s="5" t="s">
        <v>1521</v>
      </c>
      <c r="B230" s="3" t="s">
        <v>1220</v>
      </c>
      <c r="C230" s="3" t="s">
        <v>895</v>
      </c>
      <c r="D230" s="3" t="s">
        <v>877</v>
      </c>
      <c r="E230" s="3" t="s">
        <v>1553</v>
      </c>
      <c r="F230" s="3" t="s">
        <v>0</v>
      </c>
    </row>
    <row r="231" spans="1:12">
      <c r="A231" s="7" t="s">
        <v>484</v>
      </c>
      <c r="B231" s="3" t="s">
        <v>1220</v>
      </c>
      <c r="C231" s="3" t="s">
        <v>897</v>
      </c>
      <c r="D231" s="3" t="s">
        <v>896</v>
      </c>
      <c r="E231" s="3" t="s">
        <v>1563</v>
      </c>
      <c r="F231" s="3" t="s">
        <v>0</v>
      </c>
    </row>
    <row r="232" spans="1:12">
      <c r="A232" s="3" t="s">
        <v>427</v>
      </c>
      <c r="B232" s="3" t="s">
        <v>1220</v>
      </c>
      <c r="C232" s="3" t="s">
        <v>1601</v>
      </c>
      <c r="D232" s="3" t="s">
        <v>1602</v>
      </c>
      <c r="E232" s="3" t="s">
        <v>428</v>
      </c>
      <c r="F232" s="3" t="s">
        <v>505</v>
      </c>
    </row>
    <row r="233" spans="1:12">
      <c r="A233" s="3" t="s">
        <v>1125</v>
      </c>
      <c r="B233" s="3" t="s">
        <v>1220</v>
      </c>
      <c r="L233" s="1">
        <v>45239</v>
      </c>
    </row>
    <row r="234" spans="1:12">
      <c r="A234" s="7" t="s">
        <v>125</v>
      </c>
      <c r="B234" s="3" t="s">
        <v>1570</v>
      </c>
      <c r="D234" s="3" t="s">
        <v>877</v>
      </c>
      <c r="E234" s="3" t="s">
        <v>550</v>
      </c>
      <c r="F234" s="3" t="s">
        <v>8</v>
      </c>
    </row>
    <row r="235" spans="1:12">
      <c r="A235" s="7" t="s">
        <v>1101</v>
      </c>
      <c r="B235" s="3" t="s">
        <v>1220</v>
      </c>
      <c r="C235" s="3" t="s">
        <v>1628</v>
      </c>
      <c r="D235" s="3" t="s">
        <v>877</v>
      </c>
      <c r="E235" s="3" t="s">
        <v>550</v>
      </c>
      <c r="F235" s="3" t="s">
        <v>8</v>
      </c>
    </row>
    <row r="236" spans="1:12">
      <c r="A236" s="5" t="s">
        <v>128</v>
      </c>
      <c r="B236" s="3" t="s">
        <v>1546</v>
      </c>
      <c r="C236" s="3" t="s">
        <v>891</v>
      </c>
      <c r="D236" s="3" t="s">
        <v>877</v>
      </c>
      <c r="E236" s="3" t="s">
        <v>1130</v>
      </c>
      <c r="F236" s="3" t="s">
        <v>0</v>
      </c>
    </row>
    <row r="237" spans="1:12">
      <c r="A237" s="7" t="s">
        <v>39</v>
      </c>
      <c r="B237" s="40" t="s">
        <v>1421</v>
      </c>
      <c r="C237" s="40" t="s">
        <v>903</v>
      </c>
      <c r="D237" s="3" t="s">
        <v>877</v>
      </c>
      <c r="E237" s="3" t="s">
        <v>1547</v>
      </c>
      <c r="F237" s="3" t="s">
        <v>0</v>
      </c>
    </row>
    <row r="238" spans="1:12">
      <c r="A238" s="5" t="s">
        <v>144</v>
      </c>
      <c r="B238" s="40" t="s">
        <v>1421</v>
      </c>
      <c r="C238" s="40" t="s">
        <v>1422</v>
      </c>
      <c r="D238" s="3" t="s">
        <v>877</v>
      </c>
      <c r="E238" s="3" t="s">
        <v>344</v>
      </c>
      <c r="F238" s="3" t="s">
        <v>1073</v>
      </c>
    </row>
    <row r="239" spans="1:12">
      <c r="A239" s="5" t="s">
        <v>80</v>
      </c>
      <c r="B239" s="40" t="s">
        <v>1421</v>
      </c>
      <c r="C239" s="40" t="s">
        <v>1422</v>
      </c>
      <c r="D239" s="3" t="s">
        <v>877</v>
      </c>
      <c r="E239" s="3" t="s">
        <v>418</v>
      </c>
      <c r="F239" s="3" t="s">
        <v>0</v>
      </c>
    </row>
    <row r="240" spans="1:12">
      <c r="A240" s="5" t="s">
        <v>201</v>
      </c>
      <c r="B240" s="40" t="s">
        <v>1398</v>
      </c>
      <c r="C240" s="40" t="s">
        <v>960</v>
      </c>
      <c r="D240" s="3" t="s">
        <v>871</v>
      </c>
      <c r="E240" s="3" t="s">
        <v>584</v>
      </c>
      <c r="F240" s="3" t="s">
        <v>0</v>
      </c>
      <c r="G240" s="3" t="s">
        <v>1554</v>
      </c>
      <c r="J240" s="3" t="s">
        <v>1603</v>
      </c>
    </row>
    <row r="241" spans="1:10">
      <c r="A241" s="5" t="s">
        <v>93</v>
      </c>
      <c r="B241" s="40" t="s">
        <v>1398</v>
      </c>
      <c r="C241" s="40" t="s">
        <v>960</v>
      </c>
      <c r="D241" s="3" t="s">
        <v>871</v>
      </c>
      <c r="E241" s="3" t="s">
        <v>325</v>
      </c>
      <c r="F241" s="3" t="s">
        <v>8</v>
      </c>
      <c r="G241" s="3" t="s">
        <v>1554</v>
      </c>
      <c r="J241" s="3" t="s">
        <v>1603</v>
      </c>
    </row>
    <row r="242" spans="1:10">
      <c r="A242" s="5" t="s">
        <v>152</v>
      </c>
      <c r="B242" s="40" t="s">
        <v>1398</v>
      </c>
      <c r="C242" s="40" t="s">
        <v>1426</v>
      </c>
      <c r="D242" s="3" t="s">
        <v>979</v>
      </c>
      <c r="E242" s="3" t="s">
        <v>314</v>
      </c>
      <c r="F242" s="3" t="s">
        <v>1073</v>
      </c>
      <c r="J242" s="3" t="s">
        <v>1604</v>
      </c>
    </row>
    <row r="243" spans="1:10">
      <c r="A243" s="7" t="s">
        <v>210</v>
      </c>
      <c r="B243" s="40" t="s">
        <v>1398</v>
      </c>
      <c r="C243" s="40" t="s">
        <v>1427</v>
      </c>
      <c r="D243" s="3" t="s">
        <v>1057</v>
      </c>
      <c r="E243" s="3" t="s">
        <v>1058</v>
      </c>
      <c r="F243" s="3" t="s">
        <v>0</v>
      </c>
      <c r="G243" s="3" t="s">
        <v>1549</v>
      </c>
      <c r="H243" s="3" t="s">
        <v>1550</v>
      </c>
      <c r="I243" s="3" t="s">
        <v>1605</v>
      </c>
      <c r="J243" s="3" t="s">
        <v>1604</v>
      </c>
    </row>
    <row r="244" spans="1:10">
      <c r="A244" s="5" t="s">
        <v>9</v>
      </c>
      <c r="B244" s="40" t="s">
        <v>1398</v>
      </c>
      <c r="C244" s="40" t="s">
        <v>1551</v>
      </c>
      <c r="D244" s="3" t="s">
        <v>949</v>
      </c>
      <c r="E244" s="3" t="s">
        <v>1404</v>
      </c>
      <c r="F244" s="3" t="s">
        <v>3</v>
      </c>
      <c r="G244" s="3" t="s">
        <v>1554</v>
      </c>
      <c r="J244" s="3" t="s">
        <v>1603</v>
      </c>
    </row>
    <row r="245" spans="1:10">
      <c r="A245" s="5" t="s">
        <v>360</v>
      </c>
      <c r="B245" s="40" t="s">
        <v>1398</v>
      </c>
      <c r="C245" s="40" t="s">
        <v>891</v>
      </c>
      <c r="D245" s="3" t="s">
        <v>877</v>
      </c>
      <c r="E245" s="3" t="s">
        <v>361</v>
      </c>
      <c r="F245" s="3" t="s">
        <v>0</v>
      </c>
      <c r="J245" s="3" t="s">
        <v>1604</v>
      </c>
    </row>
    <row r="246" spans="1:10">
      <c r="A246" s="5" t="s">
        <v>201</v>
      </c>
      <c r="B246" s="40" t="s">
        <v>1398</v>
      </c>
      <c r="C246" s="40" t="s">
        <v>891</v>
      </c>
      <c r="D246" s="3" t="s">
        <v>877</v>
      </c>
      <c r="E246" s="3" t="s">
        <v>344</v>
      </c>
      <c r="F246" s="3" t="s">
        <v>0</v>
      </c>
      <c r="G246" s="3" t="s">
        <v>1447</v>
      </c>
      <c r="J246" s="3" t="s">
        <v>1603</v>
      </c>
    </row>
    <row r="247" spans="1:10">
      <c r="A247" s="5" t="s">
        <v>22</v>
      </c>
      <c r="B247" s="3" t="s">
        <v>1398</v>
      </c>
      <c r="D247" s="3" t="s">
        <v>877</v>
      </c>
      <c r="E247" s="3" t="s">
        <v>616</v>
      </c>
      <c r="F247" s="3" t="s">
        <v>0</v>
      </c>
      <c r="J247" s="3" t="s">
        <v>1604</v>
      </c>
    </row>
    <row r="248" spans="1:10">
      <c r="A248" s="5" t="s">
        <v>609</v>
      </c>
      <c r="B248" s="3" t="s">
        <v>1398</v>
      </c>
      <c r="D248" s="3" t="s">
        <v>877</v>
      </c>
      <c r="E248" s="3" t="s">
        <v>200</v>
      </c>
      <c r="F248" s="3" t="s">
        <v>0</v>
      </c>
      <c r="J248" s="3" t="s">
        <v>1604</v>
      </c>
    </row>
    <row r="249" spans="1:10">
      <c r="A249" s="5" t="s">
        <v>1124</v>
      </c>
      <c r="B249" s="3" t="s">
        <v>1398</v>
      </c>
      <c r="E249" s="3" t="s">
        <v>418</v>
      </c>
      <c r="F249" s="3" t="s">
        <v>0</v>
      </c>
      <c r="G249" s="3" t="s">
        <v>1554</v>
      </c>
      <c r="J249" s="3" t="s">
        <v>1603</v>
      </c>
    </row>
    <row r="250" spans="1:10">
      <c r="A250" s="5" t="s">
        <v>26</v>
      </c>
      <c r="B250" s="3" t="s">
        <v>1398</v>
      </c>
      <c r="C250" s="3" t="s">
        <v>1567</v>
      </c>
      <c r="D250" s="3" t="s">
        <v>877</v>
      </c>
      <c r="E250" s="3" t="s">
        <v>473</v>
      </c>
      <c r="F250" s="3" t="s">
        <v>0</v>
      </c>
      <c r="J250" s="3" t="s">
        <v>1604</v>
      </c>
    </row>
    <row r="251" spans="1:10">
      <c r="A251" s="3" t="s">
        <v>1026</v>
      </c>
      <c r="B251" s="3" t="s">
        <v>1398</v>
      </c>
      <c r="C251" s="3" t="s">
        <v>1629</v>
      </c>
      <c r="D251" s="3" t="s">
        <v>877</v>
      </c>
      <c r="E251" s="3" t="s">
        <v>1027</v>
      </c>
      <c r="F251" s="3" t="s">
        <v>0</v>
      </c>
      <c r="J251" s="3" t="s">
        <v>1630</v>
      </c>
    </row>
    <row r="252" spans="1:10">
      <c r="A252" s="276" t="s">
        <v>1606</v>
      </c>
    </row>
    <row r="253" spans="1:10">
      <c r="A253" s="3" t="s">
        <v>1240</v>
      </c>
      <c r="B253" s="1">
        <v>45481</v>
      </c>
      <c r="C253" s="3" t="s">
        <v>949</v>
      </c>
      <c r="D253" s="3" t="s">
        <v>1607</v>
      </c>
      <c r="E253" s="3" t="s">
        <v>1048</v>
      </c>
      <c r="G253" s="3" t="s">
        <v>1608</v>
      </c>
    </row>
    <row r="255" spans="1:10">
      <c r="A255" s="3" t="s">
        <v>1038</v>
      </c>
      <c r="B255" s="3" t="s">
        <v>1414</v>
      </c>
      <c r="C255" s="3" t="s">
        <v>1527</v>
      </c>
      <c r="D255" s="3" t="s">
        <v>1010</v>
      </c>
      <c r="E255" s="3" t="s">
        <v>1039</v>
      </c>
      <c r="F255" s="3" t="s">
        <v>0</v>
      </c>
    </row>
    <row r="256" spans="1:10">
      <c r="A256" s="3" t="s">
        <v>501</v>
      </c>
    </row>
    <row r="257" spans="1:5">
      <c r="A257" s="3" t="s">
        <v>84</v>
      </c>
    </row>
    <row r="258" spans="1:5">
      <c r="A258" s="3" t="s">
        <v>1136</v>
      </c>
    </row>
    <row r="260" spans="1:5">
      <c r="A260" s="3" t="s">
        <v>12</v>
      </c>
      <c r="B260" s="40" t="s">
        <v>1414</v>
      </c>
      <c r="C260" s="40" t="s">
        <v>882</v>
      </c>
      <c r="D260" s="3" t="s">
        <v>1531</v>
      </c>
      <c r="E260" s="3" t="s">
        <v>1442</v>
      </c>
    </row>
    <row r="261" spans="1:5">
      <c r="A261" s="3" t="s">
        <v>539</v>
      </c>
      <c r="B261" s="3" t="s">
        <v>1631</v>
      </c>
      <c r="C261" s="3" t="s">
        <v>1632</v>
      </c>
      <c r="D261" s="3" t="s">
        <v>1010</v>
      </c>
      <c r="E261" s="3" t="s">
        <v>704</v>
      </c>
    </row>
  </sheetData>
  <conditionalFormatting sqref="D2:D41 K3 K5:K7 K45:K48 D45:D78 I83:I85 D83:D103 M107:M108 I107:I109 D107:D153 H180 Q180:Q183">
    <cfRule type="notContainsBlanks" dxfId="8" priority="1">
      <formula>LEN(TRIM(D2))&gt;0</formula>
    </cfRule>
    <cfRule type="containsBlanks" dxfId="7" priority="2">
      <formula>LEN(TRIM(D2))=0</formula>
    </cfRule>
  </conditionalFormatting>
  <hyperlinks>
    <hyperlink ref="G228" r:id="rId1" xr:uid="{00000000-0004-0000-3200-000000000000}"/>
    <hyperlink ref="H228" r:id="rId2" xr:uid="{00000000-0004-0000-3200-000001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3200-000000000000}">
          <x14:formula1>
            <xm:f>'Feb 2023'!$Y$4:$Y$8</xm:f>
          </x14:formula1>
          <xm:sqref>K3 K5:K7 D2:D41 K45:K48 D45:D78 I83:I85 D83:D103 M107:M108 I107:I109 D107:D153 H180 Q180:Q183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2:Z252"/>
  <sheetViews>
    <sheetView workbookViewId="0"/>
  </sheetViews>
  <sheetFormatPr defaultColWidth="12.6640625" defaultRowHeight="15.75" customHeight="1"/>
  <sheetData>
    <row r="2" spans="1:17">
      <c r="A2" s="302" t="s">
        <v>1483</v>
      </c>
      <c r="B2" s="3" t="s">
        <v>1573</v>
      </c>
      <c r="C2" s="3">
        <v>24</v>
      </c>
      <c r="D2" s="4" t="s">
        <v>0</v>
      </c>
      <c r="E2" s="333">
        <v>36</v>
      </c>
      <c r="F2" s="1">
        <v>45356</v>
      </c>
      <c r="G2" s="3" t="s">
        <v>9</v>
      </c>
      <c r="H2" s="3">
        <v>70</v>
      </c>
      <c r="I2" s="4" t="s">
        <v>3</v>
      </c>
      <c r="J2" s="1"/>
      <c r="M2" s="4"/>
      <c r="N2" s="1"/>
      <c r="Q2" s="12"/>
    </row>
    <row r="3" spans="1:17">
      <c r="A3" s="302" t="s">
        <v>1483</v>
      </c>
      <c r="B3" s="3" t="s">
        <v>347</v>
      </c>
      <c r="C3" s="3">
        <v>40</v>
      </c>
      <c r="D3" s="4" t="s">
        <v>0</v>
      </c>
      <c r="E3" s="333">
        <v>60</v>
      </c>
      <c r="F3" s="1">
        <v>45356</v>
      </c>
      <c r="G3" s="3" t="s">
        <v>501</v>
      </c>
      <c r="H3" s="3">
        <v>80</v>
      </c>
      <c r="I3" s="4" t="s">
        <v>1</v>
      </c>
      <c r="J3" s="1"/>
      <c r="M3" s="4"/>
      <c r="N3" s="1"/>
      <c r="Q3" s="12"/>
    </row>
    <row r="4" spans="1:17">
      <c r="A4" s="302" t="s">
        <v>1483</v>
      </c>
      <c r="B4" s="3" t="s">
        <v>360</v>
      </c>
      <c r="C4" s="3">
        <v>30</v>
      </c>
      <c r="D4" s="4" t="s">
        <v>0</v>
      </c>
      <c r="E4" s="333">
        <f>75-30</f>
        <v>45</v>
      </c>
      <c r="F4" s="1">
        <v>45357</v>
      </c>
      <c r="G4" s="3" t="s">
        <v>125</v>
      </c>
      <c r="H4" s="3">
        <v>70</v>
      </c>
      <c r="I4" s="4" t="s">
        <v>8</v>
      </c>
      <c r="N4" s="1"/>
      <c r="Q4" s="12"/>
    </row>
    <row r="5" spans="1:17">
      <c r="A5" s="302" t="s">
        <v>1483</v>
      </c>
      <c r="B5" s="3" t="s">
        <v>609</v>
      </c>
      <c r="C5" s="3">
        <v>30</v>
      </c>
      <c r="D5" s="4" t="s">
        <v>0</v>
      </c>
      <c r="E5" s="333">
        <f>75-C5</f>
        <v>45</v>
      </c>
      <c r="F5" s="1">
        <v>45361</v>
      </c>
      <c r="G5" s="3" t="s">
        <v>1101</v>
      </c>
      <c r="H5" s="3">
        <v>80</v>
      </c>
      <c r="I5" s="4" t="s">
        <v>8</v>
      </c>
      <c r="N5" s="1"/>
    </row>
    <row r="6" spans="1:17">
      <c r="A6" s="302" t="s">
        <v>1483</v>
      </c>
      <c r="B6" s="3" t="s">
        <v>1107</v>
      </c>
      <c r="C6" s="3">
        <v>40</v>
      </c>
      <c r="D6" s="4" t="s">
        <v>0</v>
      </c>
      <c r="E6" s="333">
        <v>60</v>
      </c>
      <c r="F6" s="1">
        <v>45360</v>
      </c>
      <c r="G6" s="3" t="s">
        <v>327</v>
      </c>
      <c r="H6" s="3">
        <v>150</v>
      </c>
      <c r="I6" s="4" t="s">
        <v>1</v>
      </c>
    </row>
    <row r="7" spans="1:17">
      <c r="A7" s="302" t="s">
        <v>1483</v>
      </c>
      <c r="B7" s="3" t="s">
        <v>737</v>
      </c>
      <c r="C7" s="3">
        <v>40</v>
      </c>
      <c r="D7" s="4" t="s">
        <v>0</v>
      </c>
      <c r="E7" s="333">
        <v>60</v>
      </c>
      <c r="F7" s="1">
        <v>45361</v>
      </c>
      <c r="G7" s="3" t="s">
        <v>9</v>
      </c>
      <c r="H7" s="3">
        <v>60</v>
      </c>
      <c r="I7" s="4" t="s">
        <v>3</v>
      </c>
    </row>
    <row r="8" spans="1:17">
      <c r="A8" s="302" t="s">
        <v>1484</v>
      </c>
      <c r="B8" s="3" t="s">
        <v>22</v>
      </c>
      <c r="C8" s="3">
        <v>0</v>
      </c>
      <c r="D8" s="4" t="s">
        <v>0</v>
      </c>
      <c r="E8" s="333">
        <v>36</v>
      </c>
    </row>
    <row r="9" spans="1:17">
      <c r="A9" s="1">
        <v>45355</v>
      </c>
      <c r="B9" s="3" t="s">
        <v>1572</v>
      </c>
      <c r="C9" s="3">
        <v>20</v>
      </c>
      <c r="D9" s="4" t="s">
        <v>0</v>
      </c>
    </row>
    <row r="10" spans="1:17">
      <c r="A10" s="1">
        <v>45355</v>
      </c>
      <c r="B10" s="3" t="s">
        <v>259</v>
      </c>
      <c r="C10" s="3">
        <v>70</v>
      </c>
      <c r="D10" s="4" t="s">
        <v>0</v>
      </c>
      <c r="E10" s="3">
        <f>SUM(E2:E8)</f>
        <v>342</v>
      </c>
    </row>
    <row r="11" spans="1:17">
      <c r="A11" s="1">
        <v>45355</v>
      </c>
      <c r="B11" s="3" t="s">
        <v>429</v>
      </c>
      <c r="C11" s="3">
        <v>80</v>
      </c>
      <c r="D11" s="4" t="s">
        <v>0</v>
      </c>
    </row>
    <row r="12" spans="1:17">
      <c r="A12" s="1">
        <v>45355</v>
      </c>
      <c r="B12" s="3" t="s">
        <v>638</v>
      </c>
      <c r="C12" s="3">
        <v>50</v>
      </c>
      <c r="D12" s="4" t="s">
        <v>0</v>
      </c>
    </row>
    <row r="13" spans="1:17">
      <c r="A13" s="1">
        <v>45355</v>
      </c>
      <c r="B13" s="3" t="s">
        <v>394</v>
      </c>
      <c r="C13" s="3">
        <v>50</v>
      </c>
      <c r="D13" s="4" t="s">
        <v>0</v>
      </c>
    </row>
    <row r="14" spans="1:17">
      <c r="A14" s="1">
        <v>45355</v>
      </c>
      <c r="B14" s="3" t="s">
        <v>20</v>
      </c>
      <c r="C14" s="3">
        <v>50</v>
      </c>
      <c r="D14" s="4" t="s">
        <v>0</v>
      </c>
    </row>
    <row r="15" spans="1:17">
      <c r="A15" s="1">
        <v>45355</v>
      </c>
      <c r="B15" s="3" t="s">
        <v>1107</v>
      </c>
      <c r="C15" s="3">
        <v>80</v>
      </c>
      <c r="D15" s="4" t="s">
        <v>0</v>
      </c>
    </row>
    <row r="16" spans="1:17">
      <c r="A16" s="1">
        <v>45355</v>
      </c>
      <c r="B16" s="3" t="s">
        <v>472</v>
      </c>
      <c r="C16" s="3">
        <v>70</v>
      </c>
      <c r="D16" s="4" t="s">
        <v>0</v>
      </c>
    </row>
    <row r="17" spans="1:5">
      <c r="A17" s="1">
        <v>45355</v>
      </c>
      <c r="B17" s="3" t="s">
        <v>615</v>
      </c>
      <c r="C17" s="3">
        <v>80</v>
      </c>
      <c r="D17" s="4" t="s">
        <v>0</v>
      </c>
    </row>
    <row r="18" spans="1:5">
      <c r="A18" s="336">
        <v>45356</v>
      </c>
      <c r="B18" s="3" t="s">
        <v>259</v>
      </c>
      <c r="C18" s="3">
        <v>70</v>
      </c>
      <c r="D18" s="4" t="s">
        <v>0</v>
      </c>
    </row>
    <row r="19" spans="1:5">
      <c r="A19" s="336">
        <v>45356</v>
      </c>
      <c r="B19" s="3" t="s">
        <v>372</v>
      </c>
      <c r="C19" s="3">
        <v>80</v>
      </c>
      <c r="D19" s="4" t="s">
        <v>0</v>
      </c>
    </row>
    <row r="20" spans="1:5">
      <c r="A20" s="336">
        <v>45356</v>
      </c>
      <c r="B20" s="3" t="s">
        <v>144</v>
      </c>
      <c r="C20" s="3">
        <v>40</v>
      </c>
      <c r="D20" s="4" t="s">
        <v>0</v>
      </c>
    </row>
    <row r="21" spans="1:5">
      <c r="A21" s="336">
        <v>45356</v>
      </c>
      <c r="B21" s="3" t="s">
        <v>1027</v>
      </c>
      <c r="C21" s="3">
        <v>50</v>
      </c>
      <c r="D21" s="4" t="s">
        <v>0</v>
      </c>
    </row>
    <row r="22" spans="1:5">
      <c r="A22" s="336">
        <v>45356</v>
      </c>
      <c r="B22" s="3" t="s">
        <v>30</v>
      </c>
      <c r="C22" s="3">
        <v>70</v>
      </c>
      <c r="D22" s="4" t="s">
        <v>0</v>
      </c>
    </row>
    <row r="23" spans="1:5">
      <c r="A23" s="1">
        <v>45357</v>
      </c>
      <c r="B23" s="3" t="s">
        <v>539</v>
      </c>
      <c r="C23" s="3">
        <v>70</v>
      </c>
      <c r="D23" s="4" t="s">
        <v>0</v>
      </c>
    </row>
    <row r="24" spans="1:5">
      <c r="A24" s="1">
        <v>45357</v>
      </c>
      <c r="B24" s="3" t="s">
        <v>1136</v>
      </c>
      <c r="C24" s="3">
        <v>50</v>
      </c>
      <c r="D24" s="4" t="s">
        <v>0</v>
      </c>
      <c r="E24" s="3"/>
    </row>
    <row r="25" spans="1:5">
      <c r="A25" s="1">
        <v>45357</v>
      </c>
      <c r="B25" s="3" t="s">
        <v>164</v>
      </c>
      <c r="C25" s="3">
        <v>70</v>
      </c>
      <c r="D25" s="4" t="s">
        <v>0</v>
      </c>
    </row>
    <row r="26" spans="1:5">
      <c r="A26" s="1">
        <v>45357</v>
      </c>
      <c r="B26" s="3" t="s">
        <v>6</v>
      </c>
      <c r="C26" s="3">
        <v>70</v>
      </c>
      <c r="D26" s="4" t="s">
        <v>0</v>
      </c>
    </row>
    <row r="27" spans="1:5">
      <c r="A27" s="1">
        <v>45357</v>
      </c>
      <c r="B27" s="3" t="s">
        <v>84</v>
      </c>
      <c r="C27" s="3">
        <v>50</v>
      </c>
      <c r="D27" s="4" t="s">
        <v>0</v>
      </c>
    </row>
    <row r="28" spans="1:5">
      <c r="A28" s="1">
        <v>45357</v>
      </c>
      <c r="B28" s="3" t="s">
        <v>6</v>
      </c>
      <c r="C28" s="3">
        <v>50</v>
      </c>
      <c r="D28" s="4" t="s">
        <v>0</v>
      </c>
    </row>
    <row r="29" spans="1:5">
      <c r="A29" s="1">
        <v>45358</v>
      </c>
      <c r="B29" s="3" t="s">
        <v>471</v>
      </c>
      <c r="C29" s="3">
        <v>80</v>
      </c>
      <c r="D29" s="4" t="s">
        <v>0</v>
      </c>
    </row>
    <row r="30" spans="1:5">
      <c r="A30" s="1">
        <v>45358</v>
      </c>
      <c r="B30" s="3" t="s">
        <v>1117</v>
      </c>
      <c r="C30" s="3">
        <v>50</v>
      </c>
      <c r="D30" s="4" t="s">
        <v>0</v>
      </c>
    </row>
    <row r="31" spans="1:5">
      <c r="A31" s="1">
        <v>45358</v>
      </c>
      <c r="B31" s="3" t="s">
        <v>472</v>
      </c>
      <c r="C31" s="3">
        <v>70</v>
      </c>
      <c r="D31" s="4" t="s">
        <v>0</v>
      </c>
    </row>
    <row r="32" spans="1:5">
      <c r="A32" s="1">
        <v>45358</v>
      </c>
      <c r="B32" s="3" t="s">
        <v>209</v>
      </c>
      <c r="C32" s="3">
        <v>50</v>
      </c>
      <c r="D32" s="4" t="s">
        <v>0</v>
      </c>
    </row>
    <row r="33" spans="1:26">
      <c r="A33" s="1">
        <v>45358</v>
      </c>
      <c r="B33" s="3" t="s">
        <v>328</v>
      </c>
      <c r="C33" s="3">
        <v>80</v>
      </c>
      <c r="D33" s="4" t="s">
        <v>0</v>
      </c>
    </row>
    <row r="34" spans="1:26">
      <c r="A34" s="1">
        <v>45358</v>
      </c>
      <c r="B34" s="3" t="s">
        <v>360</v>
      </c>
      <c r="C34" s="3">
        <v>70</v>
      </c>
      <c r="D34" s="4" t="s">
        <v>0</v>
      </c>
    </row>
    <row r="35" spans="1:26">
      <c r="A35" s="1">
        <v>45358</v>
      </c>
      <c r="B35" s="3" t="s">
        <v>737</v>
      </c>
      <c r="C35" s="3">
        <v>50</v>
      </c>
      <c r="D35" s="4" t="s">
        <v>0</v>
      </c>
    </row>
    <row r="36" spans="1:26">
      <c r="A36" s="1">
        <v>45358</v>
      </c>
      <c r="B36" s="3" t="s">
        <v>1633</v>
      </c>
      <c r="C36" s="3">
        <v>120</v>
      </c>
      <c r="D36" s="4" t="s">
        <v>0</v>
      </c>
    </row>
    <row r="37" spans="1:26">
      <c r="A37" s="1">
        <v>45359</v>
      </c>
      <c r="B37" s="3" t="s">
        <v>152</v>
      </c>
      <c r="C37" s="3">
        <v>50</v>
      </c>
      <c r="D37" s="4" t="s">
        <v>0</v>
      </c>
    </row>
    <row r="38" spans="1:26">
      <c r="A38" s="1">
        <v>45360</v>
      </c>
      <c r="B38" s="3" t="s">
        <v>1619</v>
      </c>
      <c r="C38" s="3">
        <v>50</v>
      </c>
      <c r="D38" s="4" t="s">
        <v>0</v>
      </c>
    </row>
    <row r="39" spans="1:26">
      <c r="A39" s="1">
        <v>45361</v>
      </c>
      <c r="B39" s="3" t="s">
        <v>26</v>
      </c>
      <c r="C39" s="3">
        <v>60</v>
      </c>
      <c r="D39" s="4" t="s">
        <v>0</v>
      </c>
    </row>
    <row r="40" spans="1:26">
      <c r="A40" s="1">
        <v>45361</v>
      </c>
      <c r="B40" s="3" t="s">
        <v>609</v>
      </c>
      <c r="C40" s="3">
        <v>60</v>
      </c>
      <c r="D40" s="4" t="s">
        <v>0</v>
      </c>
    </row>
    <row r="41" spans="1:26">
      <c r="A41" s="1">
        <v>45361</v>
      </c>
      <c r="B41" s="3" t="s">
        <v>152</v>
      </c>
      <c r="C41" s="3">
        <v>60</v>
      </c>
      <c r="D41" s="4" t="s">
        <v>0</v>
      </c>
    </row>
    <row r="42" spans="1:26">
      <c r="A42" s="1">
        <v>45361</v>
      </c>
      <c r="B42" s="3" t="s">
        <v>201</v>
      </c>
      <c r="C42" s="3">
        <v>110</v>
      </c>
      <c r="D42" s="4" t="s">
        <v>0</v>
      </c>
    </row>
    <row r="43" spans="1:26">
      <c r="A43" s="1">
        <v>45361</v>
      </c>
      <c r="B43" s="3" t="s">
        <v>210</v>
      </c>
      <c r="C43" s="3">
        <v>140</v>
      </c>
      <c r="D43" s="4" t="s">
        <v>0</v>
      </c>
    </row>
    <row r="44" spans="1:26">
      <c r="A44" s="1">
        <v>45361</v>
      </c>
      <c r="B44" s="3" t="s">
        <v>209</v>
      </c>
      <c r="C44" s="3">
        <v>80</v>
      </c>
      <c r="D44" s="4" t="s">
        <v>0</v>
      </c>
    </row>
    <row r="47" spans="1:26">
      <c r="A47" s="5"/>
      <c r="B47" s="5"/>
      <c r="C47" s="5">
        <f>SUM(C2:C44)</f>
        <v>2604</v>
      </c>
      <c r="D47" s="5"/>
      <c r="E47" s="5"/>
      <c r="F47" s="5"/>
      <c r="G47" s="5"/>
      <c r="H47" s="5">
        <f>SUM(H2:H7)</f>
        <v>510</v>
      </c>
      <c r="I47" s="5"/>
      <c r="J47" s="5"/>
      <c r="K47" s="5"/>
      <c r="L47" s="5"/>
      <c r="M47" s="5">
        <f>C47+H47</f>
        <v>3114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9" spans="1:13">
      <c r="A49" s="302" t="s">
        <v>1483</v>
      </c>
      <c r="B49" s="3" t="s">
        <v>1573</v>
      </c>
      <c r="C49" s="3">
        <v>30</v>
      </c>
      <c r="D49" s="4" t="s">
        <v>0</v>
      </c>
      <c r="E49" s="333">
        <v>45</v>
      </c>
      <c r="G49" s="1">
        <v>45363</v>
      </c>
      <c r="H49" s="3" t="s">
        <v>90</v>
      </c>
      <c r="I49" s="3">
        <v>40</v>
      </c>
      <c r="J49" s="4" t="s">
        <v>8</v>
      </c>
      <c r="L49" s="3" t="s">
        <v>8</v>
      </c>
      <c r="M49" s="3">
        <f>I49+I52</f>
        <v>120</v>
      </c>
    </row>
    <row r="50" spans="1:13">
      <c r="A50" s="302" t="s">
        <v>1483</v>
      </c>
      <c r="B50" s="3" t="s">
        <v>347</v>
      </c>
      <c r="C50" s="3">
        <v>40</v>
      </c>
      <c r="D50" s="4" t="s">
        <v>0</v>
      </c>
      <c r="E50" s="333">
        <v>60</v>
      </c>
      <c r="G50" s="1">
        <v>45363</v>
      </c>
      <c r="H50" s="3" t="s">
        <v>501</v>
      </c>
      <c r="I50" s="3">
        <v>80</v>
      </c>
      <c r="J50" s="4" t="s">
        <v>1</v>
      </c>
      <c r="L50" s="3" t="s">
        <v>1</v>
      </c>
      <c r="M50" s="3">
        <f>I50+I51+I53+I54</f>
        <v>330</v>
      </c>
    </row>
    <row r="51" spans="1:13">
      <c r="A51" s="302" t="s">
        <v>1483</v>
      </c>
      <c r="B51" s="3" t="s">
        <v>609</v>
      </c>
      <c r="C51" s="3">
        <v>30</v>
      </c>
      <c r="D51" s="4" t="s">
        <v>0</v>
      </c>
      <c r="E51" s="333">
        <f>75-C51</f>
        <v>45</v>
      </c>
      <c r="G51" s="1">
        <v>45363</v>
      </c>
      <c r="H51" s="3" t="s">
        <v>427</v>
      </c>
      <c r="I51" s="3">
        <v>120</v>
      </c>
      <c r="J51" s="4" t="s">
        <v>1</v>
      </c>
      <c r="L51" s="3" t="s">
        <v>505</v>
      </c>
      <c r="M51" s="3">
        <v>90</v>
      </c>
    </row>
    <row r="52" spans="1:13">
      <c r="A52" s="302" t="s">
        <v>1483</v>
      </c>
      <c r="B52" s="3" t="s">
        <v>1107</v>
      </c>
      <c r="C52" s="3">
        <v>40</v>
      </c>
      <c r="D52" s="4" t="s">
        <v>0</v>
      </c>
      <c r="E52" s="333">
        <v>60</v>
      </c>
      <c r="G52" s="1">
        <v>45364</v>
      </c>
      <c r="H52" s="3" t="s">
        <v>1101</v>
      </c>
      <c r="I52" s="3">
        <v>80</v>
      </c>
      <c r="J52" s="4" t="s">
        <v>8</v>
      </c>
      <c r="L52" s="3" t="s">
        <v>3</v>
      </c>
      <c r="M52" s="3">
        <v>60</v>
      </c>
    </row>
    <row r="53" spans="1:13">
      <c r="A53" s="302" t="s">
        <v>1484</v>
      </c>
      <c r="B53" s="3" t="s">
        <v>22</v>
      </c>
      <c r="C53" s="3">
        <v>0</v>
      </c>
      <c r="D53" s="4" t="s">
        <v>0</v>
      </c>
      <c r="E53" s="333">
        <v>36</v>
      </c>
      <c r="G53" s="1">
        <v>45364</v>
      </c>
      <c r="H53" s="3" t="s">
        <v>1571</v>
      </c>
      <c r="I53" s="3">
        <v>80</v>
      </c>
      <c r="J53" s="4" t="s">
        <v>1</v>
      </c>
    </row>
    <row r="54" spans="1:13">
      <c r="A54" s="1">
        <v>45362</v>
      </c>
      <c r="B54" s="3" t="s">
        <v>429</v>
      </c>
      <c r="C54" s="3">
        <v>120</v>
      </c>
      <c r="D54" s="4" t="s">
        <v>0</v>
      </c>
      <c r="G54" s="1">
        <v>45365</v>
      </c>
      <c r="H54" s="3" t="s">
        <v>501</v>
      </c>
      <c r="I54" s="3">
        <v>50</v>
      </c>
      <c r="J54" s="4" t="s">
        <v>1</v>
      </c>
    </row>
    <row r="55" spans="1:13">
      <c r="A55" s="1">
        <v>45362</v>
      </c>
      <c r="B55" s="3" t="s">
        <v>30</v>
      </c>
      <c r="C55" s="3">
        <v>50</v>
      </c>
      <c r="D55" s="4" t="s">
        <v>0</v>
      </c>
      <c r="G55" s="1">
        <v>45368</v>
      </c>
      <c r="H55" s="3" t="s">
        <v>9</v>
      </c>
      <c r="I55" s="3">
        <v>60</v>
      </c>
      <c r="J55" s="4" t="s">
        <v>3</v>
      </c>
    </row>
    <row r="56" spans="1:13">
      <c r="A56" s="1">
        <v>45362</v>
      </c>
      <c r="B56" s="3" t="s">
        <v>394</v>
      </c>
      <c r="C56" s="3">
        <v>50</v>
      </c>
      <c r="D56" s="4" t="s">
        <v>0</v>
      </c>
      <c r="E56" s="3">
        <f>SUM(E49:E53)</f>
        <v>246</v>
      </c>
      <c r="F56" s="3">
        <f>SUM(E49:E52)</f>
        <v>210</v>
      </c>
      <c r="H56" s="3" t="s">
        <v>1634</v>
      </c>
      <c r="I56" s="3">
        <v>40</v>
      </c>
      <c r="J56" s="3" t="s">
        <v>505</v>
      </c>
      <c r="K56" s="3">
        <v>60</v>
      </c>
    </row>
    <row r="57" spans="1:13">
      <c r="A57" s="1">
        <v>45362</v>
      </c>
      <c r="B57" s="3" t="s">
        <v>20</v>
      </c>
      <c r="C57" s="3">
        <v>40</v>
      </c>
      <c r="D57" s="4" t="s">
        <v>0</v>
      </c>
      <c r="G57" s="1">
        <v>45366</v>
      </c>
      <c r="H57" s="3" t="s">
        <v>737</v>
      </c>
      <c r="I57" s="3">
        <v>50</v>
      </c>
      <c r="J57" s="4" t="s">
        <v>505</v>
      </c>
    </row>
    <row r="58" spans="1:13">
      <c r="A58" s="1">
        <v>45362</v>
      </c>
      <c r="B58" s="3" t="s">
        <v>1517</v>
      </c>
      <c r="C58" s="3">
        <v>120</v>
      </c>
      <c r="D58" s="4" t="s">
        <v>0</v>
      </c>
    </row>
    <row r="59" spans="1:13">
      <c r="A59" s="1">
        <v>45362</v>
      </c>
      <c r="B59" s="3" t="s">
        <v>472</v>
      </c>
      <c r="C59" s="3">
        <v>30</v>
      </c>
      <c r="D59" s="4" t="s">
        <v>0</v>
      </c>
      <c r="I59" s="3">
        <f>SUM(I49:I57)</f>
        <v>600</v>
      </c>
      <c r="M59" s="3">
        <f>SUM(M49:M57)</f>
        <v>600</v>
      </c>
    </row>
    <row r="60" spans="1:13">
      <c r="A60" s="1">
        <v>45362</v>
      </c>
      <c r="B60" s="3" t="s">
        <v>152</v>
      </c>
      <c r="C60" s="3">
        <v>50</v>
      </c>
      <c r="D60" s="4" t="s">
        <v>0</v>
      </c>
    </row>
    <row r="61" spans="1:13">
      <c r="A61" s="1">
        <v>45362</v>
      </c>
      <c r="B61" s="3" t="s">
        <v>1012</v>
      </c>
      <c r="C61" s="3">
        <v>70</v>
      </c>
      <c r="D61" s="4" t="s">
        <v>0</v>
      </c>
    </row>
    <row r="62" spans="1:13">
      <c r="A62" s="1">
        <v>45362</v>
      </c>
      <c r="B62" s="3" t="s">
        <v>1107</v>
      </c>
      <c r="C62" s="3">
        <v>80</v>
      </c>
      <c r="D62" s="4" t="s">
        <v>0</v>
      </c>
    </row>
    <row r="63" spans="1:13">
      <c r="A63" s="1">
        <v>45362</v>
      </c>
      <c r="B63" s="3" t="s">
        <v>490</v>
      </c>
      <c r="C63" s="3">
        <v>50</v>
      </c>
      <c r="D63" s="4" t="s">
        <v>0</v>
      </c>
    </row>
    <row r="64" spans="1:13">
      <c r="A64" s="1">
        <v>45363</v>
      </c>
      <c r="B64" s="3" t="s">
        <v>1514</v>
      </c>
      <c r="C64" s="3">
        <v>65</v>
      </c>
      <c r="D64" s="4" t="s">
        <v>0</v>
      </c>
    </row>
    <row r="65" spans="1:5">
      <c r="A65" s="1">
        <v>45363</v>
      </c>
      <c r="B65" s="3" t="s">
        <v>331</v>
      </c>
      <c r="C65" s="3">
        <v>50</v>
      </c>
      <c r="D65" s="4" t="s">
        <v>0</v>
      </c>
    </row>
    <row r="66" spans="1:5">
      <c r="A66" s="1">
        <v>45363</v>
      </c>
      <c r="B66" s="3" t="s">
        <v>1558</v>
      </c>
      <c r="C66" s="3">
        <v>55</v>
      </c>
      <c r="D66" s="4" t="s">
        <v>0</v>
      </c>
    </row>
    <row r="67" spans="1:5">
      <c r="A67" s="1">
        <v>45363</v>
      </c>
      <c r="B67" s="3" t="s">
        <v>490</v>
      </c>
      <c r="C67" s="3">
        <v>50</v>
      </c>
      <c r="D67" s="4" t="s">
        <v>0</v>
      </c>
    </row>
    <row r="68" spans="1:5">
      <c r="A68" s="1">
        <v>45363</v>
      </c>
      <c r="B68" s="3" t="s">
        <v>471</v>
      </c>
      <c r="C68" s="3">
        <v>50</v>
      </c>
      <c r="D68" s="4" t="s">
        <v>0</v>
      </c>
    </row>
    <row r="69" spans="1:5">
      <c r="A69" s="1">
        <v>45363</v>
      </c>
      <c r="B69" s="3" t="s">
        <v>360</v>
      </c>
      <c r="C69" s="3">
        <v>70</v>
      </c>
      <c r="D69" s="4" t="s">
        <v>0</v>
      </c>
    </row>
    <row r="70" spans="1:5">
      <c r="A70" s="1">
        <v>45364</v>
      </c>
      <c r="B70" s="3" t="s">
        <v>625</v>
      </c>
      <c r="C70" s="3">
        <v>50</v>
      </c>
      <c r="D70" s="4" t="s">
        <v>0</v>
      </c>
      <c r="E70" s="3" t="s">
        <v>1635</v>
      </c>
    </row>
    <row r="71" spans="1:5">
      <c r="A71" s="1">
        <v>45364</v>
      </c>
      <c r="B71" s="3" t="s">
        <v>6</v>
      </c>
      <c r="C71" s="3">
        <v>80</v>
      </c>
      <c r="D71" s="4" t="s">
        <v>0</v>
      </c>
    </row>
    <row r="72" spans="1:5">
      <c r="A72" s="1">
        <v>45364</v>
      </c>
      <c r="B72" s="342" t="s">
        <v>1136</v>
      </c>
      <c r="C72" s="3">
        <v>70</v>
      </c>
      <c r="D72" s="4" t="s">
        <v>0</v>
      </c>
    </row>
    <row r="73" spans="1:5">
      <c r="A73" s="1">
        <v>45364</v>
      </c>
      <c r="B73" s="342" t="s">
        <v>164</v>
      </c>
      <c r="C73" s="3">
        <v>50</v>
      </c>
      <c r="D73" s="4" t="s">
        <v>0</v>
      </c>
    </row>
    <row r="74" spans="1:5">
      <c r="A74" s="1">
        <v>45364</v>
      </c>
      <c r="B74" s="342" t="s">
        <v>1026</v>
      </c>
      <c r="C74" s="3">
        <v>50</v>
      </c>
      <c r="D74" s="4" t="s">
        <v>0</v>
      </c>
    </row>
    <row r="75" spans="1:5">
      <c r="A75" s="1">
        <v>45364</v>
      </c>
      <c r="B75" s="342" t="s">
        <v>84</v>
      </c>
      <c r="C75" s="3">
        <v>50</v>
      </c>
      <c r="D75" s="4" t="s">
        <v>0</v>
      </c>
    </row>
    <row r="76" spans="1:5">
      <c r="A76" s="1">
        <v>45364</v>
      </c>
      <c r="B76" s="10" t="s">
        <v>131</v>
      </c>
      <c r="C76" s="3">
        <v>70</v>
      </c>
      <c r="D76" s="4" t="s">
        <v>0</v>
      </c>
    </row>
    <row r="77" spans="1:5">
      <c r="A77" s="1">
        <v>45364</v>
      </c>
      <c r="B77" s="342" t="s">
        <v>1486</v>
      </c>
      <c r="C77" s="3">
        <v>80</v>
      </c>
      <c r="D77" s="4" t="s">
        <v>0</v>
      </c>
    </row>
    <row r="78" spans="1:5">
      <c r="A78" s="1">
        <v>45365</v>
      </c>
      <c r="B78" s="342" t="s">
        <v>1117</v>
      </c>
      <c r="C78" s="3">
        <v>40</v>
      </c>
      <c r="D78" s="4" t="s">
        <v>0</v>
      </c>
    </row>
    <row r="79" spans="1:5">
      <c r="A79" s="1">
        <v>45365</v>
      </c>
      <c r="B79" s="342" t="s">
        <v>6</v>
      </c>
      <c r="C79" s="3">
        <v>50</v>
      </c>
      <c r="D79" s="4" t="s">
        <v>0</v>
      </c>
    </row>
    <row r="80" spans="1:5">
      <c r="A80" s="1">
        <v>45365</v>
      </c>
      <c r="B80" s="342" t="s">
        <v>1110</v>
      </c>
      <c r="C80" s="3">
        <v>80</v>
      </c>
      <c r="D80" s="4" t="s">
        <v>0</v>
      </c>
    </row>
    <row r="81" spans="1:26">
      <c r="A81" s="1">
        <v>45365</v>
      </c>
      <c r="B81" s="342" t="s">
        <v>360</v>
      </c>
      <c r="C81" s="3">
        <v>70</v>
      </c>
      <c r="D81" s="4" t="s">
        <v>0</v>
      </c>
    </row>
    <row r="82" spans="1:26">
      <c r="A82" s="1">
        <v>45365</v>
      </c>
      <c r="B82" s="342" t="s">
        <v>397</v>
      </c>
      <c r="C82" s="3">
        <v>80</v>
      </c>
      <c r="D82" s="4" t="s">
        <v>0</v>
      </c>
    </row>
    <row r="83" spans="1:26">
      <c r="A83" s="1">
        <v>45367</v>
      </c>
      <c r="B83" s="342" t="s">
        <v>209</v>
      </c>
      <c r="C83" s="3">
        <v>80</v>
      </c>
      <c r="D83" s="4" t="s">
        <v>0</v>
      </c>
    </row>
    <row r="84" spans="1:26">
      <c r="A84" s="1">
        <v>45367</v>
      </c>
      <c r="B84" s="342" t="s">
        <v>144</v>
      </c>
      <c r="C84" s="3">
        <v>50</v>
      </c>
      <c r="D84" s="4" t="s">
        <v>0</v>
      </c>
    </row>
    <row r="85" spans="1:26">
      <c r="A85" s="1">
        <v>45368</v>
      </c>
      <c r="B85" s="342" t="s">
        <v>26</v>
      </c>
      <c r="C85" s="3">
        <v>60</v>
      </c>
      <c r="D85" s="4" t="s">
        <v>0</v>
      </c>
    </row>
    <row r="86" spans="1:26">
      <c r="A86" s="1">
        <v>45368</v>
      </c>
      <c r="B86" s="342" t="s">
        <v>625</v>
      </c>
      <c r="C86" s="3">
        <v>70</v>
      </c>
      <c r="D86" s="4" t="s">
        <v>0</v>
      </c>
    </row>
    <row r="87" spans="1:26">
      <c r="A87" s="1">
        <v>45368</v>
      </c>
      <c r="B87" s="3" t="s">
        <v>210</v>
      </c>
      <c r="C87" s="3">
        <v>60</v>
      </c>
      <c r="D87" s="4" t="s">
        <v>0</v>
      </c>
    </row>
    <row r="88" spans="1:26">
      <c r="A88" s="1">
        <v>45368</v>
      </c>
      <c r="B88" s="3" t="s">
        <v>394</v>
      </c>
      <c r="C88" s="3">
        <v>80</v>
      </c>
      <c r="D88" s="4" t="s">
        <v>0</v>
      </c>
    </row>
    <row r="90" spans="1:26">
      <c r="A90" s="5"/>
      <c r="B90" s="5"/>
      <c r="C90" s="5">
        <f>SUM(C49:C88)</f>
        <v>2360</v>
      </c>
      <c r="D90" s="5"/>
      <c r="E90" s="5"/>
      <c r="F90" s="5"/>
      <c r="G90" s="5"/>
      <c r="H90" s="5">
        <v>600</v>
      </c>
      <c r="I90" s="5"/>
      <c r="J90" s="5"/>
      <c r="K90" s="5"/>
      <c r="L90" s="5"/>
      <c r="M90" s="5">
        <f>C90+M59</f>
        <v>2960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2" spans="1:26">
      <c r="A92" s="302" t="s">
        <v>1483</v>
      </c>
      <c r="B92" s="3" t="s">
        <v>347</v>
      </c>
      <c r="C92" s="3">
        <v>40</v>
      </c>
      <c r="D92" s="4" t="s">
        <v>0</v>
      </c>
      <c r="E92" s="333">
        <v>60</v>
      </c>
      <c r="G92" s="1">
        <v>45370</v>
      </c>
      <c r="H92" s="342" t="s">
        <v>9</v>
      </c>
      <c r="I92" s="3">
        <v>70</v>
      </c>
      <c r="J92" s="4" t="s">
        <v>3</v>
      </c>
    </row>
    <row r="93" spans="1:26">
      <c r="A93" s="302" t="s">
        <v>1483</v>
      </c>
      <c r="B93" s="3" t="s">
        <v>609</v>
      </c>
      <c r="C93" s="3">
        <v>30</v>
      </c>
      <c r="D93" s="4" t="s">
        <v>0</v>
      </c>
      <c r="E93" s="333">
        <f>75-C93</f>
        <v>45</v>
      </c>
      <c r="F93" s="3" t="s">
        <v>1635</v>
      </c>
      <c r="G93" s="1">
        <v>45370</v>
      </c>
      <c r="H93" s="342" t="s">
        <v>90</v>
      </c>
      <c r="I93" s="3">
        <v>50</v>
      </c>
      <c r="J93" s="4" t="s">
        <v>8</v>
      </c>
    </row>
    <row r="94" spans="1:26">
      <c r="A94" s="302" t="s">
        <v>1483</v>
      </c>
      <c r="B94" s="3" t="s">
        <v>1107</v>
      </c>
      <c r="C94" s="3">
        <v>40</v>
      </c>
      <c r="D94" s="4" t="s">
        <v>0</v>
      </c>
      <c r="E94" s="333">
        <v>60</v>
      </c>
      <c r="F94" s="1"/>
      <c r="G94" s="1">
        <v>45375</v>
      </c>
      <c r="H94" s="3" t="s">
        <v>9</v>
      </c>
      <c r="I94" s="3">
        <v>60</v>
      </c>
      <c r="J94" s="4" t="s">
        <v>3</v>
      </c>
    </row>
    <row r="95" spans="1:26">
      <c r="A95" s="302" t="s">
        <v>1483</v>
      </c>
      <c r="B95" s="3" t="s">
        <v>1636</v>
      </c>
      <c r="C95" s="3">
        <v>40</v>
      </c>
      <c r="D95" s="4" t="s">
        <v>0</v>
      </c>
      <c r="E95" s="333">
        <v>60</v>
      </c>
      <c r="G95" s="3" t="s">
        <v>1637</v>
      </c>
      <c r="H95" s="3" t="s">
        <v>1638</v>
      </c>
      <c r="I95" s="3">
        <v>40</v>
      </c>
      <c r="J95" s="12" t="s">
        <v>165</v>
      </c>
    </row>
    <row r="96" spans="1:26">
      <c r="A96" s="302" t="s">
        <v>1484</v>
      </c>
      <c r="B96" s="3" t="s">
        <v>22</v>
      </c>
      <c r="C96" s="3">
        <v>0</v>
      </c>
      <c r="D96" s="4" t="s">
        <v>0</v>
      </c>
      <c r="E96" s="333">
        <v>36</v>
      </c>
      <c r="G96" s="1">
        <v>45375</v>
      </c>
      <c r="H96" s="3" t="s">
        <v>501</v>
      </c>
      <c r="I96" s="3">
        <v>80</v>
      </c>
      <c r="J96" s="12" t="s">
        <v>165</v>
      </c>
    </row>
    <row r="97" spans="1:10">
      <c r="A97" s="1">
        <v>45369</v>
      </c>
      <c r="B97" s="3" t="s">
        <v>609</v>
      </c>
      <c r="C97" s="3">
        <v>80</v>
      </c>
      <c r="D97" s="4" t="s">
        <v>0</v>
      </c>
      <c r="G97" s="1">
        <v>45375</v>
      </c>
      <c r="H97" s="3" t="s">
        <v>90</v>
      </c>
      <c r="I97" s="3">
        <v>40</v>
      </c>
      <c r="J97" s="12" t="s">
        <v>165</v>
      </c>
    </row>
    <row r="98" spans="1:10">
      <c r="A98" s="1">
        <v>45370</v>
      </c>
      <c r="B98" s="342" t="s">
        <v>1038</v>
      </c>
      <c r="C98" s="3">
        <v>35</v>
      </c>
      <c r="D98" s="4" t="s">
        <v>0</v>
      </c>
      <c r="E98" s="3">
        <f>SUM(E92:E97)</f>
        <v>261</v>
      </c>
    </row>
    <row r="99" spans="1:10">
      <c r="A99" s="1">
        <v>45370</v>
      </c>
      <c r="B99" s="10" t="s">
        <v>144</v>
      </c>
      <c r="C99" s="3">
        <v>50</v>
      </c>
      <c r="D99" s="4" t="s">
        <v>0</v>
      </c>
    </row>
    <row r="100" spans="1:10">
      <c r="A100" s="1">
        <v>45370</v>
      </c>
      <c r="B100" s="342" t="s">
        <v>331</v>
      </c>
      <c r="C100" s="3">
        <v>50</v>
      </c>
      <c r="D100" s="4" t="s">
        <v>0</v>
      </c>
    </row>
    <row r="101" spans="1:10">
      <c r="A101" s="1">
        <v>45370</v>
      </c>
      <c r="B101" s="342" t="s">
        <v>429</v>
      </c>
      <c r="C101" s="3">
        <v>80</v>
      </c>
      <c r="D101" s="4" t="s">
        <v>0</v>
      </c>
    </row>
    <row r="102" spans="1:10">
      <c r="A102" s="1">
        <v>45370</v>
      </c>
      <c r="B102" s="10" t="s">
        <v>1026</v>
      </c>
      <c r="C102" s="3">
        <v>50</v>
      </c>
      <c r="D102" s="4" t="s">
        <v>0</v>
      </c>
    </row>
    <row r="103" spans="1:10">
      <c r="A103" s="1">
        <v>45370</v>
      </c>
      <c r="B103" s="342" t="s">
        <v>1106</v>
      </c>
      <c r="C103" s="3">
        <v>50</v>
      </c>
      <c r="D103" s="4" t="s">
        <v>0</v>
      </c>
    </row>
    <row r="104" spans="1:10">
      <c r="A104" s="1">
        <v>45370</v>
      </c>
      <c r="B104" s="342" t="s">
        <v>609</v>
      </c>
      <c r="C104" s="3">
        <v>50</v>
      </c>
      <c r="D104" s="4" t="s">
        <v>0</v>
      </c>
    </row>
    <row r="105" spans="1:10">
      <c r="A105" s="1">
        <v>45371</v>
      </c>
      <c r="B105" s="3" t="s">
        <v>152</v>
      </c>
      <c r="C105" s="3">
        <v>70</v>
      </c>
      <c r="D105" s="4" t="s">
        <v>0</v>
      </c>
    </row>
    <row r="106" spans="1:10">
      <c r="A106" s="1">
        <v>45371</v>
      </c>
      <c r="B106" s="10" t="s">
        <v>164</v>
      </c>
      <c r="C106" s="3">
        <v>70</v>
      </c>
      <c r="D106" s="4" t="s">
        <v>0</v>
      </c>
    </row>
    <row r="107" spans="1:10">
      <c r="A107" s="1">
        <v>45371</v>
      </c>
      <c r="B107" s="342" t="s">
        <v>6</v>
      </c>
      <c r="C107" s="3">
        <v>50</v>
      </c>
      <c r="D107" s="4" t="s">
        <v>0</v>
      </c>
    </row>
    <row r="108" spans="1:10">
      <c r="A108" s="1">
        <v>45371</v>
      </c>
      <c r="B108" s="342" t="s">
        <v>1639</v>
      </c>
      <c r="C108" s="3">
        <v>60</v>
      </c>
      <c r="D108" s="4" t="s">
        <v>0</v>
      </c>
    </row>
    <row r="109" spans="1:10">
      <c r="A109" s="1">
        <v>45371</v>
      </c>
      <c r="B109" s="342" t="s">
        <v>360</v>
      </c>
      <c r="C109" s="3">
        <v>70</v>
      </c>
      <c r="D109" s="4" t="s">
        <v>0</v>
      </c>
    </row>
    <row r="110" spans="1:10">
      <c r="A110" s="1">
        <v>45372</v>
      </c>
      <c r="B110" s="3" t="s">
        <v>471</v>
      </c>
      <c r="C110" s="3">
        <v>80</v>
      </c>
      <c r="D110" s="4" t="s">
        <v>0</v>
      </c>
    </row>
    <row r="111" spans="1:10">
      <c r="A111" s="1">
        <v>45372</v>
      </c>
      <c r="B111" s="3" t="s">
        <v>20</v>
      </c>
      <c r="C111" s="3">
        <v>30</v>
      </c>
      <c r="D111" s="4" t="s">
        <v>0</v>
      </c>
    </row>
    <row r="112" spans="1:10">
      <c r="A112" s="1">
        <v>45372</v>
      </c>
      <c r="B112" s="342" t="s">
        <v>372</v>
      </c>
      <c r="C112" s="3">
        <v>70</v>
      </c>
      <c r="D112" s="4" t="s">
        <v>0</v>
      </c>
    </row>
    <row r="113" spans="1:26">
      <c r="A113" s="1">
        <v>45372</v>
      </c>
      <c r="B113" s="342" t="s">
        <v>328</v>
      </c>
      <c r="C113" s="3">
        <v>80</v>
      </c>
      <c r="D113" s="4" t="s">
        <v>0</v>
      </c>
    </row>
    <row r="114" spans="1:26">
      <c r="A114" s="1">
        <v>45372</v>
      </c>
      <c r="B114" s="342" t="s">
        <v>1107</v>
      </c>
      <c r="C114" s="3">
        <v>80</v>
      </c>
      <c r="D114" s="4" t="s">
        <v>0</v>
      </c>
    </row>
    <row r="115" spans="1:26">
      <c r="A115" s="1">
        <v>45372</v>
      </c>
      <c r="B115" s="342" t="s">
        <v>144</v>
      </c>
      <c r="C115" s="3">
        <v>80</v>
      </c>
      <c r="D115" s="4" t="s">
        <v>0</v>
      </c>
    </row>
    <row r="116" spans="1:26">
      <c r="A116" s="348">
        <v>45375</v>
      </c>
      <c r="B116" s="3" t="s">
        <v>201</v>
      </c>
      <c r="C116" s="3">
        <v>110</v>
      </c>
      <c r="D116" s="4" t="s">
        <v>0</v>
      </c>
      <c r="E116" s="3" t="s">
        <v>1640</v>
      </c>
    </row>
    <row r="117" spans="1:26">
      <c r="A117" s="348">
        <v>45375</v>
      </c>
      <c r="B117" s="3" t="s">
        <v>210</v>
      </c>
      <c r="C117" s="3">
        <v>60</v>
      </c>
      <c r="D117" s="4" t="s">
        <v>0</v>
      </c>
      <c r="E117" s="3" t="s">
        <v>1640</v>
      </c>
    </row>
    <row r="118" spans="1:26">
      <c r="A118" s="348">
        <v>45375</v>
      </c>
      <c r="B118" s="3" t="s">
        <v>609</v>
      </c>
      <c r="C118" s="3">
        <v>80</v>
      </c>
      <c r="D118" s="4" t="s">
        <v>0</v>
      </c>
      <c r="E118" s="3" t="s">
        <v>1640</v>
      </c>
    </row>
    <row r="119" spans="1:26">
      <c r="A119" s="348">
        <v>45375</v>
      </c>
      <c r="B119" s="349" t="s">
        <v>1615</v>
      </c>
      <c r="C119" s="350">
        <v>160</v>
      </c>
      <c r="D119" s="4" t="s">
        <v>0</v>
      </c>
    </row>
    <row r="120" spans="1:26">
      <c r="A120" s="348">
        <v>45375</v>
      </c>
      <c r="B120" s="349" t="s">
        <v>1641</v>
      </c>
      <c r="C120" s="350">
        <v>150</v>
      </c>
      <c r="D120" s="4" t="s">
        <v>0</v>
      </c>
    </row>
    <row r="121" spans="1:26">
      <c r="A121" s="5"/>
      <c r="B121" s="5"/>
      <c r="C121" s="5">
        <f>SUM(C92:C120)</f>
        <v>1895</v>
      </c>
      <c r="D121" s="5"/>
      <c r="E121" s="5"/>
      <c r="F121" s="5"/>
      <c r="G121" s="5"/>
      <c r="H121" s="5">
        <f>SUM(I92:I97)</f>
        <v>340</v>
      </c>
      <c r="I121" s="5"/>
      <c r="J121" s="5"/>
      <c r="K121" s="5"/>
      <c r="L121" s="5"/>
      <c r="M121" s="5">
        <v>2235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3" spans="1:26">
      <c r="A123" s="302" t="s">
        <v>1483</v>
      </c>
      <c r="B123" s="3" t="s">
        <v>347</v>
      </c>
      <c r="C123" s="3">
        <v>40</v>
      </c>
      <c r="D123" s="4" t="s">
        <v>0</v>
      </c>
      <c r="E123" s="333">
        <v>60</v>
      </c>
      <c r="G123" s="302" t="s">
        <v>1637</v>
      </c>
      <c r="H123" s="3" t="s">
        <v>1638</v>
      </c>
      <c r="I123" s="3">
        <v>40</v>
      </c>
      <c r="J123" s="4" t="s">
        <v>1</v>
      </c>
      <c r="L123" s="3" t="s">
        <v>165</v>
      </c>
      <c r="M123" s="3">
        <f>I123+I125+I128</f>
        <v>200</v>
      </c>
    </row>
    <row r="124" spans="1:26">
      <c r="A124" s="302" t="s">
        <v>1483</v>
      </c>
      <c r="B124" s="3" t="s">
        <v>609</v>
      </c>
      <c r="C124" s="3">
        <v>30</v>
      </c>
      <c r="D124" s="4" t="s">
        <v>0</v>
      </c>
      <c r="E124" s="333">
        <f>75-C124</f>
        <v>45</v>
      </c>
      <c r="G124" s="351">
        <f t="shared" ref="G124:G125" si="0">DATEVALUE("2024-03-26")</f>
        <v>45377</v>
      </c>
      <c r="H124" s="321" t="s">
        <v>9</v>
      </c>
      <c r="I124" s="299">
        <v>70</v>
      </c>
      <c r="J124" s="4" t="s">
        <v>3</v>
      </c>
      <c r="L124" s="3" t="s">
        <v>1201</v>
      </c>
      <c r="M124" s="3">
        <f>I124+I127</f>
        <v>130</v>
      </c>
    </row>
    <row r="125" spans="1:26">
      <c r="A125" s="302" t="s">
        <v>1483</v>
      </c>
      <c r="B125" s="3" t="s">
        <v>1107</v>
      </c>
      <c r="C125" s="3">
        <v>40</v>
      </c>
      <c r="D125" s="4" t="s">
        <v>0</v>
      </c>
      <c r="E125" s="333">
        <v>60</v>
      </c>
      <c r="G125" s="352">
        <f t="shared" si="0"/>
        <v>45377</v>
      </c>
      <c r="H125" s="353" t="s">
        <v>501</v>
      </c>
      <c r="I125" s="299">
        <v>80</v>
      </c>
      <c r="J125" s="4" t="s">
        <v>1</v>
      </c>
      <c r="L125" s="3" t="s">
        <v>160</v>
      </c>
      <c r="M125" s="3">
        <v>80</v>
      </c>
    </row>
    <row r="126" spans="1:26">
      <c r="A126" s="302" t="s">
        <v>1483</v>
      </c>
      <c r="B126" s="3" t="s">
        <v>1636</v>
      </c>
      <c r="C126" s="3">
        <v>40</v>
      </c>
      <c r="D126" s="4" t="s">
        <v>0</v>
      </c>
      <c r="E126" s="333">
        <v>60</v>
      </c>
      <c r="G126" s="354">
        <v>45379</v>
      </c>
      <c r="H126" s="3" t="s">
        <v>1101</v>
      </c>
      <c r="I126" s="3">
        <v>80</v>
      </c>
      <c r="J126" s="4" t="s">
        <v>8</v>
      </c>
    </row>
    <row r="127" spans="1:26">
      <c r="A127" s="302" t="s">
        <v>1484</v>
      </c>
      <c r="B127" s="3" t="s">
        <v>22</v>
      </c>
      <c r="C127" s="3">
        <v>0</v>
      </c>
      <c r="D127" s="4" t="s">
        <v>0</v>
      </c>
      <c r="E127" s="333">
        <v>36</v>
      </c>
      <c r="G127" s="354">
        <v>45382</v>
      </c>
      <c r="H127" s="3" t="s">
        <v>9</v>
      </c>
      <c r="I127" s="3">
        <v>60</v>
      </c>
      <c r="J127" s="4" t="s">
        <v>3</v>
      </c>
    </row>
    <row r="128" spans="1:26">
      <c r="A128" s="351">
        <f t="shared" ref="A128:A134" si="1">DATEVALUE("2024-03-25")</f>
        <v>45376</v>
      </c>
      <c r="B128" s="321" t="s">
        <v>201</v>
      </c>
      <c r="C128" s="299">
        <v>80</v>
      </c>
      <c r="D128" s="4" t="s">
        <v>0</v>
      </c>
      <c r="E128" s="3"/>
      <c r="G128" s="351">
        <f>DATEVALUE("2024-03-31")</f>
        <v>45382</v>
      </c>
      <c r="H128" s="321" t="s">
        <v>427</v>
      </c>
      <c r="I128" s="299">
        <v>80</v>
      </c>
      <c r="J128" s="4" t="s">
        <v>1</v>
      </c>
    </row>
    <row r="129" spans="1:13">
      <c r="A129" s="352">
        <f t="shared" si="1"/>
        <v>45376</v>
      </c>
      <c r="B129" s="3" t="s">
        <v>164</v>
      </c>
      <c r="C129" s="3">
        <v>50</v>
      </c>
      <c r="D129" s="4" t="s">
        <v>0</v>
      </c>
      <c r="E129" s="3">
        <f>SUM(E123:E128)</f>
        <v>261</v>
      </c>
    </row>
    <row r="130" spans="1:13">
      <c r="A130" s="352">
        <f t="shared" si="1"/>
        <v>45376</v>
      </c>
      <c r="B130" s="353" t="s">
        <v>394</v>
      </c>
      <c r="C130" s="299">
        <v>50</v>
      </c>
      <c r="D130" s="4" t="s">
        <v>0</v>
      </c>
      <c r="E130" s="3"/>
      <c r="I130" s="3">
        <f>SUM(I123:I128)</f>
        <v>410</v>
      </c>
      <c r="M130" s="3">
        <f>SUM(M123:M128)</f>
        <v>410</v>
      </c>
    </row>
    <row r="131" spans="1:13">
      <c r="A131" s="351">
        <f t="shared" si="1"/>
        <v>45376</v>
      </c>
      <c r="B131" s="321" t="s">
        <v>20</v>
      </c>
      <c r="C131" s="299">
        <v>70</v>
      </c>
      <c r="D131" s="4" t="s">
        <v>0</v>
      </c>
      <c r="E131" s="3"/>
    </row>
    <row r="132" spans="1:13">
      <c r="A132" s="352">
        <f t="shared" si="1"/>
        <v>45376</v>
      </c>
      <c r="B132" s="353" t="s">
        <v>606</v>
      </c>
      <c r="C132" s="299">
        <v>120</v>
      </c>
      <c r="D132" s="4" t="s">
        <v>0</v>
      </c>
      <c r="E132" s="3"/>
    </row>
    <row r="133" spans="1:13">
      <c r="A133" s="351">
        <f t="shared" si="1"/>
        <v>45376</v>
      </c>
      <c r="B133" s="321" t="s">
        <v>1584</v>
      </c>
      <c r="C133" s="299">
        <v>30</v>
      </c>
      <c r="D133" s="4" t="s">
        <v>0</v>
      </c>
      <c r="E133" s="3"/>
    </row>
    <row r="134" spans="1:13">
      <c r="A134" s="352">
        <f t="shared" si="1"/>
        <v>45376</v>
      </c>
      <c r="B134" s="353" t="s">
        <v>1509</v>
      </c>
      <c r="C134" s="299">
        <v>50</v>
      </c>
      <c r="D134" s="4" t="s">
        <v>0</v>
      </c>
      <c r="E134" s="3"/>
    </row>
    <row r="135" spans="1:13">
      <c r="A135" s="351">
        <f t="shared" ref="A135:A141" si="2">DATEVALUE("2024-03-26")</f>
        <v>45377</v>
      </c>
      <c r="B135" s="3" t="s">
        <v>1642</v>
      </c>
      <c r="C135" s="3">
        <v>40</v>
      </c>
      <c r="D135" s="4" t="s">
        <v>0</v>
      </c>
    </row>
    <row r="136" spans="1:13">
      <c r="A136" s="351">
        <f t="shared" si="2"/>
        <v>45377</v>
      </c>
      <c r="B136" s="3" t="s">
        <v>1643</v>
      </c>
      <c r="C136" s="3">
        <v>30</v>
      </c>
      <c r="D136" s="4" t="s">
        <v>0</v>
      </c>
    </row>
    <row r="137" spans="1:13">
      <c r="A137" s="351">
        <f t="shared" si="2"/>
        <v>45377</v>
      </c>
      <c r="B137" s="321" t="s">
        <v>331</v>
      </c>
      <c r="C137" s="299">
        <v>50</v>
      </c>
      <c r="D137" s="4" t="s">
        <v>0</v>
      </c>
    </row>
    <row r="138" spans="1:13">
      <c r="A138" s="352">
        <f t="shared" si="2"/>
        <v>45377</v>
      </c>
      <c r="B138" s="353" t="s">
        <v>1587</v>
      </c>
      <c r="C138" s="299">
        <v>50</v>
      </c>
      <c r="D138" s="4" t="s">
        <v>0</v>
      </c>
    </row>
    <row r="139" spans="1:13">
      <c r="A139" s="351">
        <f t="shared" si="2"/>
        <v>45377</v>
      </c>
      <c r="B139" s="321" t="s">
        <v>209</v>
      </c>
      <c r="C139" s="299">
        <v>70</v>
      </c>
      <c r="D139" s="4" t="s">
        <v>0</v>
      </c>
      <c r="H139" s="3">
        <v>285</v>
      </c>
    </row>
    <row r="140" spans="1:13">
      <c r="A140" s="352">
        <f t="shared" si="2"/>
        <v>45377</v>
      </c>
      <c r="B140" s="353" t="s">
        <v>1644</v>
      </c>
      <c r="C140" s="299">
        <v>70</v>
      </c>
      <c r="D140" s="4" t="s">
        <v>0</v>
      </c>
    </row>
    <row r="141" spans="1:13">
      <c r="A141" s="352">
        <f t="shared" si="2"/>
        <v>45377</v>
      </c>
      <c r="B141" s="3" t="s">
        <v>360</v>
      </c>
      <c r="C141" s="3">
        <v>70</v>
      </c>
      <c r="D141" s="4" t="s">
        <v>0</v>
      </c>
    </row>
    <row r="142" spans="1:13">
      <c r="A142" s="354">
        <v>45378</v>
      </c>
      <c r="B142" s="3" t="s">
        <v>1643</v>
      </c>
      <c r="C142" s="3">
        <v>80</v>
      </c>
      <c r="D142" s="4" t="s">
        <v>0</v>
      </c>
    </row>
    <row r="143" spans="1:13">
      <c r="A143" s="352">
        <f t="shared" ref="A143:A151" si="3">DATEVALUE("2024-03-27")</f>
        <v>45378</v>
      </c>
      <c r="B143" s="353" t="s">
        <v>1509</v>
      </c>
      <c r="C143" s="299">
        <v>50</v>
      </c>
      <c r="D143" s="4" t="s">
        <v>0</v>
      </c>
    </row>
    <row r="144" spans="1:13">
      <c r="A144" s="351">
        <f t="shared" si="3"/>
        <v>45378</v>
      </c>
      <c r="B144" s="321" t="s">
        <v>1038</v>
      </c>
      <c r="C144" s="299">
        <v>50</v>
      </c>
      <c r="D144" s="4" t="s">
        <v>0</v>
      </c>
    </row>
    <row r="145" spans="1:4">
      <c r="A145" s="352">
        <f t="shared" si="3"/>
        <v>45378</v>
      </c>
      <c r="B145" s="353" t="s">
        <v>1645</v>
      </c>
      <c r="C145" s="299">
        <v>30</v>
      </c>
      <c r="D145" s="4" t="s">
        <v>0</v>
      </c>
    </row>
    <row r="146" spans="1:4">
      <c r="A146" s="351">
        <f t="shared" si="3"/>
        <v>45378</v>
      </c>
      <c r="B146" s="321" t="s">
        <v>164</v>
      </c>
      <c r="C146" s="299">
        <v>70</v>
      </c>
      <c r="D146" s="4" t="s">
        <v>0</v>
      </c>
    </row>
    <row r="147" spans="1:4">
      <c r="A147" s="352">
        <f t="shared" si="3"/>
        <v>45378</v>
      </c>
      <c r="B147" s="353" t="s">
        <v>6</v>
      </c>
      <c r="C147" s="299">
        <v>40</v>
      </c>
      <c r="D147" s="4" t="s">
        <v>0</v>
      </c>
    </row>
    <row r="148" spans="1:4">
      <c r="A148" s="351">
        <f t="shared" si="3"/>
        <v>45378</v>
      </c>
      <c r="B148" s="321" t="s">
        <v>1646</v>
      </c>
      <c r="C148" s="299">
        <v>80</v>
      </c>
      <c r="D148" s="4" t="s">
        <v>0</v>
      </c>
    </row>
    <row r="149" spans="1:4">
      <c r="A149" s="352">
        <f t="shared" si="3"/>
        <v>45378</v>
      </c>
      <c r="B149" s="353" t="s">
        <v>1647</v>
      </c>
      <c r="C149" s="299">
        <v>50</v>
      </c>
      <c r="D149" s="4" t="s">
        <v>0</v>
      </c>
    </row>
    <row r="150" spans="1:4">
      <c r="A150" s="351">
        <f t="shared" si="3"/>
        <v>45378</v>
      </c>
      <c r="B150" s="321" t="s">
        <v>131</v>
      </c>
      <c r="C150" s="299">
        <v>50</v>
      </c>
      <c r="D150" s="4" t="s">
        <v>0</v>
      </c>
    </row>
    <row r="151" spans="1:4">
      <c r="A151" s="352">
        <f t="shared" si="3"/>
        <v>45378</v>
      </c>
      <c r="B151" s="353" t="s">
        <v>144</v>
      </c>
      <c r="C151" s="299">
        <v>80</v>
      </c>
      <c r="D151" s="4" t="s">
        <v>0</v>
      </c>
    </row>
    <row r="152" spans="1:4">
      <c r="A152" s="351">
        <f t="shared" ref="A152:A159" si="4">DATEVALUE("2024-03-28")</f>
        <v>45379</v>
      </c>
      <c r="B152" s="321" t="s">
        <v>1038</v>
      </c>
      <c r="C152" s="299">
        <v>50</v>
      </c>
      <c r="D152" s="4" t="s">
        <v>0</v>
      </c>
    </row>
    <row r="153" spans="1:4">
      <c r="A153" s="352">
        <f t="shared" si="4"/>
        <v>45379</v>
      </c>
      <c r="B153" s="353" t="s">
        <v>209</v>
      </c>
      <c r="C153" s="299">
        <v>50</v>
      </c>
      <c r="D153" s="4" t="s">
        <v>0</v>
      </c>
    </row>
    <row r="154" spans="1:4">
      <c r="A154" s="351">
        <f t="shared" si="4"/>
        <v>45379</v>
      </c>
      <c r="B154" s="321" t="s">
        <v>1117</v>
      </c>
      <c r="C154" s="299">
        <v>50</v>
      </c>
      <c r="D154" s="4" t="s">
        <v>0</v>
      </c>
    </row>
    <row r="155" spans="1:4">
      <c r="A155" s="352">
        <f t="shared" si="4"/>
        <v>45379</v>
      </c>
      <c r="B155" s="353" t="s">
        <v>30</v>
      </c>
      <c r="C155" s="299">
        <v>130</v>
      </c>
      <c r="D155" s="4" t="s">
        <v>0</v>
      </c>
    </row>
    <row r="156" spans="1:4">
      <c r="A156" s="351">
        <f t="shared" si="4"/>
        <v>45379</v>
      </c>
      <c r="B156" s="321" t="s">
        <v>372</v>
      </c>
      <c r="C156" s="299">
        <v>80</v>
      </c>
      <c r="D156" s="4" t="s">
        <v>0</v>
      </c>
    </row>
    <row r="157" spans="1:4">
      <c r="A157" s="352">
        <f t="shared" si="4"/>
        <v>45379</v>
      </c>
      <c r="B157" s="353" t="s">
        <v>1110</v>
      </c>
      <c r="C157" s="299">
        <v>80</v>
      </c>
      <c r="D157" s="4" t="s">
        <v>0</v>
      </c>
    </row>
    <row r="158" spans="1:4">
      <c r="A158" s="351">
        <f t="shared" si="4"/>
        <v>45379</v>
      </c>
      <c r="B158" s="321" t="s">
        <v>1107</v>
      </c>
      <c r="C158" s="299">
        <v>80</v>
      </c>
      <c r="D158" s="4" t="s">
        <v>0</v>
      </c>
    </row>
    <row r="159" spans="1:4">
      <c r="A159" s="352">
        <f t="shared" si="4"/>
        <v>45379</v>
      </c>
      <c r="B159" s="353" t="s">
        <v>1648</v>
      </c>
      <c r="C159" s="299">
        <v>160</v>
      </c>
      <c r="D159" s="4" t="s">
        <v>0</v>
      </c>
    </row>
    <row r="160" spans="1:4">
      <c r="A160" s="352">
        <f t="shared" ref="A160:A165" si="5">DATEVALUE("2024-03-31")</f>
        <v>45382</v>
      </c>
      <c r="B160" s="353" t="s">
        <v>152</v>
      </c>
      <c r="C160" s="299">
        <v>70</v>
      </c>
      <c r="D160" s="4" t="s">
        <v>0</v>
      </c>
    </row>
    <row r="161" spans="1:26">
      <c r="A161" s="352">
        <f t="shared" si="5"/>
        <v>45382</v>
      </c>
      <c r="B161" s="3" t="s">
        <v>1030</v>
      </c>
      <c r="C161" s="3">
        <v>60</v>
      </c>
      <c r="D161" s="4" t="s">
        <v>0</v>
      </c>
    </row>
    <row r="162" spans="1:26">
      <c r="A162" s="352">
        <f t="shared" si="5"/>
        <v>45382</v>
      </c>
      <c r="B162" s="353" t="s">
        <v>394</v>
      </c>
      <c r="C162" s="299">
        <v>80</v>
      </c>
      <c r="D162" s="4" t="s">
        <v>0</v>
      </c>
    </row>
    <row r="163" spans="1:26">
      <c r="A163" s="351">
        <f t="shared" si="5"/>
        <v>45382</v>
      </c>
      <c r="B163" s="321" t="s">
        <v>397</v>
      </c>
      <c r="C163" s="299">
        <v>80</v>
      </c>
      <c r="D163" s="4" t="s">
        <v>0</v>
      </c>
    </row>
    <row r="164" spans="1:26">
      <c r="A164" s="352">
        <f t="shared" si="5"/>
        <v>45382</v>
      </c>
      <c r="B164" s="3" t="s">
        <v>201</v>
      </c>
      <c r="C164" s="3">
        <v>60</v>
      </c>
      <c r="D164" s="4" t="s">
        <v>0</v>
      </c>
    </row>
    <row r="165" spans="1:26">
      <c r="A165" s="352">
        <f t="shared" si="5"/>
        <v>45382</v>
      </c>
      <c r="B165" s="3" t="s">
        <v>152</v>
      </c>
      <c r="C165" s="3">
        <v>60</v>
      </c>
      <c r="D165" s="4" t="s">
        <v>0</v>
      </c>
    </row>
    <row r="166" spans="1:26">
      <c r="B166" s="3" t="s">
        <v>374</v>
      </c>
      <c r="C166" s="3">
        <v>50</v>
      </c>
      <c r="D166" s="4" t="s">
        <v>0</v>
      </c>
    </row>
    <row r="167" spans="1:26">
      <c r="A167" s="5"/>
      <c r="B167" s="5"/>
      <c r="C167" s="5">
        <f>SUM(C123:C166)</f>
        <v>2700</v>
      </c>
      <c r="D167" s="5"/>
      <c r="E167" s="5"/>
      <c r="F167" s="5"/>
      <c r="G167" s="5"/>
      <c r="H167" s="5">
        <f>SUM(I123:I128)</f>
        <v>410</v>
      </c>
      <c r="I167" s="5"/>
      <c r="J167" s="5"/>
      <c r="K167" s="5"/>
      <c r="L167" s="5"/>
      <c r="M167" s="5">
        <f>C167+H167</f>
        <v>3110</v>
      </c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70" spans="1:26">
      <c r="B170" s="3" t="s">
        <v>0</v>
      </c>
      <c r="C170" s="3" t="s">
        <v>1</v>
      </c>
      <c r="D170" s="3" t="s">
        <v>3</v>
      </c>
      <c r="E170" s="3" t="s">
        <v>2</v>
      </c>
      <c r="F170" s="3" t="s">
        <v>505</v>
      </c>
      <c r="N170" s="302"/>
    </row>
    <row r="171" spans="1:26">
      <c r="A171" s="3" t="s">
        <v>219</v>
      </c>
      <c r="B171" s="3">
        <v>2605</v>
      </c>
      <c r="C171" s="3">
        <v>230</v>
      </c>
      <c r="D171" s="3">
        <v>130</v>
      </c>
      <c r="E171" s="3">
        <v>150</v>
      </c>
      <c r="G171" s="17">
        <f t="shared" ref="G171:G174" si="6">SUM(B171:F171)</f>
        <v>3115</v>
      </c>
      <c r="N171" s="302"/>
    </row>
    <row r="172" spans="1:26">
      <c r="A172" s="3" t="s">
        <v>220</v>
      </c>
      <c r="B172" s="3">
        <v>2360</v>
      </c>
      <c r="C172" s="3">
        <v>330</v>
      </c>
      <c r="D172" s="3">
        <v>60</v>
      </c>
      <c r="E172" s="3">
        <v>120</v>
      </c>
      <c r="F172" s="3">
        <v>90</v>
      </c>
      <c r="G172" s="17">
        <f t="shared" si="6"/>
        <v>2960</v>
      </c>
      <c r="N172" s="302"/>
    </row>
    <row r="173" spans="1:26">
      <c r="A173" s="3" t="s">
        <v>221</v>
      </c>
      <c r="B173" s="3">
        <v>1895</v>
      </c>
      <c r="C173" s="3">
        <v>120</v>
      </c>
      <c r="D173" s="3">
        <v>130</v>
      </c>
      <c r="E173" s="3">
        <v>90</v>
      </c>
      <c r="G173" s="17">
        <f t="shared" si="6"/>
        <v>2235</v>
      </c>
      <c r="N173" s="302"/>
    </row>
    <row r="174" spans="1:26">
      <c r="A174" s="3" t="s">
        <v>222</v>
      </c>
      <c r="B174" s="3">
        <v>2700</v>
      </c>
      <c r="C174" s="3">
        <v>200</v>
      </c>
      <c r="D174" s="3">
        <v>130</v>
      </c>
      <c r="E174" s="3">
        <v>80</v>
      </c>
      <c r="G174" s="17">
        <f t="shared" si="6"/>
        <v>3110</v>
      </c>
    </row>
    <row r="175" spans="1:26">
      <c r="A175" s="3" t="s">
        <v>251</v>
      </c>
      <c r="G175" s="17"/>
    </row>
    <row r="177" spans="1:8">
      <c r="B177" s="3">
        <f t="shared" ref="B177:F177" si="7">SUM(B171:B176)</f>
        <v>9560</v>
      </c>
      <c r="C177" s="3">
        <f t="shared" si="7"/>
        <v>880</v>
      </c>
      <c r="D177" s="3">
        <f t="shared" si="7"/>
        <v>450</v>
      </c>
      <c r="E177" s="3">
        <f t="shared" si="7"/>
        <v>440</v>
      </c>
      <c r="F177" s="3">
        <f t="shared" si="7"/>
        <v>90</v>
      </c>
      <c r="G177" s="3">
        <f>SUM(G171:G175)</f>
        <v>11420</v>
      </c>
    </row>
    <row r="179" spans="1:8">
      <c r="A179" s="3" t="s">
        <v>176</v>
      </c>
      <c r="B179" s="1">
        <v>45450</v>
      </c>
      <c r="C179" s="3" t="s">
        <v>1623</v>
      </c>
      <c r="D179" s="3" t="s">
        <v>1437</v>
      </c>
      <c r="E179" s="3" t="s">
        <v>317</v>
      </c>
    </row>
    <row r="180" spans="1:8">
      <c r="A180" s="3" t="s">
        <v>1107</v>
      </c>
      <c r="B180" s="3" t="s">
        <v>1220</v>
      </c>
      <c r="C180" s="3" t="s">
        <v>1624</v>
      </c>
      <c r="D180" s="3" t="s">
        <v>1100</v>
      </c>
      <c r="E180" s="3" t="s">
        <v>1108</v>
      </c>
    </row>
    <row r="181" spans="1:8">
      <c r="A181" s="3" t="s">
        <v>737</v>
      </c>
      <c r="B181" s="3" t="s">
        <v>1554</v>
      </c>
      <c r="C181" s="3" t="s">
        <v>1625</v>
      </c>
      <c r="D181" s="3" t="s">
        <v>871</v>
      </c>
      <c r="E181" s="3" t="s">
        <v>1120</v>
      </c>
      <c r="H181" s="3" t="s">
        <v>1121</v>
      </c>
    </row>
    <row r="182" spans="1:8">
      <c r="A182" s="3" t="s">
        <v>1012</v>
      </c>
      <c r="B182" s="3" t="s">
        <v>1626</v>
      </c>
      <c r="C182" s="3" t="s">
        <v>1627</v>
      </c>
      <c r="D182" s="3" t="s">
        <v>1013</v>
      </c>
      <c r="E182" s="3" t="s">
        <v>624</v>
      </c>
      <c r="F182" s="3" t="s">
        <v>0</v>
      </c>
    </row>
    <row r="183" spans="1:8">
      <c r="A183" s="5" t="s">
        <v>1571</v>
      </c>
      <c r="B183" s="40">
        <v>5</v>
      </c>
      <c r="C183" s="3" t="s">
        <v>1593</v>
      </c>
      <c r="D183" s="3" t="s">
        <v>1594</v>
      </c>
      <c r="E183" s="3" t="s">
        <v>399</v>
      </c>
      <c r="F183" s="3" t="s">
        <v>1</v>
      </c>
    </row>
    <row r="184" spans="1:8">
      <c r="A184" s="5" t="s">
        <v>1356</v>
      </c>
      <c r="B184" s="1">
        <v>45084</v>
      </c>
      <c r="C184" s="3" t="s">
        <v>1409</v>
      </c>
      <c r="D184" s="3" t="s">
        <v>949</v>
      </c>
      <c r="E184" s="3" t="s">
        <v>1410</v>
      </c>
      <c r="F184" s="3" t="s">
        <v>0</v>
      </c>
      <c r="G184" s="3" t="s">
        <v>1595</v>
      </c>
    </row>
    <row r="185" spans="1:8">
      <c r="A185" s="5" t="s">
        <v>638</v>
      </c>
      <c r="B185" s="1">
        <v>45084</v>
      </c>
      <c r="C185" s="3" t="s">
        <v>1409</v>
      </c>
      <c r="D185" s="3" t="s">
        <v>949</v>
      </c>
      <c r="E185" s="3" t="s">
        <v>354</v>
      </c>
      <c r="F185" s="3" t="s">
        <v>0</v>
      </c>
      <c r="G185" s="3" t="s">
        <v>1595</v>
      </c>
    </row>
    <row r="186" spans="1:8">
      <c r="A186" s="5" t="s">
        <v>144</v>
      </c>
      <c r="B186" s="1">
        <v>45084</v>
      </c>
      <c r="C186" s="3" t="s">
        <v>1409</v>
      </c>
      <c r="D186" s="3" t="s">
        <v>949</v>
      </c>
      <c r="E186" s="3" t="s">
        <v>436</v>
      </c>
      <c r="F186" s="3" t="s">
        <v>0</v>
      </c>
      <c r="G186" s="3" t="s">
        <v>1595</v>
      </c>
    </row>
    <row r="187" spans="1:8">
      <c r="A187" s="5" t="s">
        <v>374</v>
      </c>
      <c r="B187" s="1">
        <v>45115</v>
      </c>
      <c r="C187" s="3" t="s">
        <v>950</v>
      </c>
      <c r="D187" s="3" t="s">
        <v>949</v>
      </c>
      <c r="E187" s="3" t="s">
        <v>354</v>
      </c>
      <c r="F187" s="3" t="s">
        <v>0</v>
      </c>
      <c r="G187" s="3" t="s">
        <v>1435</v>
      </c>
    </row>
    <row r="188" spans="1:8">
      <c r="A188" s="5" t="s">
        <v>20</v>
      </c>
      <c r="B188" s="3" t="s">
        <v>1562</v>
      </c>
      <c r="C188" s="3" t="s">
        <v>924</v>
      </c>
      <c r="D188" s="3" t="s">
        <v>871</v>
      </c>
      <c r="E188" s="3" t="s">
        <v>307</v>
      </c>
      <c r="F188" s="3" t="s">
        <v>0</v>
      </c>
      <c r="G188" s="3" t="s">
        <v>1435</v>
      </c>
    </row>
    <row r="189" spans="1:8">
      <c r="A189" s="5" t="s">
        <v>301</v>
      </c>
      <c r="B189" s="3" t="s">
        <v>1562</v>
      </c>
      <c r="C189" s="3" t="s">
        <v>924</v>
      </c>
      <c r="D189" s="3" t="s">
        <v>871</v>
      </c>
      <c r="E189" s="3" t="s">
        <v>302</v>
      </c>
      <c r="F189" s="3" t="s">
        <v>0</v>
      </c>
      <c r="G189" s="3" t="s">
        <v>1554</v>
      </c>
    </row>
    <row r="190" spans="1:8">
      <c r="A190" s="5" t="s">
        <v>372</v>
      </c>
      <c r="B190" s="3" t="s">
        <v>1562</v>
      </c>
      <c r="C190" s="3" t="s">
        <v>924</v>
      </c>
      <c r="D190" s="3" t="s">
        <v>871</v>
      </c>
      <c r="E190" s="3" t="s">
        <v>373</v>
      </c>
      <c r="F190" s="3" t="s">
        <v>0</v>
      </c>
      <c r="G190" s="3" t="s">
        <v>1554</v>
      </c>
    </row>
    <row r="191" spans="1:8">
      <c r="A191" s="5" t="s">
        <v>471</v>
      </c>
      <c r="B191" s="3" t="s">
        <v>1595</v>
      </c>
      <c r="C191" s="3" t="s">
        <v>1596</v>
      </c>
      <c r="D191" s="3" t="s">
        <v>1415</v>
      </c>
      <c r="E191" s="3" t="s">
        <v>1597</v>
      </c>
    </row>
    <row r="192" spans="1:8">
      <c r="A192" s="5" t="s">
        <v>472</v>
      </c>
      <c r="B192" s="3" t="s">
        <v>1568</v>
      </c>
      <c r="C192" s="3" t="s">
        <v>1569</v>
      </c>
      <c r="D192" s="3" t="s">
        <v>871</v>
      </c>
      <c r="E192" s="3" t="s">
        <v>473</v>
      </c>
      <c r="F192" s="3" t="s">
        <v>0</v>
      </c>
    </row>
    <row r="193" spans="1:12">
      <c r="A193" s="5" t="s">
        <v>397</v>
      </c>
      <c r="B193" s="3" t="s">
        <v>1554</v>
      </c>
      <c r="C193" s="3" t="s">
        <v>1555</v>
      </c>
      <c r="D193" s="3" t="s">
        <v>1437</v>
      </c>
      <c r="E193" s="3" t="s">
        <v>398</v>
      </c>
      <c r="F193" s="3" t="s">
        <v>0</v>
      </c>
    </row>
    <row r="194" spans="1:12">
      <c r="A194" s="5" t="s">
        <v>1106</v>
      </c>
      <c r="B194" s="3" t="s">
        <v>1564</v>
      </c>
      <c r="C194" s="3" t="s">
        <v>1565</v>
      </c>
      <c r="D194" s="3" t="s">
        <v>979</v>
      </c>
      <c r="E194" s="3" t="s">
        <v>1039</v>
      </c>
      <c r="F194" s="3" t="s">
        <v>0</v>
      </c>
    </row>
    <row r="195" spans="1:12">
      <c r="A195" s="5" t="s">
        <v>1478</v>
      </c>
      <c r="B195" s="3" t="s">
        <v>1414</v>
      </c>
      <c r="C195" s="3" t="s">
        <v>1524</v>
      </c>
      <c r="D195" s="3" t="s">
        <v>1525</v>
      </c>
      <c r="E195" s="3" t="s">
        <v>1197</v>
      </c>
      <c r="F195" s="3" t="s">
        <v>0</v>
      </c>
    </row>
    <row r="196" spans="1:12">
      <c r="A196" s="5" t="s">
        <v>6</v>
      </c>
      <c r="B196" s="40" t="s">
        <v>1414</v>
      </c>
      <c r="C196" s="40" t="s">
        <v>1428</v>
      </c>
      <c r="D196" s="3" t="s">
        <v>1429</v>
      </c>
      <c r="E196" s="3" t="s">
        <v>437</v>
      </c>
      <c r="F196" s="3" t="s">
        <v>0</v>
      </c>
      <c r="G196" s="3" t="s">
        <v>1526</v>
      </c>
      <c r="L196" s="3" t="s">
        <v>1598</v>
      </c>
    </row>
    <row r="197" spans="1:12">
      <c r="A197" s="5" t="s">
        <v>1136</v>
      </c>
      <c r="B197" s="40" t="s">
        <v>1414</v>
      </c>
      <c r="C197" s="40" t="s">
        <v>1527</v>
      </c>
      <c r="D197" s="3" t="s">
        <v>1010</v>
      </c>
      <c r="E197" s="3" t="s">
        <v>1528</v>
      </c>
      <c r="F197" s="3" t="s">
        <v>0</v>
      </c>
      <c r="G197" s="3" t="s">
        <v>1435</v>
      </c>
      <c r="L197" s="3" t="s">
        <v>372</v>
      </c>
    </row>
    <row r="198" spans="1:12">
      <c r="A198" s="5" t="s">
        <v>501</v>
      </c>
      <c r="B198" s="3" t="s">
        <v>1414</v>
      </c>
      <c r="C198" s="3" t="s">
        <v>1529</v>
      </c>
      <c r="D198" s="3" t="s">
        <v>1010</v>
      </c>
      <c r="E198" s="3" t="s">
        <v>1530</v>
      </c>
      <c r="F198" s="3" t="s">
        <v>0</v>
      </c>
      <c r="G198" s="3" t="s">
        <v>1554</v>
      </c>
      <c r="L198" s="3" t="s">
        <v>302</v>
      </c>
    </row>
    <row r="199" spans="1:12">
      <c r="A199" s="5" t="s">
        <v>84</v>
      </c>
      <c r="B199" s="40" t="s">
        <v>1414</v>
      </c>
      <c r="C199" s="40" t="s">
        <v>1527</v>
      </c>
      <c r="D199" s="3" t="s">
        <v>1010</v>
      </c>
      <c r="E199" s="3" t="s">
        <v>417</v>
      </c>
      <c r="F199" s="3" t="s">
        <v>0</v>
      </c>
      <c r="L199" s="3" t="s">
        <v>347</v>
      </c>
    </row>
    <row r="200" spans="1:12">
      <c r="A200" s="5" t="s">
        <v>1444</v>
      </c>
      <c r="B200" s="3" t="s">
        <v>1414</v>
      </c>
      <c r="C200" s="3" t="s">
        <v>895</v>
      </c>
      <c r="D200" s="3" t="s">
        <v>877</v>
      </c>
      <c r="E200" s="3" t="s">
        <v>1130</v>
      </c>
      <c r="F200" s="3" t="s">
        <v>0</v>
      </c>
    </row>
    <row r="201" spans="1:12">
      <c r="A201" s="5" t="s">
        <v>1370</v>
      </c>
      <c r="B201" s="40" t="s">
        <v>1414</v>
      </c>
      <c r="C201" s="40" t="s">
        <v>1532</v>
      </c>
      <c r="D201" s="3" t="s">
        <v>1533</v>
      </c>
      <c r="E201" s="3" t="s">
        <v>540</v>
      </c>
      <c r="H201" s="3">
        <v>2066043358</v>
      </c>
    </row>
    <row r="202" spans="1:12">
      <c r="A202" s="5" t="s">
        <v>164</v>
      </c>
      <c r="B202" s="3" t="s">
        <v>1414</v>
      </c>
      <c r="E202" s="3" t="s">
        <v>1552</v>
      </c>
      <c r="F202" s="3" t="s">
        <v>0</v>
      </c>
    </row>
    <row r="203" spans="1:12">
      <c r="A203" s="5" t="s">
        <v>201</v>
      </c>
      <c r="B203" s="3" t="s">
        <v>1414</v>
      </c>
      <c r="C203" s="3" t="s">
        <v>895</v>
      </c>
      <c r="D203" s="3" t="s">
        <v>877</v>
      </c>
      <c r="E203" s="3" t="s">
        <v>430</v>
      </c>
      <c r="F203" s="3" t="s">
        <v>0</v>
      </c>
      <c r="G203" s="3" t="s">
        <v>920</v>
      </c>
    </row>
    <row r="204" spans="1:12">
      <c r="A204" s="7" t="s">
        <v>1510</v>
      </c>
      <c r="B204" s="3" t="s">
        <v>1414</v>
      </c>
      <c r="C204" s="3" t="s">
        <v>895</v>
      </c>
      <c r="D204" s="3" t="s">
        <v>877</v>
      </c>
      <c r="E204" s="3" t="s">
        <v>1599</v>
      </c>
    </row>
    <row r="205" spans="1:12">
      <c r="A205" s="3" t="s">
        <v>1122</v>
      </c>
      <c r="B205" s="3" t="s">
        <v>1414</v>
      </c>
      <c r="C205" s="3" t="s">
        <v>1600</v>
      </c>
      <c r="D205" s="3" t="s">
        <v>1123</v>
      </c>
      <c r="E205" s="3" t="s">
        <v>344</v>
      </c>
      <c r="F205" s="3" t="s">
        <v>162</v>
      </c>
    </row>
    <row r="206" spans="1:12">
      <c r="A206" s="5" t="s">
        <v>131</v>
      </c>
      <c r="B206" s="40" t="s">
        <v>1220</v>
      </c>
      <c r="C206" s="40"/>
      <c r="D206" s="3" t="s">
        <v>1100</v>
      </c>
      <c r="E206" s="3" t="s">
        <v>417</v>
      </c>
      <c r="F206" s="3" t="s">
        <v>0</v>
      </c>
    </row>
    <row r="207" spans="1:12">
      <c r="A207" s="5" t="s">
        <v>615</v>
      </c>
      <c r="B207" s="40" t="s">
        <v>1220</v>
      </c>
      <c r="C207" s="40" t="s">
        <v>1534</v>
      </c>
      <c r="D207" s="3" t="s">
        <v>1100</v>
      </c>
      <c r="E207" s="3" t="s">
        <v>588</v>
      </c>
      <c r="F207" s="3" t="s">
        <v>0</v>
      </c>
    </row>
    <row r="208" spans="1:12">
      <c r="A208" s="5" t="s">
        <v>209</v>
      </c>
      <c r="B208" s="40" t="s">
        <v>1220</v>
      </c>
      <c r="C208" s="40" t="s">
        <v>1438</v>
      </c>
      <c r="D208" s="3" t="s">
        <v>877</v>
      </c>
      <c r="E208" s="3" t="s">
        <v>1072</v>
      </c>
      <c r="F208" s="3" t="s">
        <v>0</v>
      </c>
    </row>
    <row r="209" spans="1:12">
      <c r="A209" s="5" t="s">
        <v>1117</v>
      </c>
      <c r="B209" s="40" t="s">
        <v>1220</v>
      </c>
      <c r="C209" s="40" t="s">
        <v>1438</v>
      </c>
      <c r="D209" s="3" t="s">
        <v>877</v>
      </c>
      <c r="E209" s="3" t="s">
        <v>1116</v>
      </c>
      <c r="F209" s="3" t="s">
        <v>0</v>
      </c>
    </row>
    <row r="210" spans="1:12">
      <c r="A210" s="5" t="s">
        <v>1110</v>
      </c>
      <c r="B210" s="40" t="s">
        <v>1220</v>
      </c>
      <c r="C210" s="40" t="s">
        <v>899</v>
      </c>
      <c r="D210" s="3" t="s">
        <v>877</v>
      </c>
      <c r="E210" s="3" t="s">
        <v>1111</v>
      </c>
      <c r="F210" s="40" t="s">
        <v>0</v>
      </c>
      <c r="G210" s="3" t="s">
        <v>1112</v>
      </c>
    </row>
    <row r="211" spans="1:12">
      <c r="A211" s="5" t="s">
        <v>18</v>
      </c>
      <c r="B211" s="40" t="s">
        <v>1220</v>
      </c>
      <c r="C211" s="40" t="s">
        <v>1535</v>
      </c>
      <c r="D211" s="3" t="s">
        <v>877</v>
      </c>
      <c r="E211" s="3" t="s">
        <v>566</v>
      </c>
      <c r="F211" s="3" t="s">
        <v>0</v>
      </c>
    </row>
    <row r="212" spans="1:12">
      <c r="A212" s="7" t="s">
        <v>1536</v>
      </c>
      <c r="B212" s="40" t="s">
        <v>1220</v>
      </c>
      <c r="C212" s="40" t="s">
        <v>899</v>
      </c>
      <c r="D212" s="3" t="s">
        <v>877</v>
      </c>
      <c r="E212" s="3" t="s">
        <v>1537</v>
      </c>
      <c r="F212" s="3" t="s">
        <v>0</v>
      </c>
      <c r="G212" s="3" t="s">
        <v>1538</v>
      </c>
      <c r="I212" s="3" t="s">
        <v>1539</v>
      </c>
    </row>
    <row r="213" spans="1:12">
      <c r="A213" s="7" t="s">
        <v>1102</v>
      </c>
      <c r="B213" s="40" t="s">
        <v>1220</v>
      </c>
      <c r="C213" s="40" t="s">
        <v>899</v>
      </c>
      <c r="D213" s="3" t="s">
        <v>877</v>
      </c>
      <c r="E213" s="3" t="s">
        <v>1103</v>
      </c>
      <c r="F213" s="3" t="s">
        <v>0</v>
      </c>
    </row>
    <row r="214" spans="1:12">
      <c r="A214" s="5" t="s">
        <v>443</v>
      </c>
      <c r="B214" s="40" t="s">
        <v>1220</v>
      </c>
      <c r="C214" s="40" t="s">
        <v>899</v>
      </c>
      <c r="D214" s="3" t="s">
        <v>877</v>
      </c>
      <c r="E214" s="3" t="s">
        <v>500</v>
      </c>
      <c r="F214" s="3" t="s">
        <v>0</v>
      </c>
    </row>
    <row r="215" spans="1:12">
      <c r="A215" s="5" t="s">
        <v>30</v>
      </c>
      <c r="B215" s="40" t="s">
        <v>1220</v>
      </c>
      <c r="C215" s="40" t="s">
        <v>895</v>
      </c>
      <c r="D215" s="3" t="s">
        <v>877</v>
      </c>
      <c r="E215" s="3" t="s">
        <v>418</v>
      </c>
      <c r="F215" s="3" t="s">
        <v>0</v>
      </c>
    </row>
    <row r="216" spans="1:12">
      <c r="A216" s="5" t="s">
        <v>1104</v>
      </c>
      <c r="B216" s="40" t="s">
        <v>1220</v>
      </c>
      <c r="C216" s="40" t="s">
        <v>834</v>
      </c>
      <c r="D216" s="3" t="s">
        <v>877</v>
      </c>
      <c r="E216" s="3" t="s">
        <v>474</v>
      </c>
      <c r="F216" s="3" t="s">
        <v>0</v>
      </c>
      <c r="G216" s="3" t="s">
        <v>1105</v>
      </c>
    </row>
    <row r="217" spans="1:12">
      <c r="A217" s="7" t="s">
        <v>1441</v>
      </c>
      <c r="B217" s="40" t="s">
        <v>1220</v>
      </c>
      <c r="C217" s="40" t="s">
        <v>1540</v>
      </c>
      <c r="D217" s="3" t="s">
        <v>1531</v>
      </c>
      <c r="E217" s="3" t="s">
        <v>1541</v>
      </c>
      <c r="F217" s="3" t="s">
        <v>0</v>
      </c>
      <c r="G217" s="3" t="s">
        <v>1542</v>
      </c>
    </row>
    <row r="218" spans="1:12">
      <c r="A218" s="7" t="s">
        <v>491</v>
      </c>
      <c r="B218" s="40" t="s">
        <v>1220</v>
      </c>
      <c r="C218" s="40" t="s">
        <v>834</v>
      </c>
      <c r="D218" s="3" t="s">
        <v>877</v>
      </c>
      <c r="E218" s="3" t="s">
        <v>1543</v>
      </c>
      <c r="F218" s="3" t="s">
        <v>0</v>
      </c>
      <c r="G218" s="339" t="s">
        <v>1544</v>
      </c>
      <c r="H218" s="339" t="s">
        <v>1545</v>
      </c>
    </row>
    <row r="219" spans="1:12">
      <c r="A219" s="5" t="s">
        <v>1327</v>
      </c>
      <c r="B219" s="40" t="s">
        <v>1220</v>
      </c>
      <c r="C219" s="40"/>
      <c r="D219" s="3" t="s">
        <v>1395</v>
      </c>
      <c r="E219" s="3" t="s">
        <v>1396</v>
      </c>
      <c r="F219" s="3" t="s">
        <v>1</v>
      </c>
    </row>
    <row r="220" spans="1:12">
      <c r="A220" s="5" t="s">
        <v>1521</v>
      </c>
      <c r="B220" s="3" t="s">
        <v>1220</v>
      </c>
      <c r="C220" s="3" t="s">
        <v>895</v>
      </c>
      <c r="D220" s="3" t="s">
        <v>877</v>
      </c>
      <c r="E220" s="3" t="s">
        <v>1553</v>
      </c>
      <c r="F220" s="3" t="s">
        <v>0</v>
      </c>
    </row>
    <row r="221" spans="1:12">
      <c r="A221" s="7" t="s">
        <v>484</v>
      </c>
      <c r="B221" s="3" t="s">
        <v>1220</v>
      </c>
      <c r="C221" s="3" t="s">
        <v>897</v>
      </c>
      <c r="D221" s="3" t="s">
        <v>896</v>
      </c>
      <c r="E221" s="3" t="s">
        <v>1563</v>
      </c>
      <c r="F221" s="3" t="s">
        <v>0</v>
      </c>
    </row>
    <row r="222" spans="1:12">
      <c r="A222" s="3" t="s">
        <v>427</v>
      </c>
      <c r="B222" s="3" t="s">
        <v>1220</v>
      </c>
      <c r="C222" s="3" t="s">
        <v>1601</v>
      </c>
      <c r="D222" s="3" t="s">
        <v>1602</v>
      </c>
      <c r="E222" s="3" t="s">
        <v>428</v>
      </c>
      <c r="F222" s="3" t="s">
        <v>505</v>
      </c>
    </row>
    <row r="223" spans="1:12">
      <c r="A223" s="3" t="s">
        <v>1125</v>
      </c>
      <c r="B223" s="3" t="s">
        <v>1220</v>
      </c>
      <c r="L223" s="1">
        <v>45239</v>
      </c>
    </row>
    <row r="224" spans="1:12">
      <c r="A224" s="7" t="s">
        <v>125</v>
      </c>
      <c r="B224" s="3" t="s">
        <v>1570</v>
      </c>
      <c r="D224" s="3" t="s">
        <v>877</v>
      </c>
      <c r="E224" s="3" t="s">
        <v>550</v>
      </c>
      <c r="F224" s="3" t="s">
        <v>8</v>
      </c>
    </row>
    <row r="225" spans="1:9">
      <c r="A225" s="7" t="s">
        <v>1101</v>
      </c>
      <c r="B225" s="3" t="s">
        <v>1220</v>
      </c>
      <c r="C225" s="3" t="s">
        <v>1628</v>
      </c>
      <c r="D225" s="3" t="s">
        <v>877</v>
      </c>
      <c r="E225" s="3" t="s">
        <v>550</v>
      </c>
      <c r="F225" s="3" t="s">
        <v>8</v>
      </c>
    </row>
    <row r="226" spans="1:9">
      <c r="A226" s="5" t="s">
        <v>128</v>
      </c>
      <c r="B226" s="3" t="s">
        <v>1546</v>
      </c>
      <c r="C226" s="3" t="s">
        <v>891</v>
      </c>
      <c r="D226" s="3" t="s">
        <v>877</v>
      </c>
      <c r="E226" s="3" t="s">
        <v>1130</v>
      </c>
      <c r="F226" s="3" t="s">
        <v>0</v>
      </c>
    </row>
    <row r="227" spans="1:9">
      <c r="A227" s="7" t="s">
        <v>39</v>
      </c>
      <c r="B227" s="40" t="s">
        <v>1421</v>
      </c>
      <c r="C227" s="40" t="s">
        <v>903</v>
      </c>
      <c r="D227" s="3" t="s">
        <v>877</v>
      </c>
      <c r="E227" s="3" t="s">
        <v>1547</v>
      </c>
      <c r="F227" s="3" t="s">
        <v>0</v>
      </c>
    </row>
    <row r="228" spans="1:9">
      <c r="A228" s="5" t="s">
        <v>144</v>
      </c>
      <c r="B228" s="40" t="s">
        <v>1421</v>
      </c>
      <c r="C228" s="40" t="s">
        <v>1422</v>
      </c>
      <c r="D228" s="3" t="s">
        <v>877</v>
      </c>
      <c r="E228" s="3" t="s">
        <v>344</v>
      </c>
      <c r="F228" s="3" t="s">
        <v>1073</v>
      </c>
    </row>
    <row r="229" spans="1:9">
      <c r="A229" s="5" t="s">
        <v>80</v>
      </c>
      <c r="B229" s="40" t="s">
        <v>1421</v>
      </c>
      <c r="C229" s="40" t="s">
        <v>1422</v>
      </c>
      <c r="D229" s="3" t="s">
        <v>877</v>
      </c>
      <c r="E229" s="3" t="s">
        <v>418</v>
      </c>
      <c r="F229" s="3" t="s">
        <v>0</v>
      </c>
    </row>
    <row r="230" spans="1:9">
      <c r="A230" s="5" t="s">
        <v>201</v>
      </c>
      <c r="B230" s="40" t="s">
        <v>1398</v>
      </c>
      <c r="C230" s="40" t="s">
        <v>960</v>
      </c>
      <c r="D230" s="3" t="s">
        <v>871</v>
      </c>
      <c r="E230" s="3" t="s">
        <v>584</v>
      </c>
      <c r="F230" s="3" t="s">
        <v>0</v>
      </c>
      <c r="G230" s="3" t="s">
        <v>1554</v>
      </c>
    </row>
    <row r="231" spans="1:9">
      <c r="A231" s="5" t="s">
        <v>93</v>
      </c>
      <c r="B231" s="40" t="s">
        <v>1398</v>
      </c>
      <c r="C231" s="40" t="s">
        <v>960</v>
      </c>
      <c r="D231" s="3" t="s">
        <v>871</v>
      </c>
      <c r="E231" s="3" t="s">
        <v>325</v>
      </c>
      <c r="F231" s="3" t="s">
        <v>8</v>
      </c>
      <c r="G231" s="3" t="s">
        <v>1554</v>
      </c>
    </row>
    <row r="232" spans="1:9">
      <c r="A232" s="5" t="s">
        <v>152</v>
      </c>
      <c r="B232" s="40" t="s">
        <v>1398</v>
      </c>
      <c r="C232" s="40" t="s">
        <v>1426</v>
      </c>
      <c r="D232" s="3" t="s">
        <v>979</v>
      </c>
      <c r="E232" s="3" t="s">
        <v>314</v>
      </c>
      <c r="F232" s="3" t="s">
        <v>1073</v>
      </c>
    </row>
    <row r="233" spans="1:9">
      <c r="A233" s="7" t="s">
        <v>210</v>
      </c>
      <c r="B233" s="40" t="s">
        <v>1398</v>
      </c>
      <c r="C233" s="40" t="s">
        <v>1427</v>
      </c>
      <c r="D233" s="3" t="s">
        <v>1057</v>
      </c>
      <c r="E233" s="3" t="s">
        <v>1058</v>
      </c>
      <c r="F233" s="3" t="s">
        <v>0</v>
      </c>
      <c r="G233" s="3" t="s">
        <v>1549</v>
      </c>
      <c r="H233" s="3" t="s">
        <v>1550</v>
      </c>
      <c r="I233" s="3" t="s">
        <v>1605</v>
      </c>
    </row>
    <row r="234" spans="1:9">
      <c r="A234" s="5" t="s">
        <v>9</v>
      </c>
      <c r="B234" s="40" t="s">
        <v>1398</v>
      </c>
      <c r="C234" s="40" t="s">
        <v>1551</v>
      </c>
      <c r="D234" s="3" t="s">
        <v>949</v>
      </c>
      <c r="E234" s="3" t="s">
        <v>1404</v>
      </c>
      <c r="F234" s="3" t="s">
        <v>3</v>
      </c>
      <c r="G234" s="3" t="s">
        <v>1554</v>
      </c>
    </row>
    <row r="235" spans="1:9">
      <c r="A235" s="5" t="s">
        <v>360</v>
      </c>
      <c r="B235" s="40" t="s">
        <v>1398</v>
      </c>
      <c r="C235" s="40" t="s">
        <v>891</v>
      </c>
      <c r="D235" s="3" t="s">
        <v>877</v>
      </c>
      <c r="E235" s="3" t="s">
        <v>361</v>
      </c>
      <c r="F235" s="3" t="s">
        <v>0</v>
      </c>
    </row>
    <row r="236" spans="1:9">
      <c r="A236" s="5" t="s">
        <v>201</v>
      </c>
      <c r="B236" s="40" t="s">
        <v>1398</v>
      </c>
      <c r="C236" s="40" t="s">
        <v>891</v>
      </c>
      <c r="D236" s="3" t="s">
        <v>877</v>
      </c>
      <c r="E236" s="3" t="s">
        <v>344</v>
      </c>
      <c r="F236" s="3" t="s">
        <v>0</v>
      </c>
      <c r="G236" s="3" t="s">
        <v>1447</v>
      </c>
    </row>
    <row r="237" spans="1:9">
      <c r="A237" s="5" t="s">
        <v>22</v>
      </c>
      <c r="B237" s="3" t="s">
        <v>1398</v>
      </c>
      <c r="D237" s="3" t="s">
        <v>877</v>
      </c>
      <c r="E237" s="3" t="s">
        <v>616</v>
      </c>
      <c r="F237" s="3" t="s">
        <v>0</v>
      </c>
    </row>
    <row r="238" spans="1:9">
      <c r="A238" s="5" t="s">
        <v>609</v>
      </c>
      <c r="B238" s="3" t="s">
        <v>1398</v>
      </c>
      <c r="D238" s="3" t="s">
        <v>877</v>
      </c>
      <c r="E238" s="3" t="s">
        <v>200</v>
      </c>
      <c r="F238" s="3" t="s">
        <v>0</v>
      </c>
    </row>
    <row r="239" spans="1:9">
      <c r="A239" s="5" t="s">
        <v>1124</v>
      </c>
      <c r="B239" s="3" t="s">
        <v>1398</v>
      </c>
      <c r="E239" s="3" t="s">
        <v>418</v>
      </c>
      <c r="F239" s="3" t="s">
        <v>0</v>
      </c>
      <c r="G239" s="3" t="s">
        <v>1554</v>
      </c>
    </row>
    <row r="240" spans="1:9">
      <c r="A240" s="5" t="s">
        <v>26</v>
      </c>
      <c r="B240" s="3" t="s">
        <v>1398</v>
      </c>
      <c r="C240" s="3" t="s">
        <v>1567</v>
      </c>
      <c r="D240" s="3" t="s">
        <v>877</v>
      </c>
      <c r="E240" s="3" t="s">
        <v>473</v>
      </c>
      <c r="F240" s="3" t="s">
        <v>0</v>
      </c>
    </row>
    <row r="241" spans="1:10">
      <c r="A241" s="3" t="s">
        <v>1026</v>
      </c>
      <c r="B241" s="3" t="s">
        <v>1398</v>
      </c>
      <c r="C241" s="3" t="s">
        <v>1629</v>
      </c>
      <c r="D241" s="3" t="s">
        <v>877</v>
      </c>
      <c r="E241" s="3" t="s">
        <v>1027</v>
      </c>
      <c r="F241" s="3" t="s">
        <v>0</v>
      </c>
      <c r="J241" s="3" t="s">
        <v>1630</v>
      </c>
    </row>
    <row r="242" spans="1:10">
      <c r="A242" s="276" t="s">
        <v>1606</v>
      </c>
    </row>
    <row r="243" spans="1:10">
      <c r="A243" s="3" t="s">
        <v>1240</v>
      </c>
      <c r="B243" s="1">
        <v>45481</v>
      </c>
      <c r="C243" s="3" t="s">
        <v>949</v>
      </c>
      <c r="D243" s="3" t="s">
        <v>1607</v>
      </c>
      <c r="E243" s="3" t="s">
        <v>1048</v>
      </c>
      <c r="G243" s="3" t="s">
        <v>1608</v>
      </c>
      <c r="I243" s="3" t="s">
        <v>1649</v>
      </c>
      <c r="J243" s="3" t="s">
        <v>1650</v>
      </c>
    </row>
    <row r="244" spans="1:10">
      <c r="A244" s="3" t="s">
        <v>542</v>
      </c>
      <c r="B244" s="3">
        <v>6</v>
      </c>
      <c r="E244" s="3" t="s">
        <v>343</v>
      </c>
      <c r="G244" s="3" t="s">
        <v>1608</v>
      </c>
      <c r="J244" s="355" t="s">
        <v>1021</v>
      </c>
    </row>
    <row r="245" spans="1:10">
      <c r="A245" s="3"/>
      <c r="B245" s="3"/>
      <c r="C245" s="3"/>
      <c r="D245" s="3"/>
      <c r="E245" s="3"/>
      <c r="F245" s="3"/>
    </row>
    <row r="246" spans="1:10">
      <c r="A246" s="3" t="s">
        <v>1038</v>
      </c>
      <c r="B246" s="3" t="s">
        <v>1414</v>
      </c>
      <c r="C246" s="3" t="s">
        <v>1527</v>
      </c>
      <c r="D246" s="3" t="s">
        <v>1010</v>
      </c>
      <c r="E246" s="3" t="s">
        <v>1039</v>
      </c>
      <c r="F246" s="3" t="s">
        <v>0</v>
      </c>
    </row>
    <row r="247" spans="1:10">
      <c r="A247" s="3" t="s">
        <v>501</v>
      </c>
    </row>
    <row r="248" spans="1:10">
      <c r="A248" s="3" t="s">
        <v>84</v>
      </c>
    </row>
    <row r="249" spans="1:10">
      <c r="A249" s="3" t="s">
        <v>1136</v>
      </c>
    </row>
    <row r="251" spans="1:10">
      <c r="A251" s="3" t="s">
        <v>12</v>
      </c>
      <c r="B251" s="40" t="s">
        <v>1414</v>
      </c>
      <c r="C251" s="40" t="s">
        <v>882</v>
      </c>
      <c r="D251" s="3" t="s">
        <v>1531</v>
      </c>
      <c r="E251" s="3" t="s">
        <v>1442</v>
      </c>
    </row>
    <row r="252" spans="1:10">
      <c r="A252" s="3" t="s">
        <v>539</v>
      </c>
      <c r="B252" s="3" t="s">
        <v>1631</v>
      </c>
      <c r="C252" s="3" t="s">
        <v>1632</v>
      </c>
      <c r="D252" s="3" t="s">
        <v>1010</v>
      </c>
      <c r="E252" s="3" t="s">
        <v>704</v>
      </c>
    </row>
  </sheetData>
  <conditionalFormatting sqref="C119">
    <cfRule type="cellIs" dxfId="6" priority="3" operator="equal">
      <formula>2</formula>
    </cfRule>
  </conditionalFormatting>
  <conditionalFormatting sqref="M2:M3 I2:I7 D2:D44 J49:J57 D49:D88 J92:J94 D92:D120 J123:J128 D123:D166">
    <cfRule type="notContainsBlanks" dxfId="5" priority="1">
      <formula>LEN(TRIM(D2))&gt;0</formula>
    </cfRule>
    <cfRule type="containsBlanks" dxfId="4" priority="2">
      <formula>LEN(TRIM(D2))=0</formula>
    </cfRule>
  </conditionalFormatting>
  <hyperlinks>
    <hyperlink ref="G218" r:id="rId1" xr:uid="{00000000-0004-0000-3300-000000000000}"/>
    <hyperlink ref="H218" r:id="rId2" xr:uid="{00000000-0004-0000-3300-000001000000}"/>
    <hyperlink ref="J244" r:id="rId3" xr:uid="{00000000-0004-0000-33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3300-000000000000}">
          <x14:formula1>
            <xm:f>'Feb 2023'!$Y$4:$Y$8</xm:f>
          </x14:formula1>
          <xm:sqref>D92:D93 J123:J128 D123:D166</xm:sqref>
        </x14:dataValidation>
      </x14:dataValidation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2:Z279"/>
  <sheetViews>
    <sheetView workbookViewId="0"/>
  </sheetViews>
  <sheetFormatPr defaultColWidth="12.6640625" defaultRowHeight="15.75" customHeight="1"/>
  <cols>
    <col min="2" max="2" width="21.44140625" customWidth="1"/>
    <col min="8" max="8" width="22.21875" customWidth="1"/>
    <col min="12" max="12" width="19.21875" customWidth="1"/>
    <col min="14" max="14" width="15.21875" customWidth="1"/>
  </cols>
  <sheetData>
    <row r="2" spans="1:16">
      <c r="A2" s="302" t="s">
        <v>1483</v>
      </c>
      <c r="B2" s="3" t="s">
        <v>347</v>
      </c>
      <c r="C2" s="3">
        <v>40</v>
      </c>
      <c r="D2" s="4" t="s">
        <v>0</v>
      </c>
      <c r="E2" s="333">
        <v>60</v>
      </c>
      <c r="G2" s="351">
        <f t="shared" ref="G2:G3" si="0">DATEVALUE("2024-04-02")</f>
        <v>45384</v>
      </c>
      <c r="H2" s="321" t="s">
        <v>501</v>
      </c>
      <c r="I2" s="299">
        <v>80</v>
      </c>
      <c r="J2" s="4" t="s">
        <v>1</v>
      </c>
      <c r="L2" s="302"/>
      <c r="O2" s="4"/>
      <c r="P2" s="333"/>
    </row>
    <row r="3" spans="1:16">
      <c r="A3" s="302" t="s">
        <v>1483</v>
      </c>
      <c r="B3" s="3" t="s">
        <v>609</v>
      </c>
      <c r="C3" s="3">
        <v>30</v>
      </c>
      <c r="D3" s="4" t="s">
        <v>0</v>
      </c>
      <c r="E3" s="333">
        <f>75-C3</f>
        <v>45</v>
      </c>
      <c r="G3" s="352">
        <f t="shared" si="0"/>
        <v>45384</v>
      </c>
      <c r="H3" s="353" t="s">
        <v>427</v>
      </c>
      <c r="I3" s="299">
        <v>80</v>
      </c>
      <c r="J3" s="4" t="s">
        <v>1</v>
      </c>
      <c r="K3" s="352"/>
      <c r="M3" s="353"/>
      <c r="N3" s="356"/>
      <c r="O3" s="4"/>
    </row>
    <row r="4" spans="1:16">
      <c r="A4" s="302" t="s">
        <v>1483</v>
      </c>
      <c r="B4" s="3" t="s">
        <v>1636</v>
      </c>
      <c r="C4" s="3">
        <v>40</v>
      </c>
      <c r="D4" s="4" t="s">
        <v>0</v>
      </c>
      <c r="E4" s="333">
        <v>60</v>
      </c>
      <c r="F4" s="3">
        <f>SUM(E2:E4)</f>
        <v>165</v>
      </c>
      <c r="G4" s="352">
        <f>DATEVALUE("2024-04-03")</f>
        <v>45385</v>
      </c>
      <c r="H4" s="353" t="s">
        <v>737</v>
      </c>
      <c r="I4" s="299">
        <v>50</v>
      </c>
      <c r="J4" s="4" t="s">
        <v>1</v>
      </c>
    </row>
    <row r="5" spans="1:16">
      <c r="A5" s="302" t="s">
        <v>1484</v>
      </c>
      <c r="B5" s="3" t="s">
        <v>22</v>
      </c>
      <c r="C5" s="3">
        <v>0</v>
      </c>
      <c r="D5" s="4" t="s">
        <v>0</v>
      </c>
      <c r="E5" s="333">
        <v>35</v>
      </c>
      <c r="J5" s="3"/>
    </row>
    <row r="6" spans="1:16">
      <c r="A6" s="302" t="s">
        <v>1484</v>
      </c>
      <c r="B6" s="3" t="s">
        <v>18</v>
      </c>
      <c r="C6" s="3">
        <v>30</v>
      </c>
      <c r="D6" s="4" t="s">
        <v>0</v>
      </c>
      <c r="E6" s="333">
        <v>45</v>
      </c>
    </row>
    <row r="7" spans="1:16">
      <c r="A7" s="352">
        <f t="shared" ref="A7:A13" si="1">DATEVALUE("2024-04-01")</f>
        <v>45383</v>
      </c>
      <c r="B7" s="353" t="s">
        <v>429</v>
      </c>
      <c r="C7" s="357">
        <v>80</v>
      </c>
      <c r="D7" s="4" t="s">
        <v>0</v>
      </c>
    </row>
    <row r="8" spans="1:16">
      <c r="A8" s="351">
        <f t="shared" si="1"/>
        <v>45383</v>
      </c>
      <c r="B8" s="321" t="s">
        <v>374</v>
      </c>
      <c r="C8" s="356">
        <v>50</v>
      </c>
      <c r="D8" s="4" t="s">
        <v>0</v>
      </c>
    </row>
    <row r="9" spans="1:16">
      <c r="A9" s="352">
        <f t="shared" si="1"/>
        <v>45383</v>
      </c>
      <c r="B9" s="353" t="s">
        <v>394</v>
      </c>
      <c r="C9" s="357">
        <v>80</v>
      </c>
      <c r="D9" s="4" t="s">
        <v>0</v>
      </c>
      <c r="E9" s="3">
        <f>SUM(E2:E6)</f>
        <v>245</v>
      </c>
    </row>
    <row r="10" spans="1:16">
      <c r="A10" s="352">
        <f t="shared" si="1"/>
        <v>45383</v>
      </c>
      <c r="B10" s="353" t="s">
        <v>157</v>
      </c>
      <c r="C10" s="357">
        <v>120</v>
      </c>
      <c r="D10" s="4" t="s">
        <v>0</v>
      </c>
    </row>
    <row r="11" spans="1:16">
      <c r="A11" s="351">
        <f t="shared" si="1"/>
        <v>45383</v>
      </c>
      <c r="B11" s="321" t="s">
        <v>152</v>
      </c>
      <c r="C11" s="356">
        <v>50</v>
      </c>
      <c r="D11" s="4" t="s">
        <v>0</v>
      </c>
    </row>
    <row r="12" spans="1:16">
      <c r="A12" s="352">
        <f t="shared" si="1"/>
        <v>45383</v>
      </c>
      <c r="B12" s="353" t="s">
        <v>517</v>
      </c>
      <c r="C12" s="357">
        <v>70</v>
      </c>
      <c r="D12" s="4" t="s">
        <v>0</v>
      </c>
    </row>
    <row r="13" spans="1:16">
      <c r="A13" s="352">
        <f t="shared" si="1"/>
        <v>45383</v>
      </c>
      <c r="B13" s="353" t="s">
        <v>18</v>
      </c>
      <c r="C13" s="357">
        <v>80</v>
      </c>
      <c r="D13" s="4" t="s">
        <v>0</v>
      </c>
      <c r="E13" s="3" t="s">
        <v>1635</v>
      </c>
    </row>
    <row r="14" spans="1:16">
      <c r="A14" s="352">
        <f t="shared" ref="A14:A19" si="2">DATEVALUE("2024-04-02")</f>
        <v>45384</v>
      </c>
      <c r="B14" s="353" t="s">
        <v>331</v>
      </c>
      <c r="C14" s="299">
        <v>50</v>
      </c>
      <c r="D14" s="4" t="s">
        <v>0</v>
      </c>
    </row>
    <row r="15" spans="1:16">
      <c r="A15" s="351">
        <f t="shared" si="2"/>
        <v>45384</v>
      </c>
      <c r="B15" s="321" t="s">
        <v>360</v>
      </c>
      <c r="C15" s="299">
        <v>70</v>
      </c>
      <c r="D15" s="4" t="s">
        <v>0</v>
      </c>
    </row>
    <row r="16" spans="1:16">
      <c r="A16" s="352">
        <f t="shared" si="2"/>
        <v>45384</v>
      </c>
      <c r="B16" s="353" t="s">
        <v>1012</v>
      </c>
      <c r="C16" s="356">
        <v>50</v>
      </c>
      <c r="D16" s="4" t="s">
        <v>0</v>
      </c>
    </row>
    <row r="17" spans="1:5">
      <c r="A17" s="351">
        <f t="shared" si="2"/>
        <v>45384</v>
      </c>
      <c r="B17" s="321" t="s">
        <v>144</v>
      </c>
      <c r="C17" s="299">
        <v>50</v>
      </c>
      <c r="D17" s="4" t="s">
        <v>0</v>
      </c>
    </row>
    <row r="18" spans="1:5">
      <c r="A18" s="352">
        <f t="shared" si="2"/>
        <v>45384</v>
      </c>
      <c r="B18" s="353" t="s">
        <v>429</v>
      </c>
      <c r="C18" s="299">
        <v>80</v>
      </c>
      <c r="D18" s="4" t="s">
        <v>0</v>
      </c>
    </row>
    <row r="19" spans="1:5">
      <c r="A19" s="351">
        <f t="shared" si="2"/>
        <v>45384</v>
      </c>
      <c r="B19" s="321" t="s">
        <v>1064</v>
      </c>
      <c r="C19" s="299">
        <v>70</v>
      </c>
      <c r="D19" s="4" t="s">
        <v>0</v>
      </c>
    </row>
    <row r="20" spans="1:5">
      <c r="A20" s="351">
        <f t="shared" ref="A20:A26" si="3">DATEVALUE("2024-04-03")</f>
        <v>45385</v>
      </c>
      <c r="B20" s="321" t="s">
        <v>539</v>
      </c>
      <c r="C20" s="299">
        <v>50</v>
      </c>
      <c r="D20" s="4" t="s">
        <v>0</v>
      </c>
    </row>
    <row r="21" spans="1:5">
      <c r="A21" s="351">
        <f t="shared" si="3"/>
        <v>45385</v>
      </c>
      <c r="B21" s="321" t="s">
        <v>372</v>
      </c>
      <c r="C21" s="299">
        <v>80</v>
      </c>
      <c r="D21" s="4" t="s">
        <v>0</v>
      </c>
    </row>
    <row r="22" spans="1:5">
      <c r="A22" s="352">
        <f t="shared" si="3"/>
        <v>45385</v>
      </c>
      <c r="B22" s="353" t="s">
        <v>6</v>
      </c>
      <c r="C22" s="299">
        <v>70</v>
      </c>
      <c r="D22" s="4" t="s">
        <v>0</v>
      </c>
    </row>
    <row r="23" spans="1:5">
      <c r="A23" s="351">
        <f t="shared" si="3"/>
        <v>45385</v>
      </c>
      <c r="B23" s="321" t="s">
        <v>472</v>
      </c>
      <c r="C23" s="299">
        <v>50</v>
      </c>
      <c r="D23" s="4" t="s">
        <v>0</v>
      </c>
    </row>
    <row r="24" spans="1:5">
      <c r="A24" s="352">
        <f t="shared" si="3"/>
        <v>45385</v>
      </c>
      <c r="B24" s="353" t="s">
        <v>84</v>
      </c>
      <c r="C24" s="299">
        <v>50</v>
      </c>
      <c r="D24" s="4" t="s">
        <v>0</v>
      </c>
    </row>
    <row r="25" spans="1:5">
      <c r="A25" s="351">
        <f t="shared" si="3"/>
        <v>45385</v>
      </c>
      <c r="B25" s="321" t="s">
        <v>615</v>
      </c>
      <c r="C25" s="299">
        <v>70</v>
      </c>
      <c r="D25" s="4" t="s">
        <v>0</v>
      </c>
    </row>
    <row r="26" spans="1:5">
      <c r="A26" s="351">
        <f t="shared" si="3"/>
        <v>45385</v>
      </c>
      <c r="B26" s="3" t="s">
        <v>1651</v>
      </c>
      <c r="C26" s="3">
        <v>45</v>
      </c>
      <c r="D26" s="4" t="s">
        <v>0</v>
      </c>
    </row>
    <row r="27" spans="1:5">
      <c r="A27" s="351">
        <f t="shared" ref="A27:A34" si="4">DATEVALUE("2024-04-04")</f>
        <v>45386</v>
      </c>
      <c r="B27" s="321" t="s">
        <v>1652</v>
      </c>
      <c r="C27" s="299">
        <v>70</v>
      </c>
      <c r="D27" s="4" t="s">
        <v>0</v>
      </c>
      <c r="E27" s="3">
        <v>1</v>
      </c>
    </row>
    <row r="28" spans="1:5">
      <c r="A28" s="352">
        <f t="shared" si="4"/>
        <v>45386</v>
      </c>
      <c r="B28" s="353" t="s">
        <v>1038</v>
      </c>
      <c r="C28" s="299">
        <v>50</v>
      </c>
      <c r="D28" s="4" t="s">
        <v>0</v>
      </c>
    </row>
    <row r="29" spans="1:5">
      <c r="A29" s="351">
        <f t="shared" si="4"/>
        <v>45386</v>
      </c>
      <c r="B29" s="321" t="s">
        <v>372</v>
      </c>
      <c r="C29" s="299">
        <v>80</v>
      </c>
      <c r="D29" s="4" t="s">
        <v>0</v>
      </c>
    </row>
    <row r="30" spans="1:5">
      <c r="A30" s="352">
        <f t="shared" si="4"/>
        <v>45386</v>
      </c>
      <c r="B30" s="353" t="s">
        <v>328</v>
      </c>
      <c r="C30" s="299">
        <v>80</v>
      </c>
      <c r="D30" s="4" t="s">
        <v>0</v>
      </c>
    </row>
    <row r="31" spans="1:5">
      <c r="A31" s="351">
        <f t="shared" si="4"/>
        <v>45386</v>
      </c>
      <c r="B31" s="321" t="s">
        <v>1107</v>
      </c>
      <c r="C31" s="299">
        <v>80</v>
      </c>
      <c r="D31" s="4" t="s">
        <v>0</v>
      </c>
    </row>
    <row r="32" spans="1:5">
      <c r="A32" s="352">
        <f t="shared" si="4"/>
        <v>45386</v>
      </c>
      <c r="B32" s="353" t="s">
        <v>210</v>
      </c>
      <c r="C32" s="299">
        <v>80</v>
      </c>
      <c r="D32" s="4" t="s">
        <v>0</v>
      </c>
    </row>
    <row r="33" spans="1:26">
      <c r="A33" s="352">
        <f t="shared" si="4"/>
        <v>45386</v>
      </c>
      <c r="B33" s="3" t="s">
        <v>1388</v>
      </c>
      <c r="C33" s="3">
        <v>40</v>
      </c>
      <c r="D33" s="4" t="s">
        <v>0</v>
      </c>
    </row>
    <row r="34" spans="1:26">
      <c r="A34" s="352">
        <f t="shared" si="4"/>
        <v>45386</v>
      </c>
      <c r="B34" s="3" t="s">
        <v>1377</v>
      </c>
      <c r="C34" s="3">
        <v>40</v>
      </c>
      <c r="D34" s="4" t="s">
        <v>0</v>
      </c>
    </row>
    <row r="35" spans="1:26">
      <c r="A35" s="5"/>
      <c r="B35" s="5"/>
      <c r="C35" s="5">
        <f>SUM(C2:C34)</f>
        <v>1975</v>
      </c>
      <c r="D35" s="5"/>
      <c r="E35" s="5"/>
      <c r="F35" s="5"/>
      <c r="G35" s="5"/>
      <c r="H35" s="5"/>
      <c r="I35" s="5">
        <f>SUM(I2:I4)</f>
        <v>210</v>
      </c>
      <c r="J35" s="5"/>
      <c r="K35" s="5"/>
      <c r="L35" s="5"/>
      <c r="M35" s="5">
        <f>C35+I35</f>
        <v>2185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7" spans="1:26">
      <c r="A37" s="351">
        <v>45390</v>
      </c>
      <c r="B37" s="3" t="s">
        <v>397</v>
      </c>
      <c r="C37" s="3">
        <v>80</v>
      </c>
      <c r="D37" s="4" t="s">
        <v>0</v>
      </c>
      <c r="F37" s="1"/>
      <c r="G37" s="351">
        <v>45390</v>
      </c>
      <c r="H37" s="321" t="s">
        <v>501</v>
      </c>
      <c r="I37" s="299">
        <v>80</v>
      </c>
      <c r="J37" s="4" t="s">
        <v>1</v>
      </c>
    </row>
    <row r="38" spans="1:26">
      <c r="A38" s="351">
        <v>45390</v>
      </c>
      <c r="B38" s="3" t="s">
        <v>1653</v>
      </c>
      <c r="C38" s="3">
        <v>200</v>
      </c>
      <c r="D38" s="4" t="s">
        <v>0</v>
      </c>
      <c r="G38" s="352">
        <f>DATEVALUE("2024-04-09")</f>
        <v>45391</v>
      </c>
      <c r="H38" s="353" t="s">
        <v>9</v>
      </c>
      <c r="I38" s="299">
        <v>70</v>
      </c>
      <c r="J38" s="4" t="s">
        <v>3</v>
      </c>
    </row>
    <row r="39" spans="1:26">
      <c r="A39" s="351">
        <f t="shared" ref="A39:A40" si="5">DATEVALUE("2024-04-09")</f>
        <v>45391</v>
      </c>
      <c r="B39" s="321" t="s">
        <v>394</v>
      </c>
      <c r="C39" s="299">
        <v>70</v>
      </c>
      <c r="D39" s="4" t="s">
        <v>0</v>
      </c>
      <c r="G39" s="351">
        <f>DATEVALUE("2024-04-11")</f>
        <v>45393</v>
      </c>
      <c r="H39" s="321" t="s">
        <v>501</v>
      </c>
      <c r="I39" s="299">
        <v>80</v>
      </c>
      <c r="J39" s="4" t="s">
        <v>1</v>
      </c>
    </row>
    <row r="40" spans="1:26">
      <c r="A40" s="352">
        <f t="shared" si="5"/>
        <v>45391</v>
      </c>
      <c r="B40" s="353" t="s">
        <v>1654</v>
      </c>
      <c r="C40" s="299">
        <v>200</v>
      </c>
      <c r="D40" s="4" t="s">
        <v>0</v>
      </c>
      <c r="G40" s="354">
        <v>45396</v>
      </c>
      <c r="H40" s="3" t="s">
        <v>9</v>
      </c>
      <c r="I40" s="3">
        <v>60</v>
      </c>
      <c r="J40" s="4" t="s">
        <v>3</v>
      </c>
    </row>
    <row r="41" spans="1:26">
      <c r="A41" s="351">
        <f t="shared" ref="A41:A43" si="6">DATEVALUE("2024-04-10")</f>
        <v>45392</v>
      </c>
      <c r="B41" s="321" t="s">
        <v>1106</v>
      </c>
      <c r="C41" s="299">
        <v>80</v>
      </c>
      <c r="D41" s="4" t="s">
        <v>0</v>
      </c>
    </row>
    <row r="42" spans="1:26">
      <c r="A42" s="352">
        <f t="shared" si="6"/>
        <v>45392</v>
      </c>
      <c r="B42" s="353" t="s">
        <v>394</v>
      </c>
      <c r="C42" s="299">
        <v>80</v>
      </c>
      <c r="D42" s="4" t="s">
        <v>0</v>
      </c>
    </row>
    <row r="43" spans="1:26">
      <c r="A43" s="351">
        <f t="shared" si="6"/>
        <v>45392</v>
      </c>
      <c r="B43" s="321" t="s">
        <v>1615</v>
      </c>
      <c r="C43" s="299">
        <v>160</v>
      </c>
      <c r="D43" s="4" t="s">
        <v>0</v>
      </c>
    </row>
    <row r="44" spans="1:26">
      <c r="A44" s="352">
        <f t="shared" ref="A44:A47" si="7">DATEVALUE("2024-04-11")</f>
        <v>45393</v>
      </c>
      <c r="B44" s="353" t="s">
        <v>1517</v>
      </c>
      <c r="C44" s="299">
        <v>200</v>
      </c>
      <c r="D44" s="4" t="s">
        <v>0</v>
      </c>
    </row>
    <row r="45" spans="1:26">
      <c r="A45" s="352">
        <f t="shared" si="7"/>
        <v>45393</v>
      </c>
      <c r="B45" s="353" t="s">
        <v>1655</v>
      </c>
      <c r="C45" s="299">
        <v>50</v>
      </c>
      <c r="D45" s="4" t="s">
        <v>0</v>
      </c>
    </row>
    <row r="46" spans="1:26">
      <c r="A46" s="351">
        <f t="shared" si="7"/>
        <v>45393</v>
      </c>
      <c r="B46" s="321" t="s">
        <v>6</v>
      </c>
      <c r="C46" s="299">
        <v>50</v>
      </c>
      <c r="D46" s="4" t="s">
        <v>0</v>
      </c>
    </row>
    <row r="47" spans="1:26">
      <c r="A47" s="352">
        <f t="shared" si="7"/>
        <v>45393</v>
      </c>
      <c r="B47" s="353" t="s">
        <v>394</v>
      </c>
      <c r="C47" s="299">
        <v>80</v>
      </c>
      <c r="D47" s="4" t="s">
        <v>0</v>
      </c>
    </row>
    <row r="48" spans="1:26">
      <c r="A48" s="354">
        <v>45396</v>
      </c>
      <c r="B48" s="3" t="s">
        <v>201</v>
      </c>
      <c r="C48" s="3">
        <v>60</v>
      </c>
      <c r="D48" s="4" t="s">
        <v>0</v>
      </c>
    </row>
    <row r="49" spans="1:26">
      <c r="A49" s="354">
        <v>45396</v>
      </c>
      <c r="B49" s="3" t="s">
        <v>1655</v>
      </c>
      <c r="C49" s="3">
        <v>60</v>
      </c>
      <c r="D49" s="4" t="s">
        <v>0</v>
      </c>
    </row>
    <row r="50" spans="1:26">
      <c r="A50" s="354">
        <v>45396</v>
      </c>
      <c r="B50" s="3" t="s">
        <v>1615</v>
      </c>
      <c r="C50" s="3">
        <v>160</v>
      </c>
      <c r="D50" s="4" t="s">
        <v>0</v>
      </c>
    </row>
    <row r="51" spans="1:26">
      <c r="A51" s="354">
        <v>45396</v>
      </c>
      <c r="B51" s="3" t="s">
        <v>1656</v>
      </c>
      <c r="C51" s="3">
        <v>80</v>
      </c>
      <c r="D51" s="4" t="s">
        <v>0</v>
      </c>
      <c r="E51" s="3">
        <v>320</v>
      </c>
    </row>
    <row r="52" spans="1:26">
      <c r="A52" s="354">
        <v>45396</v>
      </c>
      <c r="B52" s="3" t="s">
        <v>1107</v>
      </c>
      <c r="C52" s="3">
        <v>80</v>
      </c>
      <c r="D52" s="4" t="s">
        <v>0</v>
      </c>
    </row>
    <row r="53" spans="1:26">
      <c r="A53" s="354">
        <v>45396</v>
      </c>
      <c r="B53" s="3" t="s">
        <v>20</v>
      </c>
      <c r="C53" s="3">
        <v>80</v>
      </c>
      <c r="D53" s="4" t="s">
        <v>0</v>
      </c>
    </row>
    <row r="54" spans="1:26">
      <c r="A54" s="354">
        <v>45396</v>
      </c>
      <c r="B54" s="3" t="s">
        <v>26</v>
      </c>
      <c r="C54" s="3">
        <v>50</v>
      </c>
      <c r="D54" s="4" t="s">
        <v>0</v>
      </c>
    </row>
    <row r="55" spans="1:26">
      <c r="A55" s="5"/>
      <c r="B55" s="5"/>
      <c r="C55" s="5">
        <f>SUM(C37:C54)</f>
        <v>1820</v>
      </c>
      <c r="D55" s="5"/>
      <c r="E55" s="5"/>
      <c r="F55" s="5"/>
      <c r="G55" s="5"/>
      <c r="H55" s="5"/>
      <c r="I55" s="5">
        <f>SUM(I37:I40)</f>
        <v>290</v>
      </c>
      <c r="J55" s="5"/>
      <c r="K55" s="5"/>
      <c r="L55" s="5"/>
      <c r="M55" s="5">
        <f>C55+I55</f>
        <v>2110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7" spans="1:26">
      <c r="A57" s="302" t="s">
        <v>1483</v>
      </c>
      <c r="B57" s="3" t="s">
        <v>347</v>
      </c>
      <c r="C57" s="3">
        <v>40</v>
      </c>
      <c r="D57" s="4" t="s">
        <v>0</v>
      </c>
      <c r="E57" s="333">
        <v>60</v>
      </c>
      <c r="G57" s="351">
        <f t="shared" ref="G57:G59" si="8">DATEVALUE("2024-04-16")</f>
        <v>45398</v>
      </c>
      <c r="H57" s="321" t="s">
        <v>9</v>
      </c>
      <c r="I57" s="356">
        <v>70</v>
      </c>
      <c r="J57" s="4" t="s">
        <v>3</v>
      </c>
    </row>
    <row r="58" spans="1:26">
      <c r="A58" s="302" t="s">
        <v>1483</v>
      </c>
      <c r="B58" s="3" t="s">
        <v>609</v>
      </c>
      <c r="C58" s="3">
        <v>30</v>
      </c>
      <c r="D58" s="4" t="s">
        <v>0</v>
      </c>
      <c r="E58" s="333">
        <f>75-C58</f>
        <v>45</v>
      </c>
      <c r="G58" s="351">
        <f t="shared" si="8"/>
        <v>45398</v>
      </c>
      <c r="H58" s="321" t="s">
        <v>1657</v>
      </c>
      <c r="I58" s="299">
        <v>70</v>
      </c>
      <c r="J58" s="4" t="s">
        <v>1</v>
      </c>
    </row>
    <row r="59" spans="1:26">
      <c r="A59" s="302" t="s">
        <v>1483</v>
      </c>
      <c r="B59" s="3" t="s">
        <v>1636</v>
      </c>
      <c r="C59" s="3">
        <v>40</v>
      </c>
      <c r="D59" s="4" t="s">
        <v>0</v>
      </c>
      <c r="E59" s="333">
        <v>60</v>
      </c>
      <c r="G59" s="351">
        <f t="shared" si="8"/>
        <v>45398</v>
      </c>
      <c r="H59" s="3" t="s">
        <v>1658</v>
      </c>
      <c r="I59" s="3">
        <v>100</v>
      </c>
      <c r="J59" s="4" t="s">
        <v>3</v>
      </c>
    </row>
    <row r="60" spans="1:26">
      <c r="A60" s="302" t="s">
        <v>1484</v>
      </c>
      <c r="B60" s="3" t="s">
        <v>22</v>
      </c>
      <c r="C60" s="3">
        <v>0</v>
      </c>
      <c r="D60" s="4" t="s">
        <v>0</v>
      </c>
      <c r="E60" s="333">
        <v>35</v>
      </c>
      <c r="G60" s="354">
        <v>45400</v>
      </c>
      <c r="H60" s="3" t="s">
        <v>1658</v>
      </c>
      <c r="I60" s="3">
        <v>80</v>
      </c>
      <c r="J60" s="4" t="s">
        <v>3</v>
      </c>
    </row>
    <row r="61" spans="1:26">
      <c r="A61" s="302" t="s">
        <v>1484</v>
      </c>
      <c r="B61" s="3" t="s">
        <v>18</v>
      </c>
      <c r="C61" s="3">
        <v>30</v>
      </c>
      <c r="D61" s="4" t="s">
        <v>0</v>
      </c>
      <c r="E61" s="333">
        <v>45</v>
      </c>
      <c r="G61" s="354">
        <v>45402</v>
      </c>
      <c r="H61" s="3" t="s">
        <v>1659</v>
      </c>
      <c r="I61" s="3">
        <v>160</v>
      </c>
      <c r="J61" s="4" t="s">
        <v>1</v>
      </c>
    </row>
    <row r="62" spans="1:26">
      <c r="A62" s="352">
        <f t="shared" ref="A62:A69" si="9">DATEVALUE("2024-04-15")</f>
        <v>45397</v>
      </c>
      <c r="B62" s="353" t="s">
        <v>429</v>
      </c>
      <c r="C62" s="357">
        <v>80</v>
      </c>
      <c r="D62" s="4" t="s">
        <v>0</v>
      </c>
      <c r="G62" s="354">
        <v>45403</v>
      </c>
      <c r="H62" s="3" t="s">
        <v>1659</v>
      </c>
      <c r="I62" s="3">
        <v>160</v>
      </c>
      <c r="J62" s="4" t="s">
        <v>1</v>
      </c>
    </row>
    <row r="63" spans="1:26">
      <c r="A63" s="351">
        <f t="shared" si="9"/>
        <v>45397</v>
      </c>
      <c r="B63" s="321" t="s">
        <v>638</v>
      </c>
      <c r="C63" s="356">
        <v>50</v>
      </c>
      <c r="D63" s="4" t="s">
        <v>0</v>
      </c>
      <c r="E63" s="3">
        <f>SUM(E57:E62)</f>
        <v>245</v>
      </c>
      <c r="G63" s="354">
        <v>45403</v>
      </c>
      <c r="H63" s="321" t="s">
        <v>9</v>
      </c>
      <c r="I63" s="3">
        <v>60</v>
      </c>
      <c r="J63" s="4" t="s">
        <v>3</v>
      </c>
    </row>
    <row r="64" spans="1:26">
      <c r="A64" s="352">
        <f t="shared" si="9"/>
        <v>45397</v>
      </c>
      <c r="B64" s="353" t="s">
        <v>394</v>
      </c>
      <c r="C64" s="357">
        <v>50</v>
      </c>
      <c r="D64" s="4" t="s">
        <v>0</v>
      </c>
      <c r="G64" s="351">
        <f>DATEVALUE("2024-04-16")</f>
        <v>45398</v>
      </c>
      <c r="H64" s="321" t="s">
        <v>1648</v>
      </c>
      <c r="I64" s="299">
        <v>160</v>
      </c>
      <c r="J64" s="7" t="s">
        <v>1660</v>
      </c>
    </row>
    <row r="65" spans="1:10">
      <c r="A65" s="351">
        <f t="shared" si="9"/>
        <v>45397</v>
      </c>
      <c r="B65" s="321" t="s">
        <v>20</v>
      </c>
      <c r="C65" s="356">
        <v>70</v>
      </c>
      <c r="D65" s="4" t="s">
        <v>0</v>
      </c>
      <c r="G65" s="351">
        <f>DATEVALUE("2024-04-17")</f>
        <v>45399</v>
      </c>
      <c r="H65" s="3" t="s">
        <v>1648</v>
      </c>
      <c r="I65" s="3">
        <v>160</v>
      </c>
      <c r="J65" s="7" t="s">
        <v>1660</v>
      </c>
    </row>
    <row r="66" spans="1:10">
      <c r="A66" s="352">
        <f t="shared" si="9"/>
        <v>45397</v>
      </c>
      <c r="B66" s="353" t="s">
        <v>606</v>
      </c>
      <c r="C66" s="357">
        <v>120</v>
      </c>
      <c r="D66" s="4" t="s">
        <v>0</v>
      </c>
      <c r="G66" s="354">
        <v>45400</v>
      </c>
      <c r="H66" s="3" t="s">
        <v>1648</v>
      </c>
      <c r="I66" s="3">
        <v>160</v>
      </c>
      <c r="J66" s="7" t="s">
        <v>1660</v>
      </c>
    </row>
    <row r="67" spans="1:10">
      <c r="A67" s="351">
        <f t="shared" si="9"/>
        <v>45397</v>
      </c>
      <c r="B67" s="321" t="s">
        <v>1106</v>
      </c>
      <c r="C67" s="356">
        <v>30</v>
      </c>
      <c r="D67" s="4" t="s">
        <v>0</v>
      </c>
      <c r="G67" s="354">
        <v>45403</v>
      </c>
      <c r="H67" s="3" t="s">
        <v>1648</v>
      </c>
      <c r="I67" s="3">
        <v>160</v>
      </c>
      <c r="J67" s="7" t="s">
        <v>1660</v>
      </c>
    </row>
    <row r="68" spans="1:10">
      <c r="A68" s="351">
        <f t="shared" si="9"/>
        <v>45397</v>
      </c>
      <c r="B68" s="321" t="s">
        <v>625</v>
      </c>
      <c r="C68" s="356">
        <v>80</v>
      </c>
      <c r="D68" s="4" t="s">
        <v>0</v>
      </c>
      <c r="G68" s="354">
        <v>45403</v>
      </c>
      <c r="H68" s="3" t="s">
        <v>1648</v>
      </c>
      <c r="I68" s="3">
        <v>320</v>
      </c>
      <c r="J68" s="7" t="s">
        <v>1660</v>
      </c>
    </row>
    <row r="69" spans="1:10">
      <c r="A69" s="351">
        <f t="shared" si="9"/>
        <v>45397</v>
      </c>
      <c r="B69" s="353" t="s">
        <v>1661</v>
      </c>
      <c r="C69" s="357">
        <v>160</v>
      </c>
      <c r="D69" s="4" t="s">
        <v>0</v>
      </c>
      <c r="G69" s="354">
        <v>45400</v>
      </c>
      <c r="H69" s="3" t="s">
        <v>1662</v>
      </c>
      <c r="I69" s="3">
        <v>80</v>
      </c>
      <c r="J69" s="7" t="s">
        <v>1660</v>
      </c>
    </row>
    <row r="70" spans="1:10">
      <c r="A70" s="351">
        <f t="shared" ref="A70:A74" si="10">DATEVALUE("2024-04-16")</f>
        <v>45398</v>
      </c>
      <c r="B70" s="321" t="s">
        <v>331</v>
      </c>
      <c r="C70" s="299">
        <v>50</v>
      </c>
      <c r="D70" s="4" t="s">
        <v>0</v>
      </c>
      <c r="G70" s="354">
        <v>45401</v>
      </c>
      <c r="H70" s="3" t="s">
        <v>1663</v>
      </c>
      <c r="I70" s="3">
        <v>480</v>
      </c>
      <c r="J70" s="7" t="s">
        <v>1660</v>
      </c>
    </row>
    <row r="71" spans="1:10">
      <c r="A71" s="352">
        <f t="shared" si="10"/>
        <v>45398</v>
      </c>
      <c r="B71" s="353" t="s">
        <v>490</v>
      </c>
      <c r="C71" s="299">
        <v>50</v>
      </c>
      <c r="D71" s="4" t="s">
        <v>0</v>
      </c>
      <c r="G71" s="354">
        <v>45402</v>
      </c>
      <c r="H71" s="3" t="s">
        <v>1664</v>
      </c>
      <c r="I71" s="3">
        <v>400</v>
      </c>
      <c r="J71" s="7" t="s">
        <v>1660</v>
      </c>
    </row>
    <row r="72" spans="1:10">
      <c r="A72" s="351">
        <f t="shared" si="10"/>
        <v>45398</v>
      </c>
      <c r="B72" s="321" t="s">
        <v>360</v>
      </c>
      <c r="C72" s="299">
        <v>70</v>
      </c>
      <c r="D72" s="4" t="s">
        <v>0</v>
      </c>
    </row>
    <row r="73" spans="1:10">
      <c r="A73" s="352">
        <f t="shared" si="10"/>
        <v>45398</v>
      </c>
      <c r="B73" s="353" t="s">
        <v>1026</v>
      </c>
      <c r="C73" s="299">
        <v>50</v>
      </c>
      <c r="D73" s="4" t="s">
        <v>0</v>
      </c>
    </row>
    <row r="74" spans="1:10">
      <c r="A74" s="352">
        <f t="shared" si="10"/>
        <v>45398</v>
      </c>
      <c r="B74" s="353" t="s">
        <v>1370</v>
      </c>
      <c r="C74" s="299">
        <v>80</v>
      </c>
      <c r="D74" s="4" t="s">
        <v>0</v>
      </c>
    </row>
    <row r="75" spans="1:10">
      <c r="A75" s="351">
        <f t="shared" ref="A75:A80" si="11">DATEVALUE("2024-04-17")</f>
        <v>45399</v>
      </c>
      <c r="B75" s="3" t="s">
        <v>1486</v>
      </c>
      <c r="C75" s="3">
        <v>50</v>
      </c>
      <c r="D75" s="4" t="s">
        <v>0</v>
      </c>
    </row>
    <row r="76" spans="1:10">
      <c r="A76" s="351">
        <f t="shared" si="11"/>
        <v>45399</v>
      </c>
      <c r="B76" s="3" t="s">
        <v>1665</v>
      </c>
      <c r="C76" s="3">
        <v>100</v>
      </c>
      <c r="D76" s="4" t="s">
        <v>0</v>
      </c>
    </row>
    <row r="77" spans="1:10">
      <c r="A77" s="351">
        <f t="shared" si="11"/>
        <v>45399</v>
      </c>
      <c r="B77" s="3" t="s">
        <v>164</v>
      </c>
      <c r="C77" s="3">
        <v>70</v>
      </c>
      <c r="D77" s="4" t="s">
        <v>0</v>
      </c>
    </row>
    <row r="78" spans="1:10">
      <c r="A78" s="351">
        <f t="shared" si="11"/>
        <v>45399</v>
      </c>
      <c r="B78" s="3" t="s">
        <v>6</v>
      </c>
      <c r="C78" s="3">
        <v>70</v>
      </c>
      <c r="D78" s="4" t="s">
        <v>0</v>
      </c>
      <c r="G78" s="358">
        <f>I57+I59+I60+I63</f>
        <v>310</v>
      </c>
      <c r="H78" s="3" t="s">
        <v>3</v>
      </c>
    </row>
    <row r="79" spans="1:10">
      <c r="A79" s="351">
        <f t="shared" si="11"/>
        <v>45399</v>
      </c>
      <c r="B79" s="3" t="s">
        <v>615</v>
      </c>
      <c r="C79" s="3">
        <v>80</v>
      </c>
      <c r="D79" s="4" t="s">
        <v>0</v>
      </c>
      <c r="G79" s="3">
        <f>I58+I61+I62</f>
        <v>390</v>
      </c>
      <c r="H79" s="3" t="s">
        <v>1</v>
      </c>
    </row>
    <row r="80" spans="1:10">
      <c r="A80" s="351">
        <f t="shared" si="11"/>
        <v>45399</v>
      </c>
      <c r="B80" s="3" t="s">
        <v>84</v>
      </c>
      <c r="C80" s="3">
        <v>50</v>
      </c>
      <c r="D80" s="4" t="s">
        <v>0</v>
      </c>
      <c r="G80" s="3">
        <v>1920</v>
      </c>
      <c r="H80" s="3" t="s">
        <v>1660</v>
      </c>
    </row>
    <row r="81" spans="1:5">
      <c r="A81" s="354">
        <v>45400</v>
      </c>
      <c r="B81" s="3" t="s">
        <v>1490</v>
      </c>
      <c r="C81" s="3">
        <v>50</v>
      </c>
      <c r="D81" s="4" t="s">
        <v>0</v>
      </c>
    </row>
    <row r="82" spans="1:5">
      <c r="A82" s="354">
        <v>45400</v>
      </c>
      <c r="B82" s="3" t="s">
        <v>30</v>
      </c>
      <c r="C82" s="3">
        <v>70</v>
      </c>
      <c r="D82" s="4" t="s">
        <v>0</v>
      </c>
    </row>
    <row r="83" spans="1:5">
      <c r="A83" s="354">
        <v>45400</v>
      </c>
      <c r="B83" s="3" t="s">
        <v>1117</v>
      </c>
      <c r="C83" s="3">
        <v>50</v>
      </c>
      <c r="D83" s="4" t="s">
        <v>0</v>
      </c>
    </row>
    <row r="84" spans="1:5">
      <c r="A84" s="354">
        <v>45400</v>
      </c>
      <c r="B84" s="3" t="s">
        <v>372</v>
      </c>
      <c r="C84" s="3">
        <v>80</v>
      </c>
      <c r="D84" s="4" t="s">
        <v>0</v>
      </c>
    </row>
    <row r="85" spans="1:5">
      <c r="A85" s="354">
        <v>45400</v>
      </c>
      <c r="B85" s="3" t="s">
        <v>328</v>
      </c>
      <c r="C85" s="3">
        <v>80</v>
      </c>
      <c r="D85" s="4" t="s">
        <v>0</v>
      </c>
    </row>
    <row r="86" spans="1:5">
      <c r="A86" s="354">
        <v>45400</v>
      </c>
      <c r="B86" s="3" t="s">
        <v>471</v>
      </c>
      <c r="C86" s="3">
        <v>80</v>
      </c>
      <c r="D86" s="4" t="s">
        <v>0</v>
      </c>
    </row>
    <row r="87" spans="1:5">
      <c r="A87" s="354">
        <v>45401</v>
      </c>
      <c r="B87" s="3" t="s">
        <v>1370</v>
      </c>
      <c r="C87" s="3">
        <v>40</v>
      </c>
      <c r="D87" s="4" t="s">
        <v>0</v>
      </c>
    </row>
    <row r="88" spans="1:5">
      <c r="A88" s="354">
        <v>45401</v>
      </c>
      <c r="B88" s="3" t="s">
        <v>201</v>
      </c>
      <c r="C88" s="3">
        <v>80</v>
      </c>
      <c r="D88" s="4" t="s">
        <v>0</v>
      </c>
    </row>
    <row r="89" spans="1:5">
      <c r="A89" s="354">
        <v>45403</v>
      </c>
      <c r="B89" s="3" t="s">
        <v>1107</v>
      </c>
      <c r="C89" s="3">
        <v>80</v>
      </c>
      <c r="D89" s="4" t="s">
        <v>0</v>
      </c>
    </row>
    <row r="90" spans="1:5">
      <c r="A90" s="354">
        <v>45403</v>
      </c>
      <c r="B90" s="3" t="s">
        <v>1666</v>
      </c>
      <c r="C90" s="3">
        <v>110</v>
      </c>
      <c r="D90" s="4" t="s">
        <v>0</v>
      </c>
    </row>
    <row r="91" spans="1:5">
      <c r="A91" s="354">
        <v>45403</v>
      </c>
      <c r="B91" s="3" t="s">
        <v>210</v>
      </c>
      <c r="C91" s="3">
        <v>60</v>
      </c>
      <c r="D91" s="4" t="s">
        <v>0</v>
      </c>
      <c r="E91" s="3" t="s">
        <v>119</v>
      </c>
    </row>
    <row r="92" spans="1:5">
      <c r="A92" s="354">
        <v>45403</v>
      </c>
      <c r="B92" s="3" t="s">
        <v>1667</v>
      </c>
      <c r="C92" s="3">
        <v>35</v>
      </c>
      <c r="D92" s="4" t="s">
        <v>0</v>
      </c>
    </row>
    <row r="93" spans="1:5">
      <c r="A93" s="354">
        <v>45403</v>
      </c>
      <c r="B93" s="3" t="s">
        <v>259</v>
      </c>
      <c r="C93" s="3">
        <v>50</v>
      </c>
      <c r="D93" s="4" t="s">
        <v>0</v>
      </c>
    </row>
    <row r="94" spans="1:5">
      <c r="A94" s="354">
        <v>45403</v>
      </c>
      <c r="B94" s="3" t="s">
        <v>609</v>
      </c>
      <c r="C94" s="3">
        <v>80</v>
      </c>
      <c r="D94" s="4" t="s">
        <v>0</v>
      </c>
      <c r="E94" s="3" t="s">
        <v>119</v>
      </c>
    </row>
    <row r="95" spans="1:5">
      <c r="A95" s="354">
        <v>45403</v>
      </c>
      <c r="B95" s="3" t="s">
        <v>360</v>
      </c>
      <c r="C95" s="3">
        <v>70</v>
      </c>
      <c r="D95" s="4" t="s">
        <v>0</v>
      </c>
      <c r="E95" s="3" t="s">
        <v>119</v>
      </c>
    </row>
    <row r="96" spans="1:5">
      <c r="A96" s="354">
        <v>45403</v>
      </c>
      <c r="B96" s="3" t="s">
        <v>397</v>
      </c>
      <c r="C96" s="3">
        <v>80</v>
      </c>
      <c r="D96" s="4" t="s">
        <v>0</v>
      </c>
    </row>
    <row r="97" spans="1:26">
      <c r="A97" s="354">
        <v>45403</v>
      </c>
      <c r="B97" s="3" t="s">
        <v>201</v>
      </c>
      <c r="C97" s="3">
        <v>80</v>
      </c>
      <c r="D97" s="4" t="s">
        <v>0</v>
      </c>
    </row>
    <row r="98" spans="1:26">
      <c r="A98" s="5"/>
      <c r="B98" s="5"/>
      <c r="C98" s="5">
        <f>SUM(C57:C97)</f>
        <v>2675</v>
      </c>
      <c r="D98" s="5"/>
      <c r="E98" s="5"/>
      <c r="F98" s="5"/>
      <c r="G98" s="5"/>
      <c r="H98" s="5"/>
      <c r="I98" s="359">
        <f>SUM(I57:I71)</f>
        <v>2620</v>
      </c>
      <c r="J98" s="5"/>
      <c r="K98" s="5"/>
      <c r="L98" s="5"/>
      <c r="M98" s="359">
        <f>C98+I98</f>
        <v>5295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100" spans="1:26">
      <c r="A100" s="302" t="s">
        <v>1483</v>
      </c>
      <c r="B100" s="3" t="s">
        <v>347</v>
      </c>
      <c r="C100" s="3">
        <v>40</v>
      </c>
      <c r="D100" s="4" t="s">
        <v>0</v>
      </c>
      <c r="E100" s="333">
        <v>60</v>
      </c>
      <c r="G100" s="351">
        <f>DATEVALUE("2024-04-16")</f>
        <v>45398</v>
      </c>
      <c r="H100" s="3" t="s">
        <v>1658</v>
      </c>
      <c r="I100" s="3">
        <v>100</v>
      </c>
      <c r="J100" s="4" t="s">
        <v>3</v>
      </c>
      <c r="L100" s="3" t="s">
        <v>1668</v>
      </c>
      <c r="M100" s="3" t="s">
        <v>1669</v>
      </c>
      <c r="N100" s="3" t="s">
        <v>1670</v>
      </c>
      <c r="O100" s="360">
        <v>45295</v>
      </c>
    </row>
    <row r="101" spans="1:26">
      <c r="A101" s="302" t="s">
        <v>1483</v>
      </c>
      <c r="B101" s="3" t="s">
        <v>609</v>
      </c>
      <c r="C101" s="3">
        <v>30</v>
      </c>
      <c r="D101" s="4" t="s">
        <v>0</v>
      </c>
      <c r="E101" s="333">
        <f>75-C101</f>
        <v>45</v>
      </c>
      <c r="G101" s="352">
        <f t="shared" ref="G101:G103" si="12">DATEVALUE("2024-04-23")</f>
        <v>45405</v>
      </c>
      <c r="H101" s="353" t="s">
        <v>501</v>
      </c>
      <c r="I101" s="299">
        <v>80</v>
      </c>
      <c r="J101" s="4" t="s">
        <v>1</v>
      </c>
      <c r="N101" s="3" t="s">
        <v>1671</v>
      </c>
      <c r="O101" s="3">
        <v>400</v>
      </c>
    </row>
    <row r="102" spans="1:26">
      <c r="A102" s="302" t="s">
        <v>1484</v>
      </c>
      <c r="B102" s="3" t="s">
        <v>22</v>
      </c>
      <c r="C102" s="3">
        <v>0</v>
      </c>
      <c r="D102" s="4" t="s">
        <v>0</v>
      </c>
      <c r="E102" s="333">
        <v>35</v>
      </c>
      <c r="G102" s="351">
        <f t="shared" si="12"/>
        <v>45405</v>
      </c>
      <c r="H102" s="321" t="s">
        <v>9</v>
      </c>
      <c r="I102" s="299">
        <v>70</v>
      </c>
      <c r="J102" s="4" t="s">
        <v>3</v>
      </c>
      <c r="N102" s="3" t="s">
        <v>1672</v>
      </c>
    </row>
    <row r="103" spans="1:26">
      <c r="A103" s="302" t="s">
        <v>1484</v>
      </c>
      <c r="B103" s="3" t="s">
        <v>18</v>
      </c>
      <c r="C103" s="3">
        <v>30</v>
      </c>
      <c r="D103" s="4" t="s">
        <v>0</v>
      </c>
      <c r="E103" s="333">
        <v>45</v>
      </c>
      <c r="G103" s="351">
        <f t="shared" si="12"/>
        <v>45405</v>
      </c>
      <c r="H103" s="321" t="s">
        <v>427</v>
      </c>
      <c r="I103" s="299">
        <v>80</v>
      </c>
      <c r="J103" s="4" t="s">
        <v>1</v>
      </c>
    </row>
    <row r="104" spans="1:26">
      <c r="A104" s="1">
        <v>45404</v>
      </c>
      <c r="B104" s="3" t="s">
        <v>1558</v>
      </c>
      <c r="C104" s="3">
        <v>55</v>
      </c>
      <c r="D104" s="4" t="s">
        <v>0</v>
      </c>
      <c r="G104" s="1">
        <v>45406</v>
      </c>
      <c r="H104" s="321" t="s">
        <v>26</v>
      </c>
      <c r="I104" s="299">
        <v>70</v>
      </c>
      <c r="J104" s="4" t="s">
        <v>1</v>
      </c>
      <c r="N104" s="3" t="s">
        <v>1670</v>
      </c>
      <c r="O104" s="360">
        <v>45421</v>
      </c>
    </row>
    <row r="105" spans="1:26">
      <c r="A105" s="1">
        <v>45404</v>
      </c>
      <c r="B105" s="3" t="s">
        <v>1370</v>
      </c>
      <c r="C105" s="3">
        <v>50</v>
      </c>
      <c r="D105" s="4" t="s">
        <v>0</v>
      </c>
      <c r="E105" s="3">
        <f>SUM(E100:E103)</f>
        <v>185</v>
      </c>
      <c r="G105" s="1">
        <v>45406</v>
      </c>
      <c r="H105" s="353" t="s">
        <v>1101</v>
      </c>
      <c r="I105" s="299">
        <v>70</v>
      </c>
      <c r="J105" s="4" t="s">
        <v>8</v>
      </c>
      <c r="N105" s="3" t="s">
        <v>1673</v>
      </c>
    </row>
    <row r="106" spans="1:26">
      <c r="A106" s="1">
        <v>45404</v>
      </c>
      <c r="B106" s="3" t="s">
        <v>209</v>
      </c>
      <c r="C106" s="3">
        <v>50</v>
      </c>
      <c r="D106" s="4" t="s">
        <v>0</v>
      </c>
      <c r="G106" s="361">
        <v>11075</v>
      </c>
      <c r="H106" s="3" t="s">
        <v>501</v>
      </c>
      <c r="I106" s="3">
        <v>30</v>
      </c>
      <c r="J106" s="4" t="s">
        <v>1</v>
      </c>
    </row>
    <row r="107" spans="1:26">
      <c r="A107" s="1">
        <v>45404</v>
      </c>
      <c r="B107" s="3" t="s">
        <v>1476</v>
      </c>
      <c r="C107" s="3">
        <v>55</v>
      </c>
      <c r="D107" s="4" t="s">
        <v>0</v>
      </c>
      <c r="G107" s="354">
        <v>45410</v>
      </c>
      <c r="H107" s="3" t="s">
        <v>9</v>
      </c>
      <c r="I107" s="3">
        <v>60</v>
      </c>
      <c r="J107" s="4" t="s">
        <v>3</v>
      </c>
    </row>
    <row r="108" spans="1:26">
      <c r="A108" s="1">
        <v>45404</v>
      </c>
      <c r="B108" s="3" t="s">
        <v>1674</v>
      </c>
      <c r="C108" s="3">
        <v>55</v>
      </c>
      <c r="D108" s="4" t="s">
        <v>0</v>
      </c>
      <c r="G108" s="354"/>
      <c r="J108" s="3"/>
      <c r="K108" s="3" t="s">
        <v>123</v>
      </c>
    </row>
    <row r="109" spans="1:26">
      <c r="A109" s="1">
        <v>45404</v>
      </c>
      <c r="B109" s="3" t="s">
        <v>394</v>
      </c>
      <c r="C109" s="3">
        <v>50</v>
      </c>
      <c r="D109" s="4" t="s">
        <v>0</v>
      </c>
    </row>
    <row r="110" spans="1:26">
      <c r="A110" s="1">
        <v>45404</v>
      </c>
      <c r="B110" s="3" t="s">
        <v>32</v>
      </c>
      <c r="C110" s="3">
        <v>200</v>
      </c>
      <c r="D110" s="4" t="s">
        <v>0</v>
      </c>
      <c r="I110" s="3">
        <f>SUM(I100:I108)</f>
        <v>560</v>
      </c>
    </row>
    <row r="111" spans="1:26">
      <c r="A111" s="1">
        <v>45404</v>
      </c>
      <c r="B111" s="3" t="s">
        <v>1675</v>
      </c>
      <c r="C111" s="3">
        <v>70</v>
      </c>
      <c r="D111" s="4" t="s">
        <v>0</v>
      </c>
      <c r="E111" s="3" t="s">
        <v>1635</v>
      </c>
    </row>
    <row r="112" spans="1:26">
      <c r="A112" s="1">
        <v>45404</v>
      </c>
      <c r="B112" s="3" t="s">
        <v>1676</v>
      </c>
      <c r="C112" s="3">
        <v>80</v>
      </c>
      <c r="D112" s="4" t="s">
        <v>0</v>
      </c>
      <c r="H112" s="3" t="s">
        <v>1677</v>
      </c>
      <c r="I112" s="3">
        <v>320</v>
      </c>
      <c r="J112" s="4" t="s">
        <v>0</v>
      </c>
      <c r="K112" s="5">
        <v>200</v>
      </c>
    </row>
    <row r="113" spans="1:11">
      <c r="A113" s="1">
        <v>45404</v>
      </c>
      <c r="B113" s="3" t="s">
        <v>1678</v>
      </c>
      <c r="C113" s="3">
        <v>50</v>
      </c>
      <c r="D113" s="4" t="s">
        <v>0</v>
      </c>
      <c r="E113" s="3" t="s">
        <v>119</v>
      </c>
      <c r="H113" s="3" t="s">
        <v>1679</v>
      </c>
      <c r="I113" s="3">
        <v>160</v>
      </c>
      <c r="J113" s="4" t="s">
        <v>0</v>
      </c>
      <c r="K113" s="5"/>
    </row>
    <row r="114" spans="1:11">
      <c r="A114" s="1">
        <v>45405</v>
      </c>
      <c r="B114" s="3" t="s">
        <v>1680</v>
      </c>
      <c r="C114" s="3">
        <v>40</v>
      </c>
      <c r="D114" s="4" t="s">
        <v>0</v>
      </c>
      <c r="G114" s="352">
        <f>DATEVALUE("2024-04-23")</f>
        <v>45405</v>
      </c>
      <c r="H114" s="353" t="s">
        <v>1615</v>
      </c>
      <c r="I114" s="299">
        <v>160</v>
      </c>
      <c r="J114" s="4" t="s">
        <v>0</v>
      </c>
    </row>
    <row r="115" spans="1:11">
      <c r="A115" s="1">
        <v>45405</v>
      </c>
      <c r="B115" s="321" t="s">
        <v>331</v>
      </c>
      <c r="C115" s="299">
        <v>50</v>
      </c>
      <c r="D115" s="4" t="s">
        <v>0</v>
      </c>
      <c r="H115" s="3" t="s">
        <v>1681</v>
      </c>
      <c r="I115" s="3">
        <v>320</v>
      </c>
      <c r="J115" s="4" t="s">
        <v>0</v>
      </c>
      <c r="K115" s="5">
        <v>220</v>
      </c>
    </row>
    <row r="116" spans="1:11">
      <c r="A116" s="1">
        <v>45405</v>
      </c>
      <c r="B116" s="353" t="s">
        <v>490</v>
      </c>
      <c r="C116" s="299">
        <v>50</v>
      </c>
      <c r="D116" s="4" t="s">
        <v>0</v>
      </c>
      <c r="G116" s="352">
        <f>DATEVALUE("2024-04-25")</f>
        <v>45407</v>
      </c>
      <c r="H116" s="353" t="s">
        <v>1648</v>
      </c>
      <c r="I116" s="299">
        <v>160</v>
      </c>
      <c r="J116" s="4" t="s">
        <v>0</v>
      </c>
    </row>
    <row r="117" spans="1:11">
      <c r="A117" s="1">
        <v>45406</v>
      </c>
      <c r="B117" s="353" t="s">
        <v>152</v>
      </c>
      <c r="C117" s="299">
        <v>30</v>
      </c>
      <c r="D117" s="4" t="s">
        <v>0</v>
      </c>
      <c r="G117" s="352">
        <f t="shared" ref="G117:G118" si="13">DATEVALUE("2024-04-27")</f>
        <v>45409</v>
      </c>
      <c r="H117" s="3" t="s">
        <v>1648</v>
      </c>
      <c r="I117" s="3">
        <v>320</v>
      </c>
      <c r="J117" s="4" t="s">
        <v>0</v>
      </c>
    </row>
    <row r="118" spans="1:11">
      <c r="A118" s="1">
        <v>45406</v>
      </c>
      <c r="B118" s="321" t="s">
        <v>209</v>
      </c>
      <c r="C118" s="299">
        <v>50</v>
      </c>
      <c r="D118" s="4" t="s">
        <v>0</v>
      </c>
      <c r="G118" s="352">
        <f t="shared" si="13"/>
        <v>45409</v>
      </c>
      <c r="H118" s="3" t="s">
        <v>1682</v>
      </c>
      <c r="I118" s="3">
        <v>1120</v>
      </c>
      <c r="J118" s="4" t="s">
        <v>0</v>
      </c>
    </row>
    <row r="119" spans="1:11">
      <c r="A119" s="1">
        <v>45406</v>
      </c>
      <c r="B119" s="353" t="s">
        <v>1683</v>
      </c>
      <c r="C119" s="299">
        <v>55</v>
      </c>
      <c r="D119" s="4" t="s">
        <v>0</v>
      </c>
    </row>
    <row r="120" spans="1:11">
      <c r="A120" s="1">
        <v>45406</v>
      </c>
      <c r="B120" s="3" t="s">
        <v>1133</v>
      </c>
      <c r="C120" s="3">
        <v>70</v>
      </c>
      <c r="D120" s="4" t="s">
        <v>0</v>
      </c>
      <c r="I120" s="3">
        <v>2560</v>
      </c>
    </row>
    <row r="121" spans="1:11">
      <c r="A121" s="1">
        <v>45406</v>
      </c>
      <c r="B121" s="321" t="s">
        <v>164</v>
      </c>
      <c r="C121" s="299">
        <v>70</v>
      </c>
      <c r="D121" s="4" t="s">
        <v>0</v>
      </c>
    </row>
    <row r="122" spans="1:11">
      <c r="A122" s="1">
        <v>45406</v>
      </c>
      <c r="B122" s="353" t="s">
        <v>6</v>
      </c>
      <c r="C122" s="299">
        <v>70</v>
      </c>
      <c r="D122" s="4" t="s">
        <v>0</v>
      </c>
    </row>
    <row r="123" spans="1:11">
      <c r="A123" s="1">
        <v>45406</v>
      </c>
      <c r="B123" s="321" t="s">
        <v>360</v>
      </c>
      <c r="C123" s="299">
        <v>70</v>
      </c>
      <c r="D123" s="4" t="s">
        <v>0</v>
      </c>
      <c r="E123" s="3" t="s">
        <v>119</v>
      </c>
    </row>
    <row r="124" spans="1:11">
      <c r="A124" s="1">
        <v>45406</v>
      </c>
      <c r="B124" s="353" t="s">
        <v>84</v>
      </c>
      <c r="C124" s="299">
        <v>50</v>
      </c>
      <c r="D124" s="4" t="s">
        <v>0</v>
      </c>
    </row>
    <row r="125" spans="1:11">
      <c r="A125" s="1">
        <v>45406</v>
      </c>
      <c r="B125" s="321" t="s">
        <v>131</v>
      </c>
      <c r="C125" s="299">
        <v>50</v>
      </c>
      <c r="D125" s="4" t="s">
        <v>0</v>
      </c>
    </row>
    <row r="126" spans="1:11">
      <c r="A126" s="1">
        <v>45406</v>
      </c>
      <c r="B126" s="3" t="s">
        <v>1684</v>
      </c>
      <c r="C126" s="3">
        <v>55</v>
      </c>
      <c r="D126" s="4" t="s">
        <v>0</v>
      </c>
    </row>
    <row r="127" spans="1:11">
      <c r="A127" s="352">
        <f t="shared" ref="A127:A131" si="14">DATEVALUE("2024-04-25")</f>
        <v>45407</v>
      </c>
      <c r="B127" s="353" t="s">
        <v>1136</v>
      </c>
      <c r="C127" s="299">
        <v>50</v>
      </c>
      <c r="D127" s="4" t="s">
        <v>0</v>
      </c>
    </row>
    <row r="128" spans="1:11">
      <c r="A128" s="351">
        <f t="shared" si="14"/>
        <v>45407</v>
      </c>
      <c r="B128" s="321" t="s">
        <v>1117</v>
      </c>
      <c r="C128" s="299">
        <v>50</v>
      </c>
      <c r="D128" s="4" t="s">
        <v>0</v>
      </c>
    </row>
    <row r="129" spans="1:4">
      <c r="A129" s="352">
        <f t="shared" si="14"/>
        <v>45407</v>
      </c>
      <c r="B129" s="353" t="s">
        <v>259</v>
      </c>
      <c r="C129" s="299">
        <v>40</v>
      </c>
      <c r="D129" s="4" t="s">
        <v>0</v>
      </c>
    </row>
    <row r="130" spans="1:4">
      <c r="A130" s="351">
        <f t="shared" si="14"/>
        <v>45407</v>
      </c>
      <c r="B130" s="321" t="s">
        <v>372</v>
      </c>
      <c r="C130" s="299">
        <v>80</v>
      </c>
      <c r="D130" s="4" t="s">
        <v>0</v>
      </c>
    </row>
    <row r="131" spans="1:4">
      <c r="A131" s="351">
        <f t="shared" si="14"/>
        <v>45407</v>
      </c>
      <c r="B131" s="321" t="s">
        <v>471</v>
      </c>
      <c r="C131" s="299">
        <v>80</v>
      </c>
      <c r="D131" s="4" t="s">
        <v>0</v>
      </c>
    </row>
    <row r="132" spans="1:4">
      <c r="A132" s="354">
        <v>45408</v>
      </c>
      <c r="B132" s="3" t="s">
        <v>1370</v>
      </c>
      <c r="C132" s="3">
        <v>50</v>
      </c>
      <c r="D132" s="4" t="s">
        <v>0</v>
      </c>
    </row>
    <row r="133" spans="1:4">
      <c r="A133" s="354">
        <v>45408</v>
      </c>
      <c r="B133" s="3" t="s">
        <v>1685</v>
      </c>
      <c r="C133" s="3">
        <v>50</v>
      </c>
      <c r="D133" s="4" t="s">
        <v>0</v>
      </c>
    </row>
    <row r="134" spans="1:4">
      <c r="A134" s="354">
        <v>45409</v>
      </c>
      <c r="B134" s="3" t="s">
        <v>1391</v>
      </c>
      <c r="C134" s="3">
        <v>30</v>
      </c>
      <c r="D134" s="4" t="s">
        <v>0</v>
      </c>
    </row>
    <row r="135" spans="1:4">
      <c r="A135" s="354">
        <v>45409</v>
      </c>
      <c r="B135" s="3" t="s">
        <v>1686</v>
      </c>
      <c r="C135" s="3">
        <v>30</v>
      </c>
      <c r="D135" s="4" t="s">
        <v>0</v>
      </c>
    </row>
    <row r="136" spans="1:4">
      <c r="A136" s="354">
        <v>45410</v>
      </c>
      <c r="B136" s="3" t="s">
        <v>1107</v>
      </c>
      <c r="C136" s="3">
        <v>80</v>
      </c>
      <c r="D136" s="4" t="s">
        <v>0</v>
      </c>
    </row>
    <row r="137" spans="1:4">
      <c r="A137" s="354">
        <v>45410</v>
      </c>
      <c r="B137" s="3" t="s">
        <v>26</v>
      </c>
      <c r="C137" s="3">
        <v>60</v>
      </c>
      <c r="D137" s="4" t="s">
        <v>0</v>
      </c>
    </row>
    <row r="138" spans="1:4">
      <c r="A138" s="354">
        <v>45410</v>
      </c>
      <c r="B138" s="3" t="s">
        <v>210</v>
      </c>
      <c r="C138" s="3">
        <v>60</v>
      </c>
      <c r="D138" s="4" t="s">
        <v>0</v>
      </c>
    </row>
    <row r="139" spans="1:4">
      <c r="A139" s="354">
        <v>45410</v>
      </c>
      <c r="B139" s="3" t="s">
        <v>360</v>
      </c>
      <c r="C139" s="3">
        <v>70</v>
      </c>
      <c r="D139" s="4" t="s">
        <v>0</v>
      </c>
    </row>
    <row r="140" spans="1:4">
      <c r="A140" s="354">
        <v>45410</v>
      </c>
      <c r="B140" s="3" t="s">
        <v>1675</v>
      </c>
      <c r="C140" s="3">
        <v>80</v>
      </c>
      <c r="D140" s="4" t="s">
        <v>0</v>
      </c>
    </row>
    <row r="141" spans="1:4">
      <c r="A141" s="354">
        <v>45410</v>
      </c>
      <c r="B141" s="3" t="s">
        <v>20</v>
      </c>
      <c r="C141" s="3">
        <v>80</v>
      </c>
      <c r="D141" s="4" t="s">
        <v>0</v>
      </c>
    </row>
    <row r="142" spans="1:4">
      <c r="A142" s="354">
        <v>45410</v>
      </c>
      <c r="B142" s="3" t="s">
        <v>1687</v>
      </c>
      <c r="C142" s="3">
        <v>70</v>
      </c>
      <c r="D142" s="4" t="s">
        <v>0</v>
      </c>
    </row>
    <row r="143" spans="1:4">
      <c r="A143" s="354">
        <v>45414</v>
      </c>
      <c r="B143" s="3" t="s">
        <v>1648</v>
      </c>
      <c r="C143" s="3">
        <v>2560</v>
      </c>
      <c r="D143" s="4" t="s">
        <v>0</v>
      </c>
    </row>
    <row r="145" spans="1:26">
      <c r="A145" s="5"/>
      <c r="B145" s="5"/>
      <c r="C145" s="5">
        <f>SUM(C100:C143)</f>
        <v>5045</v>
      </c>
      <c r="D145" s="5"/>
      <c r="E145" s="5"/>
      <c r="F145" s="5"/>
      <c r="G145" s="5"/>
      <c r="H145" s="5"/>
      <c r="I145" s="5">
        <v>560</v>
      </c>
      <c r="J145" s="5"/>
      <c r="K145" s="5"/>
      <c r="L145" s="5"/>
      <c r="M145" s="5">
        <f>C145+I145</f>
        <v>5605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8" spans="1:26">
      <c r="H148" s="3" t="s">
        <v>1688</v>
      </c>
      <c r="I148" s="3">
        <v>240</v>
      </c>
      <c r="J148" s="4" t="s">
        <v>0</v>
      </c>
      <c r="K148" s="5">
        <v>160</v>
      </c>
    </row>
    <row r="149" spans="1:26">
      <c r="A149" s="302" t="s">
        <v>1483</v>
      </c>
      <c r="B149" s="3" t="s">
        <v>347</v>
      </c>
      <c r="C149" s="3">
        <v>40</v>
      </c>
      <c r="D149" s="4" t="s">
        <v>0</v>
      </c>
      <c r="E149" s="333">
        <v>60</v>
      </c>
      <c r="F149" s="3" t="s">
        <v>119</v>
      </c>
      <c r="G149" s="351">
        <f>DATEVALUE("2024-04-30")</f>
        <v>45412</v>
      </c>
      <c r="H149" s="321" t="s">
        <v>1648</v>
      </c>
      <c r="I149" s="299">
        <v>160</v>
      </c>
      <c r="J149" s="4" t="s">
        <v>0</v>
      </c>
    </row>
    <row r="150" spans="1:26">
      <c r="A150" s="302" t="s">
        <v>1483</v>
      </c>
      <c r="B150" s="3" t="s">
        <v>609</v>
      </c>
      <c r="C150" s="3">
        <v>30</v>
      </c>
      <c r="D150" s="4" t="s">
        <v>0</v>
      </c>
      <c r="E150" s="333">
        <f>75-C150</f>
        <v>45</v>
      </c>
      <c r="F150" s="3" t="s">
        <v>119</v>
      </c>
      <c r="G150" s="3" t="s">
        <v>1689</v>
      </c>
      <c r="H150" s="321" t="s">
        <v>1648</v>
      </c>
      <c r="I150" s="299">
        <v>110</v>
      </c>
      <c r="J150" s="4" t="s">
        <v>0</v>
      </c>
    </row>
    <row r="151" spans="1:26">
      <c r="A151" s="302" t="s">
        <v>1484</v>
      </c>
      <c r="B151" s="3" t="s">
        <v>22</v>
      </c>
      <c r="C151" s="3">
        <v>0</v>
      </c>
      <c r="D151" s="4" t="s">
        <v>0</v>
      </c>
      <c r="E151" s="333">
        <v>35</v>
      </c>
      <c r="G151" s="354">
        <v>45414</v>
      </c>
      <c r="H151" s="321" t="s">
        <v>1648</v>
      </c>
      <c r="I151" s="3">
        <v>160</v>
      </c>
      <c r="J151" s="4" t="s">
        <v>0</v>
      </c>
    </row>
    <row r="152" spans="1:26">
      <c r="A152" s="302" t="s">
        <v>1484</v>
      </c>
      <c r="B152" s="3" t="s">
        <v>18</v>
      </c>
      <c r="C152" s="3">
        <v>30</v>
      </c>
      <c r="D152" s="4" t="s">
        <v>0</v>
      </c>
      <c r="E152" s="333">
        <v>45</v>
      </c>
      <c r="H152" s="3" t="s">
        <v>1648</v>
      </c>
      <c r="I152" s="3">
        <v>120</v>
      </c>
      <c r="J152" s="4" t="s">
        <v>0</v>
      </c>
    </row>
    <row r="153" spans="1:26">
      <c r="A153" s="299" t="s">
        <v>223</v>
      </c>
      <c r="B153" s="321" t="s">
        <v>1107</v>
      </c>
      <c r="C153" s="299">
        <v>100</v>
      </c>
      <c r="D153" s="4" t="s">
        <v>0</v>
      </c>
      <c r="E153" s="333">
        <v>0</v>
      </c>
      <c r="H153" s="3" t="s">
        <v>1690</v>
      </c>
      <c r="I153" s="3">
        <v>160</v>
      </c>
      <c r="J153" s="4" t="s">
        <v>0</v>
      </c>
    </row>
    <row r="154" spans="1:26">
      <c r="A154" s="351">
        <f t="shared" ref="A154:A162" si="15">DATEVALUE("2024-04-29")</f>
        <v>45411</v>
      </c>
      <c r="B154" s="321" t="s">
        <v>1370</v>
      </c>
      <c r="C154" s="299">
        <v>50</v>
      </c>
      <c r="D154" s="4" t="s">
        <v>0</v>
      </c>
      <c r="G154" s="354">
        <v>45417</v>
      </c>
      <c r="H154" s="3" t="s">
        <v>1615</v>
      </c>
      <c r="I154" s="3">
        <v>80</v>
      </c>
      <c r="J154" s="4" t="s">
        <v>0</v>
      </c>
    </row>
    <row r="155" spans="1:26">
      <c r="A155" s="351">
        <f t="shared" si="15"/>
        <v>45411</v>
      </c>
      <c r="B155" s="321" t="s">
        <v>429</v>
      </c>
      <c r="C155" s="299">
        <v>30</v>
      </c>
      <c r="D155" s="4" t="s">
        <v>0</v>
      </c>
      <c r="E155" s="3">
        <f>SUM(E149:E153)</f>
        <v>185</v>
      </c>
    </row>
    <row r="156" spans="1:26">
      <c r="A156" s="351">
        <f t="shared" si="15"/>
        <v>45411</v>
      </c>
      <c r="B156" s="321" t="s">
        <v>394</v>
      </c>
      <c r="C156" s="299">
        <v>50</v>
      </c>
      <c r="D156" s="4" t="s">
        <v>0</v>
      </c>
      <c r="I156" s="3">
        <v>1050</v>
      </c>
    </row>
    <row r="157" spans="1:26">
      <c r="A157" s="352">
        <f t="shared" si="15"/>
        <v>45411</v>
      </c>
      <c r="B157" s="353" t="s">
        <v>20</v>
      </c>
      <c r="C157" s="299">
        <v>50</v>
      </c>
      <c r="D157" s="4" t="s">
        <v>0</v>
      </c>
    </row>
    <row r="158" spans="1:26">
      <c r="A158" s="351">
        <f t="shared" si="15"/>
        <v>45411</v>
      </c>
      <c r="B158" s="321" t="s">
        <v>1517</v>
      </c>
      <c r="C158" s="299">
        <v>200</v>
      </c>
      <c r="D158" s="4" t="s">
        <v>0</v>
      </c>
    </row>
    <row r="159" spans="1:26">
      <c r="A159" s="352">
        <f t="shared" si="15"/>
        <v>45411</v>
      </c>
      <c r="B159" s="353" t="s">
        <v>259</v>
      </c>
      <c r="C159" s="299">
        <v>50</v>
      </c>
      <c r="D159" s="4" t="s">
        <v>0</v>
      </c>
    </row>
    <row r="160" spans="1:26">
      <c r="A160" s="351">
        <f t="shared" si="15"/>
        <v>45411</v>
      </c>
      <c r="B160" s="321" t="s">
        <v>1675</v>
      </c>
      <c r="C160" s="299">
        <v>70</v>
      </c>
      <c r="D160" s="4" t="s">
        <v>0</v>
      </c>
    </row>
    <row r="161" spans="1:11">
      <c r="A161" s="352">
        <f t="shared" si="15"/>
        <v>45411</v>
      </c>
      <c r="B161" s="353" t="s">
        <v>1691</v>
      </c>
      <c r="C161" s="299">
        <v>80</v>
      </c>
      <c r="D161" s="4" t="s">
        <v>0</v>
      </c>
    </row>
    <row r="162" spans="1:11">
      <c r="A162" s="351">
        <f t="shared" si="15"/>
        <v>45411</v>
      </c>
      <c r="B162" s="321" t="s">
        <v>360</v>
      </c>
      <c r="C162" s="299">
        <v>50</v>
      </c>
      <c r="D162" s="4" t="s">
        <v>0</v>
      </c>
      <c r="G162" s="351">
        <f t="shared" ref="G162:G163" si="16">DATEVALUE("2024-04-30")</f>
        <v>45412</v>
      </c>
      <c r="H162" s="321" t="s">
        <v>9</v>
      </c>
      <c r="I162" s="299">
        <v>70</v>
      </c>
      <c r="J162" s="4" t="s">
        <v>3</v>
      </c>
    </row>
    <row r="163" spans="1:11">
      <c r="A163" s="351">
        <f t="shared" ref="A163:A168" si="17">DATEVALUE("2024-04-30")</f>
        <v>45412</v>
      </c>
      <c r="B163" s="321" t="s">
        <v>331</v>
      </c>
      <c r="C163" s="299">
        <v>50</v>
      </c>
      <c r="D163" s="4" t="s">
        <v>0</v>
      </c>
      <c r="G163" s="352">
        <f t="shared" si="16"/>
        <v>45412</v>
      </c>
      <c r="H163" s="353" t="s">
        <v>501</v>
      </c>
      <c r="I163" s="299">
        <v>80</v>
      </c>
      <c r="J163" s="4" t="s">
        <v>1</v>
      </c>
    </row>
    <row r="164" spans="1:11">
      <c r="A164" s="352">
        <f t="shared" si="17"/>
        <v>45412</v>
      </c>
      <c r="B164" s="353" t="s">
        <v>152</v>
      </c>
      <c r="C164" s="299">
        <v>40</v>
      </c>
      <c r="D164" s="4" t="s">
        <v>0</v>
      </c>
      <c r="G164" s="1">
        <v>45413</v>
      </c>
      <c r="H164" s="3" t="s">
        <v>1692</v>
      </c>
      <c r="I164" s="3">
        <v>70</v>
      </c>
      <c r="J164" s="4" t="s">
        <v>1</v>
      </c>
    </row>
    <row r="165" spans="1:11">
      <c r="A165" s="352">
        <f t="shared" si="17"/>
        <v>45412</v>
      </c>
      <c r="B165" s="321" t="s">
        <v>209</v>
      </c>
      <c r="C165" s="299">
        <v>35</v>
      </c>
      <c r="D165" s="4" t="s">
        <v>0</v>
      </c>
      <c r="G165" s="1"/>
      <c r="H165" s="321" t="s">
        <v>9</v>
      </c>
      <c r="I165" s="3">
        <v>60</v>
      </c>
      <c r="J165" s="4" t="s">
        <v>3</v>
      </c>
      <c r="K165" s="3" t="s">
        <v>119</v>
      </c>
    </row>
    <row r="166" spans="1:11">
      <c r="A166" s="352">
        <f t="shared" si="17"/>
        <v>45412</v>
      </c>
      <c r="B166" s="353" t="s">
        <v>1693</v>
      </c>
      <c r="C166" s="299">
        <v>50</v>
      </c>
      <c r="D166" s="4" t="s">
        <v>0</v>
      </c>
      <c r="H166" s="3" t="s">
        <v>427</v>
      </c>
      <c r="I166" s="3">
        <v>120</v>
      </c>
      <c r="J166" s="4" t="s">
        <v>1</v>
      </c>
    </row>
    <row r="167" spans="1:11">
      <c r="A167" s="351">
        <f t="shared" si="17"/>
        <v>45412</v>
      </c>
      <c r="B167" s="321" t="s">
        <v>490</v>
      </c>
      <c r="C167" s="299">
        <v>50</v>
      </c>
      <c r="D167" s="4" t="s">
        <v>0</v>
      </c>
    </row>
    <row r="168" spans="1:11">
      <c r="A168" s="352">
        <f t="shared" si="17"/>
        <v>45412</v>
      </c>
      <c r="B168" s="353" t="s">
        <v>471</v>
      </c>
      <c r="C168" s="299">
        <v>50</v>
      </c>
      <c r="D168" s="4" t="s">
        <v>0</v>
      </c>
    </row>
    <row r="169" spans="1:11">
      <c r="A169" s="352">
        <f t="shared" ref="A169:A173" si="18">DATEVALUE("2024-05-01")</f>
        <v>45413</v>
      </c>
      <c r="B169" s="3" t="s">
        <v>1136</v>
      </c>
      <c r="C169" s="3">
        <v>70</v>
      </c>
      <c r="D169" s="4" t="s">
        <v>0</v>
      </c>
    </row>
    <row r="170" spans="1:11">
      <c r="A170" s="352">
        <f t="shared" si="18"/>
        <v>45413</v>
      </c>
      <c r="B170" s="3" t="s">
        <v>1370</v>
      </c>
      <c r="C170" s="3">
        <v>70</v>
      </c>
      <c r="D170" s="4" t="s">
        <v>0</v>
      </c>
      <c r="I170" s="3">
        <f>SUM(I162:I166)</f>
        <v>400</v>
      </c>
    </row>
    <row r="171" spans="1:11">
      <c r="A171" s="352">
        <f t="shared" si="18"/>
        <v>45413</v>
      </c>
      <c r="B171" s="3" t="s">
        <v>6</v>
      </c>
      <c r="C171" s="3">
        <v>70</v>
      </c>
      <c r="D171" s="4" t="s">
        <v>0</v>
      </c>
    </row>
    <row r="172" spans="1:11">
      <c r="A172" s="352">
        <f t="shared" si="18"/>
        <v>45413</v>
      </c>
      <c r="B172" s="3" t="s">
        <v>84</v>
      </c>
      <c r="C172" s="3">
        <v>50</v>
      </c>
      <c r="D172" s="4" t="s">
        <v>0</v>
      </c>
    </row>
    <row r="173" spans="1:11">
      <c r="A173" s="352">
        <f t="shared" si="18"/>
        <v>45413</v>
      </c>
      <c r="B173" s="3" t="s">
        <v>131</v>
      </c>
      <c r="C173" s="3">
        <v>70</v>
      </c>
      <c r="D173" s="4" t="s">
        <v>0</v>
      </c>
    </row>
    <row r="174" spans="1:11">
      <c r="A174" s="352">
        <f t="shared" ref="A174:A177" si="19">DATEVALUE("2024-05-02")</f>
        <v>45414</v>
      </c>
      <c r="B174" s="3" t="s">
        <v>135</v>
      </c>
      <c r="C174" s="3">
        <v>75</v>
      </c>
      <c r="D174" s="4" t="s">
        <v>0</v>
      </c>
    </row>
    <row r="175" spans="1:11">
      <c r="A175" s="352">
        <f t="shared" si="19"/>
        <v>45414</v>
      </c>
      <c r="B175" s="3" t="s">
        <v>1117</v>
      </c>
      <c r="C175" s="3">
        <v>50</v>
      </c>
      <c r="D175" s="4" t="s">
        <v>0</v>
      </c>
    </row>
    <row r="176" spans="1:11">
      <c r="A176" s="352">
        <f t="shared" si="19"/>
        <v>45414</v>
      </c>
      <c r="B176" s="3" t="s">
        <v>328</v>
      </c>
      <c r="C176" s="3">
        <v>80</v>
      </c>
      <c r="D176" s="4" t="s">
        <v>0</v>
      </c>
    </row>
    <row r="177" spans="1:26">
      <c r="A177" s="352">
        <f t="shared" si="19"/>
        <v>45414</v>
      </c>
      <c r="B177" s="3" t="s">
        <v>1106</v>
      </c>
      <c r="C177" s="3">
        <v>30</v>
      </c>
      <c r="D177" s="4" t="s">
        <v>0</v>
      </c>
    </row>
    <row r="178" spans="1:26">
      <c r="A178" s="352">
        <f t="shared" ref="A178:A179" si="20">DATEVALUE("2024-05-03")</f>
        <v>45415</v>
      </c>
      <c r="B178" s="353" t="s">
        <v>1133</v>
      </c>
      <c r="C178" s="299">
        <v>80</v>
      </c>
      <c r="D178" s="4" t="s">
        <v>0</v>
      </c>
    </row>
    <row r="179" spans="1:26">
      <c r="A179" s="351">
        <f t="shared" si="20"/>
        <v>45415</v>
      </c>
      <c r="B179" s="321" t="s">
        <v>1694</v>
      </c>
      <c r="C179" s="299">
        <v>50</v>
      </c>
      <c r="D179" s="4" t="s">
        <v>0</v>
      </c>
    </row>
    <row r="180" spans="1:26">
      <c r="A180" s="351">
        <f t="shared" ref="A180:A182" si="21">DATEVALUE("2024-05-04")</f>
        <v>45416</v>
      </c>
      <c r="B180" s="3" t="s">
        <v>1683</v>
      </c>
      <c r="C180" s="3">
        <v>65</v>
      </c>
      <c r="D180" s="4" t="s">
        <v>0</v>
      </c>
    </row>
    <row r="181" spans="1:26">
      <c r="A181" s="351">
        <f t="shared" si="21"/>
        <v>45416</v>
      </c>
      <c r="B181" s="3" t="s">
        <v>1684</v>
      </c>
      <c r="C181" s="3">
        <v>65</v>
      </c>
      <c r="D181" s="4" t="s">
        <v>0</v>
      </c>
    </row>
    <row r="182" spans="1:26">
      <c r="A182" s="351">
        <f t="shared" si="21"/>
        <v>45416</v>
      </c>
      <c r="B182" s="3" t="s">
        <v>1476</v>
      </c>
      <c r="C182" s="3">
        <v>65</v>
      </c>
      <c r="D182" s="4" t="s">
        <v>0</v>
      </c>
    </row>
    <row r="183" spans="1:26">
      <c r="A183" s="354">
        <v>45417</v>
      </c>
      <c r="B183" s="3" t="s">
        <v>1675</v>
      </c>
      <c r="C183" s="3">
        <v>60</v>
      </c>
      <c r="D183" s="4" t="s">
        <v>0</v>
      </c>
    </row>
    <row r="184" spans="1:26">
      <c r="A184" s="354">
        <v>45417</v>
      </c>
      <c r="B184" s="3" t="s">
        <v>26</v>
      </c>
      <c r="C184" s="3">
        <v>60</v>
      </c>
      <c r="D184" s="4" t="s">
        <v>0</v>
      </c>
    </row>
    <row r="185" spans="1:26">
      <c r="A185" s="354">
        <v>45417</v>
      </c>
      <c r="B185" s="3" t="s">
        <v>609</v>
      </c>
      <c r="C185" s="3">
        <v>80</v>
      </c>
      <c r="D185" s="4" t="s">
        <v>0</v>
      </c>
    </row>
    <row r="186" spans="1:26">
      <c r="A186" s="354">
        <v>45417</v>
      </c>
      <c r="B186" s="3" t="s">
        <v>210</v>
      </c>
      <c r="C186" s="3">
        <v>80</v>
      </c>
      <c r="D186" s="4" t="s">
        <v>0</v>
      </c>
    </row>
    <row r="187" spans="1:26">
      <c r="A187" s="354">
        <v>45417</v>
      </c>
      <c r="B187" s="3" t="s">
        <v>1648</v>
      </c>
      <c r="C187" s="3">
        <v>1050</v>
      </c>
      <c r="D187" s="4" t="s">
        <v>0</v>
      </c>
    </row>
    <row r="188" spans="1:26">
      <c r="A188" s="354">
        <v>45417</v>
      </c>
      <c r="B188" s="3" t="s">
        <v>1695</v>
      </c>
      <c r="C188" s="3">
        <v>65</v>
      </c>
      <c r="D188" s="4" t="s">
        <v>0</v>
      </c>
    </row>
    <row r="190" spans="1:26">
      <c r="A190" s="5"/>
      <c r="B190" s="5"/>
      <c r="C190" s="5">
        <f>SUM(C148:C188)</f>
        <v>3390</v>
      </c>
      <c r="D190" s="5"/>
      <c r="E190" s="5">
        <v>400</v>
      </c>
      <c r="F190" s="5"/>
      <c r="G190" s="5"/>
      <c r="H190" s="5"/>
      <c r="I190" s="5">
        <f>C190+D190+E190</f>
        <v>3790</v>
      </c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>
      <c r="B191" s="3"/>
    </row>
    <row r="192" spans="1:26">
      <c r="B192" s="3"/>
      <c r="L192" s="3" t="s">
        <v>3</v>
      </c>
      <c r="M192" s="3">
        <f>I100+I102+I107</f>
        <v>230</v>
      </c>
    </row>
    <row r="193" spans="1:13">
      <c r="B193" s="3" t="s">
        <v>0</v>
      </c>
      <c r="C193" s="3" t="s">
        <v>1</v>
      </c>
      <c r="D193" s="3" t="s">
        <v>3</v>
      </c>
      <c r="E193" s="3" t="s">
        <v>2</v>
      </c>
      <c r="F193" s="3" t="s">
        <v>1696</v>
      </c>
      <c r="L193" s="3" t="s">
        <v>1</v>
      </c>
      <c r="M193" s="3">
        <f>I101+I103+I104+I106</f>
        <v>260</v>
      </c>
    </row>
    <row r="194" spans="1:13">
      <c r="A194" s="3" t="s">
        <v>219</v>
      </c>
      <c r="B194" s="3">
        <v>1975</v>
      </c>
      <c r="C194" s="3">
        <v>210</v>
      </c>
      <c r="D194" s="3">
        <v>0</v>
      </c>
      <c r="E194" s="3">
        <v>0</v>
      </c>
      <c r="F194" s="3">
        <v>0</v>
      </c>
      <c r="G194" s="17">
        <f t="shared" ref="G194:G198" si="22">SUM(B194:F194)</f>
        <v>2185</v>
      </c>
      <c r="L194" s="3" t="s">
        <v>8</v>
      </c>
      <c r="M194" s="3">
        <v>70</v>
      </c>
    </row>
    <row r="195" spans="1:13">
      <c r="A195" s="3" t="s">
        <v>220</v>
      </c>
      <c r="B195" s="3">
        <v>1820</v>
      </c>
      <c r="C195" s="3">
        <v>160</v>
      </c>
      <c r="D195" s="3">
        <v>130</v>
      </c>
      <c r="E195" s="3">
        <v>0</v>
      </c>
      <c r="F195" s="3">
        <v>0</v>
      </c>
      <c r="G195" s="17">
        <f t="shared" si="22"/>
        <v>2110</v>
      </c>
    </row>
    <row r="196" spans="1:13">
      <c r="A196" s="3" t="s">
        <v>221</v>
      </c>
      <c r="B196" s="3">
        <v>2675</v>
      </c>
      <c r="C196" s="3">
        <v>390</v>
      </c>
      <c r="D196" s="3">
        <v>310</v>
      </c>
      <c r="E196" s="3">
        <v>0</v>
      </c>
      <c r="F196" s="3">
        <v>1920</v>
      </c>
      <c r="G196" s="17">
        <f t="shared" si="22"/>
        <v>5295</v>
      </c>
      <c r="M196" s="3">
        <f>M192+M193+M194</f>
        <v>560</v>
      </c>
    </row>
    <row r="197" spans="1:13">
      <c r="A197" s="3" t="s">
        <v>222</v>
      </c>
      <c r="B197" s="3">
        <v>5045</v>
      </c>
      <c r="C197" s="3">
        <v>260</v>
      </c>
      <c r="D197" s="3">
        <v>230</v>
      </c>
      <c r="E197" s="3">
        <v>70</v>
      </c>
      <c r="G197" s="17">
        <f t="shared" si="22"/>
        <v>5605</v>
      </c>
    </row>
    <row r="198" spans="1:13">
      <c r="A198" s="3" t="s">
        <v>251</v>
      </c>
      <c r="B198" s="3">
        <f>C190+D190</f>
        <v>3390</v>
      </c>
      <c r="C198" s="3">
        <v>270</v>
      </c>
      <c r="D198" s="3">
        <v>130</v>
      </c>
      <c r="E198" s="3">
        <v>0</v>
      </c>
      <c r="F198" s="3">
        <v>0</v>
      </c>
      <c r="G198" s="17">
        <f t="shared" si="22"/>
        <v>3790</v>
      </c>
    </row>
    <row r="200" spans="1:13">
      <c r="B200" s="3">
        <f t="shared" ref="B200:F200" si="23">SUM(B194:B199)</f>
        <v>14905</v>
      </c>
      <c r="C200" s="3">
        <f t="shared" si="23"/>
        <v>1290</v>
      </c>
      <c r="D200" s="3">
        <f t="shared" si="23"/>
        <v>800</v>
      </c>
      <c r="E200" s="3">
        <f t="shared" si="23"/>
        <v>70</v>
      </c>
      <c r="F200" s="3">
        <f t="shared" si="23"/>
        <v>1920</v>
      </c>
      <c r="G200" s="3">
        <f>SUM(G194:G198)</f>
        <v>18985</v>
      </c>
    </row>
    <row r="202" spans="1:13">
      <c r="A202" s="3" t="s">
        <v>176</v>
      </c>
      <c r="B202" s="1">
        <v>45450</v>
      </c>
      <c r="C202" s="3" t="s">
        <v>1623</v>
      </c>
      <c r="D202" s="3" t="s">
        <v>1437</v>
      </c>
      <c r="E202" s="3" t="s">
        <v>317</v>
      </c>
      <c r="I202" s="3" t="s">
        <v>1697</v>
      </c>
      <c r="J202" s="3" t="s">
        <v>1698</v>
      </c>
      <c r="K202" s="3" t="s">
        <v>1699</v>
      </c>
      <c r="M202" s="3" t="s">
        <v>1700</v>
      </c>
    </row>
    <row r="203" spans="1:13">
      <c r="A203" s="3" t="s">
        <v>1107</v>
      </c>
      <c r="B203" s="3" t="s">
        <v>1220</v>
      </c>
      <c r="C203" s="3" t="s">
        <v>1624</v>
      </c>
      <c r="D203" s="3" t="s">
        <v>1100</v>
      </c>
      <c r="E203" s="3" t="s">
        <v>1108</v>
      </c>
      <c r="M203" s="3" t="s">
        <v>1700</v>
      </c>
    </row>
    <row r="204" spans="1:13">
      <c r="A204" s="3" t="s">
        <v>737</v>
      </c>
      <c r="B204" s="3" t="s">
        <v>1554</v>
      </c>
      <c r="C204" s="3" t="s">
        <v>1625</v>
      </c>
      <c r="D204" s="3" t="s">
        <v>871</v>
      </c>
      <c r="E204" s="3" t="s">
        <v>1120</v>
      </c>
      <c r="H204" s="3" t="s">
        <v>1121</v>
      </c>
      <c r="M204" s="3" t="s">
        <v>1700</v>
      </c>
    </row>
    <row r="205" spans="1:13">
      <c r="A205" s="3" t="s">
        <v>1012</v>
      </c>
      <c r="B205" s="3" t="s">
        <v>1626</v>
      </c>
      <c r="C205" s="3" t="s">
        <v>1627</v>
      </c>
      <c r="D205" s="3" t="s">
        <v>1013</v>
      </c>
      <c r="E205" s="3" t="s">
        <v>624</v>
      </c>
      <c r="F205" s="3" t="s">
        <v>0</v>
      </c>
      <c r="M205" s="5" t="s">
        <v>1701</v>
      </c>
    </row>
    <row r="206" spans="1:13">
      <c r="A206" s="5" t="s">
        <v>1571</v>
      </c>
      <c r="B206" s="40">
        <v>5</v>
      </c>
      <c r="C206" s="3" t="s">
        <v>1593</v>
      </c>
      <c r="D206" s="3" t="s">
        <v>1594</v>
      </c>
      <c r="E206" s="3" t="s">
        <v>399</v>
      </c>
      <c r="F206" s="3" t="s">
        <v>1</v>
      </c>
      <c r="M206" s="3" t="s">
        <v>1700</v>
      </c>
    </row>
    <row r="207" spans="1:13">
      <c r="A207" s="5" t="s">
        <v>1356</v>
      </c>
      <c r="B207" s="1">
        <v>45084</v>
      </c>
      <c r="C207" s="3" t="s">
        <v>1409</v>
      </c>
      <c r="D207" s="3" t="s">
        <v>949</v>
      </c>
      <c r="E207" s="3" t="s">
        <v>1410</v>
      </c>
      <c r="F207" s="3" t="s">
        <v>0</v>
      </c>
      <c r="G207" s="3" t="s">
        <v>1595</v>
      </c>
      <c r="M207" s="3" t="s">
        <v>1700</v>
      </c>
    </row>
    <row r="208" spans="1:13">
      <c r="A208" s="5" t="s">
        <v>638</v>
      </c>
      <c r="B208" s="1">
        <v>45084</v>
      </c>
      <c r="C208" s="3" t="s">
        <v>1409</v>
      </c>
      <c r="D208" s="3" t="s">
        <v>949</v>
      </c>
      <c r="E208" s="3" t="s">
        <v>354</v>
      </c>
      <c r="F208" s="3" t="s">
        <v>0</v>
      </c>
      <c r="G208" s="3" t="s">
        <v>1595</v>
      </c>
      <c r="M208" s="5" t="s">
        <v>1701</v>
      </c>
    </row>
    <row r="209" spans="1:13">
      <c r="A209" s="5" t="s">
        <v>144</v>
      </c>
      <c r="B209" s="1">
        <v>45084</v>
      </c>
      <c r="C209" s="3" t="s">
        <v>1409</v>
      </c>
      <c r="D209" s="3" t="s">
        <v>949</v>
      </c>
      <c r="E209" s="3" t="s">
        <v>436</v>
      </c>
      <c r="F209" s="3" t="s">
        <v>0</v>
      </c>
      <c r="G209" s="3" t="s">
        <v>1595</v>
      </c>
      <c r="M209" s="5" t="s">
        <v>1701</v>
      </c>
    </row>
    <row r="210" spans="1:13">
      <c r="A210" s="5" t="s">
        <v>374</v>
      </c>
      <c r="B210" s="1">
        <v>45115</v>
      </c>
      <c r="C210" s="3" t="s">
        <v>950</v>
      </c>
      <c r="D210" s="3" t="s">
        <v>949</v>
      </c>
      <c r="E210" s="3" t="s">
        <v>354</v>
      </c>
      <c r="F210" s="3" t="s">
        <v>0</v>
      </c>
      <c r="G210" s="3" t="s">
        <v>1435</v>
      </c>
      <c r="M210" s="5" t="s">
        <v>1701</v>
      </c>
    </row>
    <row r="211" spans="1:13">
      <c r="A211" s="5" t="s">
        <v>20</v>
      </c>
      <c r="B211" s="3" t="s">
        <v>1562</v>
      </c>
      <c r="C211" s="3" t="s">
        <v>924</v>
      </c>
      <c r="D211" s="3" t="s">
        <v>871</v>
      </c>
      <c r="E211" s="3" t="s">
        <v>307</v>
      </c>
      <c r="F211" s="3" t="s">
        <v>0</v>
      </c>
      <c r="G211" s="3" t="s">
        <v>1435</v>
      </c>
      <c r="M211" s="5" t="s">
        <v>1701</v>
      </c>
    </row>
    <row r="212" spans="1:13">
      <c r="A212" s="5" t="s">
        <v>301</v>
      </c>
      <c r="B212" s="3" t="s">
        <v>1562</v>
      </c>
      <c r="C212" s="3" t="s">
        <v>924</v>
      </c>
      <c r="D212" s="3" t="s">
        <v>871</v>
      </c>
      <c r="E212" s="3" t="s">
        <v>302</v>
      </c>
      <c r="F212" s="3" t="s">
        <v>0</v>
      </c>
      <c r="G212" s="3" t="s">
        <v>1554</v>
      </c>
      <c r="M212" s="5" t="s">
        <v>1701</v>
      </c>
    </row>
    <row r="213" spans="1:13">
      <c r="A213" s="5" t="s">
        <v>372</v>
      </c>
      <c r="B213" s="3" t="s">
        <v>1562</v>
      </c>
      <c r="C213" s="3" t="s">
        <v>924</v>
      </c>
      <c r="D213" s="3" t="s">
        <v>871</v>
      </c>
      <c r="E213" s="3" t="s">
        <v>373</v>
      </c>
      <c r="F213" s="3" t="s">
        <v>0</v>
      </c>
      <c r="G213" s="3" t="s">
        <v>1554</v>
      </c>
      <c r="M213" s="5" t="s">
        <v>1701</v>
      </c>
    </row>
    <row r="214" spans="1:13">
      <c r="A214" s="5" t="s">
        <v>471</v>
      </c>
      <c r="B214" s="3" t="s">
        <v>1595</v>
      </c>
      <c r="C214" s="3" t="s">
        <v>1596</v>
      </c>
      <c r="D214" s="3" t="s">
        <v>1415</v>
      </c>
      <c r="E214" s="3" t="s">
        <v>1597</v>
      </c>
      <c r="M214" s="5" t="s">
        <v>1701</v>
      </c>
    </row>
    <row r="215" spans="1:13">
      <c r="A215" s="5" t="s">
        <v>472</v>
      </c>
      <c r="B215" s="3" t="s">
        <v>1568</v>
      </c>
      <c r="C215" s="3" t="s">
        <v>1569</v>
      </c>
      <c r="D215" s="3" t="s">
        <v>871</v>
      </c>
      <c r="E215" s="3" t="s">
        <v>473</v>
      </c>
      <c r="F215" s="3" t="s">
        <v>0</v>
      </c>
      <c r="M215" s="5" t="s">
        <v>1701</v>
      </c>
    </row>
    <row r="216" spans="1:13">
      <c r="A216" s="5" t="s">
        <v>397</v>
      </c>
      <c r="B216" s="3" t="s">
        <v>1554</v>
      </c>
      <c r="C216" s="3" t="s">
        <v>1555</v>
      </c>
      <c r="D216" s="3" t="s">
        <v>1437</v>
      </c>
      <c r="E216" s="3" t="s">
        <v>398</v>
      </c>
      <c r="F216" s="3" t="s">
        <v>0</v>
      </c>
      <c r="M216" s="5" t="s">
        <v>1701</v>
      </c>
    </row>
    <row r="217" spans="1:13">
      <c r="A217" s="5" t="s">
        <v>1106</v>
      </c>
      <c r="B217" s="3" t="s">
        <v>1564</v>
      </c>
      <c r="C217" s="3" t="s">
        <v>1565</v>
      </c>
      <c r="D217" s="3" t="s">
        <v>979</v>
      </c>
      <c r="E217" s="3" t="s">
        <v>1039</v>
      </c>
      <c r="F217" s="3" t="s">
        <v>0</v>
      </c>
      <c r="M217" s="3" t="s">
        <v>1700</v>
      </c>
    </row>
    <row r="218" spans="1:13">
      <c r="A218" s="5" t="s">
        <v>1478</v>
      </c>
      <c r="B218" s="3" t="s">
        <v>1414</v>
      </c>
      <c r="C218" s="3" t="s">
        <v>1524</v>
      </c>
      <c r="D218" s="3" t="s">
        <v>1525</v>
      </c>
      <c r="E218" s="3" t="s">
        <v>1197</v>
      </c>
      <c r="F218" s="3" t="s">
        <v>0</v>
      </c>
      <c r="M218" s="3" t="s">
        <v>1700</v>
      </c>
    </row>
    <row r="219" spans="1:13">
      <c r="A219" s="5" t="s">
        <v>6</v>
      </c>
      <c r="B219" s="40" t="s">
        <v>1414</v>
      </c>
      <c r="C219" s="40" t="s">
        <v>1428</v>
      </c>
      <c r="D219" s="3" t="s">
        <v>1429</v>
      </c>
      <c r="E219" s="3" t="s">
        <v>437</v>
      </c>
      <c r="F219" s="3" t="s">
        <v>0</v>
      </c>
      <c r="G219" s="3" t="s">
        <v>1526</v>
      </c>
      <c r="L219" s="3" t="s">
        <v>1598</v>
      </c>
      <c r="M219" s="5" t="s">
        <v>1701</v>
      </c>
    </row>
    <row r="220" spans="1:13">
      <c r="A220" s="5" t="s">
        <v>1136</v>
      </c>
      <c r="B220" s="40" t="s">
        <v>1414</v>
      </c>
      <c r="C220" s="40" t="s">
        <v>1527</v>
      </c>
      <c r="D220" s="3" t="s">
        <v>1010</v>
      </c>
      <c r="E220" s="3" t="s">
        <v>1528</v>
      </c>
      <c r="F220" s="3" t="s">
        <v>0</v>
      </c>
      <c r="G220" s="3" t="s">
        <v>1435</v>
      </c>
      <c r="L220" s="3" t="s">
        <v>372</v>
      </c>
      <c r="M220" s="5" t="s">
        <v>1701</v>
      </c>
    </row>
    <row r="221" spans="1:13">
      <c r="A221" s="5" t="s">
        <v>501</v>
      </c>
      <c r="B221" s="3" t="s">
        <v>1414</v>
      </c>
      <c r="C221" s="3" t="s">
        <v>1529</v>
      </c>
      <c r="D221" s="3" t="s">
        <v>1010</v>
      </c>
      <c r="E221" s="3" t="s">
        <v>1530</v>
      </c>
      <c r="F221" s="3" t="s">
        <v>0</v>
      </c>
      <c r="G221" s="3" t="s">
        <v>1554</v>
      </c>
      <c r="L221" s="3" t="s">
        <v>302</v>
      </c>
      <c r="M221" s="5" t="s">
        <v>1701</v>
      </c>
    </row>
    <row r="222" spans="1:13">
      <c r="A222" s="5" t="s">
        <v>84</v>
      </c>
      <c r="B222" s="40" t="s">
        <v>1414</v>
      </c>
      <c r="C222" s="40" t="s">
        <v>1527</v>
      </c>
      <c r="D222" s="3" t="s">
        <v>1010</v>
      </c>
      <c r="E222" s="3" t="s">
        <v>417</v>
      </c>
      <c r="F222" s="3" t="s">
        <v>0</v>
      </c>
      <c r="L222" s="3" t="s">
        <v>347</v>
      </c>
      <c r="M222" s="5" t="s">
        <v>1701</v>
      </c>
    </row>
    <row r="223" spans="1:13">
      <c r="A223" s="5" t="s">
        <v>1444</v>
      </c>
      <c r="B223" s="3" t="s">
        <v>1414</v>
      </c>
      <c r="C223" s="3" t="s">
        <v>895</v>
      </c>
      <c r="D223" s="3" t="s">
        <v>877</v>
      </c>
      <c r="E223" s="3" t="s">
        <v>1130</v>
      </c>
      <c r="F223" s="3" t="s">
        <v>0</v>
      </c>
      <c r="M223" s="5" t="s">
        <v>1701</v>
      </c>
    </row>
    <row r="224" spans="1:13">
      <c r="A224" s="5" t="s">
        <v>1370</v>
      </c>
      <c r="B224" s="40" t="s">
        <v>1414</v>
      </c>
      <c r="C224" s="40" t="s">
        <v>1532</v>
      </c>
      <c r="D224" s="3" t="s">
        <v>1533</v>
      </c>
      <c r="E224" s="3" t="s">
        <v>540</v>
      </c>
      <c r="H224" s="3">
        <v>2066043358</v>
      </c>
      <c r="M224" s="5" t="s">
        <v>1701</v>
      </c>
    </row>
    <row r="225" spans="1:13">
      <c r="A225" s="5" t="s">
        <v>164</v>
      </c>
      <c r="B225" s="3" t="s">
        <v>1414</v>
      </c>
      <c r="E225" s="3" t="s">
        <v>1552</v>
      </c>
      <c r="F225" s="3" t="s">
        <v>0</v>
      </c>
      <c r="M225" s="5" t="s">
        <v>1701</v>
      </c>
    </row>
    <row r="226" spans="1:13">
      <c r="A226" s="5" t="s">
        <v>201</v>
      </c>
      <c r="B226" s="3" t="s">
        <v>1414</v>
      </c>
      <c r="C226" s="3" t="s">
        <v>895</v>
      </c>
      <c r="D226" s="3" t="s">
        <v>877</v>
      </c>
      <c r="E226" s="3" t="s">
        <v>430</v>
      </c>
      <c r="F226" s="3" t="s">
        <v>0</v>
      </c>
      <c r="G226" s="3" t="s">
        <v>920</v>
      </c>
      <c r="M226" s="5" t="s">
        <v>1701</v>
      </c>
    </row>
    <row r="227" spans="1:13">
      <c r="A227" s="7" t="s">
        <v>1510</v>
      </c>
      <c r="B227" s="3" t="s">
        <v>1414</v>
      </c>
      <c r="C227" s="3" t="s">
        <v>895</v>
      </c>
      <c r="D227" s="3" t="s">
        <v>877</v>
      </c>
      <c r="E227" s="3" t="s">
        <v>1599</v>
      </c>
      <c r="M227" s="3" t="s">
        <v>1700</v>
      </c>
    </row>
    <row r="228" spans="1:13">
      <c r="A228" s="3" t="s">
        <v>1122</v>
      </c>
      <c r="B228" s="3" t="s">
        <v>1414</v>
      </c>
      <c r="C228" s="3" t="s">
        <v>1600</v>
      </c>
      <c r="D228" s="3" t="s">
        <v>1123</v>
      </c>
      <c r="E228" s="3" t="s">
        <v>344</v>
      </c>
      <c r="F228" s="3" t="s">
        <v>162</v>
      </c>
      <c r="M228" s="3" t="s">
        <v>1700</v>
      </c>
    </row>
    <row r="229" spans="1:13">
      <c r="A229" s="5" t="s">
        <v>131</v>
      </c>
      <c r="B229" s="40" t="s">
        <v>1220</v>
      </c>
      <c r="C229" s="40"/>
      <c r="D229" s="3" t="s">
        <v>1100</v>
      </c>
      <c r="E229" s="3" t="s">
        <v>417</v>
      </c>
      <c r="F229" s="3" t="s">
        <v>0</v>
      </c>
      <c r="M229" s="3" t="s">
        <v>1700</v>
      </c>
    </row>
    <row r="230" spans="1:13">
      <c r="A230" s="5" t="s">
        <v>615</v>
      </c>
      <c r="B230" s="40" t="s">
        <v>1220</v>
      </c>
      <c r="C230" s="40" t="s">
        <v>1534</v>
      </c>
      <c r="D230" s="3" t="s">
        <v>1100</v>
      </c>
      <c r="E230" s="3" t="s">
        <v>588</v>
      </c>
      <c r="F230" s="3" t="s">
        <v>0</v>
      </c>
      <c r="M230" s="3" t="s">
        <v>1700</v>
      </c>
    </row>
    <row r="231" spans="1:13">
      <c r="A231" s="5" t="s">
        <v>209</v>
      </c>
      <c r="B231" s="40" t="s">
        <v>1220</v>
      </c>
      <c r="C231" s="40" t="s">
        <v>1438</v>
      </c>
      <c r="D231" s="3" t="s">
        <v>877</v>
      </c>
      <c r="E231" s="3" t="s">
        <v>1072</v>
      </c>
      <c r="F231" s="3" t="s">
        <v>0</v>
      </c>
      <c r="M231" s="3" t="s">
        <v>1700</v>
      </c>
    </row>
    <row r="232" spans="1:13">
      <c r="A232" s="5" t="s">
        <v>1117</v>
      </c>
      <c r="B232" s="40" t="s">
        <v>1220</v>
      </c>
      <c r="C232" s="40" t="s">
        <v>1438</v>
      </c>
      <c r="D232" s="3" t="s">
        <v>877</v>
      </c>
      <c r="E232" s="3" t="s">
        <v>1116</v>
      </c>
      <c r="F232" s="3" t="s">
        <v>0</v>
      </c>
      <c r="M232" s="3" t="s">
        <v>1700</v>
      </c>
    </row>
    <row r="233" spans="1:13">
      <c r="A233" s="5" t="s">
        <v>1110</v>
      </c>
      <c r="B233" s="40" t="s">
        <v>1220</v>
      </c>
      <c r="C233" s="40" t="s">
        <v>899</v>
      </c>
      <c r="D233" s="3" t="s">
        <v>877</v>
      </c>
      <c r="E233" s="3" t="s">
        <v>1111</v>
      </c>
      <c r="F233" s="40" t="s">
        <v>0</v>
      </c>
      <c r="G233" s="3" t="s">
        <v>1112</v>
      </c>
      <c r="M233" s="3" t="s">
        <v>1700</v>
      </c>
    </row>
    <row r="234" spans="1:13">
      <c r="A234" s="5" t="s">
        <v>18</v>
      </c>
      <c r="B234" s="40" t="s">
        <v>1220</v>
      </c>
      <c r="C234" s="40" t="s">
        <v>1535</v>
      </c>
      <c r="D234" s="3" t="s">
        <v>877</v>
      </c>
      <c r="E234" s="3" t="s">
        <v>566</v>
      </c>
      <c r="F234" s="3" t="s">
        <v>0</v>
      </c>
      <c r="M234" s="3" t="s">
        <v>1700</v>
      </c>
    </row>
    <row r="235" spans="1:13">
      <c r="A235" s="7" t="s">
        <v>1536</v>
      </c>
      <c r="B235" s="40" t="s">
        <v>1220</v>
      </c>
      <c r="C235" s="40" t="s">
        <v>899</v>
      </c>
      <c r="D235" s="3" t="s">
        <v>877</v>
      </c>
      <c r="E235" s="3" t="s">
        <v>1537</v>
      </c>
      <c r="F235" s="3" t="s">
        <v>0</v>
      </c>
      <c r="G235" s="3" t="s">
        <v>1538</v>
      </c>
      <c r="I235" s="3" t="s">
        <v>1539</v>
      </c>
      <c r="M235" s="3" t="s">
        <v>1700</v>
      </c>
    </row>
    <row r="236" spans="1:13">
      <c r="A236" s="7" t="s">
        <v>1102</v>
      </c>
      <c r="B236" s="40" t="s">
        <v>1220</v>
      </c>
      <c r="C236" s="40" t="s">
        <v>899</v>
      </c>
      <c r="D236" s="3" t="s">
        <v>877</v>
      </c>
      <c r="E236" s="3" t="s">
        <v>1103</v>
      </c>
      <c r="F236" s="3" t="s">
        <v>0</v>
      </c>
      <c r="M236" s="3" t="s">
        <v>1700</v>
      </c>
    </row>
    <row r="237" spans="1:13">
      <c r="A237" s="5" t="s">
        <v>443</v>
      </c>
      <c r="B237" s="40" t="s">
        <v>1220</v>
      </c>
      <c r="C237" s="40" t="s">
        <v>899</v>
      </c>
      <c r="D237" s="3" t="s">
        <v>877</v>
      </c>
      <c r="E237" s="3" t="s">
        <v>500</v>
      </c>
      <c r="F237" s="3" t="s">
        <v>0</v>
      </c>
      <c r="M237" s="3" t="s">
        <v>1700</v>
      </c>
    </row>
    <row r="238" spans="1:13">
      <c r="A238" s="5" t="s">
        <v>30</v>
      </c>
      <c r="B238" s="40" t="s">
        <v>1220</v>
      </c>
      <c r="C238" s="40" t="s">
        <v>895</v>
      </c>
      <c r="D238" s="3" t="s">
        <v>877</v>
      </c>
      <c r="E238" s="3" t="s">
        <v>418</v>
      </c>
      <c r="F238" s="3" t="s">
        <v>0</v>
      </c>
      <c r="M238" s="3" t="s">
        <v>1700</v>
      </c>
    </row>
    <row r="239" spans="1:13">
      <c r="A239" s="5" t="s">
        <v>1104</v>
      </c>
      <c r="B239" s="40" t="s">
        <v>1220</v>
      </c>
      <c r="C239" s="40" t="s">
        <v>834</v>
      </c>
      <c r="D239" s="3" t="s">
        <v>877</v>
      </c>
      <c r="E239" s="3" t="s">
        <v>474</v>
      </c>
      <c r="F239" s="3" t="s">
        <v>0</v>
      </c>
      <c r="G239" s="3" t="s">
        <v>1105</v>
      </c>
      <c r="M239" s="3" t="s">
        <v>1700</v>
      </c>
    </row>
    <row r="240" spans="1:13">
      <c r="A240" s="7" t="s">
        <v>1441</v>
      </c>
      <c r="B240" s="40" t="s">
        <v>1220</v>
      </c>
      <c r="C240" s="40" t="s">
        <v>1540</v>
      </c>
      <c r="D240" s="3" t="s">
        <v>1531</v>
      </c>
      <c r="E240" s="3" t="s">
        <v>1541</v>
      </c>
      <c r="F240" s="3" t="s">
        <v>0</v>
      </c>
      <c r="G240" s="3" t="s">
        <v>1542</v>
      </c>
      <c r="M240" s="3" t="s">
        <v>1700</v>
      </c>
    </row>
    <row r="241" spans="1:13">
      <c r="A241" s="7" t="s">
        <v>491</v>
      </c>
      <c r="B241" s="40" t="s">
        <v>1220</v>
      </c>
      <c r="C241" s="40" t="s">
        <v>834</v>
      </c>
      <c r="D241" s="3" t="s">
        <v>877</v>
      </c>
      <c r="E241" s="3" t="s">
        <v>1543</v>
      </c>
      <c r="F241" s="3" t="s">
        <v>0</v>
      </c>
      <c r="G241" s="339" t="s">
        <v>1544</v>
      </c>
      <c r="H241" s="339" t="s">
        <v>1545</v>
      </c>
      <c r="M241" s="3" t="s">
        <v>1700</v>
      </c>
    </row>
    <row r="242" spans="1:13">
      <c r="A242" s="5" t="s">
        <v>1327</v>
      </c>
      <c r="B242" s="40" t="s">
        <v>1220</v>
      </c>
      <c r="C242" s="40"/>
      <c r="D242" s="3" t="s">
        <v>1395</v>
      </c>
      <c r="E242" s="3" t="s">
        <v>1396</v>
      </c>
      <c r="F242" s="3" t="s">
        <v>1</v>
      </c>
      <c r="M242" s="3" t="s">
        <v>1700</v>
      </c>
    </row>
    <row r="243" spans="1:13">
      <c r="A243" s="5" t="s">
        <v>1521</v>
      </c>
      <c r="B243" s="3" t="s">
        <v>1220</v>
      </c>
      <c r="C243" s="3" t="s">
        <v>895</v>
      </c>
      <c r="D243" s="3" t="s">
        <v>877</v>
      </c>
      <c r="E243" s="3" t="s">
        <v>1553</v>
      </c>
      <c r="F243" s="3" t="s">
        <v>0</v>
      </c>
      <c r="M243" s="3" t="s">
        <v>1700</v>
      </c>
    </row>
    <row r="244" spans="1:13">
      <c r="A244" s="7" t="s">
        <v>484</v>
      </c>
      <c r="B244" s="3" t="s">
        <v>1220</v>
      </c>
      <c r="C244" s="3" t="s">
        <v>897</v>
      </c>
      <c r="D244" s="3" t="s">
        <v>896</v>
      </c>
      <c r="E244" s="3" t="s">
        <v>1563</v>
      </c>
      <c r="F244" s="3" t="s">
        <v>0</v>
      </c>
      <c r="M244" s="3" t="s">
        <v>1700</v>
      </c>
    </row>
    <row r="245" spans="1:13">
      <c r="A245" s="3" t="s">
        <v>427</v>
      </c>
      <c r="B245" s="3" t="s">
        <v>1220</v>
      </c>
      <c r="C245" s="3" t="s">
        <v>1601</v>
      </c>
      <c r="D245" s="3" t="s">
        <v>1602</v>
      </c>
      <c r="E245" s="3" t="s">
        <v>428</v>
      </c>
      <c r="F245" s="3" t="s">
        <v>505</v>
      </c>
      <c r="M245" s="3" t="s">
        <v>1700</v>
      </c>
    </row>
    <row r="246" spans="1:13">
      <c r="A246" s="3" t="s">
        <v>1125</v>
      </c>
      <c r="B246" s="3" t="s">
        <v>1220</v>
      </c>
      <c r="L246" s="1">
        <v>45239</v>
      </c>
      <c r="M246" s="3" t="s">
        <v>1700</v>
      </c>
    </row>
    <row r="247" spans="1:13">
      <c r="A247" s="7" t="s">
        <v>125</v>
      </c>
      <c r="B247" s="3" t="s">
        <v>1570</v>
      </c>
      <c r="D247" s="3" t="s">
        <v>877</v>
      </c>
      <c r="E247" s="3" t="s">
        <v>550</v>
      </c>
      <c r="F247" s="3" t="s">
        <v>8</v>
      </c>
      <c r="M247" s="3" t="s">
        <v>1700</v>
      </c>
    </row>
    <row r="248" spans="1:13">
      <c r="A248" s="7" t="s">
        <v>1101</v>
      </c>
      <c r="B248" s="3" t="s">
        <v>1220</v>
      </c>
      <c r="C248" s="3" t="s">
        <v>1628</v>
      </c>
      <c r="D248" s="3" t="s">
        <v>877</v>
      </c>
      <c r="E248" s="3" t="s">
        <v>550</v>
      </c>
      <c r="F248" s="3" t="s">
        <v>8</v>
      </c>
      <c r="M248" s="3" t="s">
        <v>1700</v>
      </c>
    </row>
    <row r="249" spans="1:13">
      <c r="A249" s="5" t="s">
        <v>128</v>
      </c>
      <c r="B249" s="3" t="s">
        <v>1546</v>
      </c>
      <c r="C249" s="3" t="s">
        <v>891</v>
      </c>
      <c r="D249" s="3" t="s">
        <v>877</v>
      </c>
      <c r="E249" s="3" t="s">
        <v>1130</v>
      </c>
      <c r="F249" s="3" t="s">
        <v>0</v>
      </c>
      <c r="M249" s="3" t="s">
        <v>1700</v>
      </c>
    </row>
    <row r="250" spans="1:13">
      <c r="A250" s="7" t="s">
        <v>39</v>
      </c>
      <c r="B250" s="40" t="s">
        <v>1421</v>
      </c>
      <c r="C250" s="40" t="s">
        <v>903</v>
      </c>
      <c r="D250" s="3" t="s">
        <v>877</v>
      </c>
      <c r="E250" s="3" t="s">
        <v>1547</v>
      </c>
      <c r="F250" s="3" t="s">
        <v>0</v>
      </c>
      <c r="M250" s="3" t="s">
        <v>1700</v>
      </c>
    </row>
    <row r="251" spans="1:13">
      <c r="A251" s="5" t="s">
        <v>144</v>
      </c>
      <c r="B251" s="40" t="s">
        <v>1421</v>
      </c>
      <c r="C251" s="40" t="s">
        <v>1422</v>
      </c>
      <c r="D251" s="3" t="s">
        <v>877</v>
      </c>
      <c r="E251" s="3" t="s">
        <v>344</v>
      </c>
      <c r="F251" s="3" t="s">
        <v>1073</v>
      </c>
      <c r="M251" s="3" t="s">
        <v>1700</v>
      </c>
    </row>
    <row r="252" spans="1:13">
      <c r="A252" s="5" t="s">
        <v>80</v>
      </c>
      <c r="B252" s="40" t="s">
        <v>1421</v>
      </c>
      <c r="C252" s="40" t="s">
        <v>1422</v>
      </c>
      <c r="D252" s="3" t="s">
        <v>877</v>
      </c>
      <c r="E252" s="3" t="s">
        <v>418</v>
      </c>
      <c r="F252" s="3" t="s">
        <v>0</v>
      </c>
      <c r="M252" s="3" t="s">
        <v>1700</v>
      </c>
    </row>
    <row r="253" spans="1:13">
      <c r="A253" s="5" t="s">
        <v>201</v>
      </c>
      <c r="B253" s="40" t="s">
        <v>1398</v>
      </c>
      <c r="C253" s="40" t="s">
        <v>960</v>
      </c>
      <c r="D253" s="3" t="s">
        <v>871</v>
      </c>
      <c r="E253" s="3" t="s">
        <v>584</v>
      </c>
      <c r="F253" s="3" t="s">
        <v>0</v>
      </c>
      <c r="G253" s="3" t="s">
        <v>1554</v>
      </c>
      <c r="M253" s="5" t="s">
        <v>1701</v>
      </c>
    </row>
    <row r="254" spans="1:13">
      <c r="A254" s="5" t="s">
        <v>93</v>
      </c>
      <c r="B254" s="40" t="s">
        <v>1398</v>
      </c>
      <c r="C254" s="40" t="s">
        <v>960</v>
      </c>
      <c r="D254" s="3" t="s">
        <v>871</v>
      </c>
      <c r="E254" s="3" t="s">
        <v>325</v>
      </c>
      <c r="F254" s="3" t="s">
        <v>8</v>
      </c>
      <c r="G254" s="3" t="s">
        <v>1554</v>
      </c>
      <c r="M254" s="3" t="s">
        <v>1700</v>
      </c>
    </row>
    <row r="255" spans="1:13">
      <c r="A255" s="5" t="s">
        <v>152</v>
      </c>
      <c r="B255" s="40" t="s">
        <v>1398</v>
      </c>
      <c r="C255" s="40" t="s">
        <v>1426</v>
      </c>
      <c r="D255" s="3" t="s">
        <v>979</v>
      </c>
      <c r="E255" s="3" t="s">
        <v>314</v>
      </c>
      <c r="F255" s="3" t="s">
        <v>1073</v>
      </c>
      <c r="M255" s="5" t="s">
        <v>1701</v>
      </c>
    </row>
    <row r="256" spans="1:13">
      <c r="A256" s="7" t="s">
        <v>210</v>
      </c>
      <c r="B256" s="40" t="s">
        <v>1398</v>
      </c>
      <c r="C256" s="40" t="s">
        <v>1427</v>
      </c>
      <c r="D256" s="3" t="s">
        <v>1057</v>
      </c>
      <c r="E256" s="3" t="s">
        <v>1058</v>
      </c>
      <c r="F256" s="3" t="s">
        <v>0</v>
      </c>
      <c r="G256" s="3" t="s">
        <v>1549</v>
      </c>
      <c r="H256" s="3" t="s">
        <v>1550</v>
      </c>
      <c r="I256" s="3" t="s">
        <v>1605</v>
      </c>
      <c r="M256" s="5" t="s">
        <v>1701</v>
      </c>
    </row>
    <row r="257" spans="1:13">
      <c r="A257" s="5" t="s">
        <v>9</v>
      </c>
      <c r="B257" s="40" t="s">
        <v>1398</v>
      </c>
      <c r="C257" s="40" t="s">
        <v>1551</v>
      </c>
      <c r="D257" s="3" t="s">
        <v>949</v>
      </c>
      <c r="E257" s="3" t="s">
        <v>1404</v>
      </c>
      <c r="F257" s="3" t="s">
        <v>3</v>
      </c>
      <c r="G257" s="3" t="s">
        <v>1554</v>
      </c>
      <c r="M257" s="5" t="s">
        <v>1701</v>
      </c>
    </row>
    <row r="258" spans="1:13">
      <c r="A258" s="5" t="s">
        <v>360</v>
      </c>
      <c r="B258" s="40" t="s">
        <v>1398</v>
      </c>
      <c r="C258" s="40" t="s">
        <v>891</v>
      </c>
      <c r="D258" s="3" t="s">
        <v>877</v>
      </c>
      <c r="E258" s="3" t="s">
        <v>361</v>
      </c>
      <c r="F258" s="3" t="s">
        <v>0</v>
      </c>
      <c r="M258" s="5" t="s">
        <v>1701</v>
      </c>
    </row>
    <row r="259" spans="1:13">
      <c r="A259" s="5" t="s">
        <v>201</v>
      </c>
      <c r="B259" s="40" t="s">
        <v>1398</v>
      </c>
      <c r="C259" s="40" t="s">
        <v>891</v>
      </c>
      <c r="D259" s="3" t="s">
        <v>877</v>
      </c>
      <c r="E259" s="3" t="s">
        <v>344</v>
      </c>
      <c r="F259" s="3" t="s">
        <v>0</v>
      </c>
      <c r="G259" s="3" t="s">
        <v>1447</v>
      </c>
      <c r="M259" s="5" t="s">
        <v>1701</v>
      </c>
    </row>
    <row r="260" spans="1:13">
      <c r="A260" s="5" t="s">
        <v>22</v>
      </c>
      <c r="B260" s="3" t="s">
        <v>1398</v>
      </c>
      <c r="D260" s="3" t="s">
        <v>877</v>
      </c>
      <c r="E260" s="3" t="s">
        <v>616</v>
      </c>
      <c r="F260" s="3" t="s">
        <v>0</v>
      </c>
      <c r="M260" s="5" t="s">
        <v>1701</v>
      </c>
    </row>
    <row r="261" spans="1:13">
      <c r="A261" s="5" t="s">
        <v>609</v>
      </c>
      <c r="B261" s="3" t="s">
        <v>1398</v>
      </c>
      <c r="D261" s="3" t="s">
        <v>877</v>
      </c>
      <c r="E261" s="3" t="s">
        <v>200</v>
      </c>
      <c r="F261" s="3" t="s">
        <v>0</v>
      </c>
      <c r="M261" s="5" t="s">
        <v>1701</v>
      </c>
    </row>
    <row r="262" spans="1:13">
      <c r="A262" s="5" t="s">
        <v>1124</v>
      </c>
      <c r="B262" s="3" t="s">
        <v>1398</v>
      </c>
      <c r="E262" s="3" t="s">
        <v>418</v>
      </c>
      <c r="F262" s="3" t="s">
        <v>0</v>
      </c>
      <c r="G262" s="3" t="s">
        <v>1554</v>
      </c>
      <c r="M262" s="5" t="s">
        <v>1701</v>
      </c>
    </row>
    <row r="263" spans="1:13">
      <c r="A263" s="5" t="s">
        <v>26</v>
      </c>
      <c r="B263" s="3" t="s">
        <v>1398</v>
      </c>
      <c r="C263" s="3" t="s">
        <v>1567</v>
      </c>
      <c r="D263" s="3" t="s">
        <v>877</v>
      </c>
      <c r="E263" s="3" t="s">
        <v>473</v>
      </c>
      <c r="F263" s="3" t="s">
        <v>0</v>
      </c>
      <c r="M263" s="3" t="s">
        <v>1700</v>
      </c>
    </row>
    <row r="264" spans="1:13">
      <c r="A264" s="3" t="s">
        <v>1026</v>
      </c>
      <c r="B264" s="3" t="s">
        <v>1398</v>
      </c>
      <c r="C264" s="3" t="s">
        <v>1629</v>
      </c>
      <c r="D264" s="3" t="s">
        <v>877</v>
      </c>
      <c r="E264" s="3" t="s">
        <v>1027</v>
      </c>
      <c r="F264" s="3" t="s">
        <v>0</v>
      </c>
      <c r="J264" s="3" t="s">
        <v>1630</v>
      </c>
      <c r="M264" s="5" t="s">
        <v>1701</v>
      </c>
    </row>
    <row r="265" spans="1:13">
      <c r="A265" s="3" t="s">
        <v>1133</v>
      </c>
      <c r="B265" s="3" t="s">
        <v>1414</v>
      </c>
      <c r="C265" s="3" t="s">
        <v>1702</v>
      </c>
      <c r="D265" s="3" t="s">
        <v>1437</v>
      </c>
      <c r="E265" s="3" t="s">
        <v>704</v>
      </c>
      <c r="F265" s="3" t="s">
        <v>0</v>
      </c>
      <c r="J265" s="3"/>
      <c r="M265" s="5" t="s">
        <v>1701</v>
      </c>
    </row>
    <row r="266" spans="1:13">
      <c r="A266" s="276" t="s">
        <v>1606</v>
      </c>
    </row>
    <row r="267" spans="1:13">
      <c r="A267" s="3" t="s">
        <v>1240</v>
      </c>
      <c r="B267" s="1">
        <v>45481</v>
      </c>
      <c r="C267" s="3" t="s">
        <v>949</v>
      </c>
      <c r="D267" s="3" t="s">
        <v>1607</v>
      </c>
      <c r="E267" s="3" t="s">
        <v>1048</v>
      </c>
      <c r="G267" s="3" t="s">
        <v>1608</v>
      </c>
      <c r="I267" s="3" t="s">
        <v>1649</v>
      </c>
      <c r="J267" s="3" t="s">
        <v>1650</v>
      </c>
    </row>
    <row r="268" spans="1:13">
      <c r="A268" s="3" t="s">
        <v>542</v>
      </c>
      <c r="B268" s="3">
        <v>6</v>
      </c>
      <c r="E268" s="3" t="s">
        <v>343</v>
      </c>
      <c r="G268" s="3" t="s">
        <v>1608</v>
      </c>
      <c r="J268" s="355" t="s">
        <v>1021</v>
      </c>
    </row>
    <row r="269" spans="1:13">
      <c r="A269" s="3" t="s">
        <v>305</v>
      </c>
      <c r="B269" s="3"/>
      <c r="C269" s="3"/>
      <c r="D269" s="3"/>
      <c r="E269" s="3" t="s">
        <v>1703</v>
      </c>
      <c r="F269" s="3"/>
      <c r="G269" s="3" t="s">
        <v>1704</v>
      </c>
      <c r="I269" s="3" t="s">
        <v>1705</v>
      </c>
    </row>
    <row r="270" spans="1:13">
      <c r="A270" s="3" t="s">
        <v>1706</v>
      </c>
      <c r="B270" s="1">
        <v>45481</v>
      </c>
      <c r="C270" s="3" t="s">
        <v>949</v>
      </c>
      <c r="D270" s="3" t="s">
        <v>949</v>
      </c>
      <c r="E270" s="3" t="s">
        <v>1707</v>
      </c>
      <c r="G270" s="3" t="s">
        <v>1608</v>
      </c>
      <c r="I270" s="3" t="s">
        <v>1649</v>
      </c>
      <c r="J270" s="3" t="s">
        <v>1708</v>
      </c>
    </row>
    <row r="273" spans="1:6">
      <c r="A273" s="3" t="s">
        <v>1038</v>
      </c>
      <c r="B273" s="3" t="s">
        <v>1414</v>
      </c>
      <c r="C273" s="3" t="s">
        <v>1527</v>
      </c>
      <c r="D273" s="3" t="s">
        <v>1010</v>
      </c>
      <c r="E273" s="3" t="s">
        <v>1039</v>
      </c>
      <c r="F273" s="3" t="s">
        <v>0</v>
      </c>
    </row>
    <row r="274" spans="1:6">
      <c r="A274" s="3" t="s">
        <v>501</v>
      </c>
    </row>
    <row r="275" spans="1:6">
      <c r="A275" s="3" t="s">
        <v>84</v>
      </c>
    </row>
    <row r="276" spans="1:6">
      <c r="A276" s="3" t="s">
        <v>1136</v>
      </c>
    </row>
    <row r="278" spans="1:6">
      <c r="A278" s="3" t="s">
        <v>12</v>
      </c>
      <c r="B278" s="40" t="s">
        <v>1414</v>
      </c>
      <c r="C278" s="40" t="s">
        <v>882</v>
      </c>
      <c r="D278" s="3" t="s">
        <v>1531</v>
      </c>
      <c r="E278" s="3" t="s">
        <v>1442</v>
      </c>
    </row>
    <row r="279" spans="1:6">
      <c r="A279" s="3" t="s">
        <v>539</v>
      </c>
      <c r="B279" s="3" t="s">
        <v>1631</v>
      </c>
      <c r="C279" s="3" t="s">
        <v>1632</v>
      </c>
      <c r="D279" s="3" t="s">
        <v>1010</v>
      </c>
      <c r="E279" s="3" t="s">
        <v>704</v>
      </c>
    </row>
  </sheetData>
  <conditionalFormatting sqref="O2:O3 J2:J4 D2:D34 J37:J40 D37:D54 J57:J63 D57:D97 J100:J107 D100:D143 J112:J118 J148:J154 D149:D188 J162:J166">
    <cfRule type="notContainsBlanks" dxfId="3" priority="1">
      <formula>LEN(TRIM(D2))&gt;0</formula>
    </cfRule>
    <cfRule type="containsBlanks" dxfId="2" priority="2">
      <formula>LEN(TRIM(D2))=0</formula>
    </cfRule>
  </conditionalFormatting>
  <hyperlinks>
    <hyperlink ref="G241" r:id="rId1" xr:uid="{00000000-0004-0000-3400-000000000000}"/>
    <hyperlink ref="H241" r:id="rId2" xr:uid="{00000000-0004-0000-3400-000001000000}"/>
    <hyperlink ref="J268" r:id="rId3" xr:uid="{00000000-0004-0000-34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3400-000000000000}">
          <x14:formula1>
            <xm:f>'Feb 2023'!$Y$4:$Y$8</xm:f>
          </x14:formula1>
          <xm:sqref>O2:O3 J2:J4 D2:D34 J37:J40 D37:D54 J57:J63 D57:D97 J100:J107 J112:J118 D100:D143 J148:J154 J162:J166 D149:D188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AM249"/>
  <sheetViews>
    <sheetView workbookViewId="0"/>
  </sheetViews>
  <sheetFormatPr defaultColWidth="12.6640625" defaultRowHeight="15.75" customHeight="1"/>
  <cols>
    <col min="1" max="1" width="24.21875" customWidth="1"/>
    <col min="2" max="2" width="21.44140625" customWidth="1"/>
    <col min="9" max="9" width="22.21875" customWidth="1"/>
    <col min="13" max="13" width="19.21875" customWidth="1"/>
    <col min="15" max="15" width="15.21875" customWidth="1"/>
  </cols>
  <sheetData>
    <row r="1" spans="1:11">
      <c r="A1" s="302"/>
      <c r="D1" s="3"/>
      <c r="E1" s="354"/>
    </row>
    <row r="2" spans="1:11">
      <c r="A2" s="302" t="s">
        <v>1483</v>
      </c>
      <c r="B2" s="3" t="s">
        <v>609</v>
      </c>
      <c r="C2" s="3">
        <v>30</v>
      </c>
      <c r="D2" s="4" t="s">
        <v>0</v>
      </c>
      <c r="E2" s="333">
        <f>75-C2</f>
        <v>45</v>
      </c>
      <c r="F2" s="3"/>
      <c r="G2" s="3" t="s">
        <v>119</v>
      </c>
      <c r="H2" s="352">
        <f t="shared" ref="H2:H3" si="0">DATEVALUE("2024-05-07")</f>
        <v>45419</v>
      </c>
      <c r="I2" s="353" t="s">
        <v>9</v>
      </c>
      <c r="J2" s="299">
        <v>70</v>
      </c>
      <c r="K2" s="4" t="s">
        <v>3</v>
      </c>
    </row>
    <row r="3" spans="1:11">
      <c r="A3" s="302" t="s">
        <v>1484</v>
      </c>
      <c r="B3" s="3" t="s">
        <v>22</v>
      </c>
      <c r="C3" s="3">
        <v>0</v>
      </c>
      <c r="D3" s="4" t="s">
        <v>0</v>
      </c>
      <c r="E3" s="333">
        <v>35</v>
      </c>
      <c r="F3" s="3"/>
      <c r="G3" s="3" t="s">
        <v>119</v>
      </c>
      <c r="H3" s="351">
        <f t="shared" si="0"/>
        <v>45419</v>
      </c>
      <c r="I3" s="321" t="s">
        <v>501</v>
      </c>
      <c r="J3" s="299">
        <v>80</v>
      </c>
      <c r="K3" s="4" t="s">
        <v>1</v>
      </c>
    </row>
    <row r="4" spans="1:11">
      <c r="A4" s="302" t="s">
        <v>1484</v>
      </c>
      <c r="B4" s="3" t="s">
        <v>18</v>
      </c>
      <c r="C4" s="3">
        <v>30</v>
      </c>
      <c r="D4" s="4" t="s">
        <v>0</v>
      </c>
      <c r="E4" s="333">
        <v>45</v>
      </c>
      <c r="F4" s="3"/>
      <c r="G4" s="3" t="s">
        <v>119</v>
      </c>
      <c r="H4" s="352">
        <f>DATEVALUE("2024-05-08")</f>
        <v>45420</v>
      </c>
      <c r="I4" s="353" t="s">
        <v>1571</v>
      </c>
      <c r="J4" s="299">
        <v>70</v>
      </c>
      <c r="K4" s="4" t="s">
        <v>1</v>
      </c>
    </row>
    <row r="5" spans="1:11">
      <c r="A5" s="299" t="s">
        <v>223</v>
      </c>
      <c r="B5" s="321" t="s">
        <v>1107</v>
      </c>
      <c r="C5" s="299">
        <v>100</v>
      </c>
      <c r="D5" s="4" t="s">
        <v>0</v>
      </c>
      <c r="E5" s="333">
        <v>0</v>
      </c>
      <c r="F5" s="3"/>
      <c r="G5" s="3" t="s">
        <v>119</v>
      </c>
      <c r="K5" s="3"/>
    </row>
    <row r="6" spans="1:11">
      <c r="A6" s="351">
        <f>DATEVALUE("2024-05-06")</f>
        <v>45418</v>
      </c>
      <c r="B6" s="321" t="s">
        <v>1370</v>
      </c>
      <c r="C6" s="299">
        <v>50</v>
      </c>
      <c r="D6" s="4" t="s">
        <v>0</v>
      </c>
      <c r="H6" s="354"/>
    </row>
    <row r="7" spans="1:11">
      <c r="A7" s="351">
        <v>45418</v>
      </c>
      <c r="B7" s="321" t="s">
        <v>360</v>
      </c>
      <c r="C7" s="299">
        <v>50</v>
      </c>
      <c r="D7" s="4" t="s">
        <v>0</v>
      </c>
      <c r="E7" s="3">
        <f>SUM(E2:E5)</f>
        <v>125</v>
      </c>
      <c r="H7" s="354"/>
    </row>
    <row r="8" spans="1:11">
      <c r="A8" s="351">
        <f t="shared" ref="A8:A13" si="1">DATEVALUE("2024-05-06")</f>
        <v>45418</v>
      </c>
      <c r="B8" s="321" t="s">
        <v>394</v>
      </c>
      <c r="C8" s="299">
        <v>50</v>
      </c>
      <c r="D8" s="4" t="s">
        <v>0</v>
      </c>
    </row>
    <row r="9" spans="1:11">
      <c r="A9" s="351">
        <f t="shared" si="1"/>
        <v>45418</v>
      </c>
      <c r="B9" s="353" t="s">
        <v>20</v>
      </c>
      <c r="C9" s="299">
        <v>70</v>
      </c>
      <c r="D9" s="4" t="s">
        <v>0</v>
      </c>
    </row>
    <row r="10" spans="1:11">
      <c r="A10" s="351">
        <f t="shared" si="1"/>
        <v>45418</v>
      </c>
      <c r="B10" s="353" t="s">
        <v>1709</v>
      </c>
      <c r="C10" s="299">
        <v>65</v>
      </c>
      <c r="D10" s="4" t="s">
        <v>0</v>
      </c>
      <c r="E10" s="3" t="s">
        <v>119</v>
      </c>
    </row>
    <row r="11" spans="1:11">
      <c r="A11" s="351">
        <f t="shared" si="1"/>
        <v>45418</v>
      </c>
      <c r="B11" s="353" t="s">
        <v>301</v>
      </c>
      <c r="C11" s="299">
        <v>50</v>
      </c>
      <c r="D11" s="4" t="s">
        <v>0</v>
      </c>
    </row>
    <row r="12" spans="1:11">
      <c r="A12" s="351">
        <f t="shared" si="1"/>
        <v>45418</v>
      </c>
      <c r="B12" s="353" t="s">
        <v>1676</v>
      </c>
      <c r="C12" s="299">
        <v>80</v>
      </c>
      <c r="D12" s="4" t="s">
        <v>0</v>
      </c>
      <c r="E12" s="3" t="s">
        <v>119</v>
      </c>
    </row>
    <row r="13" spans="1:11">
      <c r="A13" s="351">
        <f t="shared" si="1"/>
        <v>45418</v>
      </c>
      <c r="B13" s="321" t="s">
        <v>1125</v>
      </c>
      <c r="C13" s="299">
        <v>80</v>
      </c>
      <c r="D13" s="4" t="s">
        <v>0</v>
      </c>
    </row>
    <row r="14" spans="1:11">
      <c r="A14" s="351">
        <f t="shared" ref="A14:A20" si="2">DATEVALUE("2024-05-07")</f>
        <v>45419</v>
      </c>
      <c r="B14" s="321" t="s">
        <v>259</v>
      </c>
      <c r="C14" s="299">
        <v>30</v>
      </c>
      <c r="D14" s="4" t="s">
        <v>0</v>
      </c>
    </row>
    <row r="15" spans="1:11">
      <c r="A15" s="351">
        <f t="shared" si="2"/>
        <v>45419</v>
      </c>
      <c r="B15" s="353" t="s">
        <v>331</v>
      </c>
      <c r="C15" s="299">
        <v>50</v>
      </c>
      <c r="D15" s="4" t="s">
        <v>0</v>
      </c>
      <c r="H15" s="351"/>
      <c r="I15" s="321"/>
      <c r="J15" s="299"/>
      <c r="K15" s="3"/>
    </row>
    <row r="16" spans="1:11">
      <c r="A16" s="351">
        <f t="shared" si="2"/>
        <v>45419</v>
      </c>
      <c r="B16" s="353" t="s">
        <v>490</v>
      </c>
      <c r="C16" s="299">
        <v>50</v>
      </c>
      <c r="D16" s="4" t="s">
        <v>0</v>
      </c>
    </row>
    <row r="17" spans="1:11">
      <c r="A17" s="351">
        <f t="shared" si="2"/>
        <v>45419</v>
      </c>
      <c r="B17" s="353" t="s">
        <v>1106</v>
      </c>
      <c r="C17" s="299">
        <v>30</v>
      </c>
      <c r="D17" s="4" t="s">
        <v>0</v>
      </c>
      <c r="H17" s="1"/>
      <c r="K17" s="3"/>
    </row>
    <row r="18" spans="1:11">
      <c r="A18" s="351">
        <f t="shared" si="2"/>
        <v>45419</v>
      </c>
      <c r="B18" s="321" t="s">
        <v>471</v>
      </c>
      <c r="C18" s="299">
        <v>70</v>
      </c>
      <c r="D18" s="4" t="s">
        <v>0</v>
      </c>
      <c r="H18" s="352"/>
      <c r="I18" s="353"/>
      <c r="J18" s="299"/>
      <c r="K18" s="3"/>
    </row>
    <row r="19" spans="1:11">
      <c r="A19" s="351">
        <f t="shared" si="2"/>
        <v>45419</v>
      </c>
      <c r="B19" s="321" t="s">
        <v>1107</v>
      </c>
      <c r="C19" s="299">
        <v>80</v>
      </c>
      <c r="D19" s="4" t="s">
        <v>0</v>
      </c>
    </row>
    <row r="20" spans="1:11">
      <c r="A20" s="351">
        <f t="shared" si="2"/>
        <v>45419</v>
      </c>
      <c r="B20" s="3" t="s">
        <v>360</v>
      </c>
      <c r="C20" s="3">
        <v>60</v>
      </c>
      <c r="D20" s="4" t="s">
        <v>0</v>
      </c>
    </row>
    <row r="21" spans="1:11">
      <c r="A21" s="351">
        <f t="shared" ref="A21:A24" si="3">DATEVALUE("2024-05-08")</f>
        <v>45420</v>
      </c>
      <c r="B21" s="321" t="s">
        <v>6</v>
      </c>
      <c r="C21" s="299">
        <v>50</v>
      </c>
      <c r="D21" s="4" t="s">
        <v>0</v>
      </c>
    </row>
    <row r="22" spans="1:11">
      <c r="A22" s="351">
        <f t="shared" si="3"/>
        <v>45420</v>
      </c>
      <c r="B22" s="353" t="s">
        <v>18</v>
      </c>
      <c r="C22" s="299">
        <v>80</v>
      </c>
      <c r="D22" s="4" t="s">
        <v>0</v>
      </c>
      <c r="E22" s="3" t="s">
        <v>119</v>
      </c>
    </row>
    <row r="23" spans="1:11">
      <c r="A23" s="351">
        <f t="shared" si="3"/>
        <v>45420</v>
      </c>
      <c r="B23" s="321" t="s">
        <v>84</v>
      </c>
      <c r="C23" s="299">
        <v>50</v>
      </c>
      <c r="D23" s="4" t="s">
        <v>0</v>
      </c>
    </row>
    <row r="24" spans="1:11">
      <c r="A24" s="351">
        <f t="shared" si="3"/>
        <v>45420</v>
      </c>
      <c r="B24" s="353" t="s">
        <v>131</v>
      </c>
      <c r="C24" s="299">
        <v>50</v>
      </c>
      <c r="D24" s="4" t="s">
        <v>0</v>
      </c>
    </row>
    <row r="25" spans="1:11">
      <c r="A25" s="351">
        <f t="shared" ref="A25:A29" si="4">DATEVALUE("2024-05-09")</f>
        <v>45421</v>
      </c>
      <c r="B25" s="321" t="s">
        <v>1710</v>
      </c>
      <c r="C25" s="299">
        <v>30</v>
      </c>
      <c r="D25" s="4" t="s">
        <v>0</v>
      </c>
    </row>
    <row r="26" spans="1:11">
      <c r="A26" s="351">
        <f t="shared" si="4"/>
        <v>45421</v>
      </c>
      <c r="B26" s="353" t="s">
        <v>1711</v>
      </c>
      <c r="C26" s="299">
        <v>70</v>
      </c>
      <c r="D26" s="4" t="s">
        <v>0</v>
      </c>
      <c r="E26" s="3" t="s">
        <v>119</v>
      </c>
    </row>
    <row r="27" spans="1:11">
      <c r="A27" s="351">
        <f t="shared" si="4"/>
        <v>45421</v>
      </c>
      <c r="B27" s="321" t="s">
        <v>1117</v>
      </c>
      <c r="C27" s="299">
        <v>50</v>
      </c>
      <c r="D27" s="4" t="s">
        <v>0</v>
      </c>
      <c r="E27" s="3" t="s">
        <v>119</v>
      </c>
    </row>
    <row r="28" spans="1:11">
      <c r="A28" s="351">
        <f t="shared" si="4"/>
        <v>45421</v>
      </c>
      <c r="B28" s="353" t="s">
        <v>152</v>
      </c>
      <c r="C28" s="299">
        <v>50</v>
      </c>
      <c r="D28" s="4" t="s">
        <v>0</v>
      </c>
      <c r="E28" s="3" t="s">
        <v>119</v>
      </c>
    </row>
    <row r="29" spans="1:11">
      <c r="A29" s="351">
        <f t="shared" si="4"/>
        <v>45421</v>
      </c>
      <c r="B29" s="321" t="s">
        <v>372</v>
      </c>
      <c r="C29" s="299">
        <v>80</v>
      </c>
      <c r="D29" s="4" t="s">
        <v>0</v>
      </c>
    </row>
    <row r="30" spans="1:11">
      <c r="A30" s="354">
        <v>45421</v>
      </c>
      <c r="B30" s="3" t="s">
        <v>360</v>
      </c>
      <c r="C30" s="3">
        <v>100</v>
      </c>
      <c r="D30" s="4" t="s">
        <v>0</v>
      </c>
    </row>
    <row r="31" spans="1:11">
      <c r="A31" s="354">
        <v>45421</v>
      </c>
      <c r="B31" s="3" t="s">
        <v>517</v>
      </c>
      <c r="C31" s="3">
        <v>80</v>
      </c>
      <c r="D31" s="4" t="s">
        <v>0</v>
      </c>
      <c r="E31" s="3" t="s">
        <v>119</v>
      </c>
    </row>
    <row r="32" spans="1:11">
      <c r="A32" s="351">
        <f t="shared" ref="A32:A35" si="5">DATEVALUE("2024-05-10")</f>
        <v>45422</v>
      </c>
      <c r="B32" s="321" t="s">
        <v>1370</v>
      </c>
      <c r="C32" s="299">
        <v>50</v>
      </c>
      <c r="D32" s="4" t="s">
        <v>0</v>
      </c>
    </row>
    <row r="33" spans="1:39">
      <c r="A33" s="351">
        <f t="shared" si="5"/>
        <v>45422</v>
      </c>
      <c r="B33" s="353" t="s">
        <v>374</v>
      </c>
      <c r="C33" s="299">
        <v>50</v>
      </c>
      <c r="D33" s="4" t="s">
        <v>0</v>
      </c>
    </row>
    <row r="34" spans="1:39">
      <c r="A34" s="351">
        <f t="shared" si="5"/>
        <v>45422</v>
      </c>
      <c r="B34" s="3" t="s">
        <v>1712</v>
      </c>
      <c r="C34" s="3">
        <v>125</v>
      </c>
      <c r="D34" s="4" t="s">
        <v>0</v>
      </c>
    </row>
    <row r="35" spans="1:39">
      <c r="A35" s="351">
        <f t="shared" si="5"/>
        <v>45422</v>
      </c>
      <c r="B35" s="3" t="s">
        <v>1481</v>
      </c>
      <c r="C35" s="3">
        <v>30</v>
      </c>
      <c r="D35" s="4" t="s">
        <v>0</v>
      </c>
    </row>
    <row r="36" spans="1:39">
      <c r="B36" s="5"/>
      <c r="C36" s="5">
        <f>SUM(C1:C35)</f>
        <v>1970</v>
      </c>
      <c r="D36" s="5"/>
      <c r="E36" s="5"/>
      <c r="F36" s="5"/>
      <c r="G36" s="5"/>
      <c r="H36" s="5"/>
      <c r="I36" s="5"/>
      <c r="J36" s="5">
        <f>SUM(J2:J4)</f>
        <v>220</v>
      </c>
      <c r="K36" s="5"/>
      <c r="L36" s="5"/>
      <c r="M36" s="5">
        <f>C36+J36</f>
        <v>2190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</row>
    <row r="37" spans="1:39">
      <c r="B37" s="3"/>
    </row>
    <row r="38" spans="1:39">
      <c r="A38" s="302" t="s">
        <v>1483</v>
      </c>
      <c r="B38" s="3" t="s">
        <v>347</v>
      </c>
      <c r="C38" s="3">
        <v>40</v>
      </c>
      <c r="D38" s="4" t="s">
        <v>0</v>
      </c>
      <c r="E38" s="333">
        <v>60</v>
      </c>
      <c r="F38" s="3"/>
      <c r="G38" s="3" t="s">
        <v>119</v>
      </c>
      <c r="H38" s="351">
        <f>DATEVALUE("2024-05-07")</f>
        <v>45419</v>
      </c>
      <c r="I38" s="321" t="s">
        <v>1713</v>
      </c>
      <c r="J38" s="299">
        <v>60</v>
      </c>
      <c r="K38" s="4" t="s">
        <v>1</v>
      </c>
    </row>
    <row r="39" spans="1:39">
      <c r="A39" s="302" t="s">
        <v>1483</v>
      </c>
      <c r="B39" s="3" t="s">
        <v>609</v>
      </c>
      <c r="C39" s="3">
        <v>30</v>
      </c>
      <c r="D39" s="4" t="s">
        <v>0</v>
      </c>
      <c r="E39" s="333">
        <f>75-C39</f>
        <v>45</v>
      </c>
      <c r="H39" s="352">
        <f>DATEVALUE("2024-05-14")</f>
        <v>45426</v>
      </c>
      <c r="I39" s="353" t="s">
        <v>9</v>
      </c>
      <c r="J39" s="299">
        <v>70</v>
      </c>
      <c r="K39" s="4" t="s">
        <v>3</v>
      </c>
    </row>
    <row r="40" spans="1:39">
      <c r="A40" s="302" t="s">
        <v>1483</v>
      </c>
      <c r="B40" s="3" t="s">
        <v>360</v>
      </c>
      <c r="C40" s="3">
        <v>30</v>
      </c>
      <c r="D40" s="4" t="s">
        <v>0</v>
      </c>
      <c r="E40" s="333">
        <v>45</v>
      </c>
      <c r="H40" s="354">
        <v>45431</v>
      </c>
      <c r="I40" s="3" t="s">
        <v>9</v>
      </c>
      <c r="J40" s="3">
        <v>60</v>
      </c>
      <c r="K40" s="4" t="s">
        <v>3</v>
      </c>
    </row>
    <row r="41" spans="1:39">
      <c r="A41" s="302" t="s">
        <v>1484</v>
      </c>
      <c r="B41" s="3" t="s">
        <v>22</v>
      </c>
      <c r="C41" s="3">
        <v>0</v>
      </c>
      <c r="D41" s="4" t="s">
        <v>0</v>
      </c>
      <c r="E41" s="333">
        <v>35</v>
      </c>
      <c r="H41" s="354">
        <v>45431</v>
      </c>
      <c r="I41" s="3" t="s">
        <v>427</v>
      </c>
      <c r="J41" s="3">
        <v>120</v>
      </c>
      <c r="K41" s="4" t="s">
        <v>1</v>
      </c>
    </row>
    <row r="42" spans="1:39">
      <c r="A42" s="302" t="s">
        <v>1484</v>
      </c>
      <c r="B42" s="3" t="s">
        <v>18</v>
      </c>
      <c r="C42" s="3">
        <v>30</v>
      </c>
      <c r="D42" s="4" t="s">
        <v>0</v>
      </c>
      <c r="E42" s="333">
        <v>45</v>
      </c>
      <c r="F42" s="3"/>
      <c r="G42" s="3" t="s">
        <v>119</v>
      </c>
    </row>
    <row r="43" spans="1:39">
      <c r="A43" s="299" t="s">
        <v>223</v>
      </c>
      <c r="B43" s="321" t="s">
        <v>1107</v>
      </c>
      <c r="C43" s="299">
        <v>100</v>
      </c>
      <c r="D43" s="4" t="s">
        <v>0</v>
      </c>
      <c r="E43" s="333">
        <v>0</v>
      </c>
    </row>
    <row r="44" spans="1:39">
      <c r="B44" s="3" t="s">
        <v>1714</v>
      </c>
      <c r="C44" s="3">
        <v>35</v>
      </c>
      <c r="D44" s="4" t="s">
        <v>0</v>
      </c>
      <c r="J44" s="3" t="s">
        <v>1</v>
      </c>
      <c r="K44" s="3">
        <v>180</v>
      </c>
    </row>
    <row r="45" spans="1:39">
      <c r="B45" s="3" t="s">
        <v>1715</v>
      </c>
      <c r="C45" s="3">
        <v>60</v>
      </c>
      <c r="D45" s="4" t="s">
        <v>0</v>
      </c>
      <c r="E45" s="3">
        <f>SUM(E38:E43)</f>
        <v>230</v>
      </c>
      <c r="J45" s="3" t="s">
        <v>3</v>
      </c>
      <c r="K45" s="3">
        <v>130</v>
      </c>
    </row>
    <row r="46" spans="1:39">
      <c r="B46" s="3" t="s">
        <v>1342</v>
      </c>
      <c r="C46" s="3">
        <v>25</v>
      </c>
      <c r="D46" s="4" t="s">
        <v>0</v>
      </c>
    </row>
    <row r="47" spans="1:39">
      <c r="B47" s="3" t="s">
        <v>1716</v>
      </c>
      <c r="C47" s="3">
        <v>25</v>
      </c>
      <c r="D47" s="4" t="s">
        <v>0</v>
      </c>
    </row>
    <row r="48" spans="1:39">
      <c r="A48" s="351">
        <f t="shared" ref="A48:A52" si="6">DATEVALUE("2024-05-13")</f>
        <v>45425</v>
      </c>
      <c r="B48" s="321" t="s">
        <v>1370</v>
      </c>
      <c r="C48" s="299">
        <v>50</v>
      </c>
      <c r="D48" s="4" t="s">
        <v>0</v>
      </c>
    </row>
    <row r="49" spans="1:5">
      <c r="A49" s="351">
        <f t="shared" si="6"/>
        <v>45425</v>
      </c>
      <c r="B49" s="321" t="s">
        <v>1581</v>
      </c>
      <c r="C49" s="299">
        <v>70</v>
      </c>
      <c r="D49" s="4" t="s">
        <v>0</v>
      </c>
    </row>
    <row r="50" spans="1:5">
      <c r="A50" s="351">
        <f t="shared" si="6"/>
        <v>45425</v>
      </c>
      <c r="B50" s="353" t="s">
        <v>1517</v>
      </c>
      <c r="C50" s="299">
        <v>200</v>
      </c>
      <c r="D50" s="4" t="s">
        <v>0</v>
      </c>
    </row>
    <row r="51" spans="1:5">
      <c r="A51" s="351">
        <f t="shared" si="6"/>
        <v>45425</v>
      </c>
      <c r="B51" s="353" t="s">
        <v>1509</v>
      </c>
      <c r="C51" s="299">
        <v>50</v>
      </c>
      <c r="D51" s="4" t="s">
        <v>0</v>
      </c>
    </row>
    <row r="52" spans="1:5">
      <c r="A52" s="351">
        <f t="shared" si="6"/>
        <v>45425</v>
      </c>
      <c r="B52" s="321" t="s">
        <v>397</v>
      </c>
      <c r="C52" s="299">
        <v>80</v>
      </c>
      <c r="D52" s="4" t="s">
        <v>0</v>
      </c>
    </row>
    <row r="53" spans="1:5">
      <c r="A53" s="351">
        <f t="shared" ref="A53:A56" si="7">DATEVALUE("2024-05-14")</f>
        <v>45426</v>
      </c>
      <c r="B53" s="353" t="s">
        <v>331</v>
      </c>
      <c r="C53" s="299">
        <v>50</v>
      </c>
      <c r="D53" s="4" t="s">
        <v>0</v>
      </c>
    </row>
    <row r="54" spans="1:5">
      <c r="A54" s="351">
        <f t="shared" si="7"/>
        <v>45426</v>
      </c>
      <c r="B54" s="321" t="s">
        <v>490</v>
      </c>
      <c r="C54" s="299">
        <v>50</v>
      </c>
      <c r="D54" s="4" t="s">
        <v>0</v>
      </c>
    </row>
    <row r="55" spans="1:5">
      <c r="A55" s="351">
        <f t="shared" si="7"/>
        <v>45426</v>
      </c>
      <c r="B55" s="321" t="s">
        <v>1370</v>
      </c>
      <c r="C55" s="299">
        <v>80</v>
      </c>
      <c r="D55" s="4" t="s">
        <v>0</v>
      </c>
    </row>
    <row r="56" spans="1:5">
      <c r="A56" s="351">
        <f t="shared" si="7"/>
        <v>45426</v>
      </c>
      <c r="B56" s="353" t="s">
        <v>209</v>
      </c>
      <c r="C56" s="299">
        <v>50</v>
      </c>
      <c r="D56" s="4" t="s">
        <v>0</v>
      </c>
    </row>
    <row r="57" spans="1:5">
      <c r="A57" s="351">
        <f t="shared" ref="A57:A60" si="8">DATEVALUE("2024-05-15")</f>
        <v>45427</v>
      </c>
      <c r="B57" s="321" t="s">
        <v>1584</v>
      </c>
      <c r="C57" s="299">
        <v>30</v>
      </c>
      <c r="D57" s="4" t="s">
        <v>0</v>
      </c>
    </row>
    <row r="58" spans="1:5">
      <c r="A58" s="351">
        <f t="shared" si="8"/>
        <v>45427</v>
      </c>
      <c r="B58" s="321" t="s">
        <v>164</v>
      </c>
      <c r="C58" s="299">
        <v>70</v>
      </c>
      <c r="D58" s="4" t="s">
        <v>0</v>
      </c>
    </row>
    <row r="59" spans="1:5">
      <c r="A59" s="351">
        <f t="shared" si="8"/>
        <v>45427</v>
      </c>
      <c r="B59" s="353" t="s">
        <v>1717</v>
      </c>
      <c r="C59" s="299">
        <v>50</v>
      </c>
      <c r="D59" s="4" t="s">
        <v>0</v>
      </c>
    </row>
    <row r="60" spans="1:5">
      <c r="A60" s="351">
        <f t="shared" si="8"/>
        <v>45427</v>
      </c>
      <c r="B60" s="321" t="s">
        <v>1107</v>
      </c>
      <c r="C60" s="299">
        <v>80</v>
      </c>
      <c r="D60" s="4" t="s">
        <v>0</v>
      </c>
    </row>
    <row r="61" spans="1:5">
      <c r="A61" s="351">
        <f t="shared" ref="A61:A64" si="9">DATEVALUE("2024-05-16")</f>
        <v>45428</v>
      </c>
      <c r="B61" s="321" t="s">
        <v>1711</v>
      </c>
      <c r="C61" s="299">
        <v>70</v>
      </c>
      <c r="D61" s="4" t="s">
        <v>0</v>
      </c>
      <c r="E61" s="3" t="s">
        <v>119</v>
      </c>
    </row>
    <row r="62" spans="1:5">
      <c r="A62" s="351">
        <f t="shared" si="9"/>
        <v>45428</v>
      </c>
      <c r="B62" s="353" t="s">
        <v>1379</v>
      </c>
      <c r="C62" s="299">
        <v>80</v>
      </c>
      <c r="D62" s="4" t="s">
        <v>0</v>
      </c>
    </row>
    <row r="63" spans="1:5">
      <c r="A63" s="351">
        <f t="shared" si="9"/>
        <v>45428</v>
      </c>
      <c r="B63" s="321" t="s">
        <v>697</v>
      </c>
      <c r="C63" s="299">
        <v>80</v>
      </c>
      <c r="D63" s="4" t="s">
        <v>0</v>
      </c>
    </row>
    <row r="64" spans="1:5">
      <c r="A64" s="351">
        <f t="shared" si="9"/>
        <v>45428</v>
      </c>
      <c r="B64" s="353" t="s">
        <v>617</v>
      </c>
      <c r="C64" s="299">
        <v>80</v>
      </c>
      <c r="D64" s="4" t="s">
        <v>0</v>
      </c>
    </row>
    <row r="65" spans="1:39">
      <c r="A65" s="354">
        <v>45428</v>
      </c>
      <c r="B65" s="3" t="s">
        <v>360</v>
      </c>
      <c r="C65" s="3">
        <v>70</v>
      </c>
      <c r="D65" s="4" t="s">
        <v>0</v>
      </c>
    </row>
    <row r="66" spans="1:39">
      <c r="A66" s="351">
        <f t="shared" ref="A66:A68" si="10">DATEVALUE("2024-05-17")</f>
        <v>45429</v>
      </c>
      <c r="B66" s="321" t="s">
        <v>1370</v>
      </c>
      <c r="C66" s="299">
        <v>50</v>
      </c>
      <c r="D66" s="4" t="s">
        <v>0</v>
      </c>
    </row>
    <row r="67" spans="1:39">
      <c r="A67" s="351">
        <f t="shared" si="10"/>
        <v>45429</v>
      </c>
      <c r="B67" s="321" t="s">
        <v>1133</v>
      </c>
      <c r="C67" s="299">
        <v>80</v>
      </c>
      <c r="D67" s="4" t="s">
        <v>0</v>
      </c>
    </row>
    <row r="68" spans="1:39">
      <c r="A68" s="351">
        <f t="shared" si="10"/>
        <v>45429</v>
      </c>
      <c r="B68" s="353" t="s">
        <v>301</v>
      </c>
      <c r="C68" s="299">
        <v>120</v>
      </c>
      <c r="D68" s="4" t="s">
        <v>0</v>
      </c>
    </row>
    <row r="69" spans="1:39">
      <c r="A69" s="351">
        <f t="shared" ref="A69:A75" si="11">DATEVALUE("2024-05-19")</f>
        <v>45431</v>
      </c>
      <c r="B69" s="3" t="s">
        <v>1486</v>
      </c>
      <c r="C69" s="3">
        <v>80</v>
      </c>
      <c r="D69" s="4" t="s">
        <v>0</v>
      </c>
    </row>
    <row r="70" spans="1:39">
      <c r="A70" s="351">
        <f t="shared" si="11"/>
        <v>45431</v>
      </c>
      <c r="B70" s="353" t="s">
        <v>1666</v>
      </c>
      <c r="C70" s="11">
        <v>70</v>
      </c>
      <c r="D70" s="4" t="s">
        <v>0</v>
      </c>
    </row>
    <row r="71" spans="1:39">
      <c r="A71" s="351">
        <f t="shared" si="11"/>
        <v>45431</v>
      </c>
      <c r="B71" s="353" t="s">
        <v>210</v>
      </c>
      <c r="C71" s="11">
        <v>60</v>
      </c>
      <c r="D71" s="4" t="s">
        <v>0</v>
      </c>
      <c r="E71" s="3" t="s">
        <v>119</v>
      </c>
    </row>
    <row r="72" spans="1:39">
      <c r="A72" s="351">
        <f t="shared" si="11"/>
        <v>45431</v>
      </c>
      <c r="B72" s="3" t="s">
        <v>517</v>
      </c>
      <c r="C72" s="3">
        <v>130</v>
      </c>
      <c r="D72" s="4" t="s">
        <v>0</v>
      </c>
    </row>
    <row r="73" spans="1:39">
      <c r="A73" s="351">
        <f t="shared" si="11"/>
        <v>45431</v>
      </c>
      <c r="B73" s="3" t="s">
        <v>470</v>
      </c>
      <c r="C73" s="3">
        <v>80</v>
      </c>
      <c r="D73" s="4" t="s">
        <v>0</v>
      </c>
    </row>
    <row r="74" spans="1:39">
      <c r="A74" s="351">
        <f t="shared" si="11"/>
        <v>45431</v>
      </c>
      <c r="B74" s="3" t="s">
        <v>360</v>
      </c>
      <c r="C74" s="3">
        <v>70</v>
      </c>
      <c r="D74" s="4" t="s">
        <v>0</v>
      </c>
    </row>
    <row r="75" spans="1:39">
      <c r="A75" s="351">
        <f t="shared" si="11"/>
        <v>45431</v>
      </c>
      <c r="B75" s="3" t="s">
        <v>476</v>
      </c>
      <c r="C75" s="3">
        <v>70</v>
      </c>
      <c r="D75" s="4" t="s">
        <v>0</v>
      </c>
    </row>
    <row r="76" spans="1:39">
      <c r="B76" s="5"/>
      <c r="C76" s="5">
        <f>SUM(C38:C75)</f>
        <v>2475</v>
      </c>
      <c r="D76" s="5"/>
      <c r="E76" s="5"/>
      <c r="F76" s="5"/>
      <c r="G76" s="5"/>
      <c r="H76" s="5"/>
      <c r="I76" s="5"/>
      <c r="J76" s="5">
        <f>SUM(J38:J41)</f>
        <v>310</v>
      </c>
      <c r="K76" s="5"/>
      <c r="L76" s="5"/>
      <c r="M76" s="5">
        <f>C76+J76</f>
        <v>2785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</row>
    <row r="77" spans="1:39">
      <c r="B77" s="3"/>
    </row>
    <row r="78" spans="1:39">
      <c r="A78" s="302" t="s">
        <v>1483</v>
      </c>
      <c r="B78" s="3" t="s">
        <v>347</v>
      </c>
      <c r="C78" s="3">
        <v>40</v>
      </c>
      <c r="D78" s="4" t="s">
        <v>0</v>
      </c>
      <c r="E78" s="333">
        <v>60</v>
      </c>
      <c r="H78" s="352">
        <f>DATEVALUE("2024-05-20")</f>
        <v>45432</v>
      </c>
      <c r="I78" s="353" t="s">
        <v>427</v>
      </c>
      <c r="J78" s="299">
        <v>80</v>
      </c>
      <c r="K78" s="4" t="s">
        <v>1</v>
      </c>
    </row>
    <row r="79" spans="1:39">
      <c r="A79" s="302" t="s">
        <v>1483</v>
      </c>
      <c r="B79" s="3" t="s">
        <v>609</v>
      </c>
      <c r="C79" s="3">
        <v>30</v>
      </c>
      <c r="D79" s="4" t="s">
        <v>0</v>
      </c>
      <c r="E79" s="333">
        <f>75-C79</f>
        <v>45</v>
      </c>
      <c r="F79" s="3"/>
      <c r="G79" s="3" t="s">
        <v>1635</v>
      </c>
      <c r="H79" s="351">
        <f t="shared" ref="H79:H81" si="12">DATEVALUE("2024-05-21")</f>
        <v>45433</v>
      </c>
      <c r="I79" s="321" t="s">
        <v>9</v>
      </c>
      <c r="J79" s="299">
        <v>70</v>
      </c>
      <c r="K79" s="4" t="s">
        <v>3</v>
      </c>
    </row>
    <row r="80" spans="1:39">
      <c r="A80" s="302" t="s">
        <v>1483</v>
      </c>
      <c r="B80" s="3" t="s">
        <v>360</v>
      </c>
      <c r="C80" s="3">
        <v>30</v>
      </c>
      <c r="D80" s="4" t="s">
        <v>0</v>
      </c>
      <c r="E80" s="333">
        <v>45</v>
      </c>
      <c r="H80" s="352">
        <f t="shared" si="12"/>
        <v>45433</v>
      </c>
      <c r="I80" s="353" t="s">
        <v>501</v>
      </c>
      <c r="J80" s="299">
        <v>80</v>
      </c>
      <c r="K80" s="4" t="s">
        <v>1</v>
      </c>
    </row>
    <row r="81" spans="1:11">
      <c r="A81" s="302" t="s">
        <v>1484</v>
      </c>
      <c r="B81" s="3" t="s">
        <v>22</v>
      </c>
      <c r="C81" s="3">
        <v>0</v>
      </c>
      <c r="D81" s="4" t="s">
        <v>0</v>
      </c>
      <c r="E81" s="333">
        <v>35</v>
      </c>
      <c r="H81" s="352">
        <f t="shared" si="12"/>
        <v>45433</v>
      </c>
      <c r="I81" s="353" t="s">
        <v>427</v>
      </c>
      <c r="J81" s="299">
        <v>80</v>
      </c>
      <c r="K81" s="4" t="s">
        <v>1</v>
      </c>
    </row>
    <row r="82" spans="1:11">
      <c r="A82" s="302" t="s">
        <v>1484</v>
      </c>
      <c r="B82" s="3" t="s">
        <v>18</v>
      </c>
      <c r="C82" s="3">
        <v>30</v>
      </c>
      <c r="D82" s="4" t="s">
        <v>0</v>
      </c>
      <c r="E82" s="333">
        <v>45</v>
      </c>
      <c r="H82" s="351">
        <f t="shared" ref="H82:H83" si="13">DATEVALUE("2024-05-22")</f>
        <v>45434</v>
      </c>
      <c r="I82" s="321" t="s">
        <v>1571</v>
      </c>
      <c r="J82" s="299">
        <v>70</v>
      </c>
      <c r="K82" s="4" t="s">
        <v>1</v>
      </c>
    </row>
    <row r="83" spans="1:11">
      <c r="A83" s="299" t="s">
        <v>223</v>
      </c>
      <c r="B83" s="321" t="s">
        <v>1107</v>
      </c>
      <c r="C83" s="299">
        <v>100</v>
      </c>
      <c r="D83" s="4" t="s">
        <v>0</v>
      </c>
      <c r="E83" s="333">
        <v>0</v>
      </c>
      <c r="H83" s="351">
        <f t="shared" si="13"/>
        <v>45434</v>
      </c>
      <c r="I83" s="321" t="s">
        <v>301</v>
      </c>
      <c r="J83" s="299">
        <v>80</v>
      </c>
      <c r="K83" s="12" t="s">
        <v>505</v>
      </c>
    </row>
    <row r="84" spans="1:11">
      <c r="A84" s="351">
        <f t="shared" ref="A84:A90" si="14">DATEVALUE("2024-05-20")</f>
        <v>45432</v>
      </c>
      <c r="B84" s="321" t="s">
        <v>1370</v>
      </c>
      <c r="C84" s="299">
        <v>50</v>
      </c>
      <c r="D84" s="4" t="s">
        <v>0</v>
      </c>
    </row>
    <row r="85" spans="1:11">
      <c r="A85" s="351">
        <f t="shared" si="14"/>
        <v>45432</v>
      </c>
      <c r="B85" s="353" t="s">
        <v>394</v>
      </c>
      <c r="C85" s="299">
        <v>50</v>
      </c>
      <c r="D85" s="4" t="s">
        <v>0</v>
      </c>
      <c r="E85" s="3">
        <f>SUM(E78:E83)</f>
        <v>230</v>
      </c>
      <c r="J85" s="3">
        <f>SUM(J78:J83)</f>
        <v>460</v>
      </c>
    </row>
    <row r="86" spans="1:11">
      <c r="A86" s="351">
        <f t="shared" si="14"/>
        <v>45432</v>
      </c>
      <c r="B86" s="353" t="s">
        <v>20</v>
      </c>
      <c r="C86" s="299">
        <v>70</v>
      </c>
      <c r="D86" s="4" t="s">
        <v>0</v>
      </c>
    </row>
    <row r="87" spans="1:11">
      <c r="A87" s="351">
        <f t="shared" si="14"/>
        <v>45432</v>
      </c>
      <c r="B87" s="321" t="s">
        <v>1517</v>
      </c>
      <c r="C87" s="299">
        <v>120</v>
      </c>
      <c r="D87" s="4" t="s">
        <v>0</v>
      </c>
    </row>
    <row r="88" spans="1:11">
      <c r="A88" s="351">
        <f t="shared" si="14"/>
        <v>45432</v>
      </c>
      <c r="B88" s="353" t="s">
        <v>1585</v>
      </c>
      <c r="C88" s="299">
        <v>50</v>
      </c>
      <c r="D88" s="4" t="s">
        <v>0</v>
      </c>
    </row>
    <row r="89" spans="1:11">
      <c r="A89" s="351">
        <f t="shared" si="14"/>
        <v>45432</v>
      </c>
      <c r="B89" s="321" t="s">
        <v>18</v>
      </c>
      <c r="C89" s="299">
        <v>70</v>
      </c>
      <c r="D89" s="4" t="s">
        <v>0</v>
      </c>
    </row>
    <row r="90" spans="1:11">
      <c r="A90" s="351">
        <f t="shared" si="14"/>
        <v>45432</v>
      </c>
      <c r="B90" s="3" t="s">
        <v>443</v>
      </c>
      <c r="C90" s="3">
        <v>300</v>
      </c>
      <c r="D90" s="4" t="s">
        <v>0</v>
      </c>
    </row>
    <row r="91" spans="1:11">
      <c r="A91" s="351">
        <f t="shared" ref="A91:A97" si="15">DATEVALUE("2024-05-21")</f>
        <v>45433</v>
      </c>
      <c r="B91" s="321" t="s">
        <v>1718</v>
      </c>
      <c r="C91" s="299">
        <v>75</v>
      </c>
      <c r="D91" s="4" t="s">
        <v>0</v>
      </c>
    </row>
    <row r="92" spans="1:11">
      <c r="A92" s="351">
        <f t="shared" si="15"/>
        <v>45433</v>
      </c>
      <c r="B92" s="321" t="s">
        <v>1719</v>
      </c>
      <c r="C92" s="299">
        <v>75</v>
      </c>
      <c r="D92" s="4" t="s">
        <v>0</v>
      </c>
    </row>
    <row r="93" spans="1:11">
      <c r="A93" s="351">
        <f t="shared" si="15"/>
        <v>45433</v>
      </c>
      <c r="B93" s="321" t="s">
        <v>1720</v>
      </c>
      <c r="C93" s="299">
        <v>75</v>
      </c>
      <c r="D93" s="4" t="s">
        <v>0</v>
      </c>
    </row>
    <row r="94" spans="1:11">
      <c r="A94" s="351">
        <f t="shared" si="15"/>
        <v>45433</v>
      </c>
      <c r="B94" s="321" t="s">
        <v>331</v>
      </c>
      <c r="C94" s="299">
        <v>50</v>
      </c>
      <c r="D94" s="4" t="s">
        <v>0</v>
      </c>
    </row>
    <row r="95" spans="1:11">
      <c r="A95" s="351">
        <f t="shared" si="15"/>
        <v>45433</v>
      </c>
      <c r="B95" s="353" t="s">
        <v>301</v>
      </c>
      <c r="C95" s="299">
        <v>120</v>
      </c>
      <c r="D95" s="4" t="s">
        <v>0</v>
      </c>
    </row>
    <row r="96" spans="1:11">
      <c r="A96" s="351">
        <f t="shared" si="15"/>
        <v>45433</v>
      </c>
      <c r="B96" s="353" t="s">
        <v>490</v>
      </c>
      <c r="C96" s="299">
        <v>30</v>
      </c>
      <c r="D96" s="4" t="s">
        <v>0</v>
      </c>
    </row>
    <row r="97" spans="1:4">
      <c r="A97" s="351">
        <f t="shared" si="15"/>
        <v>45433</v>
      </c>
      <c r="B97" s="353" t="s">
        <v>615</v>
      </c>
      <c r="C97" s="299">
        <v>80</v>
      </c>
      <c r="D97" s="4" t="s">
        <v>0</v>
      </c>
    </row>
    <row r="98" spans="1:4">
      <c r="A98" s="351">
        <f t="shared" ref="A98:A99" si="16">DATEVALUE("2024-05-22")</f>
        <v>45434</v>
      </c>
      <c r="B98" s="353" t="s">
        <v>1106</v>
      </c>
      <c r="C98" s="299">
        <v>50</v>
      </c>
      <c r="D98" s="4" t="s">
        <v>0</v>
      </c>
    </row>
    <row r="99" spans="1:4">
      <c r="A99" s="351">
        <f t="shared" si="16"/>
        <v>45434</v>
      </c>
      <c r="B99" s="353" t="s">
        <v>164</v>
      </c>
      <c r="C99" s="299">
        <v>70</v>
      </c>
      <c r="D99" s="4" t="s">
        <v>0</v>
      </c>
    </row>
    <row r="100" spans="1:4">
      <c r="A100" s="351">
        <f t="shared" ref="A100:A104" si="17">DATEVALUE("2024-05-23")</f>
        <v>45435</v>
      </c>
      <c r="B100" s="353" t="s">
        <v>1652</v>
      </c>
      <c r="C100" s="299">
        <v>50</v>
      </c>
      <c r="D100" s="4" t="s">
        <v>0</v>
      </c>
    </row>
    <row r="101" spans="1:4">
      <c r="A101" s="351">
        <f t="shared" si="17"/>
        <v>45435</v>
      </c>
      <c r="B101" s="321" t="s">
        <v>1721</v>
      </c>
      <c r="C101" s="299">
        <v>50</v>
      </c>
      <c r="D101" s="4" t="s">
        <v>0</v>
      </c>
    </row>
    <row r="102" spans="1:4">
      <c r="A102" s="351">
        <f t="shared" si="17"/>
        <v>45435</v>
      </c>
      <c r="B102" s="321" t="s">
        <v>372</v>
      </c>
      <c r="C102" s="299">
        <v>80</v>
      </c>
      <c r="D102" s="4" t="s">
        <v>0</v>
      </c>
    </row>
    <row r="103" spans="1:4">
      <c r="A103" s="351">
        <f t="shared" si="17"/>
        <v>45435</v>
      </c>
      <c r="B103" s="353" t="s">
        <v>328</v>
      </c>
      <c r="C103" s="299">
        <v>80</v>
      </c>
      <c r="D103" s="4" t="s">
        <v>0</v>
      </c>
    </row>
    <row r="104" spans="1:4">
      <c r="A104" s="351">
        <f t="shared" si="17"/>
        <v>45435</v>
      </c>
      <c r="B104" s="321" t="s">
        <v>1370</v>
      </c>
      <c r="C104" s="299">
        <v>80</v>
      </c>
      <c r="D104" s="4" t="s">
        <v>0</v>
      </c>
    </row>
    <row r="105" spans="1:4">
      <c r="A105" s="351">
        <f t="shared" ref="A105:A109" si="18">DATEVALUE("2024-05-24")</f>
        <v>45436</v>
      </c>
      <c r="B105" s="321" t="s">
        <v>1370</v>
      </c>
      <c r="C105" s="299">
        <v>50</v>
      </c>
      <c r="D105" s="4" t="s">
        <v>0</v>
      </c>
    </row>
    <row r="106" spans="1:4">
      <c r="A106" s="351">
        <f t="shared" si="18"/>
        <v>45436</v>
      </c>
      <c r="B106" s="353" t="s">
        <v>1133</v>
      </c>
      <c r="C106" s="299">
        <v>80</v>
      </c>
      <c r="D106" s="4" t="s">
        <v>0</v>
      </c>
    </row>
    <row r="107" spans="1:4">
      <c r="A107" s="351">
        <f t="shared" si="18"/>
        <v>45436</v>
      </c>
      <c r="B107" s="321" t="s">
        <v>1694</v>
      </c>
      <c r="C107" s="299">
        <v>50</v>
      </c>
      <c r="D107" s="4" t="s">
        <v>0</v>
      </c>
    </row>
    <row r="108" spans="1:4">
      <c r="A108" s="351">
        <f t="shared" si="18"/>
        <v>45436</v>
      </c>
      <c r="B108" s="353" t="s">
        <v>470</v>
      </c>
      <c r="C108" s="299">
        <v>80</v>
      </c>
      <c r="D108" s="4" t="s">
        <v>0</v>
      </c>
    </row>
    <row r="109" spans="1:4">
      <c r="A109" s="351">
        <f t="shared" si="18"/>
        <v>45436</v>
      </c>
      <c r="B109" s="353" t="s">
        <v>360</v>
      </c>
      <c r="C109" s="299">
        <v>50</v>
      </c>
      <c r="D109" s="4" t="s">
        <v>0</v>
      </c>
    </row>
    <row r="110" spans="1:4">
      <c r="A110" s="351">
        <f t="shared" ref="A110:A113" si="19">DATEVALUE("2024-05-26")</f>
        <v>45438</v>
      </c>
      <c r="B110" s="321" t="s">
        <v>1107</v>
      </c>
      <c r="C110" s="299">
        <v>80</v>
      </c>
      <c r="D110" s="4" t="s">
        <v>0</v>
      </c>
    </row>
    <row r="111" spans="1:4">
      <c r="A111" s="351">
        <f t="shared" si="19"/>
        <v>45438</v>
      </c>
      <c r="B111" s="321" t="s">
        <v>517</v>
      </c>
      <c r="C111" s="299">
        <v>80</v>
      </c>
      <c r="D111" s="4" t="s">
        <v>0</v>
      </c>
    </row>
    <row r="112" spans="1:4">
      <c r="A112" s="351">
        <f t="shared" si="19"/>
        <v>45438</v>
      </c>
      <c r="B112" s="321" t="s">
        <v>305</v>
      </c>
      <c r="C112" s="299">
        <v>80</v>
      </c>
      <c r="D112" s="4" t="s">
        <v>0</v>
      </c>
    </row>
    <row r="113" spans="1:39">
      <c r="A113" s="351">
        <f t="shared" si="19"/>
        <v>45438</v>
      </c>
      <c r="B113" s="321" t="s">
        <v>609</v>
      </c>
      <c r="C113" s="299">
        <v>80</v>
      </c>
      <c r="D113" s="4" t="s">
        <v>0</v>
      </c>
    </row>
    <row r="114" spans="1:39">
      <c r="A114" s="351">
        <f t="shared" ref="A114:A115" si="20">DATEVALUE("2024-05-21")</f>
        <v>45433</v>
      </c>
      <c r="B114" s="321" t="s">
        <v>1722</v>
      </c>
      <c r="C114" s="3">
        <v>100</v>
      </c>
      <c r="D114" s="4" t="s">
        <v>0</v>
      </c>
    </row>
    <row r="115" spans="1:39">
      <c r="A115" s="351">
        <f t="shared" si="20"/>
        <v>45433</v>
      </c>
      <c r="B115" s="321" t="s">
        <v>1723</v>
      </c>
      <c r="C115" s="3">
        <v>100</v>
      </c>
      <c r="D115" s="4" t="s">
        <v>0</v>
      </c>
    </row>
    <row r="116" spans="1:39">
      <c r="B116" s="5"/>
      <c r="C116" s="5">
        <f>SUM(C78:C115)</f>
        <v>2735</v>
      </c>
      <c r="D116" s="5"/>
      <c r="E116" s="5"/>
      <c r="F116" s="5"/>
      <c r="G116" s="5"/>
      <c r="H116" s="5"/>
      <c r="I116" s="5"/>
      <c r="J116" s="5">
        <v>460</v>
      </c>
      <c r="K116" s="5"/>
      <c r="L116" s="5">
        <f>C116+J116</f>
        <v>3195</v>
      </c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</row>
    <row r="117" spans="1:39">
      <c r="B117" s="3"/>
    </row>
    <row r="118" spans="1:39">
      <c r="A118" s="302" t="s">
        <v>1483</v>
      </c>
      <c r="B118" s="3" t="s">
        <v>347</v>
      </c>
      <c r="C118" s="3">
        <v>32</v>
      </c>
      <c r="D118" s="4" t="s">
        <v>0</v>
      </c>
      <c r="E118" s="3">
        <v>48</v>
      </c>
    </row>
    <row r="119" spans="1:39">
      <c r="A119" s="302" t="s">
        <v>1483</v>
      </c>
      <c r="B119" s="3" t="s">
        <v>609</v>
      </c>
      <c r="C119" s="3">
        <v>24</v>
      </c>
      <c r="D119" s="4" t="s">
        <v>0</v>
      </c>
      <c r="E119" s="3">
        <v>36</v>
      </c>
      <c r="G119" s="3">
        <f>SUM(E118:E120)</f>
        <v>120</v>
      </c>
    </row>
    <row r="120" spans="1:39">
      <c r="A120" s="302" t="s">
        <v>1483</v>
      </c>
      <c r="B120" s="3" t="s">
        <v>360</v>
      </c>
      <c r="C120" s="3">
        <v>24</v>
      </c>
      <c r="D120" s="4" t="s">
        <v>0</v>
      </c>
      <c r="E120" s="3">
        <v>36</v>
      </c>
    </row>
    <row r="121" spans="1:39">
      <c r="A121" s="302" t="s">
        <v>1484</v>
      </c>
      <c r="B121" s="3" t="s">
        <v>22</v>
      </c>
      <c r="C121" s="3">
        <v>0</v>
      </c>
      <c r="D121" s="4" t="s">
        <v>0</v>
      </c>
      <c r="E121" s="3">
        <v>28</v>
      </c>
    </row>
    <row r="122" spans="1:39">
      <c r="A122" s="302" t="s">
        <v>1484</v>
      </c>
      <c r="B122" s="3" t="s">
        <v>18</v>
      </c>
      <c r="C122" s="3">
        <v>24</v>
      </c>
      <c r="D122" s="4" t="s">
        <v>0</v>
      </c>
      <c r="E122" s="3">
        <v>36</v>
      </c>
    </row>
    <row r="123" spans="1:39">
      <c r="A123" s="299" t="s">
        <v>223</v>
      </c>
      <c r="B123" s="321" t="s">
        <v>1107</v>
      </c>
      <c r="C123" s="299">
        <v>100</v>
      </c>
      <c r="D123" s="4" t="s">
        <v>0</v>
      </c>
      <c r="E123" s="3">
        <v>0</v>
      </c>
    </row>
    <row r="124" spans="1:39">
      <c r="A124" s="351">
        <f t="shared" ref="A124:A128" si="21">DATEVALUE("2024-05-27")</f>
        <v>45439</v>
      </c>
      <c r="B124" s="353" t="s">
        <v>1370</v>
      </c>
      <c r="C124" s="299">
        <v>80</v>
      </c>
      <c r="D124" s="4" t="s">
        <v>0</v>
      </c>
    </row>
    <row r="125" spans="1:39">
      <c r="A125" s="351">
        <f t="shared" si="21"/>
        <v>45439</v>
      </c>
      <c r="B125" s="321" t="s">
        <v>32</v>
      </c>
      <c r="C125" s="299">
        <v>200</v>
      </c>
      <c r="D125" s="4" t="s">
        <v>0</v>
      </c>
      <c r="E125" s="3">
        <f>SUM(E118:E123)</f>
        <v>184</v>
      </c>
    </row>
    <row r="126" spans="1:39">
      <c r="A126" s="351">
        <f t="shared" si="21"/>
        <v>45439</v>
      </c>
      <c r="B126" s="353" t="s">
        <v>6</v>
      </c>
      <c r="C126" s="299">
        <v>70</v>
      </c>
      <c r="D126" s="4" t="s">
        <v>0</v>
      </c>
    </row>
    <row r="127" spans="1:39">
      <c r="A127" s="351">
        <f t="shared" si="21"/>
        <v>45439</v>
      </c>
      <c r="B127" s="321" t="s">
        <v>144</v>
      </c>
      <c r="C127" s="299">
        <v>80</v>
      </c>
      <c r="D127" s="4" t="s">
        <v>0</v>
      </c>
    </row>
    <row r="128" spans="1:39">
      <c r="A128" s="351">
        <f t="shared" si="21"/>
        <v>45439</v>
      </c>
      <c r="B128" s="321" t="s">
        <v>1724</v>
      </c>
      <c r="C128" s="299">
        <v>80</v>
      </c>
      <c r="D128" s="4" t="s">
        <v>0</v>
      </c>
    </row>
    <row r="129" spans="1:4">
      <c r="A129" s="351">
        <f t="shared" ref="A129:A134" si="22">DATEVALUE("2024-05-28")</f>
        <v>45440</v>
      </c>
      <c r="B129" s="321" t="s">
        <v>1724</v>
      </c>
      <c r="C129" s="299">
        <v>80</v>
      </c>
      <c r="D129" s="4" t="s">
        <v>0</v>
      </c>
    </row>
    <row r="130" spans="1:4">
      <c r="A130" s="351">
        <f t="shared" si="22"/>
        <v>45440</v>
      </c>
      <c r="B130" s="353" t="s">
        <v>331</v>
      </c>
      <c r="C130" s="299">
        <v>50</v>
      </c>
      <c r="D130" s="4" t="s">
        <v>0</v>
      </c>
    </row>
    <row r="131" spans="1:4">
      <c r="A131" s="351">
        <f t="shared" si="22"/>
        <v>45440</v>
      </c>
      <c r="B131" s="321" t="s">
        <v>144</v>
      </c>
      <c r="C131" s="299">
        <v>50</v>
      </c>
      <c r="D131" s="4" t="s">
        <v>0</v>
      </c>
    </row>
    <row r="132" spans="1:4">
      <c r="A132" s="351">
        <f t="shared" si="22"/>
        <v>45440</v>
      </c>
      <c r="B132" s="321" t="s">
        <v>372</v>
      </c>
      <c r="C132" s="299">
        <v>70</v>
      </c>
      <c r="D132" s="4" t="s">
        <v>0</v>
      </c>
    </row>
    <row r="133" spans="1:4">
      <c r="A133" s="351">
        <f t="shared" si="22"/>
        <v>45440</v>
      </c>
      <c r="B133" s="353" t="s">
        <v>1370</v>
      </c>
      <c r="C133" s="299">
        <v>80</v>
      </c>
      <c r="D133" s="4" t="s">
        <v>0</v>
      </c>
    </row>
    <row r="134" spans="1:4">
      <c r="A134" s="351">
        <f t="shared" si="22"/>
        <v>45440</v>
      </c>
      <c r="B134" s="321" t="s">
        <v>305</v>
      </c>
      <c r="C134" s="299">
        <v>80</v>
      </c>
      <c r="D134" s="4" t="s">
        <v>0</v>
      </c>
    </row>
    <row r="135" spans="1:4">
      <c r="A135" s="351">
        <f t="shared" ref="A135:A140" si="23">DATEVALUE("2024-05-29")</f>
        <v>45441</v>
      </c>
      <c r="B135" s="353" t="s">
        <v>517</v>
      </c>
      <c r="C135" s="299">
        <v>70</v>
      </c>
      <c r="D135" s="4" t="s">
        <v>0</v>
      </c>
    </row>
    <row r="136" spans="1:4">
      <c r="A136" s="351">
        <f t="shared" si="23"/>
        <v>45441</v>
      </c>
      <c r="B136" s="353" t="s">
        <v>1370</v>
      </c>
      <c r="C136" s="299">
        <v>110</v>
      </c>
      <c r="D136" s="4" t="s">
        <v>0</v>
      </c>
    </row>
    <row r="137" spans="1:4">
      <c r="A137" s="351">
        <f t="shared" si="23"/>
        <v>45441</v>
      </c>
      <c r="B137" s="353" t="s">
        <v>164</v>
      </c>
      <c r="C137" s="299">
        <v>70</v>
      </c>
      <c r="D137" s="4" t="s">
        <v>0</v>
      </c>
    </row>
    <row r="138" spans="1:4">
      <c r="A138" s="351">
        <f t="shared" si="23"/>
        <v>45441</v>
      </c>
      <c r="B138" s="353" t="s">
        <v>1026</v>
      </c>
      <c r="C138" s="299">
        <v>50</v>
      </c>
      <c r="D138" s="4" t="s">
        <v>0</v>
      </c>
    </row>
    <row r="139" spans="1:4">
      <c r="A139" s="351">
        <f t="shared" si="23"/>
        <v>45441</v>
      </c>
      <c r="B139" s="321" t="s">
        <v>84</v>
      </c>
      <c r="C139" s="299">
        <v>50</v>
      </c>
      <c r="D139" s="4" t="s">
        <v>0</v>
      </c>
    </row>
    <row r="140" spans="1:4">
      <c r="A140" s="351">
        <f t="shared" si="23"/>
        <v>45441</v>
      </c>
      <c r="B140" s="3" t="s">
        <v>1725</v>
      </c>
      <c r="C140" s="3">
        <v>60</v>
      </c>
      <c r="D140" s="4" t="s">
        <v>0</v>
      </c>
    </row>
    <row r="141" spans="1:4">
      <c r="A141" s="351">
        <f t="shared" ref="A141:A143" si="24">DATEVALUE("2024-05-30")</f>
        <v>45442</v>
      </c>
      <c r="B141" s="353" t="s">
        <v>1117</v>
      </c>
      <c r="C141" s="299">
        <v>50</v>
      </c>
      <c r="D141" s="4" t="s">
        <v>0</v>
      </c>
    </row>
    <row r="142" spans="1:4">
      <c r="A142" s="351">
        <f t="shared" si="24"/>
        <v>45442</v>
      </c>
      <c r="B142" s="353" t="s">
        <v>1379</v>
      </c>
      <c r="C142" s="299">
        <v>80</v>
      </c>
      <c r="D142" s="4" t="s">
        <v>0</v>
      </c>
    </row>
    <row r="143" spans="1:4">
      <c r="A143" s="351">
        <f t="shared" si="24"/>
        <v>45442</v>
      </c>
      <c r="B143" s="321" t="s">
        <v>328</v>
      </c>
      <c r="C143" s="299">
        <v>80</v>
      </c>
      <c r="D143" s="4" t="s">
        <v>0</v>
      </c>
    </row>
    <row r="144" spans="1:4">
      <c r="A144" s="351">
        <f t="shared" ref="A144:A145" si="25">DATEVALUE("2024-05-29")</f>
        <v>45441</v>
      </c>
      <c r="B144" s="321" t="s">
        <v>1724</v>
      </c>
      <c r="C144" s="299">
        <v>80</v>
      </c>
      <c r="D144" s="4" t="s">
        <v>0</v>
      </c>
    </row>
    <row r="145" spans="1:39">
      <c r="A145" s="351">
        <f t="shared" si="25"/>
        <v>45441</v>
      </c>
      <c r="B145" s="321" t="s">
        <v>360</v>
      </c>
      <c r="C145" s="299">
        <v>70</v>
      </c>
      <c r="D145" s="4" t="s">
        <v>0</v>
      </c>
    </row>
    <row r="146" spans="1:39">
      <c r="A146" s="351">
        <f t="shared" ref="A146:A147" si="26">DATEVALUE("2024-05-31")</f>
        <v>45443</v>
      </c>
      <c r="B146" s="353" t="s">
        <v>1133</v>
      </c>
      <c r="C146" s="299">
        <v>80</v>
      </c>
      <c r="D146" s="4" t="s">
        <v>0</v>
      </c>
    </row>
    <row r="147" spans="1:39">
      <c r="A147" s="351">
        <f t="shared" si="26"/>
        <v>45443</v>
      </c>
      <c r="B147" s="321" t="s">
        <v>1726</v>
      </c>
      <c r="C147" s="299">
        <v>50</v>
      </c>
      <c r="D147" s="4" t="s">
        <v>0</v>
      </c>
    </row>
    <row r="148" spans="1:39">
      <c r="A148" s="351">
        <f t="shared" ref="A148:A158" si="27">DATEVALUE("2024-06-2")</f>
        <v>45445</v>
      </c>
      <c r="B148" s="321" t="s">
        <v>1486</v>
      </c>
      <c r="C148" s="299">
        <v>80</v>
      </c>
      <c r="D148" s="4" t="s">
        <v>0</v>
      </c>
    </row>
    <row r="149" spans="1:39">
      <c r="A149" s="351">
        <f t="shared" si="27"/>
        <v>45445</v>
      </c>
      <c r="B149" s="353" t="s">
        <v>316</v>
      </c>
      <c r="C149" s="299">
        <v>80</v>
      </c>
      <c r="D149" s="4" t="s">
        <v>0</v>
      </c>
    </row>
    <row r="150" spans="1:39">
      <c r="A150" s="351">
        <f t="shared" si="27"/>
        <v>45445</v>
      </c>
      <c r="B150" s="321" t="s">
        <v>1727</v>
      </c>
      <c r="C150" s="299">
        <v>120</v>
      </c>
      <c r="D150" s="4" t="s">
        <v>0</v>
      </c>
      <c r="H150" s="3" t="s">
        <v>1728</v>
      </c>
      <c r="I150" s="299">
        <v>300</v>
      </c>
      <c r="J150" s="4" t="s">
        <v>8</v>
      </c>
    </row>
    <row r="151" spans="1:39">
      <c r="A151" s="351">
        <f t="shared" si="27"/>
        <v>45445</v>
      </c>
      <c r="B151" s="353" t="s">
        <v>615</v>
      </c>
      <c r="C151" s="299">
        <v>80</v>
      </c>
      <c r="D151" s="4" t="s">
        <v>0</v>
      </c>
      <c r="G151" s="352">
        <f>DATEVALUE("2024-05-29")</f>
        <v>45441</v>
      </c>
      <c r="H151" s="353" t="s">
        <v>1571</v>
      </c>
      <c r="I151" s="299">
        <v>70</v>
      </c>
      <c r="J151" s="4" t="s">
        <v>1</v>
      </c>
    </row>
    <row r="152" spans="1:39">
      <c r="A152" s="351">
        <f t="shared" si="27"/>
        <v>45445</v>
      </c>
      <c r="B152" s="321" t="s">
        <v>305</v>
      </c>
      <c r="C152" s="299">
        <v>80</v>
      </c>
      <c r="D152" s="4" t="s">
        <v>0</v>
      </c>
      <c r="G152" s="352">
        <f>DATEVALUE("2024-05-30")</f>
        <v>45442</v>
      </c>
      <c r="H152" s="3" t="s">
        <v>1728</v>
      </c>
      <c r="I152" s="3">
        <v>50</v>
      </c>
      <c r="J152" s="4" t="s">
        <v>8</v>
      </c>
    </row>
    <row r="153" spans="1:39">
      <c r="A153" s="351">
        <f t="shared" si="27"/>
        <v>45445</v>
      </c>
      <c r="B153" s="321" t="s">
        <v>1107</v>
      </c>
      <c r="C153" s="299">
        <v>80</v>
      </c>
      <c r="D153" s="4" t="s">
        <v>0</v>
      </c>
    </row>
    <row r="154" spans="1:39">
      <c r="A154" s="351">
        <f t="shared" si="27"/>
        <v>45445</v>
      </c>
      <c r="B154" s="353" t="s">
        <v>1110</v>
      </c>
      <c r="C154" s="299">
        <v>80</v>
      </c>
      <c r="D154" s="4" t="s">
        <v>0</v>
      </c>
    </row>
    <row r="155" spans="1:39">
      <c r="A155" s="351">
        <f t="shared" si="27"/>
        <v>45445</v>
      </c>
      <c r="B155" s="353" t="s">
        <v>1725</v>
      </c>
      <c r="C155" s="299">
        <v>100</v>
      </c>
      <c r="D155" s="4" t="s">
        <v>0</v>
      </c>
    </row>
    <row r="156" spans="1:39">
      <c r="A156" s="351">
        <f t="shared" si="27"/>
        <v>45445</v>
      </c>
      <c r="B156" s="321" t="s">
        <v>152</v>
      </c>
      <c r="C156" s="299">
        <v>50</v>
      </c>
      <c r="D156" s="4" t="s">
        <v>0</v>
      </c>
    </row>
    <row r="157" spans="1:39">
      <c r="A157" s="351">
        <f t="shared" si="27"/>
        <v>45445</v>
      </c>
      <c r="B157" s="321" t="s">
        <v>1490</v>
      </c>
      <c r="C157" s="299">
        <v>415</v>
      </c>
      <c r="D157" s="4" t="s">
        <v>0</v>
      </c>
    </row>
    <row r="158" spans="1:39">
      <c r="A158" s="351">
        <f t="shared" si="27"/>
        <v>45445</v>
      </c>
      <c r="B158" s="321" t="s">
        <v>360</v>
      </c>
      <c r="C158" s="299">
        <v>70</v>
      </c>
      <c r="D158" s="4" t="s">
        <v>0</v>
      </c>
      <c r="E158" s="3" t="s">
        <v>119</v>
      </c>
    </row>
    <row r="159" spans="1:39">
      <c r="A159" s="351"/>
      <c r="B159" s="362"/>
      <c r="C159" s="363">
        <f>SUM(C118:C158)</f>
        <v>3259</v>
      </c>
      <c r="D159" s="5"/>
      <c r="E159" s="5"/>
      <c r="F159" s="5"/>
      <c r="G159" s="5"/>
      <c r="H159" s="5"/>
      <c r="I159" s="5"/>
      <c r="J159" s="5">
        <f>SUM(I150:I152)</f>
        <v>420</v>
      </c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</row>
    <row r="160" spans="1:39">
      <c r="A160" s="351"/>
      <c r="B160" s="321"/>
      <c r="C160" s="299"/>
    </row>
    <row r="161" spans="1:7">
      <c r="B161" s="3" t="s">
        <v>0</v>
      </c>
      <c r="C161" s="3" t="s">
        <v>1</v>
      </c>
      <c r="D161" s="3" t="s">
        <v>3</v>
      </c>
      <c r="E161" s="3" t="s">
        <v>2</v>
      </c>
      <c r="F161" s="3" t="s">
        <v>505</v>
      </c>
    </row>
    <row r="162" spans="1:7">
      <c r="A162" s="3" t="s">
        <v>219</v>
      </c>
      <c r="B162" s="3">
        <v>1970</v>
      </c>
      <c r="C162" s="3">
        <v>150</v>
      </c>
      <c r="D162" s="3">
        <v>70</v>
      </c>
      <c r="E162" s="3">
        <v>0</v>
      </c>
      <c r="G162" s="3">
        <f t="shared" ref="G162:G165" si="28">B162+C162+D162+E162</f>
        <v>2190</v>
      </c>
    </row>
    <row r="163" spans="1:7">
      <c r="A163" s="3" t="s">
        <v>220</v>
      </c>
      <c r="B163" s="3">
        <v>2475</v>
      </c>
      <c r="C163" s="3">
        <v>180</v>
      </c>
      <c r="D163" s="3">
        <v>130</v>
      </c>
      <c r="E163" s="3">
        <v>0</v>
      </c>
      <c r="G163" s="3">
        <f t="shared" si="28"/>
        <v>2785</v>
      </c>
    </row>
    <row r="164" spans="1:7">
      <c r="A164" s="3" t="s">
        <v>221</v>
      </c>
      <c r="B164" s="3">
        <v>2735</v>
      </c>
      <c r="C164" s="3">
        <v>310</v>
      </c>
      <c r="D164" s="3">
        <v>70</v>
      </c>
      <c r="E164" s="3">
        <v>0</v>
      </c>
      <c r="F164" s="3">
        <v>80</v>
      </c>
      <c r="G164" s="3">
        <f t="shared" si="28"/>
        <v>3115</v>
      </c>
    </row>
    <row r="165" spans="1:7">
      <c r="A165" s="3" t="s">
        <v>222</v>
      </c>
      <c r="B165" s="3">
        <v>3260</v>
      </c>
      <c r="C165" s="3">
        <v>70</v>
      </c>
      <c r="D165" s="3">
        <v>0</v>
      </c>
      <c r="E165" s="3">
        <v>350</v>
      </c>
      <c r="G165" s="3">
        <f t="shared" si="28"/>
        <v>3680</v>
      </c>
    </row>
    <row r="166" spans="1:7">
      <c r="B166" s="3"/>
    </row>
    <row r="167" spans="1:7">
      <c r="B167" s="3">
        <f t="shared" ref="B167:F167" si="29">SUM(B162:B165)</f>
        <v>10440</v>
      </c>
      <c r="C167" s="3">
        <f t="shared" si="29"/>
        <v>710</v>
      </c>
      <c r="D167" s="3">
        <f t="shared" si="29"/>
        <v>270</v>
      </c>
      <c r="E167" s="3">
        <f t="shared" si="29"/>
        <v>350</v>
      </c>
      <c r="F167" s="3">
        <f t="shared" si="29"/>
        <v>80</v>
      </c>
      <c r="G167" s="3">
        <f>B167+C167+D167+E167+F167</f>
        <v>11850</v>
      </c>
    </row>
    <row r="168" spans="1:7">
      <c r="B168" s="3"/>
    </row>
    <row r="169" spans="1:7">
      <c r="B169" s="3"/>
    </row>
    <row r="170" spans="1:7">
      <c r="B170" s="3"/>
    </row>
    <row r="171" spans="1:7">
      <c r="B171" s="3"/>
    </row>
    <row r="172" spans="1:7">
      <c r="B172" s="3"/>
    </row>
    <row r="173" spans="1:7">
      <c r="B173" s="3"/>
    </row>
    <row r="174" spans="1:7">
      <c r="B174" s="3"/>
    </row>
    <row r="175" spans="1:7">
      <c r="B175" s="3"/>
    </row>
    <row r="176" spans="1:7">
      <c r="B176" s="3"/>
    </row>
    <row r="177" spans="1:14">
      <c r="B177" s="3"/>
    </row>
    <row r="178" spans="1:14">
      <c r="B178" s="3"/>
    </row>
    <row r="180" spans="1:14">
      <c r="H180" s="17"/>
    </row>
    <row r="181" spans="1:14">
      <c r="H181" s="17"/>
    </row>
    <row r="182" spans="1:14">
      <c r="M182" s="3" t="s">
        <v>119</v>
      </c>
    </row>
    <row r="183" spans="1:14">
      <c r="B183" s="46"/>
    </row>
    <row r="184" spans="1:14">
      <c r="A184" s="49"/>
      <c r="B184" s="131"/>
      <c r="C184" s="49"/>
      <c r="D184" s="49"/>
      <c r="E184" s="49"/>
      <c r="F184" s="49"/>
      <c r="G184" s="49"/>
    </row>
    <row r="185" spans="1:14">
      <c r="B185" s="46"/>
      <c r="N185" s="5"/>
    </row>
    <row r="186" spans="1:14">
      <c r="B186" s="46"/>
      <c r="N186" s="5"/>
    </row>
    <row r="187" spans="1:14">
      <c r="B187" s="46"/>
      <c r="N187" s="5"/>
    </row>
    <row r="188" spans="1:14">
      <c r="N188" s="5"/>
    </row>
    <row r="189" spans="1:14">
      <c r="N189" s="5"/>
    </row>
    <row r="190" spans="1:14">
      <c r="N190" s="5"/>
    </row>
    <row r="191" spans="1:14">
      <c r="M191" s="3" t="s">
        <v>119</v>
      </c>
    </row>
    <row r="193" spans="1:14">
      <c r="A193" s="5"/>
      <c r="B193" s="5"/>
      <c r="C193" s="5"/>
      <c r="D193" s="5"/>
      <c r="E193" s="5"/>
      <c r="F193" s="5"/>
      <c r="G193" s="5"/>
    </row>
    <row r="194" spans="1:14">
      <c r="B194" s="40"/>
      <c r="C194" s="40"/>
      <c r="H194" s="40"/>
      <c r="N194" s="5"/>
    </row>
    <row r="197" spans="1:14">
      <c r="N197" s="5"/>
    </row>
    <row r="198" spans="1:14">
      <c r="N198" s="5"/>
    </row>
    <row r="199" spans="1:14">
      <c r="N199" s="5"/>
    </row>
    <row r="200" spans="1:14">
      <c r="N200" s="5"/>
    </row>
    <row r="201" spans="1:14">
      <c r="B201" s="40"/>
      <c r="C201" s="40"/>
      <c r="M201" s="3" t="s">
        <v>1598</v>
      </c>
      <c r="N201" s="5"/>
    </row>
    <row r="202" spans="1:14">
      <c r="B202" s="40"/>
      <c r="C202" s="40"/>
      <c r="M202" s="3" t="s">
        <v>372</v>
      </c>
      <c r="N202" s="5"/>
    </row>
    <row r="203" spans="1:14">
      <c r="B203" s="40"/>
      <c r="C203" s="40"/>
      <c r="M203" s="3" t="s">
        <v>347</v>
      </c>
      <c r="N203" s="5"/>
    </row>
    <row r="204" spans="1:14">
      <c r="N204" s="5"/>
    </row>
    <row r="205" spans="1:14">
      <c r="N205" s="5"/>
    </row>
    <row r="206" spans="1:14">
      <c r="N206" s="5"/>
    </row>
    <row r="207" spans="1:14">
      <c r="N207" s="5"/>
    </row>
    <row r="208" spans="1:14">
      <c r="M208" s="3" t="s">
        <v>119</v>
      </c>
      <c r="N208" s="5"/>
    </row>
    <row r="209" spans="1:14">
      <c r="B209" s="40"/>
      <c r="C209" s="40"/>
      <c r="N209" s="5"/>
    </row>
    <row r="210" spans="1:14">
      <c r="A210" s="364"/>
      <c r="B210" s="214"/>
      <c r="C210" s="214"/>
      <c r="D210" s="364"/>
      <c r="E210" s="364"/>
      <c r="F210" s="364"/>
      <c r="G210" s="364"/>
    </row>
    <row r="211" spans="1:14">
      <c r="B211" s="40"/>
      <c r="C211" s="40"/>
      <c r="N211" s="5"/>
    </row>
    <row r="212" spans="1:14">
      <c r="B212" s="40"/>
      <c r="C212" s="40"/>
      <c r="N212" s="5"/>
    </row>
    <row r="213" spans="1:14">
      <c r="A213" s="7"/>
      <c r="B213" s="130"/>
      <c r="C213" s="130"/>
      <c r="D213" s="7"/>
      <c r="E213" s="7"/>
      <c r="F213" s="7"/>
      <c r="G213" s="7"/>
      <c r="N213" s="5"/>
    </row>
    <row r="214" spans="1:14">
      <c r="B214" s="40"/>
      <c r="C214" s="40"/>
      <c r="N214" s="5"/>
    </row>
    <row r="215" spans="1:14">
      <c r="B215" s="40"/>
      <c r="C215" s="40"/>
      <c r="N215" s="5"/>
    </row>
    <row r="216" spans="1:14">
      <c r="N216" s="5"/>
    </row>
    <row r="217" spans="1:14">
      <c r="N217" s="5"/>
    </row>
    <row r="218" spans="1:14">
      <c r="N218" s="5"/>
    </row>
    <row r="220" spans="1:14">
      <c r="N220" s="5"/>
    </row>
    <row r="221" spans="1:14">
      <c r="M221" s="1">
        <v>45239</v>
      </c>
    </row>
    <row r="223" spans="1:14">
      <c r="H223" s="17"/>
    </row>
    <row r="224" spans="1:14">
      <c r="B224" s="40"/>
      <c r="C224" s="40"/>
    </row>
    <row r="225" spans="1:7">
      <c r="A225" s="364"/>
      <c r="B225" s="364"/>
      <c r="C225" s="364"/>
      <c r="D225" s="364"/>
      <c r="E225" s="364"/>
      <c r="F225" s="364"/>
      <c r="G225" s="364"/>
    </row>
    <row r="226" spans="1:7">
      <c r="B226" s="40"/>
      <c r="C226" s="40"/>
    </row>
    <row r="227" spans="1:7">
      <c r="A227" s="364"/>
      <c r="B227" s="364"/>
      <c r="C227" s="364"/>
      <c r="D227" s="364"/>
      <c r="E227" s="364"/>
      <c r="F227" s="364"/>
      <c r="G227" s="364"/>
    </row>
    <row r="228" spans="1:7">
      <c r="B228" s="40"/>
      <c r="C228" s="40"/>
    </row>
    <row r="229" spans="1:7">
      <c r="B229" s="40"/>
      <c r="C229" s="40"/>
    </row>
    <row r="230" spans="1:7">
      <c r="B230" s="40"/>
      <c r="C230" s="40"/>
    </row>
    <row r="231" spans="1:7">
      <c r="B231" s="40"/>
      <c r="C231" s="40"/>
    </row>
    <row r="232" spans="1:7">
      <c r="B232" s="40"/>
      <c r="C232" s="40"/>
    </row>
    <row r="236" spans="1:7">
      <c r="B236" s="40"/>
      <c r="C236" s="40"/>
    </row>
    <row r="237" spans="1:7">
      <c r="B237" s="40"/>
      <c r="C237" s="40"/>
    </row>
    <row r="238" spans="1:7">
      <c r="B238" s="40"/>
      <c r="C238" s="40"/>
    </row>
    <row r="239" spans="1:7">
      <c r="B239" s="40"/>
      <c r="C239" s="40"/>
      <c r="F239" s="40"/>
      <c r="G239" s="40"/>
    </row>
    <row r="246" spans="2:13">
      <c r="K246" s="365"/>
    </row>
    <row r="248" spans="2:13">
      <c r="B248" s="46"/>
      <c r="M248" s="3" t="s">
        <v>119</v>
      </c>
    </row>
    <row r="249" spans="2:13">
      <c r="B249" s="46"/>
      <c r="M249" s="3" t="s">
        <v>119</v>
      </c>
    </row>
  </sheetData>
  <conditionalFormatting sqref="K2:K4 D2:D35 K38:K41 D38:D75 K78:K82 D78:D115 D118:D158 J150:J152">
    <cfRule type="notContainsBlanks" dxfId="1" priority="1">
      <formula>LEN(TRIM(D2))&gt;0</formula>
    </cfRule>
    <cfRule type="containsBlanks" dxfId="0" priority="2">
      <formula>LEN(TRIM(D2))=0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3500-000000000000}">
          <x14:formula1>
            <xm:f>'Feb 2023'!$Y$4:$Y$8</xm:f>
          </x14:formula1>
          <xm:sqref>K2:K4 D2:D35 K38:K41 D38:D75 K78:K82 D78:D115 J150:J152 D118:D158</xm:sqref>
        </x14:dataValidation>
      </x14:dataValidation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AD1026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2" max="2" width="21.77734375" customWidth="1"/>
    <col min="3" max="4" width="8.44140625" customWidth="1"/>
    <col min="5" max="5" width="9.109375" customWidth="1"/>
    <col min="6" max="6" width="16.44140625" customWidth="1"/>
    <col min="7" max="7" width="20" customWidth="1"/>
    <col min="8" max="8" width="21.6640625" customWidth="1"/>
    <col min="10" max="11" width="17.6640625" customWidth="1"/>
  </cols>
  <sheetData>
    <row r="1" spans="1:30">
      <c r="A1" s="40" t="s">
        <v>1729</v>
      </c>
      <c r="B1" s="3" t="s">
        <v>288</v>
      </c>
      <c r="C1" s="3" t="s">
        <v>291</v>
      </c>
      <c r="D1" s="39" t="s">
        <v>292</v>
      </c>
      <c r="E1" s="3" t="s">
        <v>293</v>
      </c>
      <c r="F1" s="3" t="s">
        <v>294</v>
      </c>
      <c r="G1" s="3" t="s">
        <v>295</v>
      </c>
      <c r="H1" s="40" t="s">
        <v>296</v>
      </c>
      <c r="I1" s="3" t="s">
        <v>297</v>
      </c>
      <c r="J1" s="3" t="s">
        <v>298</v>
      </c>
      <c r="K1" s="3" t="s">
        <v>290</v>
      </c>
      <c r="L1" s="3" t="s">
        <v>299</v>
      </c>
    </row>
    <row r="2" spans="1:30">
      <c r="A2" s="34" t="s">
        <v>1730</v>
      </c>
      <c r="B2" s="366"/>
      <c r="C2" s="35"/>
      <c r="D2" s="36"/>
      <c r="E2" s="35"/>
      <c r="F2" s="35"/>
      <c r="G2" s="35"/>
      <c r="H2" s="37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</row>
    <row r="3" spans="1:30">
      <c r="A3" s="367">
        <f t="shared" ref="A3:A18" si="0">DATEVALUE("2024-06-03")</f>
        <v>45446</v>
      </c>
      <c r="B3" s="321" t="s">
        <v>347</v>
      </c>
      <c r="C3" s="3"/>
      <c r="D3" s="39">
        <v>100</v>
      </c>
      <c r="E3" s="368">
        <v>40</v>
      </c>
      <c r="F3" s="39">
        <f t="shared" ref="F3:F7" si="1">D3-E3</f>
        <v>60</v>
      </c>
      <c r="G3" s="3" t="s">
        <v>356</v>
      </c>
      <c r="H3" s="125" t="s">
        <v>303</v>
      </c>
      <c r="I3" s="3" t="s">
        <v>303</v>
      </c>
      <c r="J3" s="3" t="s">
        <v>0</v>
      </c>
      <c r="K3" s="3" t="s">
        <v>348</v>
      </c>
      <c r="L3" s="3" t="s">
        <v>303</v>
      </c>
    </row>
    <row r="4" spans="1:30">
      <c r="A4" s="367">
        <f t="shared" si="0"/>
        <v>45446</v>
      </c>
      <c r="B4" s="321" t="s">
        <v>609</v>
      </c>
      <c r="C4" s="3"/>
      <c r="D4" s="39">
        <v>75</v>
      </c>
      <c r="E4" s="368">
        <v>30</v>
      </c>
      <c r="F4" s="39">
        <f t="shared" si="1"/>
        <v>45</v>
      </c>
      <c r="G4" s="3" t="s">
        <v>356</v>
      </c>
      <c r="H4" s="125" t="s">
        <v>303</v>
      </c>
      <c r="I4" s="3" t="s">
        <v>303</v>
      </c>
      <c r="J4" s="3" t="s">
        <v>0</v>
      </c>
      <c r="K4" s="3" t="s">
        <v>200</v>
      </c>
      <c r="L4" s="3" t="s">
        <v>303</v>
      </c>
      <c r="M4" s="3" t="s">
        <v>1731</v>
      </c>
    </row>
    <row r="5" spans="1:30">
      <c r="A5" s="367">
        <f t="shared" si="0"/>
        <v>45446</v>
      </c>
      <c r="B5" s="321" t="s">
        <v>360</v>
      </c>
      <c r="C5" s="3"/>
      <c r="D5" s="39">
        <v>75</v>
      </c>
      <c r="E5" s="368">
        <v>30</v>
      </c>
      <c r="F5" s="39">
        <f t="shared" si="1"/>
        <v>45</v>
      </c>
      <c r="G5" s="3" t="s">
        <v>356</v>
      </c>
      <c r="H5" s="125" t="s">
        <v>303</v>
      </c>
      <c r="I5" s="3" t="s">
        <v>303</v>
      </c>
      <c r="J5" s="3" t="s">
        <v>0</v>
      </c>
      <c r="K5" s="3" t="s">
        <v>361</v>
      </c>
      <c r="L5" s="3" t="s">
        <v>303</v>
      </c>
    </row>
    <row r="6" spans="1:30">
      <c r="A6" s="367">
        <f t="shared" si="0"/>
        <v>45446</v>
      </c>
      <c r="B6" s="321" t="s">
        <v>22</v>
      </c>
      <c r="C6" s="3"/>
      <c r="D6" s="39">
        <v>35</v>
      </c>
      <c r="E6" s="368">
        <v>0</v>
      </c>
      <c r="F6" s="39">
        <f t="shared" si="1"/>
        <v>35</v>
      </c>
      <c r="G6" s="3" t="s">
        <v>21</v>
      </c>
      <c r="H6" s="125" t="s">
        <v>303</v>
      </c>
      <c r="I6" s="3" t="s">
        <v>303</v>
      </c>
      <c r="J6" s="3" t="s">
        <v>0</v>
      </c>
      <c r="K6" s="3" t="s">
        <v>233</v>
      </c>
      <c r="L6" s="3" t="s">
        <v>303</v>
      </c>
    </row>
    <row r="7" spans="1:30">
      <c r="A7" s="367">
        <f t="shared" si="0"/>
        <v>45446</v>
      </c>
      <c r="B7" s="321" t="s">
        <v>18</v>
      </c>
      <c r="C7" s="3"/>
      <c r="D7" s="39">
        <v>75</v>
      </c>
      <c r="E7" s="368">
        <v>30</v>
      </c>
      <c r="F7" s="39">
        <f t="shared" si="1"/>
        <v>45</v>
      </c>
      <c r="G7" s="3" t="s">
        <v>21</v>
      </c>
      <c r="H7" s="125" t="s">
        <v>303</v>
      </c>
      <c r="I7" s="3" t="s">
        <v>303</v>
      </c>
      <c r="J7" s="3" t="s">
        <v>0</v>
      </c>
      <c r="K7" s="3" t="s">
        <v>355</v>
      </c>
      <c r="L7" s="3" t="s">
        <v>303</v>
      </c>
    </row>
    <row r="8" spans="1:30">
      <c r="A8" s="367">
        <f t="shared" si="0"/>
        <v>45446</v>
      </c>
      <c r="B8" s="321" t="s">
        <v>1107</v>
      </c>
      <c r="C8" s="368"/>
      <c r="D8" s="369">
        <v>100</v>
      </c>
      <c r="E8" s="368">
        <v>100</v>
      </c>
      <c r="G8" s="3" t="s">
        <v>233</v>
      </c>
      <c r="H8" s="125" t="s">
        <v>303</v>
      </c>
      <c r="I8" s="3" t="s">
        <v>303</v>
      </c>
      <c r="J8" s="3" t="s">
        <v>0</v>
      </c>
      <c r="K8" s="3" t="s">
        <v>1732</v>
      </c>
      <c r="L8" s="3" t="s">
        <v>304</v>
      </c>
    </row>
    <row r="9" spans="1:30">
      <c r="A9" s="367">
        <f t="shared" si="0"/>
        <v>45446</v>
      </c>
      <c r="B9" s="321" t="s">
        <v>1733</v>
      </c>
      <c r="C9" s="368"/>
      <c r="D9" s="369">
        <v>20</v>
      </c>
      <c r="E9" s="368">
        <v>20</v>
      </c>
      <c r="G9" s="3" t="s">
        <v>233</v>
      </c>
      <c r="H9" s="41" t="s">
        <v>303</v>
      </c>
      <c r="I9" s="3" t="s">
        <v>303</v>
      </c>
      <c r="J9" s="3" t="s">
        <v>0</v>
      </c>
      <c r="K9" s="3" t="s">
        <v>1130</v>
      </c>
      <c r="L9" s="3" t="s">
        <v>304</v>
      </c>
    </row>
    <row r="10" spans="1:30">
      <c r="A10" s="370">
        <f t="shared" si="0"/>
        <v>45446</v>
      </c>
      <c r="B10" s="353" t="s">
        <v>1734</v>
      </c>
      <c r="C10" s="371"/>
      <c r="D10" s="372">
        <v>400</v>
      </c>
      <c r="E10" s="371">
        <v>400</v>
      </c>
      <c r="F10" s="3"/>
      <c r="G10" s="3" t="s">
        <v>233</v>
      </c>
      <c r="H10" s="40" t="s">
        <v>303</v>
      </c>
      <c r="I10" s="3" t="s">
        <v>303</v>
      </c>
      <c r="J10" s="3" t="s">
        <v>0</v>
      </c>
      <c r="K10" s="3" t="s">
        <v>32</v>
      </c>
      <c r="L10" s="3" t="s">
        <v>304</v>
      </c>
    </row>
    <row r="11" spans="1:30">
      <c r="A11" s="367">
        <f t="shared" si="0"/>
        <v>45446</v>
      </c>
      <c r="B11" s="353" t="s">
        <v>490</v>
      </c>
      <c r="C11" s="371"/>
      <c r="D11" s="372">
        <v>50</v>
      </c>
      <c r="E11" s="371">
        <v>50</v>
      </c>
      <c r="G11" s="3" t="s">
        <v>233</v>
      </c>
      <c r="H11" s="40" t="s">
        <v>303</v>
      </c>
      <c r="I11" s="3" t="s">
        <v>303</v>
      </c>
      <c r="J11" s="3" t="s">
        <v>0</v>
      </c>
      <c r="K11" s="3" t="s">
        <v>545</v>
      </c>
      <c r="L11" s="3" t="s">
        <v>304</v>
      </c>
    </row>
    <row r="12" spans="1:30">
      <c r="A12" s="370">
        <f t="shared" si="0"/>
        <v>45446</v>
      </c>
      <c r="B12" s="321" t="s">
        <v>394</v>
      </c>
      <c r="C12" s="371"/>
      <c r="D12" s="372">
        <v>50</v>
      </c>
      <c r="E12" s="371">
        <v>50</v>
      </c>
      <c r="G12" s="3" t="s">
        <v>233</v>
      </c>
      <c r="H12" s="40" t="s">
        <v>303</v>
      </c>
      <c r="I12" s="3" t="s">
        <v>303</v>
      </c>
      <c r="J12" s="3" t="s">
        <v>0</v>
      </c>
      <c r="K12" s="3" t="s">
        <v>335</v>
      </c>
      <c r="L12" s="3" t="s">
        <v>304</v>
      </c>
    </row>
    <row r="13" spans="1:30">
      <c r="A13" s="367">
        <f t="shared" si="0"/>
        <v>45446</v>
      </c>
      <c r="B13" s="353" t="s">
        <v>1581</v>
      </c>
      <c r="C13" s="371"/>
      <c r="D13" s="372">
        <v>70</v>
      </c>
      <c r="E13" s="371">
        <v>70</v>
      </c>
      <c r="G13" s="3" t="s">
        <v>233</v>
      </c>
      <c r="H13" s="40" t="s">
        <v>303</v>
      </c>
      <c r="I13" s="3" t="s">
        <v>303</v>
      </c>
      <c r="J13" s="3" t="s">
        <v>0</v>
      </c>
      <c r="K13" s="3" t="s">
        <v>307</v>
      </c>
      <c r="L13" s="3" t="s">
        <v>304</v>
      </c>
    </row>
    <row r="14" spans="1:30">
      <c r="A14" s="370">
        <f t="shared" si="0"/>
        <v>45446</v>
      </c>
      <c r="B14" s="321" t="s">
        <v>1676</v>
      </c>
      <c r="C14" s="368"/>
      <c r="D14" s="369">
        <v>80</v>
      </c>
      <c r="E14" s="368">
        <v>80</v>
      </c>
      <c r="G14" s="3" t="s">
        <v>233</v>
      </c>
      <c r="H14" s="40" t="s">
        <v>303</v>
      </c>
      <c r="I14" s="3" t="s">
        <v>303</v>
      </c>
      <c r="J14" s="3" t="s">
        <v>0</v>
      </c>
      <c r="K14" s="3" t="s">
        <v>436</v>
      </c>
      <c r="L14" s="3" t="s">
        <v>304</v>
      </c>
    </row>
    <row r="15" spans="1:30">
      <c r="A15" s="367">
        <f t="shared" si="0"/>
        <v>45446</v>
      </c>
      <c r="B15" s="353" t="s">
        <v>1726</v>
      </c>
      <c r="C15" s="371"/>
      <c r="D15" s="372">
        <v>70</v>
      </c>
      <c r="E15" s="371">
        <v>70</v>
      </c>
      <c r="G15" s="3" t="s">
        <v>233</v>
      </c>
      <c r="H15" s="40" t="s">
        <v>303</v>
      </c>
      <c r="I15" s="3" t="s">
        <v>303</v>
      </c>
      <c r="J15" s="3" t="s">
        <v>0</v>
      </c>
      <c r="K15" s="3" t="s">
        <v>473</v>
      </c>
      <c r="L15" s="3" t="s">
        <v>304</v>
      </c>
    </row>
    <row r="16" spans="1:30">
      <c r="A16" s="370">
        <f t="shared" si="0"/>
        <v>45446</v>
      </c>
      <c r="B16" s="353" t="s">
        <v>1735</v>
      </c>
      <c r="C16" s="371"/>
      <c r="D16" s="372">
        <v>110</v>
      </c>
      <c r="E16" s="371">
        <v>20</v>
      </c>
      <c r="F16" s="3">
        <v>90</v>
      </c>
      <c r="G16" s="3" t="s">
        <v>379</v>
      </c>
      <c r="H16" s="40" t="s">
        <v>303</v>
      </c>
      <c r="I16" s="3" t="s">
        <v>303</v>
      </c>
      <c r="J16" s="3" t="s">
        <v>0</v>
      </c>
      <c r="K16" s="3" t="s">
        <v>1735</v>
      </c>
      <c r="L16" s="3" t="s">
        <v>303</v>
      </c>
      <c r="M16" s="3" t="s">
        <v>1736</v>
      </c>
    </row>
    <row r="17" spans="1:13">
      <c r="A17" s="370">
        <f t="shared" si="0"/>
        <v>45446</v>
      </c>
      <c r="B17" s="321" t="s">
        <v>501</v>
      </c>
      <c r="C17" s="368"/>
      <c r="D17" s="369">
        <v>80</v>
      </c>
      <c r="E17" s="368">
        <v>80</v>
      </c>
      <c r="G17" s="3" t="s">
        <v>233</v>
      </c>
      <c r="H17" s="40" t="s">
        <v>303</v>
      </c>
      <c r="I17" s="3" t="s">
        <v>303</v>
      </c>
      <c r="J17" s="3" t="s">
        <v>1</v>
      </c>
      <c r="K17" s="3" t="s">
        <v>413</v>
      </c>
      <c r="L17" s="3" t="s">
        <v>304</v>
      </c>
    </row>
    <row r="18" spans="1:13">
      <c r="A18" s="370">
        <f t="shared" si="0"/>
        <v>45446</v>
      </c>
      <c r="B18" s="353" t="s">
        <v>427</v>
      </c>
      <c r="C18" s="371"/>
      <c r="D18" s="372">
        <v>115</v>
      </c>
      <c r="E18" s="371">
        <v>110</v>
      </c>
      <c r="F18" s="39">
        <f>SUM(F3:F16)</f>
        <v>320</v>
      </c>
      <c r="G18" s="3" t="s">
        <v>233</v>
      </c>
      <c r="H18" s="40" t="s">
        <v>303</v>
      </c>
      <c r="I18" s="3" t="s">
        <v>303</v>
      </c>
      <c r="J18" s="3" t="s">
        <v>1</v>
      </c>
      <c r="K18" s="3" t="s">
        <v>428</v>
      </c>
      <c r="L18" s="3" t="s">
        <v>304</v>
      </c>
    </row>
    <row r="19" spans="1:13">
      <c r="A19" s="367">
        <v>45447</v>
      </c>
      <c r="B19" s="353" t="s">
        <v>1737</v>
      </c>
      <c r="C19" s="371"/>
      <c r="D19" s="372">
        <v>120</v>
      </c>
      <c r="E19" s="371">
        <v>120</v>
      </c>
      <c r="G19" s="3" t="s">
        <v>233</v>
      </c>
      <c r="H19" s="40" t="s">
        <v>303</v>
      </c>
      <c r="I19" s="3" t="s">
        <v>303</v>
      </c>
      <c r="J19" s="3" t="s">
        <v>0</v>
      </c>
      <c r="K19" s="3" t="s">
        <v>373</v>
      </c>
      <c r="L19" s="3" t="s">
        <v>304</v>
      </c>
      <c r="M19" s="3"/>
    </row>
    <row r="20" spans="1:13">
      <c r="A20" s="367">
        <f t="shared" ref="A20:A25" si="2">DATEVALUE("2024-06-04")</f>
        <v>45447</v>
      </c>
      <c r="B20" s="353" t="s">
        <v>1587</v>
      </c>
      <c r="C20" s="371"/>
      <c r="D20" s="372">
        <v>50</v>
      </c>
      <c r="E20" s="371">
        <v>50</v>
      </c>
      <c r="G20" s="3" t="s">
        <v>233</v>
      </c>
      <c r="H20" s="40" t="s">
        <v>303</v>
      </c>
      <c r="I20" s="3" t="s">
        <v>303</v>
      </c>
      <c r="J20" s="3" t="s">
        <v>0</v>
      </c>
      <c r="K20" s="3" t="s">
        <v>32</v>
      </c>
      <c r="L20" s="3" t="s">
        <v>304</v>
      </c>
    </row>
    <row r="21" spans="1:13">
      <c r="A21" s="370">
        <f t="shared" si="2"/>
        <v>45447</v>
      </c>
      <c r="B21" s="321" t="s">
        <v>331</v>
      </c>
      <c r="C21" s="371"/>
      <c r="D21" s="372">
        <v>50</v>
      </c>
      <c r="E21" s="371">
        <v>50</v>
      </c>
      <c r="G21" s="3" t="s">
        <v>233</v>
      </c>
      <c r="H21" s="40" t="s">
        <v>303</v>
      </c>
      <c r="I21" s="3" t="s">
        <v>303</v>
      </c>
      <c r="J21" s="3" t="s">
        <v>0</v>
      </c>
      <c r="K21" s="3" t="s">
        <v>271</v>
      </c>
      <c r="L21" s="3" t="s">
        <v>304</v>
      </c>
    </row>
    <row r="22" spans="1:13">
      <c r="A22" s="370">
        <f t="shared" si="2"/>
        <v>45447</v>
      </c>
      <c r="B22" s="321" t="s">
        <v>1710</v>
      </c>
      <c r="C22" s="371"/>
      <c r="D22" s="372">
        <v>80</v>
      </c>
      <c r="E22" s="371">
        <v>80</v>
      </c>
      <c r="G22" s="3" t="s">
        <v>233</v>
      </c>
      <c r="H22" s="40" t="s">
        <v>303</v>
      </c>
      <c r="I22" s="3" t="s">
        <v>303</v>
      </c>
      <c r="J22" s="3" t="s">
        <v>0</v>
      </c>
      <c r="K22" s="3" t="s">
        <v>314</v>
      </c>
      <c r="L22" s="3" t="s">
        <v>304</v>
      </c>
    </row>
    <row r="23" spans="1:13">
      <c r="A23" s="370">
        <f t="shared" si="2"/>
        <v>45447</v>
      </c>
      <c r="B23" s="321" t="s">
        <v>1675</v>
      </c>
      <c r="C23" s="371"/>
      <c r="D23" s="372">
        <v>50</v>
      </c>
      <c r="E23" s="371">
        <v>50</v>
      </c>
      <c r="G23" s="3" t="s">
        <v>233</v>
      </c>
      <c r="H23" s="40" t="s">
        <v>303</v>
      </c>
      <c r="I23" s="3" t="s">
        <v>303</v>
      </c>
      <c r="J23" s="3" t="s">
        <v>0</v>
      </c>
      <c r="K23" s="3" t="s">
        <v>584</v>
      </c>
      <c r="L23" s="3" t="s">
        <v>304</v>
      </c>
    </row>
    <row r="24" spans="1:13">
      <c r="A24" s="367">
        <f t="shared" si="2"/>
        <v>45447</v>
      </c>
      <c r="B24" s="353" t="s">
        <v>1026</v>
      </c>
      <c r="C24" s="371"/>
      <c r="D24" s="372">
        <v>50</v>
      </c>
      <c r="E24" s="371">
        <v>50</v>
      </c>
      <c r="G24" s="3" t="s">
        <v>233</v>
      </c>
      <c r="H24" s="40" t="s">
        <v>303</v>
      </c>
      <c r="I24" s="3" t="s">
        <v>303</v>
      </c>
      <c r="J24" s="3" t="s">
        <v>0</v>
      </c>
      <c r="K24" s="3" t="s">
        <v>1027</v>
      </c>
      <c r="L24" s="3" t="s">
        <v>304</v>
      </c>
    </row>
    <row r="25" spans="1:13">
      <c r="A25" s="367">
        <f t="shared" si="2"/>
        <v>45447</v>
      </c>
      <c r="B25" s="321" t="s">
        <v>1738</v>
      </c>
      <c r="C25" s="368"/>
      <c r="D25" s="369">
        <v>80</v>
      </c>
      <c r="E25" s="368">
        <v>80</v>
      </c>
      <c r="G25" s="3" t="s">
        <v>233</v>
      </c>
      <c r="H25" s="40" t="s">
        <v>303</v>
      </c>
      <c r="I25" s="3" t="s">
        <v>303</v>
      </c>
      <c r="J25" s="3" t="s">
        <v>0</v>
      </c>
      <c r="K25" s="3" t="s">
        <v>146</v>
      </c>
      <c r="L25" s="3" t="s">
        <v>304</v>
      </c>
    </row>
    <row r="26" spans="1:13">
      <c r="A26" s="367">
        <f t="shared" ref="A26:A36" si="3">DATEVALUE("2024-06-05")</f>
        <v>45448</v>
      </c>
      <c r="B26" s="353" t="s">
        <v>429</v>
      </c>
      <c r="C26" s="371"/>
      <c r="D26" s="372">
        <v>80</v>
      </c>
      <c r="E26" s="371">
        <v>80</v>
      </c>
      <c r="G26" s="3" t="s">
        <v>233</v>
      </c>
      <c r="H26" s="40" t="s">
        <v>303</v>
      </c>
      <c r="I26" s="3" t="s">
        <v>303</v>
      </c>
      <c r="J26" s="3" t="s">
        <v>8</v>
      </c>
      <c r="K26" s="3" t="s">
        <v>430</v>
      </c>
      <c r="L26" s="3" t="s">
        <v>304</v>
      </c>
    </row>
    <row r="27" spans="1:13">
      <c r="A27" s="367">
        <f t="shared" si="3"/>
        <v>45448</v>
      </c>
      <c r="B27" s="353" t="s">
        <v>1739</v>
      </c>
      <c r="C27" s="371"/>
      <c r="D27" s="372">
        <v>20</v>
      </c>
      <c r="E27" s="371">
        <v>20</v>
      </c>
      <c r="G27" s="3" t="s">
        <v>233</v>
      </c>
      <c r="H27" s="40" t="s">
        <v>303</v>
      </c>
      <c r="I27" s="3" t="s">
        <v>303</v>
      </c>
      <c r="J27" s="3" t="s">
        <v>0</v>
      </c>
      <c r="K27" s="3" t="s">
        <v>1130</v>
      </c>
      <c r="L27" s="3" t="s">
        <v>304</v>
      </c>
    </row>
    <row r="28" spans="1:13">
      <c r="A28" s="367">
        <f t="shared" si="3"/>
        <v>45448</v>
      </c>
      <c r="B28" s="321" t="s">
        <v>1675</v>
      </c>
      <c r="C28" s="371"/>
      <c r="D28" s="372">
        <v>50</v>
      </c>
      <c r="E28" s="371">
        <v>50</v>
      </c>
      <c r="G28" s="3" t="s">
        <v>233</v>
      </c>
      <c r="H28" s="40" t="s">
        <v>303</v>
      </c>
      <c r="I28" s="3" t="s">
        <v>303</v>
      </c>
      <c r="J28" s="3" t="s">
        <v>0</v>
      </c>
      <c r="K28" s="3" t="s">
        <v>584</v>
      </c>
      <c r="L28" s="3" t="s">
        <v>304</v>
      </c>
    </row>
    <row r="29" spans="1:13">
      <c r="A29" s="370">
        <f t="shared" si="3"/>
        <v>45448</v>
      </c>
      <c r="B29" s="321" t="s">
        <v>152</v>
      </c>
      <c r="C29" s="368"/>
      <c r="D29" s="369">
        <v>30</v>
      </c>
      <c r="E29" s="368">
        <v>30</v>
      </c>
      <c r="G29" s="3" t="s">
        <v>233</v>
      </c>
      <c r="H29" s="40" t="s">
        <v>303</v>
      </c>
      <c r="I29" s="3" t="s">
        <v>303</v>
      </c>
      <c r="J29" s="3" t="s">
        <v>0</v>
      </c>
      <c r="K29" s="3" t="s">
        <v>314</v>
      </c>
      <c r="L29" s="3" t="s">
        <v>304</v>
      </c>
    </row>
    <row r="30" spans="1:13">
      <c r="A30" s="367">
        <f t="shared" si="3"/>
        <v>45448</v>
      </c>
      <c r="B30" s="353" t="s">
        <v>1106</v>
      </c>
      <c r="C30" s="371"/>
      <c r="D30" s="372">
        <v>30</v>
      </c>
      <c r="E30" s="371">
        <v>30</v>
      </c>
      <c r="G30" s="3" t="s">
        <v>233</v>
      </c>
      <c r="H30" s="40" t="s">
        <v>303</v>
      </c>
      <c r="I30" s="3" t="s">
        <v>303</v>
      </c>
      <c r="J30" s="3" t="s">
        <v>0</v>
      </c>
      <c r="K30" s="3" t="s">
        <v>1039</v>
      </c>
      <c r="L30" s="3" t="s">
        <v>304</v>
      </c>
    </row>
    <row r="31" spans="1:13">
      <c r="A31" s="367">
        <f t="shared" si="3"/>
        <v>45448</v>
      </c>
      <c r="B31" s="353" t="s">
        <v>1179</v>
      </c>
      <c r="C31" s="368"/>
      <c r="D31" s="369">
        <v>80</v>
      </c>
      <c r="E31" s="368">
        <v>80</v>
      </c>
      <c r="G31" s="3" t="s">
        <v>233</v>
      </c>
      <c r="H31" s="40" t="s">
        <v>303</v>
      </c>
      <c r="I31" s="3" t="s">
        <v>303</v>
      </c>
      <c r="J31" s="3" t="s">
        <v>0</v>
      </c>
      <c r="K31" s="3" t="s">
        <v>418</v>
      </c>
      <c r="L31" s="3" t="s">
        <v>304</v>
      </c>
    </row>
    <row r="32" spans="1:13">
      <c r="A32" s="370">
        <f t="shared" si="3"/>
        <v>45448</v>
      </c>
      <c r="B32" s="321" t="s">
        <v>164</v>
      </c>
      <c r="C32" s="371"/>
      <c r="D32" s="372">
        <v>70</v>
      </c>
      <c r="E32" s="371">
        <v>70</v>
      </c>
      <c r="G32" s="3" t="s">
        <v>233</v>
      </c>
      <c r="H32" s="40" t="s">
        <v>303</v>
      </c>
      <c r="I32" s="3" t="s">
        <v>303</v>
      </c>
      <c r="J32" s="3" t="s">
        <v>0</v>
      </c>
      <c r="K32" s="3" t="s">
        <v>493</v>
      </c>
      <c r="L32" s="3" t="s">
        <v>304</v>
      </c>
    </row>
    <row r="33" spans="1:12">
      <c r="A33" s="370">
        <f t="shared" si="3"/>
        <v>45448</v>
      </c>
      <c r="B33" s="321" t="s">
        <v>1738</v>
      </c>
      <c r="C33" s="371"/>
      <c r="D33" s="372">
        <v>80</v>
      </c>
      <c r="E33" s="371">
        <v>80</v>
      </c>
      <c r="G33" s="3" t="s">
        <v>233</v>
      </c>
      <c r="H33" s="40" t="s">
        <v>303</v>
      </c>
      <c r="I33" s="3" t="s">
        <v>303</v>
      </c>
      <c r="J33" s="3" t="s">
        <v>0</v>
      </c>
      <c r="K33" s="3" t="s">
        <v>146</v>
      </c>
      <c r="L33" s="3" t="s">
        <v>304</v>
      </c>
    </row>
    <row r="34" spans="1:12">
      <c r="A34" s="370">
        <f t="shared" si="3"/>
        <v>45448</v>
      </c>
      <c r="B34" s="321" t="s">
        <v>1647</v>
      </c>
      <c r="C34" s="371"/>
      <c r="D34" s="372">
        <v>80</v>
      </c>
      <c r="E34" s="371">
        <v>80</v>
      </c>
      <c r="G34" s="3" t="s">
        <v>233</v>
      </c>
      <c r="H34" s="40" t="s">
        <v>303</v>
      </c>
      <c r="I34" s="3" t="s">
        <v>303</v>
      </c>
      <c r="J34" s="3" t="s">
        <v>0</v>
      </c>
      <c r="K34" s="3" t="s">
        <v>417</v>
      </c>
      <c r="L34" s="3" t="s">
        <v>304</v>
      </c>
    </row>
    <row r="35" spans="1:12">
      <c r="A35" s="367">
        <f t="shared" si="3"/>
        <v>45448</v>
      </c>
      <c r="B35" s="353" t="s">
        <v>131</v>
      </c>
      <c r="C35" s="371"/>
      <c r="D35" s="372">
        <v>50</v>
      </c>
      <c r="E35" s="371">
        <v>50</v>
      </c>
      <c r="G35" s="3" t="s">
        <v>233</v>
      </c>
      <c r="H35" s="40" t="s">
        <v>303</v>
      </c>
      <c r="I35" s="3" t="s">
        <v>303</v>
      </c>
      <c r="J35" s="3" t="s">
        <v>0</v>
      </c>
      <c r="K35" s="3" t="s">
        <v>417</v>
      </c>
      <c r="L35" s="3" t="s">
        <v>304</v>
      </c>
    </row>
    <row r="36" spans="1:12">
      <c r="A36" s="370">
        <f t="shared" si="3"/>
        <v>45448</v>
      </c>
      <c r="B36" s="321" t="s">
        <v>427</v>
      </c>
      <c r="C36" s="371"/>
      <c r="D36" s="372">
        <v>40</v>
      </c>
      <c r="E36" s="371">
        <v>40</v>
      </c>
      <c r="G36" s="3" t="s">
        <v>233</v>
      </c>
      <c r="H36" s="40" t="s">
        <v>303</v>
      </c>
      <c r="I36" s="3" t="s">
        <v>303</v>
      </c>
      <c r="J36" s="3" t="s">
        <v>1</v>
      </c>
      <c r="K36" s="3" t="s">
        <v>428</v>
      </c>
      <c r="L36" s="3" t="s">
        <v>304</v>
      </c>
    </row>
    <row r="37" spans="1:12">
      <c r="A37" s="370">
        <f t="shared" ref="A37:A47" si="4">DATEVALUE("2024-06-06")</f>
        <v>45449</v>
      </c>
      <c r="B37" s="321" t="s">
        <v>1710</v>
      </c>
      <c r="C37" s="368"/>
      <c r="D37" s="369">
        <v>30</v>
      </c>
      <c r="E37" s="368">
        <v>30</v>
      </c>
      <c r="G37" s="3" t="s">
        <v>233</v>
      </c>
      <c r="H37" s="40" t="s">
        <v>303</v>
      </c>
      <c r="I37" s="3" t="s">
        <v>303</v>
      </c>
      <c r="J37" s="3" t="s">
        <v>0</v>
      </c>
      <c r="K37" s="3" t="s">
        <v>314</v>
      </c>
      <c r="L37" s="3" t="s">
        <v>304</v>
      </c>
    </row>
    <row r="38" spans="1:12">
      <c r="A38" s="370">
        <f t="shared" si="4"/>
        <v>45449</v>
      </c>
      <c r="B38" s="321" t="s">
        <v>259</v>
      </c>
      <c r="C38" s="371"/>
      <c r="D38" s="372">
        <v>60</v>
      </c>
      <c r="E38" s="371">
        <v>60</v>
      </c>
      <c r="G38" s="3" t="s">
        <v>233</v>
      </c>
      <c r="H38" s="40" t="s">
        <v>303</v>
      </c>
      <c r="I38" s="3" t="s">
        <v>303</v>
      </c>
      <c r="J38" s="3" t="s">
        <v>0</v>
      </c>
      <c r="K38" s="3" t="s">
        <v>314</v>
      </c>
      <c r="L38" s="3" t="s">
        <v>304</v>
      </c>
    </row>
    <row r="39" spans="1:12">
      <c r="A39" s="370">
        <f t="shared" si="4"/>
        <v>45449</v>
      </c>
      <c r="B39" s="321" t="s">
        <v>1179</v>
      </c>
      <c r="C39" s="371"/>
      <c r="D39" s="372">
        <v>70</v>
      </c>
      <c r="E39" s="371">
        <v>70</v>
      </c>
      <c r="G39" s="3" t="s">
        <v>233</v>
      </c>
      <c r="H39" s="40" t="s">
        <v>303</v>
      </c>
      <c r="I39" s="3" t="s">
        <v>303</v>
      </c>
      <c r="J39" s="3" t="s">
        <v>0</v>
      </c>
      <c r="K39" s="3" t="s">
        <v>418</v>
      </c>
      <c r="L39" s="3" t="s">
        <v>304</v>
      </c>
    </row>
    <row r="40" spans="1:12">
      <c r="A40" s="370">
        <f t="shared" si="4"/>
        <v>45449</v>
      </c>
      <c r="B40" s="321" t="s">
        <v>1117</v>
      </c>
      <c r="C40" s="371"/>
      <c r="D40" s="372">
        <v>50</v>
      </c>
      <c r="E40" s="371">
        <v>50</v>
      </c>
      <c r="G40" s="3" t="s">
        <v>233</v>
      </c>
      <c r="H40" s="40" t="s">
        <v>303</v>
      </c>
      <c r="I40" s="3" t="s">
        <v>303</v>
      </c>
      <c r="J40" s="3" t="s">
        <v>0</v>
      </c>
      <c r="K40" s="3" t="s">
        <v>1116</v>
      </c>
      <c r="L40" s="3" t="s">
        <v>304</v>
      </c>
    </row>
    <row r="41" spans="1:12">
      <c r="A41" s="367">
        <f t="shared" si="4"/>
        <v>45449</v>
      </c>
      <c r="B41" s="321" t="s">
        <v>1675</v>
      </c>
      <c r="C41" s="371"/>
      <c r="D41" s="372">
        <v>50</v>
      </c>
      <c r="E41" s="371">
        <v>50</v>
      </c>
      <c r="G41" s="3" t="s">
        <v>233</v>
      </c>
      <c r="H41" s="40" t="s">
        <v>303</v>
      </c>
      <c r="I41" s="3" t="s">
        <v>303</v>
      </c>
      <c r="J41" s="3" t="s">
        <v>0</v>
      </c>
      <c r="K41" s="3" t="s">
        <v>584</v>
      </c>
      <c r="L41" s="3" t="s">
        <v>304</v>
      </c>
    </row>
    <row r="42" spans="1:12">
      <c r="A42" s="370">
        <f t="shared" si="4"/>
        <v>45449</v>
      </c>
      <c r="B42" s="321" t="s">
        <v>1379</v>
      </c>
      <c r="C42" s="368"/>
      <c r="D42" s="369">
        <v>80</v>
      </c>
      <c r="E42" s="368">
        <v>80</v>
      </c>
      <c r="G42" s="3" t="s">
        <v>233</v>
      </c>
      <c r="H42" s="40" t="s">
        <v>303</v>
      </c>
      <c r="I42" s="3" t="s">
        <v>303</v>
      </c>
      <c r="J42" s="3" t="s">
        <v>0</v>
      </c>
      <c r="K42" s="3" t="s">
        <v>373</v>
      </c>
      <c r="L42" s="3" t="s">
        <v>304</v>
      </c>
    </row>
    <row r="43" spans="1:12">
      <c r="A43" s="370">
        <f t="shared" si="4"/>
        <v>45449</v>
      </c>
      <c r="B43" s="321" t="s">
        <v>6</v>
      </c>
      <c r="C43" s="368"/>
      <c r="D43" s="369">
        <v>50</v>
      </c>
      <c r="E43" s="368">
        <v>50</v>
      </c>
      <c r="G43" s="3" t="s">
        <v>233</v>
      </c>
      <c r="H43" s="40" t="s">
        <v>303</v>
      </c>
      <c r="I43" s="3" t="s">
        <v>303</v>
      </c>
      <c r="J43" s="3" t="s">
        <v>0</v>
      </c>
      <c r="K43" s="3" t="s">
        <v>437</v>
      </c>
      <c r="L43" s="3" t="s">
        <v>304</v>
      </c>
    </row>
    <row r="44" spans="1:12">
      <c r="A44" s="370">
        <f t="shared" si="4"/>
        <v>45449</v>
      </c>
      <c r="B44" s="321" t="s">
        <v>1740</v>
      </c>
      <c r="C44" s="371"/>
      <c r="D44" s="372">
        <v>90</v>
      </c>
      <c r="E44" s="371">
        <v>90</v>
      </c>
      <c r="G44" s="3" t="s">
        <v>233</v>
      </c>
      <c r="H44" s="40" t="s">
        <v>303</v>
      </c>
      <c r="I44" s="3" t="s">
        <v>303</v>
      </c>
      <c r="J44" s="3" t="s">
        <v>0</v>
      </c>
      <c r="K44" s="3" t="s">
        <v>623</v>
      </c>
      <c r="L44" s="3" t="s">
        <v>304</v>
      </c>
    </row>
    <row r="45" spans="1:12">
      <c r="A45" s="370">
        <f t="shared" si="4"/>
        <v>45449</v>
      </c>
      <c r="B45" s="321" t="s">
        <v>144</v>
      </c>
      <c r="C45" s="371"/>
      <c r="D45" s="372">
        <v>90</v>
      </c>
      <c r="E45" s="371">
        <v>90</v>
      </c>
      <c r="G45" s="3" t="s">
        <v>233</v>
      </c>
      <c r="H45" s="40" t="s">
        <v>303</v>
      </c>
      <c r="I45" s="3" t="s">
        <v>303</v>
      </c>
      <c r="J45" s="3" t="s">
        <v>0</v>
      </c>
      <c r="K45" s="3" t="s">
        <v>474</v>
      </c>
      <c r="L45" s="3" t="s">
        <v>304</v>
      </c>
    </row>
    <row r="46" spans="1:12">
      <c r="A46" s="370">
        <f t="shared" si="4"/>
        <v>45449</v>
      </c>
      <c r="B46" s="321" t="s">
        <v>1741</v>
      </c>
      <c r="C46" s="371"/>
      <c r="D46" s="372">
        <v>90</v>
      </c>
      <c r="E46" s="371">
        <v>90</v>
      </c>
      <c r="G46" s="3" t="s">
        <v>233</v>
      </c>
      <c r="H46" s="40" t="s">
        <v>303</v>
      </c>
      <c r="I46" s="3" t="s">
        <v>303</v>
      </c>
      <c r="J46" s="3" t="s">
        <v>0</v>
      </c>
      <c r="K46" s="3" t="s">
        <v>1111</v>
      </c>
      <c r="L46" s="3" t="s">
        <v>304</v>
      </c>
    </row>
    <row r="47" spans="1:12">
      <c r="A47" s="367">
        <f t="shared" si="4"/>
        <v>45449</v>
      </c>
      <c r="B47" s="353" t="s">
        <v>501</v>
      </c>
      <c r="C47" s="368"/>
      <c r="D47" s="369">
        <v>160</v>
      </c>
      <c r="E47" s="368">
        <v>160</v>
      </c>
      <c r="G47" s="3" t="s">
        <v>233</v>
      </c>
      <c r="H47" s="40" t="s">
        <v>303</v>
      </c>
      <c r="I47" s="3" t="s">
        <v>303</v>
      </c>
      <c r="J47" s="3" t="s">
        <v>1</v>
      </c>
      <c r="K47" s="3" t="s">
        <v>413</v>
      </c>
      <c r="L47" s="3" t="s">
        <v>304</v>
      </c>
    </row>
    <row r="48" spans="1:12">
      <c r="A48" s="367">
        <f>DATEVALUE("2024-06-07")</f>
        <v>45450</v>
      </c>
      <c r="B48" s="353" t="s">
        <v>1133</v>
      </c>
      <c r="C48" s="368"/>
      <c r="D48" s="369">
        <v>80</v>
      </c>
      <c r="E48" s="368">
        <v>80</v>
      </c>
      <c r="G48" s="3" t="s">
        <v>233</v>
      </c>
      <c r="H48" s="40" t="s">
        <v>303</v>
      </c>
      <c r="I48" s="3" t="s">
        <v>303</v>
      </c>
      <c r="J48" s="3" t="s">
        <v>0</v>
      </c>
      <c r="K48" s="3" t="s">
        <v>704</v>
      </c>
      <c r="L48" s="3" t="s">
        <v>304</v>
      </c>
    </row>
    <row r="49" spans="1:12">
      <c r="A49" s="367">
        <v>45451</v>
      </c>
      <c r="B49" s="353" t="s">
        <v>209</v>
      </c>
      <c r="C49" s="368"/>
      <c r="D49" s="369">
        <v>120</v>
      </c>
      <c r="E49" s="368">
        <v>120</v>
      </c>
      <c r="G49" s="3" t="s">
        <v>233</v>
      </c>
      <c r="H49" s="40" t="s">
        <v>303</v>
      </c>
      <c r="I49" s="3" t="s">
        <v>303</v>
      </c>
      <c r="J49" s="3" t="s">
        <v>0</v>
      </c>
      <c r="K49" s="3" t="s">
        <v>1742</v>
      </c>
      <c r="L49" s="3" t="s">
        <v>304</v>
      </c>
    </row>
    <row r="50" spans="1:12">
      <c r="A50" s="367">
        <v>45451</v>
      </c>
      <c r="B50" s="353" t="s">
        <v>484</v>
      </c>
      <c r="C50" s="368"/>
      <c r="D50" s="369">
        <v>120</v>
      </c>
      <c r="E50" s="368">
        <v>120</v>
      </c>
      <c r="G50" s="3" t="s">
        <v>233</v>
      </c>
      <c r="H50" s="40" t="s">
        <v>303</v>
      </c>
      <c r="I50" s="3" t="s">
        <v>303</v>
      </c>
      <c r="J50" s="3" t="s">
        <v>0</v>
      </c>
      <c r="K50" s="3" t="s">
        <v>623</v>
      </c>
      <c r="L50" s="3" t="s">
        <v>304</v>
      </c>
    </row>
    <row r="51" spans="1:12">
      <c r="A51" s="367">
        <v>45451</v>
      </c>
      <c r="B51" s="353" t="s">
        <v>1117</v>
      </c>
      <c r="C51" s="368"/>
      <c r="D51" s="369">
        <v>120</v>
      </c>
      <c r="E51" s="368">
        <v>120</v>
      </c>
      <c r="G51" s="3" t="s">
        <v>233</v>
      </c>
      <c r="H51" s="40" t="s">
        <v>303</v>
      </c>
      <c r="I51" s="3" t="s">
        <v>303</v>
      </c>
      <c r="J51" s="3" t="s">
        <v>0</v>
      </c>
      <c r="K51" s="3" t="s">
        <v>1116</v>
      </c>
      <c r="L51" s="3" t="s">
        <v>304</v>
      </c>
    </row>
    <row r="52" spans="1:12">
      <c r="A52" s="367">
        <v>45451</v>
      </c>
      <c r="B52" s="353" t="s">
        <v>443</v>
      </c>
      <c r="C52" s="368"/>
      <c r="D52" s="369">
        <v>120</v>
      </c>
      <c r="E52" s="368">
        <v>120</v>
      </c>
      <c r="G52" s="3" t="s">
        <v>233</v>
      </c>
      <c r="H52" s="40" t="s">
        <v>303</v>
      </c>
      <c r="I52" s="3" t="s">
        <v>303</v>
      </c>
      <c r="J52" s="3" t="s">
        <v>0</v>
      </c>
      <c r="K52" s="3" t="s">
        <v>500</v>
      </c>
      <c r="L52" s="3" t="s">
        <v>304</v>
      </c>
    </row>
    <row r="53" spans="1:12">
      <c r="A53" s="367">
        <v>45451</v>
      </c>
      <c r="B53" s="353" t="s">
        <v>1741</v>
      </c>
      <c r="C53" s="368"/>
      <c r="D53" s="369">
        <v>120</v>
      </c>
      <c r="E53" s="368">
        <v>120</v>
      </c>
      <c r="G53" s="3" t="s">
        <v>233</v>
      </c>
      <c r="H53" s="40" t="s">
        <v>303</v>
      </c>
      <c r="I53" s="3" t="s">
        <v>303</v>
      </c>
      <c r="J53" s="3" t="s">
        <v>0</v>
      </c>
      <c r="K53" s="3" t="s">
        <v>1111</v>
      </c>
      <c r="L53" s="3" t="s">
        <v>304</v>
      </c>
    </row>
    <row r="54" spans="1:12">
      <c r="A54" s="367">
        <v>45451</v>
      </c>
      <c r="B54" s="353" t="s">
        <v>1486</v>
      </c>
      <c r="C54" s="368"/>
      <c r="D54" s="369">
        <v>120</v>
      </c>
      <c r="E54" s="368">
        <v>120</v>
      </c>
      <c r="G54" s="3" t="s">
        <v>233</v>
      </c>
      <c r="H54" s="40" t="s">
        <v>303</v>
      </c>
      <c r="I54" s="3" t="s">
        <v>303</v>
      </c>
      <c r="J54" s="3" t="s">
        <v>0</v>
      </c>
      <c r="K54" s="3" t="s">
        <v>474</v>
      </c>
      <c r="L54" s="3" t="s">
        <v>304</v>
      </c>
    </row>
    <row r="55" spans="1:12">
      <c r="A55" s="367">
        <v>45451</v>
      </c>
      <c r="B55" s="353" t="s">
        <v>316</v>
      </c>
      <c r="C55" s="368"/>
      <c r="D55" s="369">
        <v>120</v>
      </c>
      <c r="E55" s="368">
        <v>120</v>
      </c>
      <c r="G55" s="3" t="s">
        <v>233</v>
      </c>
      <c r="H55" s="40" t="s">
        <v>303</v>
      </c>
      <c r="I55" s="3" t="s">
        <v>303</v>
      </c>
      <c r="J55" s="3" t="s">
        <v>0</v>
      </c>
      <c r="K55" s="3" t="s">
        <v>311</v>
      </c>
      <c r="L55" s="3" t="s">
        <v>304</v>
      </c>
    </row>
    <row r="56" spans="1:12">
      <c r="A56" s="367">
        <f t="shared" ref="A56:A60" si="5">DATEVALUE("2024-06-08")</f>
        <v>45451</v>
      </c>
      <c r="B56" s="353" t="s">
        <v>20</v>
      </c>
      <c r="C56" s="368"/>
      <c r="D56" s="369">
        <v>120</v>
      </c>
      <c r="E56" s="368">
        <v>120</v>
      </c>
      <c r="G56" s="3" t="s">
        <v>233</v>
      </c>
      <c r="H56" s="40" t="s">
        <v>303</v>
      </c>
      <c r="I56" s="3" t="s">
        <v>303</v>
      </c>
      <c r="J56" s="3" t="s">
        <v>0</v>
      </c>
      <c r="K56" s="3" t="s">
        <v>307</v>
      </c>
      <c r="L56" s="3" t="s">
        <v>304</v>
      </c>
    </row>
    <row r="57" spans="1:12">
      <c r="A57" s="367">
        <f t="shared" si="5"/>
        <v>45451</v>
      </c>
      <c r="B57" s="321" t="s">
        <v>360</v>
      </c>
      <c r="C57" s="368"/>
      <c r="D57" s="369">
        <v>120</v>
      </c>
      <c r="E57" s="368">
        <v>120</v>
      </c>
      <c r="G57" s="3" t="s">
        <v>233</v>
      </c>
      <c r="H57" s="40" t="s">
        <v>303</v>
      </c>
      <c r="I57" s="3" t="s">
        <v>303</v>
      </c>
      <c r="J57" s="3" t="s">
        <v>0</v>
      </c>
      <c r="K57" s="3" t="s">
        <v>361</v>
      </c>
      <c r="L57" s="3" t="s">
        <v>304</v>
      </c>
    </row>
    <row r="58" spans="1:12">
      <c r="A58" s="367">
        <f t="shared" si="5"/>
        <v>45451</v>
      </c>
      <c r="B58" s="321" t="s">
        <v>1026</v>
      </c>
      <c r="C58" s="368"/>
      <c r="D58" s="369">
        <v>120</v>
      </c>
      <c r="E58" s="368">
        <v>120</v>
      </c>
      <c r="G58" s="3" t="s">
        <v>233</v>
      </c>
      <c r="H58" s="40" t="s">
        <v>303</v>
      </c>
      <c r="I58" s="3" t="s">
        <v>303</v>
      </c>
      <c r="J58" s="3" t="s">
        <v>0</v>
      </c>
      <c r="K58" s="3" t="s">
        <v>1027</v>
      </c>
      <c r="L58" s="3" t="s">
        <v>304</v>
      </c>
    </row>
    <row r="59" spans="1:12">
      <c r="A59" s="367">
        <f t="shared" si="5"/>
        <v>45451</v>
      </c>
      <c r="B59" s="321" t="s">
        <v>609</v>
      </c>
      <c r="C59" s="368"/>
      <c r="D59" s="369">
        <v>120</v>
      </c>
      <c r="E59" s="368">
        <v>120</v>
      </c>
      <c r="G59" s="3" t="s">
        <v>233</v>
      </c>
      <c r="H59" s="40" t="s">
        <v>303</v>
      </c>
      <c r="I59" s="3" t="s">
        <v>303</v>
      </c>
      <c r="J59" s="3" t="s">
        <v>0</v>
      </c>
      <c r="K59" s="3" t="s">
        <v>200</v>
      </c>
      <c r="L59" s="3" t="s">
        <v>304</v>
      </c>
    </row>
    <row r="60" spans="1:12">
      <c r="A60" s="370">
        <f t="shared" si="5"/>
        <v>45451</v>
      </c>
      <c r="B60" s="321" t="s">
        <v>26</v>
      </c>
      <c r="C60" s="368"/>
      <c r="D60" s="369">
        <v>120</v>
      </c>
      <c r="E60" s="368">
        <v>120</v>
      </c>
      <c r="G60" s="3" t="s">
        <v>233</v>
      </c>
      <c r="H60" s="40" t="s">
        <v>303</v>
      </c>
      <c r="I60" s="3" t="s">
        <v>303</v>
      </c>
      <c r="J60" s="3" t="s">
        <v>0</v>
      </c>
      <c r="K60" s="3" t="s">
        <v>473</v>
      </c>
      <c r="L60" s="3" t="s">
        <v>304</v>
      </c>
    </row>
    <row r="61" spans="1:12">
      <c r="A61" s="367">
        <v>45451</v>
      </c>
      <c r="B61" s="353" t="s">
        <v>427</v>
      </c>
      <c r="C61" s="368"/>
      <c r="D61" s="369">
        <v>80</v>
      </c>
      <c r="E61" s="368">
        <v>80</v>
      </c>
      <c r="G61" s="3" t="s">
        <v>233</v>
      </c>
      <c r="H61" s="40" t="s">
        <v>303</v>
      </c>
      <c r="I61" s="3" t="s">
        <v>303</v>
      </c>
      <c r="J61" s="3" t="s">
        <v>1</v>
      </c>
      <c r="K61" s="3" t="s">
        <v>428</v>
      </c>
      <c r="L61" s="3" t="s">
        <v>304</v>
      </c>
    </row>
    <row r="62" spans="1:12">
      <c r="A62" s="370">
        <f>DATEVALUE("2024-06-08")</f>
        <v>45451</v>
      </c>
      <c r="B62" s="321" t="s">
        <v>501</v>
      </c>
      <c r="C62" s="368"/>
      <c r="D62" s="369">
        <v>80</v>
      </c>
      <c r="E62" s="368">
        <v>80</v>
      </c>
      <c r="G62" s="3" t="s">
        <v>233</v>
      </c>
      <c r="H62" s="40" t="s">
        <v>303</v>
      </c>
      <c r="I62" s="3" t="s">
        <v>303</v>
      </c>
      <c r="J62" s="3" t="s">
        <v>1</v>
      </c>
      <c r="K62" s="3" t="s">
        <v>413</v>
      </c>
      <c r="L62" s="3" t="s">
        <v>304</v>
      </c>
    </row>
    <row r="63" spans="1:12">
      <c r="A63" s="370">
        <f t="shared" ref="A63:A72" si="6">DATEVALUE("2024-06-09")</f>
        <v>45452</v>
      </c>
      <c r="B63" s="3" t="s">
        <v>1743</v>
      </c>
      <c r="C63" s="371"/>
      <c r="D63" s="372">
        <v>125</v>
      </c>
      <c r="E63" s="371">
        <v>125</v>
      </c>
      <c r="G63" s="3" t="s">
        <v>233</v>
      </c>
      <c r="H63" s="40" t="s">
        <v>303</v>
      </c>
      <c r="I63" s="3" t="s">
        <v>303</v>
      </c>
      <c r="J63" s="3" t="s">
        <v>8</v>
      </c>
      <c r="K63" s="3" t="s">
        <v>430</v>
      </c>
      <c r="L63" s="3" t="s">
        <v>304</v>
      </c>
    </row>
    <row r="64" spans="1:12">
      <c r="A64" s="367">
        <f t="shared" si="6"/>
        <v>45452</v>
      </c>
      <c r="B64" s="353" t="s">
        <v>1107</v>
      </c>
      <c r="C64" s="368"/>
      <c r="D64" s="369">
        <v>80</v>
      </c>
      <c r="E64" s="368">
        <v>80</v>
      </c>
      <c r="G64" s="3" t="s">
        <v>233</v>
      </c>
      <c r="H64" s="40" t="s">
        <v>303</v>
      </c>
      <c r="I64" s="3" t="s">
        <v>303</v>
      </c>
      <c r="J64" s="3" t="s">
        <v>0</v>
      </c>
      <c r="K64" s="3" t="s">
        <v>1744</v>
      </c>
      <c r="L64" s="3" t="s">
        <v>304</v>
      </c>
    </row>
    <row r="65" spans="1:30">
      <c r="A65" s="367">
        <f t="shared" si="6"/>
        <v>45452</v>
      </c>
      <c r="B65" s="321" t="s">
        <v>372</v>
      </c>
      <c r="C65" s="368"/>
      <c r="D65" s="369">
        <v>120</v>
      </c>
      <c r="E65" s="368">
        <v>120</v>
      </c>
      <c r="G65" s="3" t="s">
        <v>233</v>
      </c>
      <c r="H65" s="40" t="s">
        <v>303</v>
      </c>
      <c r="I65" s="3" t="s">
        <v>303</v>
      </c>
      <c r="J65" s="3" t="s">
        <v>0</v>
      </c>
      <c r="K65" s="3" t="s">
        <v>373</v>
      </c>
      <c r="L65" s="3" t="s">
        <v>304</v>
      </c>
    </row>
    <row r="66" spans="1:30">
      <c r="A66" s="367">
        <f t="shared" si="6"/>
        <v>45452</v>
      </c>
      <c r="B66" s="321" t="s">
        <v>316</v>
      </c>
      <c r="C66" s="368"/>
      <c r="D66" s="369">
        <v>120</v>
      </c>
      <c r="E66" s="368">
        <v>120</v>
      </c>
      <c r="G66" s="3" t="s">
        <v>233</v>
      </c>
      <c r="H66" s="40" t="s">
        <v>303</v>
      </c>
      <c r="I66" s="3" t="s">
        <v>303</v>
      </c>
      <c r="J66" s="3" t="s">
        <v>0</v>
      </c>
      <c r="K66" s="3" t="s">
        <v>311</v>
      </c>
      <c r="L66" s="3" t="s">
        <v>304</v>
      </c>
    </row>
    <row r="67" spans="1:30">
      <c r="A67" s="367">
        <f t="shared" si="6"/>
        <v>45452</v>
      </c>
      <c r="B67" s="321" t="s">
        <v>20</v>
      </c>
      <c r="C67" s="368"/>
      <c r="D67" s="369">
        <v>120</v>
      </c>
      <c r="E67" s="368">
        <v>120</v>
      </c>
      <c r="G67" s="3" t="s">
        <v>233</v>
      </c>
      <c r="H67" s="40" t="s">
        <v>303</v>
      </c>
      <c r="I67" s="3" t="s">
        <v>303</v>
      </c>
      <c r="J67" s="3" t="s">
        <v>0</v>
      </c>
      <c r="K67" s="3" t="s">
        <v>307</v>
      </c>
      <c r="L67" s="3" t="s">
        <v>304</v>
      </c>
    </row>
    <row r="68" spans="1:30">
      <c r="A68" s="370">
        <f t="shared" si="6"/>
        <v>45452</v>
      </c>
      <c r="B68" s="3" t="s">
        <v>305</v>
      </c>
      <c r="C68" s="371"/>
      <c r="D68" s="372">
        <v>80</v>
      </c>
      <c r="E68" s="371">
        <v>80</v>
      </c>
      <c r="G68" s="3" t="s">
        <v>233</v>
      </c>
      <c r="H68" s="40" t="s">
        <v>303</v>
      </c>
      <c r="I68" s="3" t="s">
        <v>303</v>
      </c>
      <c r="J68" s="3" t="s">
        <v>0</v>
      </c>
      <c r="K68" s="3" t="s">
        <v>414</v>
      </c>
      <c r="L68" s="3" t="s">
        <v>304</v>
      </c>
    </row>
    <row r="69" spans="1:30">
      <c r="A69" s="370">
        <f t="shared" si="6"/>
        <v>45452</v>
      </c>
      <c r="B69" s="3" t="s">
        <v>1738</v>
      </c>
      <c r="C69" s="371"/>
      <c r="D69" s="372">
        <v>80</v>
      </c>
      <c r="E69" s="371">
        <v>80</v>
      </c>
      <c r="G69" s="3" t="s">
        <v>233</v>
      </c>
      <c r="H69" s="40" t="s">
        <v>303</v>
      </c>
      <c r="I69" s="3" t="s">
        <v>303</v>
      </c>
      <c r="J69" s="3" t="s">
        <v>0</v>
      </c>
      <c r="K69" s="3" t="s">
        <v>146</v>
      </c>
      <c r="L69" s="3" t="s">
        <v>304</v>
      </c>
    </row>
    <row r="70" spans="1:30">
      <c r="A70" s="370">
        <f t="shared" si="6"/>
        <v>45452</v>
      </c>
      <c r="B70" s="321" t="s">
        <v>26</v>
      </c>
      <c r="C70" s="368"/>
      <c r="D70" s="369">
        <v>120</v>
      </c>
      <c r="E70" s="368">
        <v>120</v>
      </c>
      <c r="G70" s="3" t="s">
        <v>233</v>
      </c>
      <c r="H70" s="40" t="s">
        <v>303</v>
      </c>
      <c r="I70" s="3" t="s">
        <v>303</v>
      </c>
      <c r="J70" s="3" t="s">
        <v>0</v>
      </c>
      <c r="K70" s="3" t="s">
        <v>473</v>
      </c>
      <c r="L70" s="3" t="s">
        <v>304</v>
      </c>
    </row>
    <row r="71" spans="1:30">
      <c r="A71" s="370">
        <f t="shared" si="6"/>
        <v>45452</v>
      </c>
      <c r="B71" s="3" t="s">
        <v>360</v>
      </c>
      <c r="C71" s="368"/>
      <c r="D71" s="369">
        <v>120</v>
      </c>
      <c r="E71" s="368">
        <v>120</v>
      </c>
      <c r="G71" s="3" t="s">
        <v>233</v>
      </c>
      <c r="H71" s="40" t="s">
        <v>303</v>
      </c>
      <c r="I71" s="3" t="s">
        <v>303</v>
      </c>
      <c r="J71" s="3" t="s">
        <v>0</v>
      </c>
      <c r="K71" s="3" t="s">
        <v>361</v>
      </c>
      <c r="L71" s="3" t="s">
        <v>304</v>
      </c>
    </row>
    <row r="72" spans="1:30">
      <c r="A72" s="370">
        <f t="shared" si="6"/>
        <v>45452</v>
      </c>
      <c r="B72" s="3" t="s">
        <v>427</v>
      </c>
      <c r="C72" s="371"/>
      <c r="D72" s="372">
        <v>110</v>
      </c>
      <c r="E72" s="371">
        <v>110</v>
      </c>
      <c r="G72" s="3" t="s">
        <v>233</v>
      </c>
      <c r="H72" s="40" t="s">
        <v>303</v>
      </c>
      <c r="I72" s="3" t="s">
        <v>303</v>
      </c>
      <c r="J72" s="3" t="s">
        <v>1</v>
      </c>
      <c r="K72" s="3" t="s">
        <v>428</v>
      </c>
      <c r="L72" s="3" t="s">
        <v>304</v>
      </c>
    </row>
    <row r="73" spans="1:30">
      <c r="A73" s="40"/>
      <c r="D73" s="39"/>
      <c r="E73" s="373">
        <f>SUM(E2:E72)</f>
        <v>5845</v>
      </c>
      <c r="G73" s="3"/>
      <c r="H73" s="40"/>
      <c r="I73" s="3"/>
      <c r="J73" s="3"/>
      <c r="L73" s="3"/>
    </row>
    <row r="74" spans="1:30">
      <c r="A74" s="34" t="s">
        <v>1745</v>
      </c>
      <c r="B74" s="366"/>
      <c r="C74" s="35"/>
      <c r="D74" s="36"/>
      <c r="E74" s="35"/>
      <c r="F74" s="35"/>
      <c r="G74" s="35"/>
      <c r="H74" s="37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</row>
    <row r="75" spans="1:30">
      <c r="A75" s="41" t="s">
        <v>199</v>
      </c>
      <c r="B75" s="321" t="s">
        <v>22</v>
      </c>
      <c r="C75" s="3"/>
      <c r="D75" s="39">
        <v>35</v>
      </c>
      <c r="E75" s="368">
        <v>0</v>
      </c>
      <c r="F75" s="39">
        <f t="shared" ref="F75:F76" si="7">D75-E75</f>
        <v>35</v>
      </c>
      <c r="G75" s="3" t="s">
        <v>21</v>
      </c>
      <c r="H75" s="125" t="s">
        <v>303</v>
      </c>
      <c r="I75" s="3" t="s">
        <v>303</v>
      </c>
      <c r="J75" s="3" t="s">
        <v>0</v>
      </c>
      <c r="K75" s="3" t="s">
        <v>233</v>
      </c>
      <c r="L75" s="3" t="s">
        <v>303</v>
      </c>
      <c r="M75" s="3"/>
      <c r="N75" s="3"/>
    </row>
    <row r="76" spans="1:30">
      <c r="A76" s="41" t="s">
        <v>199</v>
      </c>
      <c r="B76" s="321" t="s">
        <v>18</v>
      </c>
      <c r="C76" s="3"/>
      <c r="D76" s="39">
        <v>75</v>
      </c>
      <c r="E76" s="368">
        <v>30</v>
      </c>
      <c r="F76" s="39">
        <f t="shared" si="7"/>
        <v>45</v>
      </c>
      <c r="G76" s="3" t="s">
        <v>21</v>
      </c>
      <c r="H76" s="125" t="s">
        <v>303</v>
      </c>
      <c r="I76" s="3" t="s">
        <v>303</v>
      </c>
      <c r="J76" s="3" t="s">
        <v>0</v>
      </c>
      <c r="K76" s="3" t="s">
        <v>355</v>
      </c>
      <c r="L76" s="3" t="s">
        <v>303</v>
      </c>
      <c r="M76" s="3"/>
      <c r="N76" s="3"/>
    </row>
    <row r="77" spans="1:30">
      <c r="A77" s="41" t="s">
        <v>199</v>
      </c>
      <c r="B77" s="321" t="s">
        <v>1107</v>
      </c>
      <c r="C77" s="368"/>
      <c r="D77" s="369">
        <v>100</v>
      </c>
      <c r="E77" s="368">
        <v>100</v>
      </c>
      <c r="G77" s="3" t="s">
        <v>233</v>
      </c>
      <c r="H77" s="125" t="s">
        <v>303</v>
      </c>
      <c r="I77" s="3" t="s">
        <v>303</v>
      </c>
      <c r="J77" s="3" t="s">
        <v>0</v>
      </c>
      <c r="K77" s="3" t="s">
        <v>1732</v>
      </c>
      <c r="L77" s="3"/>
    </row>
    <row r="78" spans="1:30">
      <c r="A78" s="370">
        <f t="shared" ref="A78:A82" si="8">DATEVALUE("2024-06-10")</f>
        <v>45453</v>
      </c>
      <c r="B78" s="3" t="s">
        <v>1179</v>
      </c>
      <c r="D78" s="39">
        <v>70</v>
      </c>
      <c r="E78" s="39">
        <v>70</v>
      </c>
      <c r="G78" s="3" t="s">
        <v>233</v>
      </c>
      <c r="H78" s="40" t="s">
        <v>303</v>
      </c>
      <c r="I78" s="3" t="s">
        <v>303</v>
      </c>
      <c r="J78" s="3" t="s">
        <v>0</v>
      </c>
      <c r="K78" s="3" t="s">
        <v>418</v>
      </c>
      <c r="L78" s="3"/>
    </row>
    <row r="79" spans="1:30">
      <c r="A79" s="370">
        <f t="shared" si="8"/>
        <v>45453</v>
      </c>
      <c r="B79" s="3" t="s">
        <v>6</v>
      </c>
      <c r="D79" s="39">
        <v>80</v>
      </c>
      <c r="E79" s="39">
        <v>80</v>
      </c>
      <c r="G79" s="3" t="s">
        <v>233</v>
      </c>
      <c r="H79" s="40" t="s">
        <v>303</v>
      </c>
      <c r="I79" s="3" t="s">
        <v>303</v>
      </c>
      <c r="J79" s="3" t="s">
        <v>0</v>
      </c>
      <c r="K79" s="3" t="s">
        <v>437</v>
      </c>
      <c r="L79" s="3"/>
    </row>
    <row r="80" spans="1:30">
      <c r="A80" s="370">
        <f t="shared" si="8"/>
        <v>45453</v>
      </c>
      <c r="B80" s="3" t="s">
        <v>394</v>
      </c>
      <c r="D80" s="39">
        <v>50</v>
      </c>
      <c r="E80" s="39">
        <v>50</v>
      </c>
      <c r="G80" s="3" t="s">
        <v>233</v>
      </c>
      <c r="H80" s="40" t="s">
        <v>303</v>
      </c>
      <c r="I80" s="3" t="s">
        <v>303</v>
      </c>
      <c r="J80" s="3" t="s">
        <v>0</v>
      </c>
      <c r="K80" s="3" t="s">
        <v>335</v>
      </c>
      <c r="L80" s="3"/>
    </row>
    <row r="81" spans="1:12">
      <c r="A81" s="370">
        <f t="shared" si="8"/>
        <v>45453</v>
      </c>
      <c r="B81" s="3" t="s">
        <v>1746</v>
      </c>
      <c r="C81" s="3">
        <v>30</v>
      </c>
      <c r="D81" s="39">
        <v>50</v>
      </c>
      <c r="E81" s="39">
        <v>50</v>
      </c>
      <c r="G81" s="3" t="s">
        <v>233</v>
      </c>
      <c r="H81" s="40" t="s">
        <v>303</v>
      </c>
      <c r="I81" s="3" t="s">
        <v>303</v>
      </c>
      <c r="J81" s="3" t="s">
        <v>0</v>
      </c>
      <c r="K81" s="3" t="s">
        <v>307</v>
      </c>
      <c r="L81" s="3"/>
    </row>
    <row r="82" spans="1:12">
      <c r="A82" s="370">
        <f t="shared" si="8"/>
        <v>45453</v>
      </c>
      <c r="B82" s="3" t="s">
        <v>429</v>
      </c>
      <c r="C82" s="3">
        <v>60</v>
      </c>
      <c r="D82" s="39">
        <v>80</v>
      </c>
      <c r="E82" s="39">
        <v>80</v>
      </c>
      <c r="G82" s="3" t="s">
        <v>233</v>
      </c>
      <c r="H82" s="40" t="s">
        <v>303</v>
      </c>
      <c r="I82" s="3" t="s">
        <v>303</v>
      </c>
      <c r="J82" s="3" t="s">
        <v>0</v>
      </c>
      <c r="K82" s="3" t="s">
        <v>430</v>
      </c>
      <c r="L82" s="3"/>
    </row>
    <row r="83" spans="1:12">
      <c r="A83" s="50"/>
      <c r="B83" s="5"/>
      <c r="C83" s="5"/>
      <c r="D83" s="51"/>
      <c r="E83" s="51"/>
      <c r="F83" s="5"/>
      <c r="G83" s="3" t="s">
        <v>233</v>
      </c>
      <c r="H83" s="40" t="s">
        <v>303</v>
      </c>
      <c r="I83" s="3" t="s">
        <v>303</v>
      </c>
      <c r="J83" s="3" t="s">
        <v>0</v>
      </c>
      <c r="K83" s="3" t="s">
        <v>1747</v>
      </c>
      <c r="L83" s="3"/>
    </row>
    <row r="84" spans="1:12">
      <c r="A84" s="370">
        <f t="shared" ref="A84:A89" si="9">DATEVALUE("2024-06-11")</f>
        <v>45454</v>
      </c>
      <c r="B84" s="3" t="s">
        <v>501</v>
      </c>
      <c r="C84" s="3">
        <v>60</v>
      </c>
      <c r="D84" s="39">
        <v>80</v>
      </c>
      <c r="E84" s="39">
        <v>80</v>
      </c>
      <c r="G84" s="3" t="s">
        <v>233</v>
      </c>
      <c r="H84" s="40" t="s">
        <v>303</v>
      </c>
      <c r="I84" s="3" t="s">
        <v>303</v>
      </c>
      <c r="J84" s="3" t="s">
        <v>1</v>
      </c>
      <c r="K84" s="3" t="s">
        <v>413</v>
      </c>
      <c r="L84" s="3"/>
    </row>
    <row r="85" spans="1:12">
      <c r="A85" s="370">
        <f t="shared" si="9"/>
        <v>45454</v>
      </c>
      <c r="B85" s="3" t="s">
        <v>331</v>
      </c>
      <c r="C85" s="3">
        <v>30</v>
      </c>
      <c r="D85" s="39">
        <v>50</v>
      </c>
      <c r="E85" s="39">
        <v>50</v>
      </c>
      <c r="G85" s="3" t="s">
        <v>233</v>
      </c>
      <c r="H85" s="40" t="s">
        <v>303</v>
      </c>
      <c r="I85" s="3" t="s">
        <v>303</v>
      </c>
      <c r="J85" s="3" t="s">
        <v>0</v>
      </c>
      <c r="K85" s="3" t="s">
        <v>271</v>
      </c>
      <c r="L85" s="3"/>
    </row>
    <row r="86" spans="1:12">
      <c r="A86" s="370">
        <f t="shared" si="9"/>
        <v>45454</v>
      </c>
      <c r="B86" s="3" t="s">
        <v>347</v>
      </c>
      <c r="C86" s="3">
        <v>90</v>
      </c>
      <c r="D86" s="39">
        <v>120</v>
      </c>
      <c r="E86" s="39">
        <v>120</v>
      </c>
      <c r="G86" s="3" t="s">
        <v>233</v>
      </c>
      <c r="H86" s="40" t="s">
        <v>303</v>
      </c>
      <c r="I86" s="3" t="s">
        <v>303</v>
      </c>
      <c r="J86" s="3" t="s">
        <v>0</v>
      </c>
      <c r="K86" s="3" t="s">
        <v>314</v>
      </c>
      <c r="L86" s="3"/>
    </row>
    <row r="87" spans="1:12">
      <c r="A87" s="370">
        <f t="shared" si="9"/>
        <v>45454</v>
      </c>
      <c r="B87" s="3" t="s">
        <v>1107</v>
      </c>
      <c r="C87" s="3">
        <v>90</v>
      </c>
      <c r="D87" s="39">
        <v>120</v>
      </c>
      <c r="E87" s="39">
        <v>120</v>
      </c>
      <c r="G87" s="3" t="s">
        <v>233</v>
      </c>
      <c r="H87" s="40" t="s">
        <v>303</v>
      </c>
      <c r="I87" s="3" t="s">
        <v>303</v>
      </c>
      <c r="J87" s="3" t="s">
        <v>0</v>
      </c>
      <c r="K87" s="3" t="s">
        <v>1108</v>
      </c>
      <c r="L87" s="3"/>
    </row>
    <row r="88" spans="1:12">
      <c r="A88" s="370">
        <f t="shared" si="9"/>
        <v>45454</v>
      </c>
      <c r="B88" s="3" t="s">
        <v>131</v>
      </c>
      <c r="C88" s="3">
        <v>30</v>
      </c>
      <c r="D88" s="39">
        <v>50</v>
      </c>
      <c r="E88" s="39">
        <v>50</v>
      </c>
      <c r="G88" s="3" t="s">
        <v>233</v>
      </c>
      <c r="H88" s="40" t="s">
        <v>303</v>
      </c>
      <c r="I88" s="3" t="s">
        <v>303</v>
      </c>
      <c r="J88" s="3" t="s">
        <v>0</v>
      </c>
      <c r="K88" s="3" t="s">
        <v>417</v>
      </c>
      <c r="L88" s="3"/>
    </row>
    <row r="89" spans="1:12">
      <c r="A89" s="370">
        <f t="shared" si="9"/>
        <v>45454</v>
      </c>
      <c r="B89" s="3" t="s">
        <v>360</v>
      </c>
      <c r="C89" s="3">
        <v>30</v>
      </c>
      <c r="D89" s="39">
        <v>50</v>
      </c>
      <c r="E89" s="39">
        <v>50</v>
      </c>
      <c r="G89" s="3" t="s">
        <v>233</v>
      </c>
      <c r="H89" s="40" t="s">
        <v>303</v>
      </c>
      <c r="I89" s="3" t="s">
        <v>303</v>
      </c>
      <c r="J89" s="3" t="s">
        <v>0</v>
      </c>
      <c r="K89" s="3" t="s">
        <v>1027</v>
      </c>
      <c r="L89" s="3"/>
    </row>
    <row r="90" spans="1:12">
      <c r="A90" s="50"/>
      <c r="B90" s="5"/>
      <c r="C90" s="5"/>
      <c r="D90" s="51"/>
      <c r="E90" s="51"/>
      <c r="F90" s="5"/>
      <c r="G90" s="3" t="s">
        <v>233</v>
      </c>
      <c r="H90" s="40" t="s">
        <v>303</v>
      </c>
      <c r="I90" s="3" t="s">
        <v>303</v>
      </c>
      <c r="J90" s="3" t="s">
        <v>0</v>
      </c>
      <c r="K90" s="3" t="s">
        <v>1747</v>
      </c>
      <c r="L90" s="3"/>
    </row>
    <row r="91" spans="1:12">
      <c r="A91" s="370">
        <f t="shared" ref="A91:A97" si="10">DATEVALUE("2024-06-12")</f>
        <v>45455</v>
      </c>
      <c r="B91" s="3" t="s">
        <v>1748</v>
      </c>
      <c r="C91" s="3">
        <v>30</v>
      </c>
      <c r="D91" s="39">
        <v>50</v>
      </c>
      <c r="E91" s="39">
        <v>50</v>
      </c>
      <c r="G91" s="3" t="s">
        <v>233</v>
      </c>
      <c r="H91" s="40" t="s">
        <v>303</v>
      </c>
      <c r="I91" s="3" t="s">
        <v>303</v>
      </c>
      <c r="J91" s="3" t="s">
        <v>0</v>
      </c>
      <c r="K91" s="3" t="s">
        <v>1528</v>
      </c>
      <c r="L91" s="3"/>
    </row>
    <row r="92" spans="1:12">
      <c r="A92" s="370">
        <f t="shared" si="10"/>
        <v>45455</v>
      </c>
      <c r="B92" s="3" t="s">
        <v>1749</v>
      </c>
      <c r="C92" s="3">
        <v>60</v>
      </c>
      <c r="D92" s="39">
        <v>80</v>
      </c>
      <c r="E92" s="39">
        <v>80</v>
      </c>
      <c r="G92" s="3" t="s">
        <v>233</v>
      </c>
      <c r="H92" s="40" t="s">
        <v>303</v>
      </c>
      <c r="I92" s="3" t="s">
        <v>303</v>
      </c>
      <c r="J92" s="3" t="s">
        <v>0</v>
      </c>
      <c r="K92" s="3" t="s">
        <v>418</v>
      </c>
      <c r="L92" s="3"/>
    </row>
    <row r="93" spans="1:12">
      <c r="A93" s="370">
        <f t="shared" si="10"/>
        <v>45455</v>
      </c>
      <c r="B93" s="3" t="s">
        <v>164</v>
      </c>
      <c r="C93" s="3">
        <v>45</v>
      </c>
      <c r="D93" s="39">
        <v>70</v>
      </c>
      <c r="E93" s="39">
        <v>70</v>
      </c>
      <c r="G93" s="3" t="s">
        <v>233</v>
      </c>
      <c r="H93" s="40" t="s">
        <v>303</v>
      </c>
      <c r="I93" s="3" t="s">
        <v>303</v>
      </c>
      <c r="J93" s="3" t="s">
        <v>0</v>
      </c>
      <c r="K93" s="3" t="s">
        <v>493</v>
      </c>
      <c r="L93" s="3"/>
    </row>
    <row r="94" spans="1:12">
      <c r="A94" s="370">
        <f t="shared" si="10"/>
        <v>45455</v>
      </c>
      <c r="B94" s="3" t="s">
        <v>360</v>
      </c>
      <c r="C94" s="3">
        <v>75</v>
      </c>
      <c r="D94" s="39">
        <v>85</v>
      </c>
      <c r="E94" s="39">
        <v>85</v>
      </c>
      <c r="G94" s="3" t="s">
        <v>233</v>
      </c>
      <c r="H94" s="40" t="s">
        <v>303</v>
      </c>
      <c r="I94" s="3" t="s">
        <v>303</v>
      </c>
      <c r="J94" s="3" t="s">
        <v>0</v>
      </c>
      <c r="K94" s="3" t="s">
        <v>361</v>
      </c>
      <c r="L94" s="3"/>
    </row>
    <row r="95" spans="1:12">
      <c r="A95" s="370">
        <f t="shared" si="10"/>
        <v>45455</v>
      </c>
      <c r="B95" s="3" t="s">
        <v>615</v>
      </c>
      <c r="C95" s="3">
        <v>30</v>
      </c>
      <c r="D95" s="39">
        <v>50</v>
      </c>
      <c r="E95" s="39">
        <v>50</v>
      </c>
      <c r="G95" s="3" t="s">
        <v>233</v>
      </c>
      <c r="H95" s="40" t="s">
        <v>303</v>
      </c>
      <c r="I95" s="3" t="s">
        <v>303</v>
      </c>
      <c r="J95" s="3" t="s">
        <v>0</v>
      </c>
      <c r="K95" s="3" t="s">
        <v>93</v>
      </c>
      <c r="L95" s="3"/>
    </row>
    <row r="96" spans="1:12">
      <c r="A96" s="370">
        <f t="shared" si="10"/>
        <v>45455</v>
      </c>
      <c r="B96" s="3" t="s">
        <v>1750</v>
      </c>
      <c r="C96" s="3">
        <v>45</v>
      </c>
      <c r="D96" s="39">
        <v>70</v>
      </c>
      <c r="E96" s="39">
        <v>70</v>
      </c>
      <c r="G96" s="3" t="s">
        <v>233</v>
      </c>
      <c r="H96" s="40" t="s">
        <v>303</v>
      </c>
      <c r="I96" s="3" t="s">
        <v>303</v>
      </c>
      <c r="J96" s="3" t="s">
        <v>0</v>
      </c>
      <c r="K96" s="3" t="s">
        <v>417</v>
      </c>
      <c r="L96" s="3"/>
    </row>
    <row r="97" spans="1:12">
      <c r="A97" s="370">
        <f t="shared" si="10"/>
        <v>45455</v>
      </c>
      <c r="B97" s="3" t="s">
        <v>470</v>
      </c>
      <c r="C97" s="3">
        <v>60</v>
      </c>
      <c r="D97" s="39">
        <v>80</v>
      </c>
      <c r="E97" s="39">
        <v>80</v>
      </c>
      <c r="G97" s="3" t="s">
        <v>233</v>
      </c>
      <c r="H97" s="40" t="s">
        <v>303</v>
      </c>
      <c r="I97" s="3" t="s">
        <v>303</v>
      </c>
      <c r="J97" s="3" t="s">
        <v>0</v>
      </c>
      <c r="K97" s="3" t="s">
        <v>344</v>
      </c>
      <c r="L97" s="3"/>
    </row>
    <row r="98" spans="1:12">
      <c r="A98" s="50"/>
      <c r="B98" s="5"/>
      <c r="C98" s="5"/>
      <c r="D98" s="51"/>
      <c r="E98" s="51"/>
      <c r="F98" s="5"/>
      <c r="G98" s="3" t="s">
        <v>233</v>
      </c>
      <c r="H98" s="40" t="s">
        <v>303</v>
      </c>
      <c r="I98" s="3" t="s">
        <v>303</v>
      </c>
      <c r="J98" s="3" t="s">
        <v>0</v>
      </c>
      <c r="K98" s="3" t="s">
        <v>1747</v>
      </c>
      <c r="L98" s="3"/>
    </row>
    <row r="99" spans="1:12">
      <c r="A99" s="370">
        <f t="shared" ref="A99:A103" si="11">DATEVALUE("2024-06-13")</f>
        <v>45456</v>
      </c>
      <c r="B99" s="3" t="s">
        <v>501</v>
      </c>
      <c r="C99" s="3">
        <v>60</v>
      </c>
      <c r="D99" s="39">
        <v>80</v>
      </c>
      <c r="E99" s="39">
        <v>80</v>
      </c>
      <c r="G99" s="3" t="s">
        <v>233</v>
      </c>
      <c r="H99" s="40" t="s">
        <v>303</v>
      </c>
      <c r="I99" s="3" t="s">
        <v>303</v>
      </c>
      <c r="J99" s="3" t="s">
        <v>1</v>
      </c>
      <c r="K99" s="3" t="s">
        <v>413</v>
      </c>
      <c r="L99" s="3"/>
    </row>
    <row r="100" spans="1:12">
      <c r="A100" s="370">
        <f t="shared" si="11"/>
        <v>45456</v>
      </c>
      <c r="B100" s="3" t="s">
        <v>1117</v>
      </c>
      <c r="C100" s="3">
        <v>30</v>
      </c>
      <c r="D100" s="39">
        <v>50</v>
      </c>
      <c r="E100" s="39">
        <v>50</v>
      </c>
      <c r="G100" s="3" t="s">
        <v>233</v>
      </c>
      <c r="H100" s="40" t="s">
        <v>303</v>
      </c>
      <c r="I100" s="3" t="s">
        <v>303</v>
      </c>
      <c r="J100" s="3" t="s">
        <v>0</v>
      </c>
      <c r="K100" s="3" t="s">
        <v>1116</v>
      </c>
      <c r="L100" s="3"/>
    </row>
    <row r="101" spans="1:12">
      <c r="A101" s="370">
        <f t="shared" si="11"/>
        <v>45456</v>
      </c>
      <c r="B101" s="3" t="s">
        <v>360</v>
      </c>
      <c r="C101" s="3">
        <v>75</v>
      </c>
      <c r="D101" s="39">
        <v>85</v>
      </c>
      <c r="E101" s="39">
        <v>85</v>
      </c>
      <c r="G101" s="3" t="s">
        <v>233</v>
      </c>
      <c r="H101" s="40" t="s">
        <v>303</v>
      </c>
      <c r="I101" s="3" t="s">
        <v>303</v>
      </c>
      <c r="J101" s="3" t="s">
        <v>0</v>
      </c>
      <c r="K101" s="3" t="s">
        <v>361</v>
      </c>
      <c r="L101" s="3"/>
    </row>
    <row r="102" spans="1:12">
      <c r="A102" s="370">
        <f t="shared" si="11"/>
        <v>45456</v>
      </c>
      <c r="B102" s="3" t="s">
        <v>84</v>
      </c>
      <c r="C102" s="3">
        <v>60</v>
      </c>
      <c r="D102" s="39">
        <v>80</v>
      </c>
      <c r="E102" s="39">
        <v>80</v>
      </c>
      <c r="G102" s="3" t="s">
        <v>233</v>
      </c>
      <c r="H102" s="40" t="s">
        <v>303</v>
      </c>
      <c r="I102" s="3" t="s">
        <v>303</v>
      </c>
      <c r="J102" s="3" t="s">
        <v>0</v>
      </c>
      <c r="K102" s="3" t="s">
        <v>417</v>
      </c>
      <c r="L102" s="3"/>
    </row>
    <row r="103" spans="1:12">
      <c r="A103" s="370">
        <f t="shared" si="11"/>
        <v>45456</v>
      </c>
      <c r="B103" s="3" t="s">
        <v>6</v>
      </c>
      <c r="C103" s="3">
        <v>45</v>
      </c>
      <c r="D103" s="39">
        <v>70</v>
      </c>
      <c r="E103" s="39">
        <v>70</v>
      </c>
      <c r="G103" s="3" t="s">
        <v>233</v>
      </c>
      <c r="H103" s="40" t="s">
        <v>303</v>
      </c>
      <c r="I103" s="3" t="s">
        <v>303</v>
      </c>
      <c r="J103" s="3" t="s">
        <v>0</v>
      </c>
      <c r="K103" s="3" t="s">
        <v>437</v>
      </c>
      <c r="L103" s="3"/>
    </row>
    <row r="104" spans="1:12">
      <c r="A104" s="50"/>
      <c r="B104" s="5"/>
      <c r="C104" s="5"/>
      <c r="D104" s="51"/>
      <c r="E104" s="51"/>
      <c r="F104" s="5"/>
      <c r="G104" s="3" t="s">
        <v>233</v>
      </c>
      <c r="H104" s="40" t="s">
        <v>303</v>
      </c>
      <c r="I104" s="3" t="s">
        <v>303</v>
      </c>
      <c r="J104" s="3" t="s">
        <v>0</v>
      </c>
      <c r="K104" s="3" t="s">
        <v>1747</v>
      </c>
      <c r="L104" s="3"/>
    </row>
    <row r="105" spans="1:12">
      <c r="A105" s="370">
        <f>DATEVALUE("2024-06-14")</f>
        <v>45457</v>
      </c>
      <c r="B105" s="3" t="s">
        <v>427</v>
      </c>
      <c r="C105" s="3">
        <v>90</v>
      </c>
      <c r="D105" s="39">
        <v>120</v>
      </c>
      <c r="E105" s="39">
        <v>120</v>
      </c>
      <c r="G105" s="3" t="s">
        <v>233</v>
      </c>
      <c r="H105" s="40" t="s">
        <v>303</v>
      </c>
      <c r="I105" s="3" t="s">
        <v>303</v>
      </c>
      <c r="J105" s="3" t="s">
        <v>1</v>
      </c>
      <c r="K105" s="3" t="s">
        <v>428</v>
      </c>
      <c r="L105" s="3"/>
    </row>
    <row r="106" spans="1:12">
      <c r="A106" s="50"/>
      <c r="B106" s="5"/>
      <c r="C106" s="5"/>
      <c r="D106" s="51"/>
      <c r="E106" s="5"/>
      <c r="F106" s="5"/>
      <c r="G106" s="3" t="s">
        <v>233</v>
      </c>
      <c r="H106" s="40" t="s">
        <v>303</v>
      </c>
      <c r="I106" s="3" t="s">
        <v>303</v>
      </c>
      <c r="J106" s="3" t="s">
        <v>0</v>
      </c>
      <c r="K106" s="3" t="s">
        <v>1747</v>
      </c>
      <c r="L106" s="3"/>
    </row>
    <row r="107" spans="1:12">
      <c r="A107" s="370">
        <f>DATEVALUE("2024-06-15")</f>
        <v>45458</v>
      </c>
      <c r="B107" s="3" t="s">
        <v>1325</v>
      </c>
      <c r="C107" s="3">
        <v>90</v>
      </c>
      <c r="D107" s="39">
        <v>150</v>
      </c>
      <c r="E107" s="39">
        <v>20</v>
      </c>
      <c r="F107" s="39">
        <v>130</v>
      </c>
      <c r="G107" s="3" t="s">
        <v>379</v>
      </c>
      <c r="H107" s="40" t="s">
        <v>303</v>
      </c>
      <c r="I107" s="3" t="s">
        <v>303</v>
      </c>
      <c r="J107" s="3" t="s">
        <v>0</v>
      </c>
      <c r="K107" s="3" t="s">
        <v>1076</v>
      </c>
      <c r="L107" s="3"/>
    </row>
    <row r="108" spans="1:12">
      <c r="A108" s="50"/>
      <c r="B108" s="5"/>
      <c r="C108" s="5"/>
      <c r="D108" s="51"/>
      <c r="E108" s="5"/>
      <c r="F108" s="5"/>
      <c r="G108" s="3" t="s">
        <v>233</v>
      </c>
      <c r="H108" s="40" t="s">
        <v>303</v>
      </c>
      <c r="I108" s="3" t="s">
        <v>303</v>
      </c>
      <c r="J108" s="3" t="s">
        <v>0</v>
      </c>
      <c r="K108" s="3" t="s">
        <v>1747</v>
      </c>
      <c r="L108" s="3"/>
    </row>
    <row r="109" spans="1:12">
      <c r="A109" s="370">
        <f t="shared" ref="A109:A113" si="12">DATEVALUE("2024-06-16")</f>
        <v>45459</v>
      </c>
      <c r="B109" s="3" t="s">
        <v>152</v>
      </c>
      <c r="C109" s="3">
        <v>45</v>
      </c>
      <c r="D109" s="39">
        <v>70</v>
      </c>
      <c r="E109" s="39">
        <v>70</v>
      </c>
      <c r="G109" s="3" t="s">
        <v>233</v>
      </c>
      <c r="H109" s="40" t="s">
        <v>303</v>
      </c>
      <c r="I109" s="3" t="s">
        <v>303</v>
      </c>
      <c r="J109" s="3" t="s">
        <v>0</v>
      </c>
      <c r="K109" s="3" t="s">
        <v>314</v>
      </c>
      <c r="L109" s="3"/>
    </row>
    <row r="110" spans="1:12">
      <c r="A110" s="370">
        <f t="shared" si="12"/>
        <v>45459</v>
      </c>
      <c r="B110" s="3" t="s">
        <v>427</v>
      </c>
      <c r="C110" s="3">
        <v>60</v>
      </c>
      <c r="D110" s="39">
        <v>80</v>
      </c>
      <c r="E110" s="39">
        <v>80</v>
      </c>
      <c r="G110" s="3" t="s">
        <v>233</v>
      </c>
      <c r="H110" s="40" t="s">
        <v>303</v>
      </c>
      <c r="I110" s="3" t="s">
        <v>303</v>
      </c>
      <c r="J110" s="3" t="s">
        <v>1</v>
      </c>
      <c r="K110" s="3" t="s">
        <v>428</v>
      </c>
      <c r="L110" s="3"/>
    </row>
    <row r="111" spans="1:12">
      <c r="A111" s="370">
        <f t="shared" si="12"/>
        <v>45459</v>
      </c>
      <c r="B111" s="3" t="s">
        <v>18</v>
      </c>
      <c r="C111" s="3">
        <v>45</v>
      </c>
      <c r="D111" s="39">
        <v>70</v>
      </c>
      <c r="E111" s="39">
        <v>70</v>
      </c>
      <c r="G111" s="3" t="s">
        <v>233</v>
      </c>
      <c r="H111" s="40" t="s">
        <v>303</v>
      </c>
      <c r="I111" s="3" t="s">
        <v>303</v>
      </c>
      <c r="J111" s="3" t="s">
        <v>0</v>
      </c>
      <c r="K111" s="3" t="s">
        <v>566</v>
      </c>
      <c r="L111" s="3"/>
    </row>
    <row r="112" spans="1:12">
      <c r="A112" s="370">
        <f t="shared" si="12"/>
        <v>45459</v>
      </c>
      <c r="B112" s="3" t="s">
        <v>18</v>
      </c>
      <c r="C112" s="3">
        <v>45</v>
      </c>
      <c r="D112" s="39">
        <v>70</v>
      </c>
      <c r="E112" s="39">
        <v>70</v>
      </c>
      <c r="G112" s="3" t="s">
        <v>233</v>
      </c>
      <c r="H112" s="40" t="s">
        <v>303</v>
      </c>
      <c r="I112" s="3" t="s">
        <v>303</v>
      </c>
      <c r="J112" s="3" t="s">
        <v>0</v>
      </c>
      <c r="K112" s="3" t="s">
        <v>566</v>
      </c>
      <c r="L112" s="3"/>
    </row>
    <row r="113" spans="1:30">
      <c r="A113" s="370">
        <f t="shared" si="12"/>
        <v>45459</v>
      </c>
      <c r="B113" s="3" t="s">
        <v>1751</v>
      </c>
      <c r="C113" s="3">
        <v>0</v>
      </c>
      <c r="D113" s="39">
        <v>150</v>
      </c>
      <c r="E113" s="3">
        <v>150</v>
      </c>
      <c r="G113" s="3" t="s">
        <v>233</v>
      </c>
      <c r="H113" s="40" t="s">
        <v>303</v>
      </c>
      <c r="I113" s="3" t="s">
        <v>303</v>
      </c>
      <c r="J113" s="3" t="s">
        <v>0</v>
      </c>
      <c r="K113" s="3" t="s">
        <v>566</v>
      </c>
      <c r="L113" s="3"/>
    </row>
    <row r="114" spans="1:30">
      <c r="A114" s="40"/>
      <c r="D114" s="39"/>
      <c r="E114" s="373">
        <f>SUM(E75:E113)</f>
        <v>2360</v>
      </c>
      <c r="G114" s="3"/>
      <c r="H114" s="40"/>
      <c r="I114" s="3"/>
      <c r="J114" s="3"/>
      <c r="L114" s="3"/>
    </row>
    <row r="115" spans="1:30">
      <c r="A115" s="34" t="s">
        <v>1752</v>
      </c>
      <c r="B115" s="366"/>
      <c r="C115" s="35"/>
      <c r="D115" s="36"/>
      <c r="E115" s="35"/>
      <c r="F115" s="35"/>
      <c r="G115" s="35"/>
      <c r="H115" s="37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</row>
    <row r="116" spans="1:30">
      <c r="A116" s="38">
        <v>45460</v>
      </c>
      <c r="B116" s="3" t="s">
        <v>1753</v>
      </c>
      <c r="C116" s="3">
        <v>30</v>
      </c>
      <c r="D116" s="39">
        <v>50</v>
      </c>
      <c r="E116" s="3">
        <v>50</v>
      </c>
      <c r="G116" s="3" t="s">
        <v>233</v>
      </c>
      <c r="H116" s="40" t="s">
        <v>303</v>
      </c>
      <c r="I116" s="3" t="s">
        <v>303</v>
      </c>
      <c r="J116" s="3" t="s">
        <v>0</v>
      </c>
      <c r="K116" s="3" t="s">
        <v>1039</v>
      </c>
      <c r="L116" s="3"/>
    </row>
    <row r="117" spans="1:30">
      <c r="A117" s="38">
        <v>45460</v>
      </c>
      <c r="B117" s="3" t="s">
        <v>1754</v>
      </c>
      <c r="C117" s="3">
        <v>30</v>
      </c>
      <c r="D117" s="39">
        <v>50</v>
      </c>
      <c r="E117" s="3">
        <v>50</v>
      </c>
      <c r="G117" s="3" t="s">
        <v>233</v>
      </c>
      <c r="H117" s="40" t="s">
        <v>303</v>
      </c>
      <c r="I117" s="3" t="s">
        <v>303</v>
      </c>
      <c r="J117" s="3" t="s">
        <v>0</v>
      </c>
      <c r="K117" s="3" t="s">
        <v>437</v>
      </c>
      <c r="L117" s="3"/>
    </row>
    <row r="118" spans="1:30">
      <c r="A118" s="38">
        <v>45462</v>
      </c>
      <c r="B118" s="3" t="s">
        <v>152</v>
      </c>
      <c r="C118" s="3">
        <v>30</v>
      </c>
      <c r="D118" s="39">
        <v>45</v>
      </c>
      <c r="E118" s="3">
        <v>45</v>
      </c>
      <c r="G118" s="3" t="s">
        <v>233</v>
      </c>
      <c r="H118" s="40" t="s">
        <v>303</v>
      </c>
      <c r="I118" s="3" t="s">
        <v>303</v>
      </c>
      <c r="J118" s="3" t="s">
        <v>0</v>
      </c>
      <c r="K118" s="3" t="s">
        <v>314</v>
      </c>
      <c r="L118" s="3"/>
    </row>
    <row r="119" spans="1:30">
      <c r="A119" s="38">
        <v>45462</v>
      </c>
      <c r="B119" s="3" t="s">
        <v>1755</v>
      </c>
      <c r="C119" s="3">
        <v>0</v>
      </c>
      <c r="D119" s="39">
        <v>40</v>
      </c>
      <c r="E119" s="3">
        <v>40</v>
      </c>
      <c r="G119" s="3" t="s">
        <v>233</v>
      </c>
      <c r="H119" s="40" t="s">
        <v>303</v>
      </c>
      <c r="I119" s="3" t="s">
        <v>303</v>
      </c>
      <c r="J119" s="3" t="s">
        <v>0</v>
      </c>
      <c r="K119" s="3" t="s">
        <v>1744</v>
      </c>
      <c r="L119" s="3"/>
    </row>
    <row r="120" spans="1:30">
      <c r="A120" s="38"/>
      <c r="B120" s="3"/>
      <c r="C120" s="3"/>
      <c r="D120" s="39"/>
      <c r="E120" s="373">
        <f>SUM(E116:E119)</f>
        <v>185</v>
      </c>
      <c r="G120" s="3"/>
      <c r="H120" s="40"/>
      <c r="I120" s="3"/>
      <c r="J120" s="3"/>
      <c r="K120" s="3"/>
      <c r="L120" s="3"/>
    </row>
    <row r="121" spans="1:30">
      <c r="A121" s="34" t="s">
        <v>1756</v>
      </c>
      <c r="B121" s="366"/>
      <c r="C121" s="35"/>
      <c r="D121" s="36"/>
      <c r="E121" s="35"/>
      <c r="F121" s="35"/>
      <c r="G121" s="35"/>
      <c r="H121" s="37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</row>
    <row r="122" spans="1:30">
      <c r="A122" s="38">
        <v>45469</v>
      </c>
      <c r="B122" s="3" t="s">
        <v>1757</v>
      </c>
      <c r="C122" s="3">
        <v>60</v>
      </c>
      <c r="D122" s="39">
        <v>110</v>
      </c>
      <c r="E122" s="3">
        <v>20</v>
      </c>
      <c r="F122" s="3">
        <v>90</v>
      </c>
      <c r="G122" s="3" t="s">
        <v>379</v>
      </c>
      <c r="H122" s="40" t="s">
        <v>303</v>
      </c>
      <c r="I122" s="3" t="s">
        <v>303</v>
      </c>
      <c r="J122" s="3" t="s">
        <v>0</v>
      </c>
      <c r="K122" s="3" t="s">
        <v>1757</v>
      </c>
      <c r="L122" s="3"/>
    </row>
    <row r="123" spans="1:30">
      <c r="A123" s="38">
        <v>45469</v>
      </c>
      <c r="B123" s="3" t="s">
        <v>542</v>
      </c>
      <c r="C123" s="3">
        <v>0</v>
      </c>
      <c r="D123" s="39">
        <v>400</v>
      </c>
      <c r="E123" s="3">
        <v>400</v>
      </c>
      <c r="G123" s="3" t="s">
        <v>233</v>
      </c>
      <c r="H123" s="40" t="s">
        <v>303</v>
      </c>
      <c r="I123" s="3" t="s">
        <v>303</v>
      </c>
      <c r="J123" s="3" t="s">
        <v>0</v>
      </c>
      <c r="K123" s="3" t="s">
        <v>343</v>
      </c>
      <c r="L123" s="3"/>
    </row>
    <row r="124" spans="1:30">
      <c r="A124" s="38">
        <v>45471</v>
      </c>
      <c r="B124" s="3" t="s">
        <v>1758</v>
      </c>
      <c r="C124" s="3">
        <v>60</v>
      </c>
      <c r="D124" s="39">
        <v>80</v>
      </c>
      <c r="E124" s="3">
        <v>80</v>
      </c>
      <c r="G124" s="3" t="s">
        <v>233</v>
      </c>
      <c r="H124" s="40" t="s">
        <v>303</v>
      </c>
      <c r="I124" s="3" t="s">
        <v>303</v>
      </c>
      <c r="J124" s="3" t="s">
        <v>0</v>
      </c>
      <c r="K124" s="3" t="s">
        <v>314</v>
      </c>
      <c r="L124" s="3"/>
    </row>
    <row r="125" spans="1:30">
      <c r="A125" s="40"/>
      <c r="D125" s="39"/>
      <c r="E125" s="373">
        <f>SUM(E122:E124)</f>
        <v>500</v>
      </c>
      <c r="G125" s="3"/>
      <c r="H125" s="40"/>
      <c r="I125" s="3"/>
      <c r="J125" s="3"/>
      <c r="L125" s="3"/>
    </row>
    <row r="126" spans="1:30">
      <c r="A126" s="40"/>
      <c r="D126" s="39"/>
      <c r="G126" s="3"/>
      <c r="H126" s="40"/>
      <c r="I126" s="3"/>
      <c r="J126" s="3"/>
      <c r="L126" s="3"/>
    </row>
    <row r="127" spans="1:30">
      <c r="A127" s="40"/>
      <c r="D127" s="39"/>
      <c r="G127" s="3"/>
      <c r="H127" s="40"/>
      <c r="I127" s="3"/>
      <c r="J127" s="3"/>
      <c r="L127" s="3"/>
    </row>
    <row r="128" spans="1:30">
      <c r="A128" s="40"/>
      <c r="D128" s="39"/>
      <c r="G128" s="3"/>
      <c r="H128" s="40"/>
      <c r="I128" s="3"/>
      <c r="J128" s="3"/>
      <c r="L128" s="3"/>
    </row>
    <row r="129" spans="1:19">
      <c r="A129" s="40"/>
      <c r="D129" s="39"/>
      <c r="G129" s="3"/>
      <c r="H129" s="40"/>
      <c r="I129" s="3"/>
      <c r="J129" s="3"/>
      <c r="L129" s="3"/>
      <c r="M129" s="17" t="s">
        <v>1759</v>
      </c>
      <c r="N129" s="3"/>
      <c r="O129" s="17" t="s">
        <v>1760</v>
      </c>
    </row>
    <row r="130" spans="1:19">
      <c r="A130" s="40"/>
      <c r="D130" s="39"/>
      <c r="G130" s="3"/>
      <c r="H130" s="40"/>
      <c r="I130" s="3"/>
      <c r="J130" s="3"/>
      <c r="L130" s="3"/>
      <c r="M130" s="40" t="s">
        <v>1761</v>
      </c>
      <c r="N130" s="40"/>
      <c r="O130" s="3" t="s">
        <v>1762</v>
      </c>
    </row>
    <row r="131" spans="1:19">
      <c r="A131" s="40"/>
      <c r="D131" s="39"/>
      <c r="G131" s="3"/>
      <c r="H131" s="40"/>
      <c r="I131" s="3"/>
      <c r="J131" s="3"/>
      <c r="L131" s="3"/>
      <c r="M131" s="40" t="s">
        <v>1763</v>
      </c>
      <c r="N131" s="40"/>
      <c r="O131" s="3" t="s">
        <v>1764</v>
      </c>
    </row>
    <row r="132" spans="1:19">
      <c r="A132" s="40"/>
      <c r="D132" s="39"/>
      <c r="G132" s="3"/>
      <c r="H132" s="40"/>
      <c r="I132" s="3"/>
      <c r="J132" s="3"/>
      <c r="L132" s="3"/>
      <c r="M132" s="40" t="s">
        <v>1765</v>
      </c>
      <c r="N132" s="40"/>
      <c r="O132" s="3" t="s">
        <v>1766</v>
      </c>
    </row>
    <row r="133" spans="1:19">
      <c r="A133" s="40"/>
      <c r="D133" s="39"/>
      <c r="G133" s="3"/>
      <c r="H133" s="40"/>
      <c r="I133" s="3"/>
      <c r="J133" s="3"/>
      <c r="L133" s="3"/>
      <c r="M133" s="40"/>
      <c r="N133" s="40"/>
      <c r="O133" s="3" t="s">
        <v>1767</v>
      </c>
    </row>
    <row r="134" spans="1:19">
      <c r="A134" s="40"/>
      <c r="D134" s="39"/>
      <c r="G134" s="3"/>
      <c r="H134" s="40"/>
      <c r="I134" s="3"/>
      <c r="J134" s="3"/>
      <c r="L134" s="3"/>
      <c r="M134" s="40"/>
      <c r="N134" s="40"/>
    </row>
    <row r="135" spans="1:19">
      <c r="A135" s="40"/>
      <c r="D135" s="39"/>
      <c r="G135" s="3"/>
      <c r="H135" s="40"/>
      <c r="I135" s="3"/>
      <c r="J135" s="3"/>
      <c r="L135" s="3"/>
    </row>
    <row r="136" spans="1:19">
      <c r="A136" s="40"/>
      <c r="D136" s="39"/>
      <c r="G136" s="3"/>
      <c r="H136" s="40"/>
      <c r="I136" s="3"/>
      <c r="J136" s="3"/>
      <c r="L136" s="3"/>
      <c r="M136" s="5"/>
      <c r="N136" s="5" t="s">
        <v>0</v>
      </c>
      <c r="O136" s="5" t="s">
        <v>1</v>
      </c>
      <c r="P136" s="5" t="s">
        <v>3</v>
      </c>
      <c r="Q136" s="5" t="s">
        <v>2</v>
      </c>
      <c r="R136" s="5" t="s">
        <v>194</v>
      </c>
      <c r="S136" s="3"/>
    </row>
    <row r="137" spans="1:19">
      <c r="A137" s="40"/>
      <c r="D137" s="39"/>
      <c r="G137" s="3"/>
      <c r="H137" s="40"/>
      <c r="I137" s="3"/>
      <c r="J137" s="3"/>
      <c r="L137" s="3"/>
      <c r="M137" s="5" t="s">
        <v>219</v>
      </c>
      <c r="N137" s="5">
        <v>4980</v>
      </c>
      <c r="O137" s="5">
        <v>660</v>
      </c>
      <c r="P137" s="5">
        <v>0</v>
      </c>
      <c r="Q137" s="5">
        <v>205</v>
      </c>
      <c r="R137" s="5">
        <f t="shared" ref="R137:R138" si="13">SUM(N137:Q137)</f>
        <v>5845</v>
      </c>
      <c r="S137" s="3"/>
    </row>
    <row r="138" spans="1:19">
      <c r="A138" s="40"/>
      <c r="D138" s="39"/>
      <c r="G138" s="3"/>
      <c r="H138" s="40"/>
      <c r="I138" s="3"/>
      <c r="J138" s="3"/>
      <c r="L138" s="3"/>
      <c r="M138" s="5" t="s">
        <v>220</v>
      </c>
      <c r="N138" s="5">
        <v>2000</v>
      </c>
      <c r="O138" s="5">
        <v>360</v>
      </c>
      <c r="P138" s="5">
        <v>0</v>
      </c>
      <c r="Q138" s="5">
        <v>0</v>
      </c>
      <c r="R138" s="5">
        <f t="shared" si="13"/>
        <v>2360</v>
      </c>
    </row>
    <row r="139" spans="1:19">
      <c r="A139" s="40"/>
      <c r="D139" s="39"/>
      <c r="G139" s="3"/>
      <c r="H139" s="40"/>
      <c r="I139" s="3"/>
      <c r="J139" s="3"/>
      <c r="L139" s="3"/>
      <c r="M139" s="5" t="s">
        <v>221</v>
      </c>
      <c r="N139" s="5">
        <v>185</v>
      </c>
      <c r="O139" s="5">
        <v>0</v>
      </c>
      <c r="P139" s="5">
        <v>0</v>
      </c>
      <c r="Q139" s="5">
        <v>0</v>
      </c>
      <c r="R139" s="5">
        <v>185</v>
      </c>
    </row>
    <row r="140" spans="1:19">
      <c r="A140" s="40"/>
      <c r="D140" s="39"/>
      <c r="G140" s="3"/>
      <c r="H140" s="40"/>
      <c r="I140" s="3"/>
      <c r="J140" s="3"/>
      <c r="L140" s="3"/>
      <c r="M140" s="5" t="s">
        <v>222</v>
      </c>
      <c r="N140" s="5">
        <v>500</v>
      </c>
      <c r="O140" s="5">
        <v>0</v>
      </c>
      <c r="P140" s="5">
        <v>0</v>
      </c>
      <c r="Q140" s="5">
        <v>0</v>
      </c>
      <c r="R140" s="5">
        <v>500</v>
      </c>
    </row>
    <row r="141" spans="1:19">
      <c r="A141" s="40"/>
      <c r="D141" s="39"/>
      <c r="G141" s="3"/>
      <c r="H141" s="40"/>
      <c r="I141" s="3"/>
      <c r="J141" s="3"/>
      <c r="L141" s="3"/>
      <c r="M141" s="5"/>
      <c r="N141" s="5">
        <f t="shared" ref="N141:R141" si="14">SUM(N137:N140)</f>
        <v>7665</v>
      </c>
      <c r="O141" s="5">
        <f t="shared" si="14"/>
        <v>1020</v>
      </c>
      <c r="P141" s="5">
        <f t="shared" si="14"/>
        <v>0</v>
      </c>
      <c r="Q141" s="5">
        <f t="shared" si="14"/>
        <v>205</v>
      </c>
      <c r="R141" s="13">
        <f t="shared" si="14"/>
        <v>8890</v>
      </c>
    </row>
    <row r="142" spans="1:19">
      <c r="A142" s="40"/>
      <c r="D142" s="39"/>
      <c r="G142" s="3"/>
      <c r="H142" s="40"/>
      <c r="I142" s="3"/>
      <c r="J142" s="3"/>
      <c r="L142" s="3"/>
    </row>
    <row r="143" spans="1:19">
      <c r="A143" s="40"/>
      <c r="D143" s="39"/>
      <c r="G143" s="3"/>
      <c r="H143" s="40"/>
      <c r="I143" s="3"/>
      <c r="J143" s="3"/>
      <c r="L143" s="3"/>
    </row>
    <row r="144" spans="1:19">
      <c r="A144" s="40"/>
      <c r="D144" s="39"/>
      <c r="G144" s="3"/>
      <c r="H144" s="40"/>
      <c r="I144" s="3"/>
      <c r="J144" s="3"/>
      <c r="L144" s="3"/>
    </row>
    <row r="145" spans="1:12">
      <c r="A145" s="40"/>
      <c r="D145" s="39"/>
      <c r="G145" s="3"/>
      <c r="H145" s="40"/>
      <c r="I145" s="3"/>
      <c r="J145" s="3"/>
      <c r="L145" s="3"/>
    </row>
    <row r="146" spans="1:12">
      <c r="A146" s="40"/>
      <c r="D146" s="39"/>
      <c r="G146" s="3"/>
      <c r="H146" s="40"/>
      <c r="I146" s="3"/>
      <c r="J146" s="3"/>
      <c r="L146" s="3"/>
    </row>
    <row r="147" spans="1:12">
      <c r="A147" s="40"/>
      <c r="D147" s="39"/>
      <c r="G147" s="3"/>
      <c r="H147" s="40"/>
      <c r="I147" s="3"/>
      <c r="J147" s="3"/>
      <c r="L147" s="3"/>
    </row>
    <row r="148" spans="1:12">
      <c r="A148" s="40"/>
      <c r="D148" s="39"/>
      <c r="G148" s="3"/>
      <c r="H148" s="40"/>
      <c r="I148" s="3"/>
      <c r="J148" s="3"/>
      <c r="L148" s="3"/>
    </row>
    <row r="149" spans="1:12">
      <c r="A149" s="40"/>
      <c r="D149" s="39"/>
      <c r="G149" s="3"/>
      <c r="H149" s="40"/>
      <c r="I149" s="3"/>
      <c r="J149" s="3"/>
      <c r="L149" s="3"/>
    </row>
    <row r="150" spans="1:12">
      <c r="A150" s="40"/>
      <c r="D150" s="39"/>
      <c r="G150" s="3"/>
      <c r="H150" s="40"/>
      <c r="I150" s="3"/>
      <c r="J150" s="3"/>
      <c r="L150" s="3"/>
    </row>
    <row r="151" spans="1:12">
      <c r="A151" s="40"/>
      <c r="D151" s="39"/>
      <c r="G151" s="3"/>
      <c r="H151" s="40"/>
      <c r="I151" s="3"/>
      <c r="J151" s="3"/>
      <c r="L151" s="3"/>
    </row>
    <row r="152" spans="1:12">
      <c r="A152" s="40"/>
      <c r="D152" s="39"/>
      <c r="G152" s="3"/>
      <c r="H152" s="40"/>
      <c r="I152" s="3"/>
      <c r="J152" s="3"/>
      <c r="L152" s="3"/>
    </row>
    <row r="153" spans="1:12">
      <c r="A153" s="40"/>
      <c r="D153" s="39"/>
      <c r="G153" s="3"/>
      <c r="H153" s="40"/>
      <c r="I153" s="3"/>
      <c r="J153" s="3"/>
      <c r="L153" s="3"/>
    </row>
    <row r="154" spans="1:12">
      <c r="A154" s="40"/>
      <c r="D154" s="39"/>
      <c r="G154" s="3"/>
      <c r="H154" s="40"/>
      <c r="I154" s="3"/>
      <c r="J154" s="3"/>
      <c r="L154" s="3"/>
    </row>
    <row r="155" spans="1:12">
      <c r="A155" s="40"/>
      <c r="D155" s="39"/>
      <c r="G155" s="3"/>
      <c r="H155" s="40"/>
      <c r="I155" s="3"/>
      <c r="J155" s="3"/>
      <c r="L155" s="3"/>
    </row>
    <row r="156" spans="1:12">
      <c r="A156" s="40"/>
      <c r="D156" s="39"/>
      <c r="G156" s="3"/>
      <c r="H156" s="40"/>
      <c r="I156" s="3"/>
      <c r="J156" s="3"/>
      <c r="L156" s="3"/>
    </row>
    <row r="157" spans="1:12">
      <c r="A157" s="40"/>
      <c r="D157" s="39"/>
      <c r="G157" s="3"/>
      <c r="H157" s="40"/>
      <c r="I157" s="3"/>
      <c r="J157" s="3"/>
      <c r="L157" s="3"/>
    </row>
    <row r="158" spans="1:12">
      <c r="A158" s="40"/>
      <c r="D158" s="39"/>
      <c r="G158" s="3"/>
      <c r="H158" s="40"/>
      <c r="I158" s="3"/>
      <c r="J158" s="3"/>
      <c r="L158" s="3"/>
    </row>
    <row r="159" spans="1:12">
      <c r="A159" s="40"/>
      <c r="D159" s="39"/>
      <c r="G159" s="3"/>
      <c r="H159" s="40"/>
      <c r="I159" s="3"/>
      <c r="J159" s="3"/>
      <c r="L159" s="3"/>
    </row>
    <row r="160" spans="1:12">
      <c r="A160" s="40"/>
      <c r="D160" s="39"/>
      <c r="G160" s="3"/>
      <c r="H160" s="40"/>
      <c r="I160" s="3"/>
      <c r="J160" s="3"/>
      <c r="L160" s="3"/>
    </row>
    <row r="161" spans="1:12">
      <c r="A161" s="40"/>
      <c r="D161" s="39"/>
      <c r="G161" s="3"/>
      <c r="H161" s="40"/>
      <c r="I161" s="3"/>
      <c r="J161" s="3"/>
      <c r="L161" s="3"/>
    </row>
    <row r="162" spans="1:12">
      <c r="A162" s="40"/>
      <c r="D162" s="39"/>
      <c r="G162" s="3"/>
      <c r="H162" s="40"/>
      <c r="I162" s="3"/>
      <c r="J162" s="3"/>
      <c r="L162" s="3"/>
    </row>
    <row r="163" spans="1:12">
      <c r="A163" s="40"/>
      <c r="D163" s="39"/>
      <c r="G163" s="3"/>
      <c r="H163" s="40"/>
      <c r="I163" s="3"/>
      <c r="J163" s="3"/>
      <c r="L163" s="3"/>
    </row>
    <row r="164" spans="1:12">
      <c r="A164" s="40"/>
      <c r="D164" s="39"/>
      <c r="G164" s="3"/>
      <c r="H164" s="40"/>
      <c r="I164" s="3"/>
      <c r="J164" s="3"/>
      <c r="L164" s="3"/>
    </row>
    <row r="165" spans="1:12">
      <c r="A165" s="40"/>
      <c r="D165" s="39"/>
      <c r="G165" s="3"/>
      <c r="H165" s="40"/>
      <c r="I165" s="3"/>
      <c r="J165" s="3"/>
      <c r="L165" s="3"/>
    </row>
    <row r="166" spans="1:12">
      <c r="A166" s="40"/>
      <c r="D166" s="39"/>
      <c r="G166" s="3"/>
      <c r="H166" s="40"/>
      <c r="I166" s="3"/>
      <c r="J166" s="3"/>
      <c r="L166" s="3"/>
    </row>
    <row r="167" spans="1:12">
      <c r="A167" s="40"/>
      <c r="D167" s="39"/>
      <c r="G167" s="3"/>
      <c r="H167" s="40"/>
      <c r="I167" s="3"/>
      <c r="J167" s="3"/>
      <c r="L167" s="3"/>
    </row>
    <row r="168" spans="1:12">
      <c r="A168" s="40"/>
      <c r="D168" s="39"/>
      <c r="G168" s="3"/>
      <c r="H168" s="40"/>
      <c r="I168" s="3"/>
      <c r="J168" s="3"/>
      <c r="L168" s="3"/>
    </row>
    <row r="169" spans="1:12">
      <c r="A169" s="40"/>
      <c r="D169" s="39"/>
      <c r="G169" s="3"/>
      <c r="H169" s="40"/>
      <c r="I169" s="3"/>
      <c r="J169" s="3"/>
      <c r="L169" s="3"/>
    </row>
    <row r="170" spans="1:12">
      <c r="A170" s="40"/>
      <c r="D170" s="39"/>
      <c r="G170" s="3"/>
      <c r="H170" s="40"/>
      <c r="I170" s="3"/>
      <c r="J170" s="3"/>
      <c r="L170" s="3"/>
    </row>
    <row r="171" spans="1:12">
      <c r="A171" s="40"/>
      <c r="D171" s="39"/>
      <c r="G171" s="3"/>
      <c r="H171" s="40"/>
      <c r="I171" s="3"/>
      <c r="J171" s="3"/>
      <c r="L171" s="3"/>
    </row>
    <row r="172" spans="1:12">
      <c r="A172" s="40"/>
      <c r="D172" s="39"/>
      <c r="G172" s="3"/>
      <c r="H172" s="40"/>
      <c r="I172" s="3"/>
      <c r="J172" s="3"/>
      <c r="L172" s="3"/>
    </row>
    <row r="173" spans="1:12">
      <c r="A173" s="40"/>
      <c r="D173" s="39"/>
      <c r="G173" s="3"/>
      <c r="H173" s="40"/>
      <c r="I173" s="3"/>
      <c r="J173" s="3"/>
      <c r="L173" s="3"/>
    </row>
    <row r="174" spans="1:12">
      <c r="A174" s="40"/>
      <c r="D174" s="39"/>
      <c r="G174" s="3"/>
      <c r="H174" s="40"/>
      <c r="I174" s="3"/>
      <c r="J174" s="3"/>
      <c r="L174" s="3"/>
    </row>
    <row r="175" spans="1:12">
      <c r="A175" s="40"/>
      <c r="D175" s="39"/>
      <c r="G175" s="3"/>
      <c r="H175" s="40"/>
      <c r="I175" s="3"/>
      <c r="J175" s="3"/>
      <c r="L175" s="3"/>
    </row>
    <row r="176" spans="1:12">
      <c r="A176" s="40"/>
      <c r="D176" s="39"/>
      <c r="G176" s="3"/>
      <c r="H176" s="40"/>
      <c r="I176" s="3"/>
      <c r="J176" s="3"/>
      <c r="L176" s="3"/>
    </row>
    <row r="177" spans="1:12">
      <c r="A177" s="40"/>
      <c r="D177" s="39"/>
      <c r="G177" s="3"/>
      <c r="H177" s="40"/>
      <c r="I177" s="3"/>
      <c r="J177" s="3"/>
      <c r="L177" s="3"/>
    </row>
    <row r="178" spans="1:12">
      <c r="A178" s="40"/>
      <c r="D178" s="39"/>
      <c r="G178" s="3"/>
      <c r="H178" s="40"/>
      <c r="I178" s="3"/>
      <c r="J178" s="3"/>
      <c r="L178" s="3"/>
    </row>
    <row r="179" spans="1:12">
      <c r="A179" s="40"/>
      <c r="D179" s="39"/>
      <c r="G179" s="3"/>
      <c r="H179" s="40"/>
      <c r="I179" s="3"/>
      <c r="J179" s="3"/>
      <c r="L179" s="3"/>
    </row>
    <row r="180" spans="1:12">
      <c r="A180" s="40"/>
      <c r="D180" s="39"/>
      <c r="G180" s="3"/>
      <c r="H180" s="40"/>
      <c r="I180" s="3"/>
      <c r="J180" s="3"/>
      <c r="L180" s="3"/>
    </row>
    <row r="181" spans="1:12">
      <c r="A181" s="40"/>
      <c r="D181" s="39"/>
      <c r="G181" s="3"/>
      <c r="H181" s="40"/>
      <c r="I181" s="3"/>
      <c r="J181" s="3"/>
      <c r="L181" s="3"/>
    </row>
    <row r="182" spans="1:12">
      <c r="A182" s="40"/>
      <c r="D182" s="39"/>
      <c r="G182" s="3"/>
      <c r="H182" s="40"/>
      <c r="I182" s="3"/>
      <c r="J182" s="3"/>
      <c r="L182" s="3"/>
    </row>
    <row r="183" spans="1:12">
      <c r="A183" s="40"/>
      <c r="D183" s="39"/>
      <c r="G183" s="3"/>
      <c r="H183" s="40"/>
      <c r="I183" s="3"/>
      <c r="J183" s="3"/>
      <c r="L183" s="3"/>
    </row>
    <row r="184" spans="1:12">
      <c r="A184" s="40"/>
      <c r="D184" s="39"/>
      <c r="G184" s="3"/>
      <c r="H184" s="40"/>
      <c r="I184" s="3"/>
      <c r="J184" s="3"/>
      <c r="L184" s="3"/>
    </row>
    <row r="185" spans="1:12">
      <c r="A185" s="40"/>
      <c r="D185" s="39"/>
      <c r="G185" s="3"/>
      <c r="H185" s="40"/>
      <c r="I185" s="3"/>
      <c r="J185" s="3"/>
      <c r="L185" s="3"/>
    </row>
    <row r="186" spans="1:12">
      <c r="A186" s="40"/>
      <c r="D186" s="39"/>
      <c r="G186" s="3"/>
      <c r="H186" s="40"/>
      <c r="I186" s="3"/>
      <c r="J186" s="3"/>
      <c r="L186" s="3"/>
    </row>
    <row r="187" spans="1:12">
      <c r="A187" s="40"/>
      <c r="D187" s="39"/>
      <c r="G187" s="3"/>
      <c r="H187" s="40"/>
      <c r="I187" s="3"/>
      <c r="J187" s="3"/>
      <c r="L187" s="3"/>
    </row>
    <row r="188" spans="1:12">
      <c r="A188" s="40"/>
      <c r="D188" s="39"/>
      <c r="G188" s="3"/>
      <c r="H188" s="40"/>
      <c r="I188" s="3"/>
      <c r="J188" s="3"/>
      <c r="L188" s="3"/>
    </row>
    <row r="189" spans="1:12">
      <c r="A189" s="40"/>
      <c r="D189" s="39"/>
      <c r="G189" s="3"/>
      <c r="H189" s="40"/>
      <c r="I189" s="3"/>
      <c r="J189" s="3"/>
      <c r="L189" s="3"/>
    </row>
    <row r="190" spans="1:12">
      <c r="A190" s="40"/>
      <c r="D190" s="39"/>
      <c r="G190" s="3"/>
      <c r="H190" s="40"/>
      <c r="I190" s="3"/>
      <c r="J190" s="3"/>
      <c r="L190" s="3"/>
    </row>
    <row r="191" spans="1:12">
      <c r="A191" s="40"/>
      <c r="D191" s="39"/>
      <c r="G191" s="3"/>
      <c r="H191" s="40"/>
      <c r="I191" s="3"/>
      <c r="J191" s="3"/>
      <c r="L191" s="3"/>
    </row>
    <row r="192" spans="1:12">
      <c r="A192" s="40"/>
      <c r="D192" s="39"/>
      <c r="G192" s="3"/>
      <c r="H192" s="40"/>
      <c r="I192" s="3"/>
      <c r="J192" s="3"/>
      <c r="L192" s="3"/>
    </row>
    <row r="193" spans="1:12">
      <c r="A193" s="40"/>
      <c r="D193" s="39"/>
      <c r="G193" s="3"/>
      <c r="H193" s="40"/>
      <c r="I193" s="3"/>
      <c r="J193" s="3"/>
      <c r="L193" s="3"/>
    </row>
    <row r="194" spans="1:12">
      <c r="A194" s="40"/>
      <c r="D194" s="39"/>
      <c r="G194" s="3"/>
      <c r="H194" s="40"/>
      <c r="I194" s="3"/>
      <c r="J194" s="3"/>
      <c r="L194" s="3"/>
    </row>
    <row r="195" spans="1:12">
      <c r="A195" s="40"/>
      <c r="D195" s="39"/>
      <c r="G195" s="3"/>
      <c r="H195" s="40"/>
      <c r="I195" s="3"/>
      <c r="J195" s="3"/>
      <c r="L195" s="3"/>
    </row>
    <row r="196" spans="1:12">
      <c r="A196" s="40"/>
      <c r="D196" s="39"/>
      <c r="G196" s="3"/>
      <c r="H196" s="40"/>
      <c r="I196" s="3"/>
      <c r="J196" s="3"/>
      <c r="L196" s="3"/>
    </row>
    <row r="197" spans="1:12">
      <c r="A197" s="40"/>
      <c r="D197" s="39"/>
      <c r="G197" s="3"/>
      <c r="H197" s="40"/>
      <c r="I197" s="3"/>
      <c r="J197" s="3"/>
      <c r="L197" s="3"/>
    </row>
    <row r="198" spans="1:12">
      <c r="A198" s="40"/>
      <c r="D198" s="39"/>
      <c r="G198" s="3"/>
      <c r="H198" s="40"/>
      <c r="I198" s="3"/>
      <c r="J198" s="3"/>
      <c r="L198" s="3"/>
    </row>
    <row r="199" spans="1:12">
      <c r="A199" s="40"/>
      <c r="D199" s="39"/>
      <c r="G199" s="3"/>
      <c r="H199" s="40"/>
      <c r="I199" s="3"/>
      <c r="J199" s="3"/>
      <c r="L199" s="3"/>
    </row>
    <row r="200" spans="1:12">
      <c r="A200" s="40"/>
      <c r="D200" s="39"/>
      <c r="G200" s="3"/>
      <c r="H200" s="40"/>
      <c r="I200" s="3"/>
      <c r="J200" s="3"/>
      <c r="L200" s="3"/>
    </row>
    <row r="201" spans="1:12">
      <c r="A201" s="40"/>
      <c r="D201" s="39"/>
      <c r="G201" s="3"/>
      <c r="H201" s="40"/>
      <c r="I201" s="3"/>
      <c r="J201" s="3"/>
      <c r="L201" s="3"/>
    </row>
    <row r="202" spans="1:12">
      <c r="A202" s="40"/>
      <c r="D202" s="39"/>
      <c r="G202" s="3"/>
      <c r="H202" s="40"/>
      <c r="I202" s="3"/>
      <c r="J202" s="3"/>
      <c r="L202" s="3"/>
    </row>
    <row r="203" spans="1:12">
      <c r="A203" s="40"/>
      <c r="D203" s="39"/>
      <c r="G203" s="3"/>
      <c r="H203" s="40"/>
      <c r="I203" s="3"/>
      <c r="J203" s="3"/>
      <c r="L203" s="3"/>
    </row>
    <row r="204" spans="1:12">
      <c r="A204" s="40"/>
      <c r="D204" s="39"/>
      <c r="G204" s="3"/>
      <c r="H204" s="40"/>
      <c r="I204" s="3"/>
      <c r="J204" s="3"/>
      <c r="L204" s="3"/>
    </row>
    <row r="205" spans="1:12">
      <c r="A205" s="40"/>
      <c r="D205" s="39"/>
      <c r="G205" s="3"/>
      <c r="H205" s="40"/>
      <c r="I205" s="3"/>
      <c r="J205" s="3"/>
      <c r="L205" s="3"/>
    </row>
    <row r="206" spans="1:12">
      <c r="A206" s="40"/>
      <c r="D206" s="39"/>
      <c r="G206" s="3"/>
      <c r="H206" s="40"/>
      <c r="I206" s="3"/>
      <c r="J206" s="3"/>
      <c r="L206" s="3"/>
    </row>
    <row r="207" spans="1:12">
      <c r="A207" s="40"/>
      <c r="D207" s="39"/>
      <c r="G207" s="3"/>
      <c r="H207" s="40"/>
      <c r="I207" s="3"/>
      <c r="J207" s="3"/>
      <c r="L207" s="3"/>
    </row>
    <row r="208" spans="1:12">
      <c r="A208" s="40"/>
      <c r="D208" s="39"/>
      <c r="G208" s="3"/>
      <c r="H208" s="40"/>
      <c r="I208" s="3"/>
      <c r="J208" s="3"/>
      <c r="L208" s="3"/>
    </row>
    <row r="209" spans="1:12">
      <c r="A209" s="40"/>
      <c r="D209" s="39"/>
      <c r="G209" s="3"/>
      <c r="H209" s="40"/>
      <c r="I209" s="3"/>
      <c r="J209" s="3"/>
      <c r="L209" s="3"/>
    </row>
    <row r="210" spans="1:12">
      <c r="A210" s="40"/>
      <c r="D210" s="39"/>
      <c r="G210" s="3"/>
      <c r="H210" s="40"/>
      <c r="I210" s="3"/>
      <c r="J210" s="3"/>
      <c r="L210" s="3"/>
    </row>
    <row r="211" spans="1:12">
      <c r="A211" s="40"/>
      <c r="D211" s="39"/>
      <c r="G211" s="3"/>
      <c r="H211" s="40"/>
      <c r="I211" s="3"/>
      <c r="J211" s="3"/>
      <c r="L211" s="3"/>
    </row>
    <row r="212" spans="1:12">
      <c r="A212" s="40"/>
      <c r="D212" s="39"/>
      <c r="G212" s="3"/>
      <c r="H212" s="40"/>
      <c r="I212" s="3"/>
      <c r="J212" s="3"/>
      <c r="L212" s="3"/>
    </row>
    <row r="213" spans="1:12">
      <c r="A213" s="40"/>
      <c r="D213" s="39"/>
      <c r="G213" s="3"/>
      <c r="H213" s="40"/>
      <c r="I213" s="3"/>
      <c r="J213" s="3"/>
      <c r="L213" s="3"/>
    </row>
    <row r="214" spans="1:12">
      <c r="A214" s="40"/>
      <c r="D214" s="39"/>
      <c r="G214" s="3"/>
      <c r="H214" s="40"/>
      <c r="I214" s="3"/>
      <c r="J214" s="3"/>
      <c r="L214" s="3"/>
    </row>
    <row r="215" spans="1:12">
      <c r="A215" s="40"/>
      <c r="D215" s="39"/>
      <c r="G215" s="3"/>
      <c r="H215" s="40"/>
      <c r="I215" s="3"/>
      <c r="J215" s="3"/>
      <c r="L215" s="3"/>
    </row>
    <row r="216" spans="1:12">
      <c r="A216" s="40"/>
      <c r="D216" s="39"/>
      <c r="G216" s="3"/>
      <c r="H216" s="40"/>
      <c r="I216" s="3"/>
      <c r="J216" s="3"/>
      <c r="L216" s="3"/>
    </row>
    <row r="217" spans="1:12">
      <c r="A217" s="40"/>
      <c r="D217" s="39"/>
      <c r="G217" s="3"/>
      <c r="H217" s="40"/>
      <c r="I217" s="3"/>
      <c r="J217" s="3"/>
      <c r="L217" s="3"/>
    </row>
    <row r="218" spans="1:12">
      <c r="A218" s="40"/>
      <c r="D218" s="39"/>
      <c r="G218" s="3"/>
      <c r="H218" s="40"/>
      <c r="I218" s="3"/>
      <c r="J218" s="3"/>
      <c r="L218" s="3"/>
    </row>
    <row r="219" spans="1:12">
      <c r="A219" s="40"/>
      <c r="D219" s="39"/>
      <c r="G219" s="3"/>
      <c r="H219" s="40"/>
      <c r="I219" s="3"/>
      <c r="J219" s="3"/>
      <c r="L219" s="3"/>
    </row>
    <row r="220" spans="1:12">
      <c r="A220" s="40"/>
      <c r="D220" s="39"/>
      <c r="G220" s="3"/>
      <c r="H220" s="40"/>
      <c r="I220" s="3"/>
      <c r="J220" s="3"/>
      <c r="L220" s="3"/>
    </row>
    <row r="221" spans="1:12">
      <c r="A221" s="40"/>
      <c r="D221" s="39"/>
      <c r="G221" s="3"/>
      <c r="H221" s="40"/>
      <c r="I221" s="3"/>
      <c r="J221" s="3"/>
      <c r="L221" s="3"/>
    </row>
    <row r="222" spans="1:12">
      <c r="A222" s="40"/>
      <c r="D222" s="39"/>
      <c r="G222" s="3"/>
      <c r="H222" s="40"/>
      <c r="I222" s="3"/>
      <c r="J222" s="3"/>
      <c r="L222" s="3"/>
    </row>
    <row r="223" spans="1:12">
      <c r="A223" s="40"/>
      <c r="D223" s="39"/>
      <c r="G223" s="3"/>
      <c r="H223" s="40"/>
      <c r="I223" s="3"/>
      <c r="J223" s="3"/>
      <c r="L223" s="3"/>
    </row>
    <row r="224" spans="1:12">
      <c r="A224" s="40"/>
      <c r="D224" s="39"/>
      <c r="G224" s="3"/>
      <c r="H224" s="40"/>
      <c r="I224" s="3"/>
      <c r="J224" s="3"/>
      <c r="L224" s="3"/>
    </row>
    <row r="225" spans="1:12">
      <c r="A225" s="40"/>
      <c r="D225" s="39"/>
      <c r="G225" s="3"/>
      <c r="H225" s="40"/>
      <c r="I225" s="3"/>
      <c r="J225" s="3"/>
      <c r="L225" s="3"/>
    </row>
    <row r="226" spans="1:12">
      <c r="A226" s="40"/>
      <c r="D226" s="39"/>
      <c r="G226" s="3"/>
      <c r="H226" s="40"/>
      <c r="I226" s="3"/>
      <c r="J226" s="3"/>
      <c r="L226" s="3"/>
    </row>
    <row r="227" spans="1:12">
      <c r="A227" s="40"/>
      <c r="D227" s="39"/>
      <c r="G227" s="3"/>
      <c r="H227" s="40"/>
      <c r="I227" s="3"/>
      <c r="J227" s="3"/>
      <c r="L227" s="3"/>
    </row>
    <row r="228" spans="1:12">
      <c r="A228" s="40"/>
      <c r="D228" s="39"/>
      <c r="G228" s="3"/>
      <c r="H228" s="40"/>
      <c r="I228" s="3"/>
      <c r="J228" s="3"/>
      <c r="L228" s="3"/>
    </row>
    <row r="229" spans="1:12">
      <c r="A229" s="40"/>
      <c r="D229" s="39"/>
      <c r="G229" s="3"/>
      <c r="H229" s="40"/>
      <c r="I229" s="3"/>
      <c r="J229" s="3"/>
      <c r="L229" s="3"/>
    </row>
    <row r="230" spans="1:12">
      <c r="A230" s="40"/>
      <c r="D230" s="39"/>
      <c r="G230" s="3"/>
      <c r="H230" s="40"/>
      <c r="I230" s="3"/>
      <c r="J230" s="3"/>
      <c r="L230" s="3"/>
    </row>
    <row r="231" spans="1:12">
      <c r="A231" s="40"/>
      <c r="D231" s="39"/>
      <c r="G231" s="3"/>
      <c r="H231" s="40"/>
      <c r="I231" s="3"/>
      <c r="J231" s="3"/>
      <c r="L231" s="3"/>
    </row>
    <row r="232" spans="1:12">
      <c r="A232" s="40"/>
      <c r="D232" s="39"/>
      <c r="G232" s="3"/>
      <c r="H232" s="40"/>
      <c r="I232" s="3"/>
      <c r="J232" s="3"/>
      <c r="L232" s="3"/>
    </row>
    <row r="233" spans="1:12">
      <c r="A233" s="40"/>
      <c r="D233" s="39"/>
      <c r="G233" s="3"/>
      <c r="H233" s="40"/>
      <c r="I233" s="3"/>
      <c r="J233" s="3"/>
      <c r="L233" s="3"/>
    </row>
    <row r="234" spans="1:12">
      <c r="A234" s="40"/>
      <c r="D234" s="39"/>
      <c r="G234" s="3"/>
      <c r="H234" s="40"/>
      <c r="I234" s="3"/>
      <c r="J234" s="3"/>
      <c r="L234" s="3"/>
    </row>
    <row r="235" spans="1:12">
      <c r="A235" s="40"/>
      <c r="D235" s="39"/>
      <c r="G235" s="3"/>
      <c r="H235" s="40"/>
      <c r="I235" s="3"/>
      <c r="J235" s="3"/>
      <c r="L235" s="3"/>
    </row>
    <row r="236" spans="1:12">
      <c r="A236" s="40"/>
      <c r="D236" s="39"/>
      <c r="G236" s="3"/>
      <c r="H236" s="40"/>
      <c r="I236" s="3"/>
      <c r="J236" s="3"/>
      <c r="L236" s="3"/>
    </row>
    <row r="237" spans="1:12">
      <c r="A237" s="40"/>
      <c r="D237" s="39"/>
      <c r="G237" s="3"/>
      <c r="H237" s="40"/>
      <c r="I237" s="3"/>
      <c r="J237" s="3"/>
      <c r="L237" s="3"/>
    </row>
    <row r="238" spans="1:12">
      <c r="A238" s="40"/>
      <c r="D238" s="39"/>
      <c r="G238" s="3"/>
      <c r="H238" s="40"/>
      <c r="I238" s="3"/>
      <c r="J238" s="3"/>
      <c r="L238" s="3"/>
    </row>
    <row r="239" spans="1:12">
      <c r="A239" s="40"/>
      <c r="D239" s="39"/>
      <c r="G239" s="3"/>
      <c r="H239" s="40"/>
      <c r="I239" s="3"/>
      <c r="J239" s="3"/>
      <c r="L239" s="3"/>
    </row>
    <row r="240" spans="1:12">
      <c r="A240" s="40"/>
      <c r="D240" s="39"/>
      <c r="G240" s="3"/>
      <c r="H240" s="40"/>
      <c r="I240" s="3"/>
      <c r="J240" s="3"/>
      <c r="L240" s="3"/>
    </row>
    <row r="241" spans="1:12">
      <c r="A241" s="40"/>
      <c r="D241" s="39"/>
      <c r="G241" s="3"/>
      <c r="H241" s="40"/>
      <c r="I241" s="3"/>
      <c r="J241" s="3"/>
      <c r="L241" s="3"/>
    </row>
    <row r="242" spans="1:12">
      <c r="A242" s="40"/>
      <c r="D242" s="39"/>
      <c r="G242" s="3"/>
      <c r="H242" s="40"/>
      <c r="I242" s="3"/>
      <c r="J242" s="3"/>
      <c r="L242" s="3"/>
    </row>
    <row r="243" spans="1:12">
      <c r="A243" s="40"/>
      <c r="D243" s="39"/>
      <c r="G243" s="3"/>
      <c r="H243" s="40"/>
      <c r="I243" s="3"/>
      <c r="J243" s="3"/>
      <c r="L243" s="3"/>
    </row>
    <row r="244" spans="1:12">
      <c r="A244" s="40"/>
      <c r="D244" s="39"/>
      <c r="G244" s="3"/>
      <c r="H244" s="40"/>
      <c r="I244" s="3"/>
      <c r="J244" s="3"/>
      <c r="L244" s="3"/>
    </row>
    <row r="245" spans="1:12">
      <c r="A245" s="40"/>
      <c r="D245" s="39"/>
      <c r="G245" s="3"/>
      <c r="H245" s="40"/>
      <c r="I245" s="3"/>
      <c r="J245" s="3"/>
      <c r="L245" s="3"/>
    </row>
    <row r="246" spans="1:12">
      <c r="A246" s="40"/>
      <c r="D246" s="39"/>
      <c r="G246" s="3"/>
      <c r="H246" s="40"/>
      <c r="I246" s="3"/>
      <c r="J246" s="3"/>
      <c r="L246" s="3"/>
    </row>
    <row r="247" spans="1:12">
      <c r="A247" s="40"/>
      <c r="D247" s="39"/>
      <c r="G247" s="3"/>
      <c r="H247" s="40"/>
      <c r="I247" s="3"/>
      <c r="J247" s="3"/>
      <c r="L247" s="3"/>
    </row>
    <row r="248" spans="1:12">
      <c r="A248" s="40"/>
      <c r="D248" s="39"/>
      <c r="G248" s="3"/>
      <c r="H248" s="40"/>
      <c r="I248" s="3"/>
      <c r="J248" s="3"/>
      <c r="L248" s="3"/>
    </row>
    <row r="249" spans="1:12">
      <c r="A249" s="40"/>
      <c r="D249" s="39"/>
      <c r="G249" s="3"/>
      <c r="H249" s="40"/>
      <c r="I249" s="3"/>
      <c r="J249" s="3"/>
      <c r="L249" s="3"/>
    </row>
    <row r="250" spans="1:12">
      <c r="A250" s="40"/>
      <c r="D250" s="39"/>
      <c r="G250" s="3"/>
      <c r="H250" s="40"/>
      <c r="I250" s="3"/>
      <c r="J250" s="3"/>
      <c r="L250" s="3"/>
    </row>
    <row r="251" spans="1:12">
      <c r="A251" s="40"/>
      <c r="D251" s="39"/>
      <c r="G251" s="3"/>
      <c r="H251" s="40"/>
      <c r="I251" s="3"/>
      <c r="J251" s="3"/>
      <c r="L251" s="3"/>
    </row>
    <row r="252" spans="1:12">
      <c r="A252" s="40"/>
      <c r="D252" s="39"/>
      <c r="G252" s="3"/>
      <c r="H252" s="40"/>
      <c r="I252" s="3"/>
      <c r="J252" s="3"/>
      <c r="L252" s="3"/>
    </row>
    <row r="253" spans="1:12">
      <c r="A253" s="40"/>
      <c r="D253" s="39"/>
      <c r="G253" s="3"/>
      <c r="H253" s="40"/>
      <c r="I253" s="3"/>
      <c r="J253" s="3"/>
      <c r="L253" s="3"/>
    </row>
    <row r="254" spans="1:12">
      <c r="A254" s="40"/>
      <c r="D254" s="39"/>
      <c r="G254" s="3"/>
      <c r="H254" s="40"/>
      <c r="I254" s="3"/>
      <c r="J254" s="3"/>
      <c r="L254" s="3"/>
    </row>
    <row r="255" spans="1:12">
      <c r="A255" s="40"/>
      <c r="D255" s="39"/>
      <c r="G255" s="3"/>
      <c r="H255" s="40"/>
      <c r="I255" s="3"/>
      <c r="J255" s="3"/>
      <c r="L255" s="3"/>
    </row>
    <row r="256" spans="1:12">
      <c r="A256" s="40"/>
      <c r="D256" s="39"/>
      <c r="G256" s="3"/>
      <c r="H256" s="40"/>
      <c r="I256" s="3"/>
      <c r="J256" s="3"/>
      <c r="L256" s="3"/>
    </row>
    <row r="257" spans="1:12">
      <c r="A257" s="40"/>
      <c r="D257" s="39"/>
      <c r="G257" s="3"/>
      <c r="H257" s="40"/>
      <c r="I257" s="3"/>
      <c r="J257" s="3"/>
      <c r="L257" s="3"/>
    </row>
    <row r="258" spans="1:12">
      <c r="A258" s="40"/>
      <c r="D258" s="39"/>
      <c r="G258" s="3"/>
      <c r="H258" s="40"/>
      <c r="I258" s="3"/>
      <c r="J258" s="3"/>
      <c r="L258" s="3"/>
    </row>
    <row r="259" spans="1:12">
      <c r="A259" s="40"/>
      <c r="D259" s="39"/>
      <c r="G259" s="3"/>
      <c r="H259" s="40"/>
      <c r="I259" s="3"/>
      <c r="J259" s="3"/>
      <c r="L259" s="3"/>
    </row>
    <row r="260" spans="1:12">
      <c r="A260" s="40"/>
      <c r="D260" s="39"/>
      <c r="G260" s="3"/>
      <c r="H260" s="40"/>
      <c r="I260" s="3"/>
      <c r="J260" s="3"/>
      <c r="L260" s="3"/>
    </row>
    <row r="261" spans="1:12">
      <c r="A261" s="40"/>
      <c r="D261" s="39"/>
      <c r="G261" s="3"/>
      <c r="H261" s="40"/>
      <c r="I261" s="3"/>
      <c r="J261" s="3"/>
      <c r="L261" s="3"/>
    </row>
    <row r="262" spans="1:12">
      <c r="A262" s="40"/>
      <c r="D262" s="39"/>
      <c r="G262" s="3"/>
      <c r="H262" s="40"/>
      <c r="I262" s="3"/>
      <c r="J262" s="3"/>
      <c r="L262" s="3"/>
    </row>
    <row r="263" spans="1:12">
      <c r="A263" s="40"/>
      <c r="D263" s="39"/>
      <c r="G263" s="3"/>
      <c r="H263" s="40"/>
      <c r="I263" s="3"/>
      <c r="J263" s="3"/>
      <c r="L263" s="3"/>
    </row>
    <row r="264" spans="1:12">
      <c r="A264" s="40"/>
      <c r="D264" s="39"/>
      <c r="G264" s="3"/>
      <c r="H264" s="40"/>
      <c r="I264" s="3"/>
      <c r="J264" s="3"/>
      <c r="L264" s="3"/>
    </row>
    <row r="265" spans="1:12">
      <c r="A265" s="40"/>
      <c r="D265" s="39"/>
      <c r="G265" s="3"/>
      <c r="H265" s="40"/>
      <c r="I265" s="3"/>
      <c r="J265" s="3"/>
      <c r="L265" s="3"/>
    </row>
    <row r="266" spans="1:12">
      <c r="A266" s="40"/>
      <c r="D266" s="39"/>
      <c r="G266" s="3"/>
      <c r="H266" s="40"/>
      <c r="I266" s="3"/>
      <c r="J266" s="3"/>
      <c r="L266" s="3"/>
    </row>
    <row r="267" spans="1:12">
      <c r="A267" s="40"/>
      <c r="D267" s="39"/>
      <c r="G267" s="3"/>
      <c r="H267" s="40"/>
      <c r="I267" s="3"/>
      <c r="J267" s="3"/>
      <c r="L267" s="3"/>
    </row>
    <row r="268" spans="1:12">
      <c r="A268" s="40"/>
      <c r="D268" s="39"/>
      <c r="G268" s="3"/>
      <c r="H268" s="40"/>
      <c r="I268" s="3"/>
      <c r="J268" s="3"/>
      <c r="L268" s="3"/>
    </row>
    <row r="269" spans="1:12">
      <c r="A269" s="40"/>
      <c r="D269" s="39"/>
      <c r="G269" s="3"/>
      <c r="H269" s="40"/>
      <c r="I269" s="3"/>
      <c r="J269" s="3"/>
      <c r="L269" s="3"/>
    </row>
    <row r="270" spans="1:12">
      <c r="A270" s="40"/>
      <c r="D270" s="39"/>
      <c r="G270" s="3"/>
      <c r="H270" s="40"/>
      <c r="I270" s="3"/>
      <c r="J270" s="3"/>
      <c r="L270" s="3"/>
    </row>
    <row r="271" spans="1:12">
      <c r="A271" s="40"/>
      <c r="D271" s="39"/>
      <c r="G271" s="3"/>
      <c r="H271" s="40"/>
      <c r="I271" s="3"/>
      <c r="J271" s="3"/>
      <c r="L271" s="3"/>
    </row>
    <row r="272" spans="1:12">
      <c r="A272" s="40"/>
      <c r="D272" s="39"/>
      <c r="G272" s="3"/>
      <c r="H272" s="40"/>
      <c r="I272" s="3"/>
      <c r="J272" s="3"/>
      <c r="L272" s="3"/>
    </row>
    <row r="273" spans="1:12">
      <c r="A273" s="40"/>
      <c r="D273" s="39"/>
      <c r="G273" s="3"/>
      <c r="H273" s="40"/>
      <c r="I273" s="3"/>
      <c r="J273" s="3"/>
      <c r="L273" s="3"/>
    </row>
    <row r="274" spans="1:12">
      <c r="A274" s="40"/>
      <c r="D274" s="39"/>
      <c r="G274" s="3"/>
      <c r="H274" s="40"/>
      <c r="I274" s="3"/>
      <c r="J274" s="3"/>
      <c r="L274" s="3"/>
    </row>
    <row r="275" spans="1:12">
      <c r="A275" s="40"/>
      <c r="D275" s="39"/>
      <c r="G275" s="3"/>
      <c r="H275" s="40"/>
      <c r="I275" s="3"/>
      <c r="J275" s="3"/>
      <c r="L275" s="3"/>
    </row>
    <row r="276" spans="1:12">
      <c r="A276" s="40"/>
      <c r="D276" s="39"/>
      <c r="G276" s="3"/>
      <c r="H276" s="40"/>
      <c r="I276" s="3"/>
      <c r="J276" s="3"/>
      <c r="L276" s="3"/>
    </row>
    <row r="277" spans="1:12">
      <c r="A277" s="40"/>
      <c r="D277" s="39"/>
      <c r="G277" s="3"/>
      <c r="H277" s="40"/>
      <c r="I277" s="3"/>
      <c r="J277" s="3"/>
      <c r="L277" s="3"/>
    </row>
    <row r="278" spans="1:12">
      <c r="A278" s="40"/>
      <c r="D278" s="39"/>
      <c r="G278" s="3"/>
      <c r="H278" s="40"/>
      <c r="I278" s="3"/>
      <c r="J278" s="3"/>
      <c r="L278" s="3"/>
    </row>
    <row r="279" spans="1:12">
      <c r="A279" s="40"/>
      <c r="D279" s="39"/>
      <c r="G279" s="3"/>
      <c r="H279" s="40"/>
      <c r="I279" s="3"/>
      <c r="J279" s="3"/>
      <c r="L279" s="3"/>
    </row>
    <row r="280" spans="1:12">
      <c r="A280" s="40"/>
      <c r="D280" s="39"/>
      <c r="G280" s="3"/>
      <c r="H280" s="40"/>
      <c r="I280" s="3"/>
      <c r="J280" s="3"/>
      <c r="L280" s="3"/>
    </row>
    <row r="281" spans="1:12">
      <c r="A281" s="40"/>
      <c r="D281" s="39"/>
      <c r="G281" s="3"/>
      <c r="H281" s="40"/>
      <c r="I281" s="3"/>
      <c r="J281" s="3"/>
      <c r="L281" s="3"/>
    </row>
    <row r="282" spans="1:12">
      <c r="A282" s="40"/>
      <c r="D282" s="39"/>
      <c r="G282" s="3"/>
      <c r="H282" s="40"/>
      <c r="I282" s="3"/>
      <c r="J282" s="3"/>
      <c r="L282" s="3"/>
    </row>
    <row r="283" spans="1:12">
      <c r="A283" s="40"/>
      <c r="D283" s="39"/>
      <c r="G283" s="3"/>
      <c r="H283" s="40"/>
      <c r="I283" s="3"/>
      <c r="J283" s="3"/>
      <c r="L283" s="3"/>
    </row>
    <row r="284" spans="1:12">
      <c r="A284" s="40"/>
      <c r="D284" s="39"/>
      <c r="G284" s="3"/>
      <c r="H284" s="40"/>
      <c r="I284" s="3"/>
      <c r="J284" s="3"/>
      <c r="L284" s="3"/>
    </row>
    <row r="285" spans="1:12">
      <c r="A285" s="40"/>
      <c r="D285" s="39"/>
      <c r="G285" s="3"/>
      <c r="H285" s="40"/>
      <c r="I285" s="3"/>
      <c r="J285" s="3"/>
      <c r="L285" s="3"/>
    </row>
    <row r="286" spans="1:12">
      <c r="A286" s="40"/>
      <c r="D286" s="39"/>
      <c r="G286" s="3"/>
      <c r="H286" s="40"/>
      <c r="I286" s="3"/>
      <c r="J286" s="3"/>
      <c r="L286" s="3"/>
    </row>
    <row r="287" spans="1:12">
      <c r="A287" s="40"/>
      <c r="D287" s="39"/>
      <c r="G287" s="3"/>
      <c r="H287" s="40"/>
      <c r="I287" s="3"/>
      <c r="J287" s="3"/>
      <c r="L287" s="3"/>
    </row>
    <row r="288" spans="1:12">
      <c r="A288" s="40"/>
      <c r="D288" s="39"/>
      <c r="G288" s="3"/>
      <c r="H288" s="40"/>
      <c r="I288" s="3"/>
      <c r="J288" s="3"/>
      <c r="L288" s="3"/>
    </row>
    <row r="289" spans="1:12">
      <c r="A289" s="40"/>
      <c r="D289" s="39"/>
      <c r="G289" s="3"/>
      <c r="H289" s="40"/>
      <c r="I289" s="3"/>
      <c r="J289" s="3"/>
      <c r="L289" s="3"/>
    </row>
    <row r="290" spans="1:12">
      <c r="A290" s="40"/>
      <c r="D290" s="39"/>
      <c r="G290" s="3"/>
      <c r="H290" s="40"/>
      <c r="I290" s="3"/>
      <c r="J290" s="3"/>
      <c r="L290" s="3"/>
    </row>
    <row r="291" spans="1:12">
      <c r="A291" s="40"/>
      <c r="D291" s="39"/>
      <c r="G291" s="3"/>
      <c r="H291" s="40"/>
      <c r="I291" s="3"/>
      <c r="J291" s="3"/>
      <c r="L291" s="3"/>
    </row>
    <row r="292" spans="1:12">
      <c r="A292" s="40"/>
      <c r="D292" s="39"/>
      <c r="G292" s="3"/>
      <c r="H292" s="40"/>
      <c r="I292" s="3"/>
      <c r="J292" s="3"/>
      <c r="L292" s="3"/>
    </row>
    <row r="293" spans="1:12">
      <c r="A293" s="40"/>
      <c r="D293" s="39"/>
      <c r="G293" s="3"/>
      <c r="H293" s="40"/>
      <c r="I293" s="3"/>
      <c r="J293" s="3"/>
      <c r="L293" s="3"/>
    </row>
    <row r="294" spans="1:12">
      <c r="A294" s="40"/>
      <c r="D294" s="39"/>
      <c r="G294" s="3"/>
      <c r="H294" s="40"/>
      <c r="I294" s="3"/>
      <c r="J294" s="3"/>
      <c r="L294" s="3"/>
    </row>
    <row r="295" spans="1:12">
      <c r="A295" s="40"/>
      <c r="D295" s="39"/>
      <c r="G295" s="3"/>
      <c r="H295" s="40"/>
      <c r="I295" s="3"/>
      <c r="J295" s="3"/>
      <c r="L295" s="3"/>
    </row>
    <row r="296" spans="1:12">
      <c r="A296" s="40"/>
      <c r="D296" s="39"/>
      <c r="G296" s="3"/>
      <c r="H296" s="40"/>
      <c r="I296" s="3"/>
      <c r="J296" s="3"/>
      <c r="L296" s="3"/>
    </row>
    <row r="297" spans="1:12">
      <c r="A297" s="40"/>
      <c r="D297" s="39"/>
      <c r="G297" s="3"/>
      <c r="H297" s="40"/>
      <c r="I297" s="3"/>
      <c r="J297" s="3"/>
      <c r="L297" s="3"/>
    </row>
    <row r="298" spans="1:12">
      <c r="A298" s="40"/>
      <c r="D298" s="39"/>
      <c r="G298" s="3"/>
      <c r="H298" s="40"/>
      <c r="I298" s="3"/>
      <c r="J298" s="3"/>
      <c r="L298" s="3"/>
    </row>
    <row r="299" spans="1:12">
      <c r="A299" s="40"/>
      <c r="D299" s="39"/>
      <c r="G299" s="3"/>
      <c r="H299" s="40"/>
      <c r="I299" s="3"/>
      <c r="J299" s="3"/>
      <c r="L299" s="3"/>
    </row>
    <row r="300" spans="1:12">
      <c r="A300" s="40"/>
      <c r="D300" s="39"/>
      <c r="G300" s="3"/>
      <c r="H300" s="40"/>
      <c r="I300" s="3"/>
      <c r="J300" s="3"/>
      <c r="L300" s="3"/>
    </row>
    <row r="301" spans="1:12">
      <c r="A301" s="40"/>
      <c r="D301" s="39"/>
      <c r="G301" s="3"/>
      <c r="H301" s="40"/>
      <c r="I301" s="3"/>
      <c r="J301" s="3"/>
      <c r="L301" s="3"/>
    </row>
    <row r="302" spans="1:12">
      <c r="A302" s="40"/>
      <c r="D302" s="39"/>
      <c r="G302" s="3"/>
      <c r="H302" s="40"/>
      <c r="I302" s="3"/>
      <c r="J302" s="3"/>
      <c r="L302" s="3"/>
    </row>
    <row r="303" spans="1:12">
      <c r="A303" s="40"/>
      <c r="D303" s="39"/>
      <c r="G303" s="3"/>
      <c r="H303" s="40"/>
      <c r="I303" s="3"/>
      <c r="J303" s="3"/>
      <c r="L303" s="3"/>
    </row>
    <row r="304" spans="1:12">
      <c r="A304" s="40"/>
      <c r="D304" s="39"/>
      <c r="G304" s="3"/>
      <c r="H304" s="40"/>
      <c r="I304" s="3"/>
      <c r="J304" s="3"/>
      <c r="L304" s="3"/>
    </row>
    <row r="305" spans="1:12">
      <c r="A305" s="40"/>
      <c r="D305" s="39"/>
      <c r="G305" s="3"/>
      <c r="H305" s="40"/>
      <c r="I305" s="3"/>
      <c r="J305" s="3"/>
      <c r="L305" s="3"/>
    </row>
    <row r="306" spans="1:12">
      <c r="A306" s="40"/>
      <c r="D306" s="39"/>
      <c r="G306" s="3"/>
      <c r="H306" s="40"/>
      <c r="I306" s="3"/>
      <c r="J306" s="3"/>
      <c r="L306" s="3"/>
    </row>
    <row r="307" spans="1:12">
      <c r="A307" s="40"/>
      <c r="D307" s="39"/>
      <c r="G307" s="3"/>
      <c r="H307" s="40"/>
      <c r="I307" s="3"/>
      <c r="J307" s="3"/>
      <c r="L307" s="3"/>
    </row>
    <row r="308" spans="1:12">
      <c r="A308" s="40"/>
      <c r="D308" s="39"/>
      <c r="G308" s="3"/>
      <c r="H308" s="40"/>
      <c r="I308" s="3"/>
      <c r="J308" s="3"/>
      <c r="L308" s="3"/>
    </row>
    <row r="309" spans="1:12">
      <c r="A309" s="40"/>
      <c r="D309" s="39"/>
      <c r="G309" s="3"/>
      <c r="H309" s="40"/>
      <c r="I309" s="3"/>
      <c r="J309" s="3"/>
      <c r="L309" s="3"/>
    </row>
    <row r="310" spans="1:12">
      <c r="A310" s="40"/>
      <c r="D310" s="39"/>
      <c r="G310" s="3"/>
      <c r="H310" s="40"/>
      <c r="I310" s="3"/>
      <c r="J310" s="3"/>
      <c r="L310" s="3"/>
    </row>
    <row r="311" spans="1:12">
      <c r="A311" s="40"/>
      <c r="D311" s="39"/>
      <c r="G311" s="3"/>
      <c r="H311" s="40"/>
      <c r="I311" s="3"/>
      <c r="J311" s="3"/>
      <c r="L311" s="3"/>
    </row>
    <row r="312" spans="1:12">
      <c r="A312" s="40"/>
      <c r="D312" s="39"/>
      <c r="G312" s="3"/>
      <c r="H312" s="40"/>
      <c r="I312" s="3"/>
      <c r="J312" s="3"/>
      <c r="L312" s="3"/>
    </row>
    <row r="313" spans="1:12">
      <c r="A313" s="40"/>
      <c r="D313" s="39"/>
      <c r="G313" s="3"/>
      <c r="H313" s="40"/>
      <c r="I313" s="3"/>
      <c r="J313" s="3"/>
      <c r="L313" s="3"/>
    </row>
    <row r="314" spans="1:12">
      <c r="A314" s="40"/>
      <c r="D314" s="39"/>
      <c r="G314" s="3"/>
      <c r="H314" s="40"/>
      <c r="I314" s="3"/>
      <c r="J314" s="3"/>
      <c r="L314" s="3"/>
    </row>
    <row r="315" spans="1:12">
      <c r="A315" s="40"/>
      <c r="D315" s="39"/>
      <c r="G315" s="3"/>
      <c r="H315" s="40"/>
      <c r="I315" s="3"/>
      <c r="J315" s="3"/>
      <c r="L315" s="3"/>
    </row>
    <row r="316" spans="1:12">
      <c r="A316" s="40"/>
      <c r="D316" s="39"/>
      <c r="G316" s="3"/>
      <c r="H316" s="40"/>
      <c r="I316" s="3"/>
      <c r="J316" s="3"/>
      <c r="L316" s="3"/>
    </row>
    <row r="317" spans="1:12">
      <c r="A317" s="40"/>
      <c r="D317" s="39"/>
      <c r="G317" s="3"/>
      <c r="H317" s="40"/>
      <c r="I317" s="3"/>
      <c r="J317" s="3"/>
      <c r="L317" s="3"/>
    </row>
    <row r="318" spans="1:12">
      <c r="A318" s="40"/>
      <c r="D318" s="39"/>
      <c r="G318" s="3"/>
      <c r="H318" s="40"/>
      <c r="I318" s="3"/>
      <c r="J318" s="3"/>
      <c r="L318" s="3"/>
    </row>
    <row r="319" spans="1:12">
      <c r="A319" s="40"/>
      <c r="D319" s="39"/>
      <c r="G319" s="3"/>
      <c r="H319" s="40"/>
      <c r="I319" s="3"/>
      <c r="J319" s="3"/>
      <c r="L319" s="3"/>
    </row>
    <row r="320" spans="1:12">
      <c r="A320" s="40"/>
      <c r="D320" s="39"/>
      <c r="G320" s="3"/>
      <c r="H320" s="40"/>
      <c r="I320" s="3"/>
      <c r="J320" s="3"/>
      <c r="L320" s="3"/>
    </row>
    <row r="321" spans="1:12">
      <c r="A321" s="40"/>
      <c r="D321" s="39"/>
      <c r="G321" s="3"/>
      <c r="H321" s="40"/>
      <c r="I321" s="3"/>
      <c r="J321" s="3"/>
      <c r="L321" s="3"/>
    </row>
    <row r="322" spans="1:12">
      <c r="A322" s="40"/>
      <c r="D322" s="39"/>
      <c r="G322" s="3"/>
      <c r="H322" s="40"/>
      <c r="I322" s="3"/>
      <c r="J322" s="3"/>
      <c r="L322" s="3"/>
    </row>
    <row r="323" spans="1:12">
      <c r="A323" s="40"/>
      <c r="D323" s="39"/>
      <c r="G323" s="3"/>
      <c r="H323" s="40"/>
      <c r="I323" s="3"/>
      <c r="J323" s="3"/>
      <c r="L323" s="3"/>
    </row>
    <row r="324" spans="1:12">
      <c r="A324" s="40"/>
      <c r="D324" s="39"/>
      <c r="G324" s="3"/>
      <c r="H324" s="40"/>
      <c r="I324" s="3"/>
      <c r="J324" s="3"/>
      <c r="L324" s="3"/>
    </row>
    <row r="325" spans="1:12">
      <c r="A325" s="40"/>
      <c r="D325" s="39"/>
      <c r="G325" s="3"/>
      <c r="H325" s="40"/>
      <c r="I325" s="3"/>
      <c r="J325" s="3"/>
      <c r="L325" s="3"/>
    </row>
    <row r="326" spans="1:12">
      <c r="A326" s="40"/>
      <c r="D326" s="39"/>
      <c r="G326" s="3"/>
      <c r="H326" s="40"/>
      <c r="I326" s="3"/>
      <c r="J326" s="3"/>
      <c r="L326" s="3"/>
    </row>
    <row r="327" spans="1:12">
      <c r="A327" s="40"/>
      <c r="D327" s="39"/>
      <c r="G327" s="3"/>
      <c r="H327" s="40"/>
      <c r="I327" s="3"/>
      <c r="J327" s="3"/>
      <c r="L327" s="3"/>
    </row>
    <row r="328" spans="1:12">
      <c r="A328" s="40"/>
      <c r="D328" s="39"/>
      <c r="G328" s="3"/>
      <c r="H328" s="40"/>
      <c r="I328" s="3"/>
      <c r="J328" s="3"/>
      <c r="L328" s="3"/>
    </row>
    <row r="329" spans="1:12">
      <c r="A329" s="40"/>
      <c r="D329" s="39"/>
      <c r="G329" s="3"/>
      <c r="H329" s="40"/>
      <c r="I329" s="3"/>
      <c r="J329" s="3"/>
      <c r="L329" s="3"/>
    </row>
    <row r="330" spans="1:12">
      <c r="A330" s="40"/>
      <c r="D330" s="39"/>
      <c r="G330" s="3"/>
      <c r="H330" s="40"/>
      <c r="I330" s="3"/>
      <c r="J330" s="3"/>
      <c r="L330" s="3"/>
    </row>
    <row r="331" spans="1:12">
      <c r="A331" s="40"/>
      <c r="D331" s="39"/>
      <c r="G331" s="3"/>
      <c r="H331" s="40"/>
      <c r="I331" s="3"/>
      <c r="J331" s="3"/>
      <c r="L331" s="3"/>
    </row>
    <row r="332" spans="1:12">
      <c r="A332" s="40"/>
      <c r="D332" s="39"/>
      <c r="G332" s="3"/>
      <c r="H332" s="40"/>
      <c r="I332" s="3"/>
      <c r="J332" s="3"/>
      <c r="L332" s="3"/>
    </row>
    <row r="333" spans="1:12">
      <c r="A333" s="40"/>
      <c r="D333" s="39"/>
      <c r="G333" s="3"/>
      <c r="H333" s="40"/>
      <c r="I333" s="3"/>
      <c r="J333" s="3"/>
      <c r="L333" s="3"/>
    </row>
    <row r="334" spans="1:12">
      <c r="A334" s="40"/>
      <c r="D334" s="39"/>
      <c r="G334" s="3"/>
      <c r="H334" s="40"/>
      <c r="I334" s="3"/>
      <c r="J334" s="3"/>
      <c r="L334" s="3"/>
    </row>
    <row r="335" spans="1:12">
      <c r="A335" s="40"/>
      <c r="D335" s="39"/>
      <c r="G335" s="3"/>
      <c r="H335" s="40"/>
      <c r="I335" s="3"/>
      <c r="J335" s="3"/>
      <c r="L335" s="3"/>
    </row>
    <row r="336" spans="1:12">
      <c r="A336" s="40"/>
      <c r="D336" s="39"/>
      <c r="G336" s="3"/>
      <c r="H336" s="40"/>
      <c r="I336" s="3"/>
      <c r="J336" s="3"/>
      <c r="L336" s="3"/>
    </row>
    <row r="337" spans="1:12">
      <c r="A337" s="40"/>
      <c r="D337" s="39"/>
      <c r="G337" s="3"/>
      <c r="H337" s="40"/>
      <c r="I337" s="3"/>
      <c r="J337" s="3"/>
      <c r="L337" s="3"/>
    </row>
    <row r="338" spans="1:12">
      <c r="A338" s="40"/>
      <c r="D338" s="39"/>
      <c r="G338" s="3"/>
      <c r="H338" s="40"/>
      <c r="I338" s="3"/>
      <c r="J338" s="3"/>
      <c r="L338" s="3"/>
    </row>
    <row r="339" spans="1:12">
      <c r="A339" s="40"/>
      <c r="D339" s="39"/>
      <c r="G339" s="3"/>
      <c r="H339" s="40"/>
      <c r="I339" s="3"/>
      <c r="J339" s="3"/>
      <c r="L339" s="3"/>
    </row>
    <row r="340" spans="1:12">
      <c r="A340" s="40"/>
      <c r="D340" s="39"/>
      <c r="G340" s="3"/>
      <c r="H340" s="40"/>
      <c r="I340" s="3"/>
      <c r="J340" s="3"/>
      <c r="L340" s="3"/>
    </row>
    <row r="341" spans="1:12">
      <c r="A341" s="40"/>
      <c r="D341" s="39"/>
      <c r="G341" s="3"/>
      <c r="H341" s="40"/>
      <c r="I341" s="3"/>
      <c r="J341" s="3"/>
      <c r="L341" s="3"/>
    </row>
    <row r="342" spans="1:12">
      <c r="A342" s="40"/>
      <c r="D342" s="39"/>
      <c r="G342" s="3"/>
      <c r="H342" s="40"/>
      <c r="I342" s="3"/>
      <c r="J342" s="3"/>
      <c r="L342" s="3"/>
    </row>
    <row r="343" spans="1:12">
      <c r="A343" s="40"/>
      <c r="D343" s="39"/>
      <c r="G343" s="3"/>
      <c r="H343" s="40"/>
      <c r="I343" s="3"/>
      <c r="J343" s="3"/>
      <c r="L343" s="3"/>
    </row>
    <row r="344" spans="1:12">
      <c r="A344" s="40"/>
      <c r="D344" s="39"/>
      <c r="G344" s="3"/>
      <c r="H344" s="40"/>
      <c r="I344" s="3"/>
      <c r="J344" s="3"/>
      <c r="L344" s="3"/>
    </row>
    <row r="345" spans="1:12">
      <c r="A345" s="40"/>
      <c r="D345" s="39"/>
      <c r="G345" s="3"/>
      <c r="H345" s="40"/>
      <c r="I345" s="3"/>
      <c r="J345" s="3"/>
      <c r="L345" s="3"/>
    </row>
    <row r="346" spans="1:12">
      <c r="A346" s="40"/>
      <c r="D346" s="39"/>
      <c r="G346" s="3"/>
      <c r="H346" s="40"/>
      <c r="I346" s="3"/>
      <c r="J346" s="3"/>
      <c r="L346" s="3"/>
    </row>
    <row r="347" spans="1:12">
      <c r="A347" s="40"/>
      <c r="D347" s="39"/>
      <c r="G347" s="3"/>
      <c r="H347" s="40"/>
      <c r="I347" s="3"/>
      <c r="J347" s="3"/>
      <c r="L347" s="3"/>
    </row>
    <row r="348" spans="1:12">
      <c r="A348" s="40"/>
      <c r="D348" s="39"/>
      <c r="G348" s="3"/>
      <c r="H348" s="40"/>
      <c r="I348" s="3"/>
      <c r="J348" s="3"/>
      <c r="L348" s="3"/>
    </row>
    <row r="349" spans="1:12">
      <c r="A349" s="40"/>
      <c r="D349" s="39"/>
      <c r="G349" s="3"/>
      <c r="H349" s="40"/>
      <c r="I349" s="3"/>
      <c r="J349" s="3"/>
      <c r="L349" s="3"/>
    </row>
    <row r="350" spans="1:12">
      <c r="A350" s="40"/>
      <c r="D350" s="39"/>
      <c r="G350" s="3"/>
      <c r="H350" s="40"/>
      <c r="I350" s="3"/>
      <c r="J350" s="3"/>
      <c r="L350" s="3"/>
    </row>
    <row r="351" spans="1:12">
      <c r="A351" s="40"/>
      <c r="D351" s="39"/>
      <c r="G351" s="3"/>
      <c r="H351" s="40"/>
      <c r="I351" s="3"/>
      <c r="J351" s="3"/>
      <c r="L351" s="3"/>
    </row>
    <row r="352" spans="1:12">
      <c r="A352" s="40"/>
      <c r="D352" s="39"/>
      <c r="G352" s="3"/>
      <c r="H352" s="40"/>
      <c r="I352" s="3"/>
      <c r="J352" s="3"/>
      <c r="L352" s="3"/>
    </row>
    <row r="353" spans="1:12">
      <c r="A353" s="40"/>
      <c r="D353" s="39"/>
      <c r="G353" s="3"/>
      <c r="H353" s="40"/>
      <c r="I353" s="3"/>
      <c r="J353" s="3"/>
      <c r="L353" s="3"/>
    </row>
    <row r="354" spans="1:12">
      <c r="A354" s="40"/>
      <c r="D354" s="39"/>
      <c r="G354" s="3"/>
      <c r="H354" s="40"/>
      <c r="I354" s="3"/>
      <c r="J354" s="3"/>
      <c r="L354" s="3"/>
    </row>
    <row r="355" spans="1:12">
      <c r="A355" s="40"/>
      <c r="D355" s="39"/>
      <c r="G355" s="3"/>
      <c r="H355" s="40"/>
      <c r="I355" s="3"/>
      <c r="J355" s="3"/>
      <c r="L355" s="3"/>
    </row>
    <row r="356" spans="1:12">
      <c r="A356" s="40"/>
      <c r="D356" s="39"/>
      <c r="G356" s="3"/>
      <c r="H356" s="40"/>
      <c r="I356" s="3"/>
      <c r="J356" s="3"/>
      <c r="L356" s="3"/>
    </row>
    <row r="357" spans="1:12">
      <c r="A357" s="40"/>
      <c r="D357" s="39"/>
      <c r="G357" s="3"/>
      <c r="H357" s="40"/>
      <c r="I357" s="3"/>
      <c r="J357" s="3"/>
      <c r="L357" s="3"/>
    </row>
    <row r="358" spans="1:12">
      <c r="A358" s="40"/>
      <c r="D358" s="39"/>
      <c r="G358" s="3"/>
      <c r="H358" s="40"/>
      <c r="I358" s="3"/>
      <c r="J358" s="3"/>
      <c r="L358" s="3"/>
    </row>
    <row r="359" spans="1:12">
      <c r="A359" s="40"/>
      <c r="D359" s="39"/>
      <c r="G359" s="3"/>
      <c r="H359" s="40"/>
      <c r="I359" s="3"/>
      <c r="J359" s="3"/>
      <c r="L359" s="3"/>
    </row>
    <row r="360" spans="1:12">
      <c r="A360" s="40"/>
      <c r="D360" s="39"/>
      <c r="G360" s="3"/>
      <c r="H360" s="40"/>
      <c r="I360" s="3"/>
      <c r="J360" s="3"/>
      <c r="L360" s="3"/>
    </row>
    <row r="361" spans="1:12">
      <c r="A361" s="40"/>
      <c r="D361" s="39"/>
      <c r="G361" s="3"/>
      <c r="H361" s="40"/>
      <c r="I361" s="3"/>
      <c r="J361" s="3"/>
      <c r="L361" s="3"/>
    </row>
    <row r="362" spans="1:12">
      <c r="A362" s="40"/>
      <c r="D362" s="39"/>
      <c r="G362" s="3"/>
      <c r="H362" s="40"/>
      <c r="I362" s="3"/>
      <c r="J362" s="3"/>
      <c r="L362" s="3"/>
    </row>
    <row r="363" spans="1:12">
      <c r="A363" s="40"/>
      <c r="D363" s="39"/>
      <c r="G363" s="3"/>
      <c r="H363" s="40"/>
      <c r="I363" s="3"/>
      <c r="J363" s="3"/>
      <c r="L363" s="3"/>
    </row>
    <row r="364" spans="1:12">
      <c r="A364" s="40"/>
      <c r="D364" s="39"/>
      <c r="G364" s="3"/>
      <c r="H364" s="40"/>
      <c r="I364" s="3"/>
      <c r="J364" s="3"/>
      <c r="L364" s="3"/>
    </row>
    <row r="365" spans="1:12">
      <c r="A365" s="40"/>
      <c r="D365" s="39"/>
      <c r="G365" s="3"/>
      <c r="H365" s="40"/>
      <c r="I365" s="3"/>
      <c r="J365" s="3"/>
      <c r="L365" s="3"/>
    </row>
    <row r="366" spans="1:12">
      <c r="A366" s="40"/>
      <c r="D366" s="39"/>
      <c r="G366" s="3"/>
      <c r="H366" s="40"/>
      <c r="I366" s="3"/>
      <c r="J366" s="3"/>
      <c r="L366" s="3"/>
    </row>
    <row r="367" spans="1:12">
      <c r="A367" s="40"/>
      <c r="D367" s="39"/>
      <c r="G367" s="3"/>
      <c r="H367" s="40"/>
      <c r="I367" s="3"/>
      <c r="J367" s="3"/>
      <c r="L367" s="3"/>
    </row>
    <row r="368" spans="1:12">
      <c r="A368" s="40"/>
      <c r="D368" s="39"/>
      <c r="G368" s="3"/>
      <c r="H368" s="40"/>
      <c r="I368" s="3"/>
      <c r="J368" s="3"/>
      <c r="L368" s="3"/>
    </row>
    <row r="369" spans="1:12">
      <c r="A369" s="40"/>
      <c r="D369" s="39"/>
      <c r="G369" s="3"/>
      <c r="H369" s="40"/>
      <c r="I369" s="3"/>
      <c r="J369" s="3"/>
      <c r="L369" s="3"/>
    </row>
    <row r="370" spans="1:12">
      <c r="A370" s="40"/>
      <c r="D370" s="39"/>
      <c r="G370" s="3"/>
      <c r="H370" s="40"/>
      <c r="I370" s="3"/>
      <c r="J370" s="3"/>
      <c r="L370" s="3"/>
    </row>
    <row r="371" spans="1:12">
      <c r="A371" s="40"/>
      <c r="D371" s="39"/>
      <c r="G371" s="3"/>
      <c r="H371" s="40"/>
      <c r="I371" s="3"/>
      <c r="J371" s="3"/>
      <c r="L371" s="3"/>
    </row>
    <row r="372" spans="1:12">
      <c r="A372" s="40"/>
      <c r="D372" s="39"/>
      <c r="G372" s="3"/>
      <c r="H372" s="40"/>
      <c r="I372" s="3"/>
      <c r="J372" s="3"/>
      <c r="L372" s="3"/>
    </row>
    <row r="373" spans="1:12">
      <c r="A373" s="40"/>
      <c r="D373" s="39"/>
      <c r="G373" s="3"/>
      <c r="H373" s="40"/>
      <c r="I373" s="3"/>
      <c r="J373" s="3"/>
      <c r="L373" s="3"/>
    </row>
    <row r="374" spans="1:12">
      <c r="A374" s="40"/>
      <c r="D374" s="39"/>
      <c r="G374" s="3"/>
      <c r="H374" s="40"/>
      <c r="I374" s="3"/>
      <c r="J374" s="3"/>
      <c r="L374" s="3"/>
    </row>
    <row r="375" spans="1:12">
      <c r="A375" s="40"/>
      <c r="D375" s="39"/>
      <c r="G375" s="3"/>
      <c r="H375" s="40"/>
      <c r="I375" s="3"/>
      <c r="J375" s="3"/>
      <c r="L375" s="3"/>
    </row>
    <row r="376" spans="1:12">
      <c r="A376" s="40"/>
      <c r="D376" s="39"/>
      <c r="G376" s="3"/>
      <c r="H376" s="40"/>
      <c r="I376" s="3"/>
      <c r="J376" s="3"/>
      <c r="L376" s="3"/>
    </row>
    <row r="377" spans="1:12">
      <c r="A377" s="40"/>
      <c r="D377" s="39"/>
      <c r="G377" s="3"/>
      <c r="H377" s="40"/>
      <c r="I377" s="3"/>
      <c r="J377" s="3"/>
      <c r="L377" s="3"/>
    </row>
    <row r="378" spans="1:12">
      <c r="A378" s="40"/>
      <c r="D378" s="39"/>
      <c r="G378" s="3"/>
      <c r="H378" s="40"/>
      <c r="I378" s="3"/>
      <c r="J378" s="3"/>
      <c r="L378" s="3"/>
    </row>
    <row r="379" spans="1:12">
      <c r="A379" s="40"/>
      <c r="D379" s="39"/>
      <c r="G379" s="3"/>
      <c r="H379" s="40"/>
      <c r="I379" s="3"/>
      <c r="J379" s="3"/>
      <c r="L379" s="3"/>
    </row>
    <row r="380" spans="1:12">
      <c r="A380" s="40"/>
      <c r="D380" s="39"/>
      <c r="G380" s="3"/>
      <c r="H380" s="40"/>
      <c r="I380" s="3"/>
      <c r="J380" s="3"/>
      <c r="L380" s="3"/>
    </row>
    <row r="381" spans="1:12">
      <c r="A381" s="40"/>
      <c r="D381" s="39"/>
      <c r="G381" s="3"/>
      <c r="H381" s="40"/>
      <c r="I381" s="3"/>
      <c r="J381" s="3"/>
      <c r="L381" s="3"/>
    </row>
    <row r="382" spans="1:12">
      <c r="A382" s="40"/>
      <c r="D382" s="39"/>
      <c r="G382" s="3"/>
      <c r="H382" s="40"/>
      <c r="I382" s="3"/>
      <c r="J382" s="3"/>
      <c r="L382" s="3"/>
    </row>
    <row r="383" spans="1:12">
      <c r="A383" s="40"/>
      <c r="D383" s="39"/>
      <c r="G383" s="3"/>
      <c r="H383" s="40"/>
      <c r="I383" s="3"/>
      <c r="J383" s="3"/>
      <c r="L383" s="3"/>
    </row>
    <row r="384" spans="1:12">
      <c r="A384" s="40"/>
      <c r="D384" s="39"/>
      <c r="G384" s="3"/>
      <c r="H384" s="40"/>
      <c r="I384" s="3"/>
      <c r="J384" s="3"/>
      <c r="L384" s="3"/>
    </row>
    <row r="385" spans="1:12">
      <c r="A385" s="40"/>
      <c r="D385" s="39"/>
      <c r="G385" s="3"/>
      <c r="H385" s="40"/>
      <c r="I385" s="3"/>
      <c r="J385" s="3"/>
      <c r="L385" s="3"/>
    </row>
    <row r="386" spans="1:12">
      <c r="A386" s="40"/>
      <c r="D386" s="39"/>
      <c r="G386" s="3"/>
      <c r="H386" s="40"/>
      <c r="I386" s="3"/>
      <c r="J386" s="3"/>
      <c r="L386" s="3"/>
    </row>
    <row r="387" spans="1:12">
      <c r="A387" s="40"/>
      <c r="D387" s="39"/>
      <c r="G387" s="3"/>
      <c r="H387" s="40"/>
      <c r="I387" s="3"/>
      <c r="J387" s="3"/>
      <c r="L387" s="3"/>
    </row>
    <row r="388" spans="1:12">
      <c r="A388" s="40"/>
      <c r="D388" s="39"/>
      <c r="G388" s="3"/>
      <c r="H388" s="40"/>
      <c r="I388" s="3"/>
      <c r="J388" s="3"/>
      <c r="L388" s="3"/>
    </row>
    <row r="389" spans="1:12">
      <c r="A389" s="40"/>
      <c r="D389" s="39"/>
      <c r="G389" s="3"/>
      <c r="H389" s="40"/>
      <c r="I389" s="3"/>
      <c r="J389" s="3"/>
      <c r="L389" s="3"/>
    </row>
    <row r="390" spans="1:12">
      <c r="A390" s="40"/>
      <c r="D390" s="39"/>
      <c r="G390" s="3"/>
      <c r="H390" s="40"/>
      <c r="I390" s="3"/>
      <c r="J390" s="3"/>
      <c r="L390" s="3"/>
    </row>
    <row r="391" spans="1:12">
      <c r="A391" s="40"/>
      <c r="D391" s="39"/>
      <c r="G391" s="3"/>
      <c r="H391" s="40"/>
      <c r="I391" s="3"/>
      <c r="J391" s="3"/>
      <c r="L391" s="3"/>
    </row>
    <row r="392" spans="1:12">
      <c r="A392" s="40"/>
      <c r="D392" s="39"/>
      <c r="G392" s="3"/>
      <c r="H392" s="40"/>
      <c r="I392" s="3"/>
      <c r="J392" s="3"/>
      <c r="L392" s="3"/>
    </row>
    <row r="393" spans="1:12">
      <c r="A393" s="40"/>
      <c r="D393" s="39"/>
      <c r="G393" s="3"/>
      <c r="H393" s="40"/>
      <c r="I393" s="3"/>
      <c r="J393" s="3"/>
      <c r="L393" s="3"/>
    </row>
    <row r="394" spans="1:12">
      <c r="A394" s="40"/>
      <c r="D394" s="39"/>
      <c r="G394" s="3"/>
      <c r="H394" s="40"/>
      <c r="I394" s="3"/>
      <c r="J394" s="3"/>
      <c r="L394" s="3"/>
    </row>
    <row r="395" spans="1:12">
      <c r="A395" s="40"/>
      <c r="D395" s="39"/>
      <c r="G395" s="3"/>
      <c r="H395" s="40"/>
      <c r="I395" s="3"/>
      <c r="J395" s="3"/>
      <c r="L395" s="3"/>
    </row>
    <row r="396" spans="1:12">
      <c r="A396" s="40"/>
      <c r="D396" s="39"/>
      <c r="G396" s="3"/>
      <c r="H396" s="40"/>
      <c r="I396" s="3"/>
      <c r="J396" s="3"/>
      <c r="L396" s="3"/>
    </row>
    <row r="397" spans="1:12">
      <c r="A397" s="40"/>
      <c r="D397" s="39"/>
      <c r="G397" s="3"/>
      <c r="H397" s="40"/>
      <c r="I397" s="3"/>
      <c r="J397" s="3"/>
      <c r="L397" s="3"/>
    </row>
    <row r="398" spans="1:12">
      <c r="A398" s="40"/>
      <c r="D398" s="39"/>
      <c r="G398" s="3"/>
      <c r="H398" s="40"/>
      <c r="I398" s="3"/>
      <c r="J398" s="3"/>
      <c r="L398" s="3"/>
    </row>
    <row r="399" spans="1:12">
      <c r="A399" s="40"/>
      <c r="D399" s="39"/>
      <c r="G399" s="3"/>
      <c r="H399" s="40"/>
      <c r="I399" s="3"/>
      <c r="J399" s="3"/>
      <c r="L399" s="3"/>
    </row>
    <row r="400" spans="1:12">
      <c r="A400" s="40"/>
      <c r="D400" s="39"/>
      <c r="G400" s="3"/>
      <c r="H400" s="40"/>
      <c r="I400" s="3"/>
      <c r="J400" s="3"/>
      <c r="L400" s="3"/>
    </row>
    <row r="401" spans="1:12">
      <c r="A401" s="40"/>
      <c r="D401" s="39"/>
      <c r="G401" s="3"/>
      <c r="H401" s="40"/>
      <c r="I401" s="3"/>
      <c r="J401" s="3"/>
      <c r="L401" s="3"/>
    </row>
    <row r="402" spans="1:12">
      <c r="A402" s="40"/>
      <c r="D402" s="39"/>
      <c r="G402" s="3"/>
      <c r="H402" s="40"/>
      <c r="I402" s="3"/>
      <c r="J402" s="3"/>
      <c r="L402" s="3"/>
    </row>
    <row r="403" spans="1:12">
      <c r="A403" s="40"/>
      <c r="D403" s="39"/>
      <c r="G403" s="3"/>
      <c r="H403" s="40"/>
      <c r="I403" s="3"/>
      <c r="J403" s="3"/>
      <c r="L403" s="3"/>
    </row>
    <row r="404" spans="1:12">
      <c r="A404" s="40"/>
      <c r="D404" s="39"/>
      <c r="G404" s="3"/>
      <c r="H404" s="40"/>
      <c r="I404" s="3"/>
      <c r="J404" s="3"/>
      <c r="L404" s="3"/>
    </row>
    <row r="405" spans="1:12">
      <c r="A405" s="40"/>
      <c r="D405" s="39"/>
      <c r="G405" s="3"/>
      <c r="H405" s="40"/>
      <c r="I405" s="3"/>
      <c r="J405" s="3"/>
      <c r="L405" s="3"/>
    </row>
    <row r="406" spans="1:12">
      <c r="A406" s="40"/>
      <c r="D406" s="39"/>
      <c r="G406" s="3"/>
      <c r="H406" s="40"/>
      <c r="I406" s="3"/>
      <c r="J406" s="3"/>
      <c r="L406" s="3"/>
    </row>
    <row r="407" spans="1:12">
      <c r="A407" s="40"/>
      <c r="D407" s="39"/>
      <c r="G407" s="3"/>
      <c r="H407" s="40"/>
      <c r="I407" s="3"/>
      <c r="J407" s="3"/>
      <c r="L407" s="3"/>
    </row>
    <row r="408" spans="1:12">
      <c r="A408" s="40"/>
      <c r="D408" s="39"/>
      <c r="G408" s="3"/>
      <c r="H408" s="40"/>
      <c r="I408" s="3"/>
      <c r="J408" s="3"/>
      <c r="L408" s="3"/>
    </row>
    <row r="409" spans="1:12">
      <c r="A409" s="40"/>
      <c r="D409" s="39"/>
      <c r="G409" s="3"/>
      <c r="H409" s="40"/>
      <c r="I409" s="3"/>
      <c r="J409" s="3"/>
      <c r="L409" s="3"/>
    </row>
    <row r="410" spans="1:12">
      <c r="A410" s="40"/>
      <c r="D410" s="39"/>
      <c r="G410" s="3"/>
      <c r="H410" s="40"/>
      <c r="I410" s="3"/>
      <c r="J410" s="3"/>
      <c r="L410" s="3"/>
    </row>
    <row r="411" spans="1:12">
      <c r="A411" s="40"/>
      <c r="D411" s="39"/>
      <c r="G411" s="3"/>
      <c r="H411" s="40"/>
      <c r="I411" s="3"/>
      <c r="J411" s="3"/>
      <c r="L411" s="3"/>
    </row>
    <row r="412" spans="1:12">
      <c r="A412" s="40"/>
      <c r="D412" s="39"/>
      <c r="G412" s="3"/>
      <c r="H412" s="40"/>
      <c r="I412" s="3"/>
      <c r="J412" s="3"/>
      <c r="L412" s="3"/>
    </row>
    <row r="413" spans="1:12">
      <c r="A413" s="40"/>
      <c r="D413" s="39"/>
      <c r="G413" s="3"/>
      <c r="H413" s="40"/>
      <c r="I413" s="3"/>
      <c r="J413" s="3"/>
      <c r="L413" s="3"/>
    </row>
    <row r="414" spans="1:12">
      <c r="A414" s="40"/>
      <c r="D414" s="39"/>
      <c r="G414" s="3"/>
      <c r="H414" s="40"/>
      <c r="I414" s="3"/>
      <c r="J414" s="3"/>
      <c r="L414" s="3"/>
    </row>
    <row r="415" spans="1:12">
      <c r="A415" s="40"/>
      <c r="D415" s="39"/>
      <c r="G415" s="3"/>
      <c r="H415" s="40"/>
      <c r="I415" s="3"/>
      <c r="J415" s="3"/>
      <c r="L415" s="3"/>
    </row>
    <row r="416" spans="1:12">
      <c r="A416" s="40"/>
      <c r="D416" s="39"/>
      <c r="G416" s="3"/>
      <c r="H416" s="40"/>
      <c r="I416" s="3"/>
      <c r="J416" s="3"/>
      <c r="L416" s="3"/>
    </row>
    <row r="417" spans="1:12">
      <c r="A417" s="40"/>
      <c r="D417" s="39"/>
      <c r="G417" s="3"/>
      <c r="H417" s="40"/>
      <c r="I417" s="3"/>
      <c r="J417" s="3"/>
      <c r="L417" s="3"/>
    </row>
    <row r="418" spans="1:12">
      <c r="A418" s="40"/>
      <c r="D418" s="39"/>
      <c r="G418" s="3"/>
      <c r="H418" s="40"/>
      <c r="I418" s="3"/>
      <c r="J418" s="3"/>
      <c r="L418" s="3"/>
    </row>
    <row r="419" spans="1:12">
      <c r="A419" s="40"/>
      <c r="D419" s="39"/>
      <c r="G419" s="3"/>
      <c r="H419" s="40"/>
      <c r="I419" s="3"/>
      <c r="J419" s="3"/>
      <c r="L419" s="3"/>
    </row>
    <row r="420" spans="1:12">
      <c r="A420" s="40"/>
      <c r="D420" s="39"/>
      <c r="G420" s="3"/>
      <c r="H420" s="40"/>
      <c r="I420" s="3"/>
      <c r="J420" s="3"/>
      <c r="L420" s="3"/>
    </row>
    <row r="421" spans="1:12">
      <c r="A421" s="40"/>
      <c r="D421" s="39"/>
      <c r="G421" s="3"/>
      <c r="H421" s="40"/>
      <c r="I421" s="3"/>
      <c r="J421" s="3"/>
      <c r="L421" s="3"/>
    </row>
    <row r="422" spans="1:12">
      <c r="A422" s="40"/>
      <c r="D422" s="39"/>
      <c r="G422" s="3"/>
      <c r="H422" s="40"/>
      <c r="I422" s="3"/>
      <c r="J422" s="3"/>
      <c r="L422" s="3"/>
    </row>
    <row r="423" spans="1:12">
      <c r="A423" s="40"/>
      <c r="D423" s="39"/>
      <c r="G423" s="3"/>
      <c r="H423" s="40"/>
      <c r="I423" s="3"/>
      <c r="J423" s="3"/>
      <c r="L423" s="3"/>
    </row>
    <row r="424" spans="1:12">
      <c r="A424" s="40"/>
      <c r="D424" s="39"/>
      <c r="G424" s="3"/>
      <c r="H424" s="40"/>
      <c r="I424" s="3"/>
      <c r="J424" s="3"/>
      <c r="L424" s="3"/>
    </row>
    <row r="425" spans="1:12">
      <c r="A425" s="40"/>
      <c r="D425" s="39"/>
      <c r="G425" s="3"/>
      <c r="H425" s="40"/>
      <c r="I425" s="3"/>
      <c r="J425" s="3"/>
      <c r="L425" s="3"/>
    </row>
    <row r="426" spans="1:12">
      <c r="A426" s="40"/>
      <c r="D426" s="39"/>
      <c r="G426" s="3"/>
      <c r="H426" s="40"/>
      <c r="I426" s="3"/>
      <c r="J426" s="3"/>
      <c r="L426" s="3"/>
    </row>
    <row r="427" spans="1:12">
      <c r="A427" s="40"/>
      <c r="D427" s="39"/>
      <c r="G427" s="3"/>
      <c r="H427" s="40"/>
      <c r="I427" s="3"/>
      <c r="J427" s="3"/>
      <c r="L427" s="3"/>
    </row>
    <row r="428" spans="1:12">
      <c r="A428" s="40"/>
      <c r="D428" s="39"/>
      <c r="G428" s="3"/>
      <c r="H428" s="40"/>
      <c r="I428" s="3"/>
      <c r="J428" s="3"/>
      <c r="L428" s="3"/>
    </row>
    <row r="429" spans="1:12">
      <c r="A429" s="40"/>
      <c r="D429" s="39"/>
      <c r="G429" s="3"/>
      <c r="H429" s="40"/>
      <c r="I429" s="3"/>
      <c r="J429" s="3"/>
      <c r="L429" s="3"/>
    </row>
    <row r="430" spans="1:12">
      <c r="A430" s="40"/>
      <c r="D430" s="39"/>
      <c r="G430" s="3"/>
      <c r="H430" s="40"/>
      <c r="I430" s="3"/>
      <c r="J430" s="3"/>
      <c r="L430" s="3"/>
    </row>
    <row r="431" spans="1:12">
      <c r="A431" s="40"/>
      <c r="D431" s="39"/>
      <c r="G431" s="3"/>
      <c r="H431" s="40"/>
      <c r="I431" s="3"/>
      <c r="J431" s="3"/>
      <c r="L431" s="3"/>
    </row>
    <row r="432" spans="1:12">
      <c r="A432" s="40"/>
      <c r="D432" s="39"/>
      <c r="G432" s="3"/>
      <c r="H432" s="40"/>
      <c r="I432" s="3"/>
      <c r="J432" s="3"/>
      <c r="L432" s="3"/>
    </row>
    <row r="433" spans="1:12">
      <c r="A433" s="40"/>
      <c r="D433" s="39"/>
      <c r="G433" s="3"/>
      <c r="H433" s="40"/>
      <c r="I433" s="3"/>
      <c r="J433" s="3"/>
      <c r="L433" s="3"/>
    </row>
    <row r="434" spans="1:12">
      <c r="A434" s="40"/>
      <c r="D434" s="39"/>
      <c r="G434" s="3"/>
      <c r="H434" s="40"/>
      <c r="I434" s="3"/>
      <c r="J434" s="3"/>
      <c r="L434" s="3"/>
    </row>
    <row r="435" spans="1:12">
      <c r="A435" s="40"/>
      <c r="D435" s="39"/>
      <c r="G435" s="3"/>
      <c r="H435" s="40"/>
      <c r="I435" s="3"/>
      <c r="J435" s="3"/>
      <c r="L435" s="3"/>
    </row>
    <row r="436" spans="1:12">
      <c r="A436" s="40"/>
      <c r="D436" s="39"/>
      <c r="G436" s="3"/>
      <c r="H436" s="40"/>
      <c r="I436" s="3"/>
      <c r="J436" s="3"/>
      <c r="L436" s="3"/>
    </row>
    <row r="437" spans="1:12">
      <c r="A437" s="40"/>
      <c r="D437" s="39"/>
      <c r="G437" s="3"/>
      <c r="H437" s="40"/>
      <c r="I437" s="3"/>
      <c r="J437" s="3"/>
      <c r="L437" s="3"/>
    </row>
    <row r="438" spans="1:12">
      <c r="A438" s="40"/>
      <c r="D438" s="39"/>
      <c r="G438" s="3"/>
      <c r="H438" s="40"/>
      <c r="I438" s="3"/>
      <c r="J438" s="3"/>
      <c r="L438" s="3"/>
    </row>
    <row r="439" spans="1:12">
      <c r="A439" s="40"/>
      <c r="D439" s="39"/>
      <c r="G439" s="3"/>
      <c r="H439" s="40"/>
      <c r="I439" s="3"/>
      <c r="J439" s="3"/>
      <c r="L439" s="3"/>
    </row>
    <row r="440" spans="1:12">
      <c r="A440" s="40"/>
      <c r="D440" s="39"/>
      <c r="G440" s="3"/>
      <c r="H440" s="40"/>
      <c r="I440" s="3"/>
      <c r="J440" s="3"/>
      <c r="L440" s="3"/>
    </row>
    <row r="441" spans="1:12">
      <c r="A441" s="40"/>
      <c r="D441" s="39"/>
      <c r="G441" s="3"/>
      <c r="H441" s="40"/>
      <c r="I441" s="3"/>
      <c r="J441" s="3"/>
      <c r="L441" s="3"/>
    </row>
    <row r="442" spans="1:12">
      <c r="A442" s="40"/>
      <c r="D442" s="39"/>
      <c r="G442" s="3"/>
      <c r="H442" s="40"/>
      <c r="I442" s="3"/>
      <c r="J442" s="3"/>
      <c r="L442" s="3"/>
    </row>
    <row r="443" spans="1:12">
      <c r="A443" s="40"/>
      <c r="D443" s="39"/>
      <c r="G443" s="3"/>
      <c r="H443" s="40"/>
      <c r="I443" s="3"/>
      <c r="J443" s="3"/>
      <c r="L443" s="3"/>
    </row>
    <row r="444" spans="1:12">
      <c r="A444" s="40"/>
      <c r="D444" s="39"/>
      <c r="G444" s="3"/>
      <c r="H444" s="40"/>
      <c r="I444" s="3"/>
      <c r="J444" s="3"/>
      <c r="L444" s="3"/>
    </row>
    <row r="445" spans="1:12">
      <c r="A445" s="40"/>
      <c r="D445" s="39"/>
      <c r="G445" s="3"/>
      <c r="H445" s="40"/>
      <c r="I445" s="3"/>
      <c r="J445" s="3"/>
      <c r="L445" s="3"/>
    </row>
    <row r="446" spans="1:12">
      <c r="A446" s="40"/>
      <c r="D446" s="39"/>
      <c r="G446" s="3"/>
      <c r="H446" s="40"/>
      <c r="I446" s="3"/>
      <c r="J446" s="3"/>
      <c r="L446" s="3"/>
    </row>
    <row r="447" spans="1:12">
      <c r="A447" s="40"/>
      <c r="D447" s="39"/>
      <c r="G447" s="3"/>
      <c r="H447" s="40"/>
      <c r="I447" s="3"/>
      <c r="J447" s="3"/>
      <c r="L447" s="3"/>
    </row>
    <row r="448" spans="1:12">
      <c r="A448" s="40"/>
      <c r="D448" s="39"/>
      <c r="G448" s="3"/>
      <c r="H448" s="40"/>
      <c r="I448" s="3"/>
      <c r="J448" s="3"/>
      <c r="L448" s="3"/>
    </row>
    <row r="449" spans="1:12">
      <c r="A449" s="40"/>
      <c r="D449" s="39"/>
      <c r="G449" s="3"/>
      <c r="H449" s="40"/>
      <c r="I449" s="3"/>
      <c r="J449" s="3"/>
      <c r="L449" s="3"/>
    </row>
    <row r="450" spans="1:12">
      <c r="A450" s="40"/>
      <c r="D450" s="39"/>
      <c r="G450" s="3"/>
      <c r="H450" s="40"/>
      <c r="I450" s="3"/>
      <c r="J450" s="3"/>
      <c r="L450" s="3"/>
    </row>
    <row r="451" spans="1:12">
      <c r="A451" s="40"/>
      <c r="D451" s="39"/>
      <c r="G451" s="3"/>
      <c r="H451" s="40"/>
      <c r="I451" s="3"/>
      <c r="J451" s="3"/>
      <c r="L451" s="3"/>
    </row>
    <row r="452" spans="1:12">
      <c r="A452" s="40"/>
      <c r="D452" s="39"/>
      <c r="G452" s="3"/>
      <c r="H452" s="40"/>
      <c r="I452" s="3"/>
      <c r="J452" s="3"/>
      <c r="L452" s="3"/>
    </row>
    <row r="453" spans="1:12">
      <c r="A453" s="40"/>
      <c r="D453" s="39"/>
      <c r="G453" s="3"/>
      <c r="H453" s="40"/>
      <c r="I453" s="3"/>
      <c r="J453" s="3"/>
      <c r="L453" s="3"/>
    </row>
    <row r="454" spans="1:12">
      <c r="A454" s="40"/>
      <c r="D454" s="39"/>
      <c r="G454" s="3"/>
      <c r="H454" s="40"/>
      <c r="I454" s="3"/>
      <c r="J454" s="3"/>
      <c r="L454" s="3"/>
    </row>
    <row r="455" spans="1:12">
      <c r="A455" s="40"/>
      <c r="D455" s="39"/>
      <c r="G455" s="3"/>
      <c r="H455" s="40"/>
      <c r="I455" s="3"/>
      <c r="J455" s="3"/>
      <c r="L455" s="3"/>
    </row>
    <row r="456" spans="1:12">
      <c r="A456" s="40"/>
      <c r="D456" s="39"/>
      <c r="G456" s="3"/>
      <c r="H456" s="40"/>
      <c r="I456" s="3"/>
      <c r="J456" s="3"/>
      <c r="L456" s="3"/>
    </row>
    <row r="457" spans="1:12">
      <c r="A457" s="40"/>
      <c r="D457" s="39"/>
      <c r="G457" s="3"/>
      <c r="H457" s="40"/>
      <c r="I457" s="3"/>
      <c r="J457" s="3"/>
      <c r="L457" s="3"/>
    </row>
    <row r="458" spans="1:12">
      <c r="A458" s="40"/>
      <c r="D458" s="39"/>
      <c r="G458" s="3"/>
      <c r="H458" s="40"/>
      <c r="I458" s="3"/>
      <c r="J458" s="3"/>
      <c r="L458" s="3"/>
    </row>
    <row r="459" spans="1:12">
      <c r="A459" s="40"/>
      <c r="D459" s="39"/>
      <c r="G459" s="3"/>
      <c r="H459" s="40"/>
      <c r="I459" s="3"/>
      <c r="J459" s="3"/>
      <c r="L459" s="3"/>
    </row>
    <row r="460" spans="1:12">
      <c r="A460" s="40"/>
      <c r="D460" s="39"/>
      <c r="G460" s="3"/>
      <c r="H460" s="40"/>
      <c r="I460" s="3"/>
      <c r="J460" s="3"/>
      <c r="L460" s="3"/>
    </row>
    <row r="461" spans="1:12">
      <c r="A461" s="40"/>
      <c r="D461" s="39"/>
      <c r="G461" s="3"/>
      <c r="H461" s="40"/>
      <c r="I461" s="3"/>
      <c r="J461" s="3"/>
      <c r="L461" s="3"/>
    </row>
    <row r="462" spans="1:12">
      <c r="A462" s="40"/>
      <c r="D462" s="39"/>
      <c r="G462" s="3"/>
      <c r="H462" s="40"/>
      <c r="I462" s="3"/>
      <c r="J462" s="3"/>
      <c r="L462" s="3"/>
    </row>
    <row r="463" spans="1:12">
      <c r="A463" s="40"/>
      <c r="D463" s="39"/>
      <c r="G463" s="3"/>
      <c r="H463" s="40"/>
      <c r="I463" s="3"/>
      <c r="J463" s="3"/>
      <c r="L463" s="3"/>
    </row>
    <row r="464" spans="1:12">
      <c r="A464" s="40"/>
      <c r="D464" s="39"/>
      <c r="G464" s="3"/>
      <c r="H464" s="40"/>
      <c r="I464" s="3"/>
      <c r="J464" s="3"/>
      <c r="L464" s="3"/>
    </row>
    <row r="465" spans="1:12">
      <c r="A465" s="40"/>
      <c r="D465" s="39"/>
      <c r="G465" s="3"/>
      <c r="H465" s="40"/>
      <c r="I465" s="3"/>
      <c r="J465" s="3"/>
      <c r="L465" s="3"/>
    </row>
    <row r="466" spans="1:12">
      <c r="A466" s="40"/>
      <c r="D466" s="39"/>
      <c r="G466" s="3"/>
      <c r="H466" s="40"/>
      <c r="I466" s="3"/>
      <c r="J466" s="3"/>
      <c r="L466" s="3"/>
    </row>
    <row r="467" spans="1:12">
      <c r="A467" s="40"/>
      <c r="D467" s="39"/>
      <c r="G467" s="3"/>
      <c r="H467" s="40"/>
      <c r="I467" s="3"/>
      <c r="J467" s="3"/>
      <c r="L467" s="3"/>
    </row>
    <row r="468" spans="1:12">
      <c r="A468" s="40"/>
      <c r="D468" s="39"/>
      <c r="G468" s="3"/>
      <c r="H468" s="40"/>
      <c r="I468" s="3"/>
      <c r="J468" s="3"/>
      <c r="L468" s="3"/>
    </row>
    <row r="469" spans="1:12">
      <c r="A469" s="40"/>
      <c r="D469" s="39"/>
      <c r="G469" s="3"/>
      <c r="H469" s="40"/>
      <c r="I469" s="3"/>
      <c r="J469" s="3"/>
      <c r="L469" s="3"/>
    </row>
    <row r="470" spans="1:12">
      <c r="A470" s="40"/>
      <c r="D470" s="39"/>
      <c r="G470" s="3"/>
      <c r="H470" s="40"/>
      <c r="I470" s="3"/>
      <c r="J470" s="3"/>
      <c r="L470" s="3"/>
    </row>
    <row r="471" spans="1:12">
      <c r="A471" s="40"/>
      <c r="D471" s="39"/>
      <c r="G471" s="3"/>
      <c r="H471" s="40"/>
      <c r="I471" s="3"/>
      <c r="J471" s="3"/>
      <c r="L471" s="3"/>
    </row>
    <row r="472" spans="1:12">
      <c r="A472" s="40"/>
      <c r="D472" s="39"/>
      <c r="G472" s="3"/>
      <c r="H472" s="40"/>
      <c r="I472" s="3"/>
      <c r="J472" s="3"/>
      <c r="L472" s="3"/>
    </row>
    <row r="473" spans="1:12">
      <c r="A473" s="40"/>
      <c r="D473" s="39"/>
      <c r="G473" s="3"/>
      <c r="H473" s="40"/>
      <c r="I473" s="3"/>
      <c r="J473" s="3"/>
      <c r="L473" s="3"/>
    </row>
    <row r="474" spans="1:12">
      <c r="A474" s="40"/>
      <c r="D474" s="39"/>
      <c r="G474" s="3"/>
      <c r="H474" s="40"/>
      <c r="I474" s="3"/>
      <c r="J474" s="3"/>
      <c r="L474" s="3"/>
    </row>
    <row r="475" spans="1:12">
      <c r="A475" s="40"/>
      <c r="D475" s="39"/>
      <c r="G475" s="3"/>
      <c r="H475" s="40"/>
      <c r="I475" s="3"/>
      <c r="J475" s="3"/>
      <c r="L475" s="3"/>
    </row>
    <row r="476" spans="1:12">
      <c r="A476" s="40"/>
      <c r="D476" s="39"/>
      <c r="G476" s="3"/>
      <c r="H476" s="40"/>
      <c r="I476" s="3"/>
      <c r="J476" s="3"/>
      <c r="L476" s="3"/>
    </row>
    <row r="477" spans="1:12">
      <c r="A477" s="40"/>
      <c r="D477" s="39"/>
      <c r="G477" s="3"/>
      <c r="H477" s="40"/>
      <c r="I477" s="3"/>
      <c r="J477" s="3"/>
      <c r="L477" s="3"/>
    </row>
    <row r="478" spans="1:12">
      <c r="A478" s="40"/>
      <c r="D478" s="39"/>
      <c r="G478" s="3"/>
      <c r="H478" s="40"/>
      <c r="I478" s="3"/>
      <c r="J478" s="3"/>
      <c r="L478" s="3"/>
    </row>
    <row r="479" spans="1:12">
      <c r="A479" s="40"/>
      <c r="D479" s="39"/>
      <c r="G479" s="3"/>
      <c r="H479" s="40"/>
      <c r="I479" s="3"/>
      <c r="J479" s="3"/>
      <c r="L479" s="3"/>
    </row>
    <row r="480" spans="1:12">
      <c r="A480" s="40"/>
      <c r="D480" s="39"/>
      <c r="G480" s="3"/>
      <c r="H480" s="40"/>
      <c r="I480" s="3"/>
      <c r="J480" s="3"/>
      <c r="L480" s="3"/>
    </row>
    <row r="481" spans="1:12">
      <c r="A481" s="40"/>
      <c r="D481" s="39"/>
      <c r="G481" s="3"/>
      <c r="H481" s="40"/>
      <c r="I481" s="3"/>
      <c r="J481" s="3"/>
      <c r="L481" s="3"/>
    </row>
    <row r="482" spans="1:12">
      <c r="A482" s="40"/>
      <c r="D482" s="39"/>
      <c r="G482" s="3"/>
      <c r="H482" s="40"/>
      <c r="I482" s="3"/>
      <c r="J482" s="3"/>
      <c r="L482" s="3"/>
    </row>
    <row r="483" spans="1:12">
      <c r="A483" s="40"/>
      <c r="D483" s="39"/>
      <c r="G483" s="3"/>
      <c r="H483" s="40"/>
      <c r="I483" s="3"/>
      <c r="J483" s="3"/>
      <c r="L483" s="3"/>
    </row>
    <row r="484" spans="1:12">
      <c r="A484" s="40"/>
      <c r="D484" s="39"/>
      <c r="G484" s="3"/>
      <c r="H484" s="40"/>
      <c r="I484" s="3"/>
      <c r="J484" s="3"/>
      <c r="L484" s="3"/>
    </row>
    <row r="485" spans="1:12">
      <c r="A485" s="40"/>
      <c r="D485" s="39"/>
      <c r="G485" s="3"/>
      <c r="H485" s="40"/>
      <c r="I485" s="3"/>
      <c r="J485" s="3"/>
      <c r="L485" s="3"/>
    </row>
    <row r="486" spans="1:12">
      <c r="A486" s="40"/>
      <c r="D486" s="39"/>
      <c r="G486" s="3"/>
      <c r="H486" s="40"/>
      <c r="I486" s="3"/>
      <c r="J486" s="3"/>
      <c r="L486" s="3"/>
    </row>
    <row r="487" spans="1:12">
      <c r="A487" s="40"/>
      <c r="D487" s="39"/>
      <c r="G487" s="3"/>
      <c r="H487" s="40"/>
      <c r="I487" s="3"/>
      <c r="J487" s="3"/>
      <c r="L487" s="3"/>
    </row>
    <row r="488" spans="1:12">
      <c r="A488" s="40"/>
      <c r="D488" s="39"/>
      <c r="G488" s="3"/>
      <c r="H488" s="40"/>
      <c r="I488" s="3"/>
      <c r="J488" s="3"/>
      <c r="L488" s="3"/>
    </row>
    <row r="489" spans="1:12">
      <c r="A489" s="40"/>
      <c r="D489" s="39"/>
      <c r="G489" s="3"/>
      <c r="H489" s="40"/>
      <c r="I489" s="3"/>
      <c r="J489" s="3"/>
      <c r="L489" s="3"/>
    </row>
    <row r="490" spans="1:12">
      <c r="A490" s="40"/>
      <c r="D490" s="39"/>
      <c r="G490" s="3"/>
      <c r="H490" s="40"/>
      <c r="I490" s="3"/>
      <c r="J490" s="3"/>
      <c r="L490" s="3"/>
    </row>
    <row r="491" spans="1:12">
      <c r="A491" s="40"/>
      <c r="D491" s="39"/>
      <c r="G491" s="3"/>
      <c r="H491" s="40"/>
      <c r="I491" s="3"/>
      <c r="J491" s="3"/>
      <c r="L491" s="3"/>
    </row>
    <row r="492" spans="1:12">
      <c r="A492" s="40"/>
      <c r="D492" s="39"/>
      <c r="G492" s="3"/>
      <c r="H492" s="40"/>
      <c r="I492" s="3"/>
      <c r="J492" s="3"/>
      <c r="L492" s="3"/>
    </row>
    <row r="493" spans="1:12">
      <c r="A493" s="40"/>
      <c r="D493" s="39"/>
      <c r="G493" s="3"/>
      <c r="H493" s="40"/>
      <c r="I493" s="3"/>
      <c r="J493" s="3"/>
      <c r="L493" s="3"/>
    </row>
    <row r="494" spans="1:12">
      <c r="A494" s="40"/>
      <c r="D494" s="39"/>
      <c r="G494" s="3"/>
      <c r="H494" s="40"/>
      <c r="I494" s="3"/>
      <c r="J494" s="3"/>
      <c r="L494" s="3"/>
    </row>
    <row r="495" spans="1:12">
      <c r="A495" s="40"/>
      <c r="D495" s="39"/>
      <c r="G495" s="3"/>
      <c r="H495" s="40"/>
      <c r="I495" s="3"/>
      <c r="J495" s="3"/>
      <c r="L495" s="3"/>
    </row>
    <row r="496" spans="1:12">
      <c r="A496" s="40"/>
      <c r="D496" s="39"/>
      <c r="G496" s="3"/>
      <c r="H496" s="40"/>
      <c r="I496" s="3"/>
      <c r="J496" s="3"/>
      <c r="L496" s="3"/>
    </row>
    <row r="497" spans="1:12">
      <c r="A497" s="40"/>
      <c r="D497" s="39"/>
      <c r="G497" s="3"/>
      <c r="H497" s="40"/>
      <c r="I497" s="3"/>
      <c r="J497" s="3"/>
      <c r="L497" s="3"/>
    </row>
    <row r="498" spans="1:12">
      <c r="A498" s="40"/>
      <c r="D498" s="39"/>
      <c r="G498" s="3"/>
      <c r="H498" s="40"/>
      <c r="I498" s="3"/>
      <c r="J498" s="3"/>
      <c r="L498" s="3"/>
    </row>
    <row r="499" spans="1:12">
      <c r="A499" s="40"/>
      <c r="D499" s="39"/>
      <c r="G499" s="3"/>
      <c r="H499" s="40"/>
      <c r="I499" s="3"/>
      <c r="J499" s="3"/>
      <c r="L499" s="3"/>
    </row>
    <row r="500" spans="1:12">
      <c r="A500" s="40"/>
      <c r="D500" s="39"/>
      <c r="G500" s="3"/>
      <c r="H500" s="40"/>
      <c r="I500" s="3"/>
      <c r="J500" s="3"/>
      <c r="L500" s="3"/>
    </row>
    <row r="501" spans="1:12">
      <c r="A501" s="40"/>
      <c r="D501" s="39"/>
      <c r="G501" s="3"/>
      <c r="H501" s="40"/>
      <c r="I501" s="3"/>
      <c r="J501" s="3"/>
      <c r="L501" s="3"/>
    </row>
    <row r="502" spans="1:12">
      <c r="A502" s="40"/>
      <c r="D502" s="39"/>
      <c r="G502" s="3"/>
      <c r="H502" s="40"/>
      <c r="I502" s="3"/>
      <c r="J502" s="3"/>
      <c r="L502" s="3"/>
    </row>
    <row r="503" spans="1:12">
      <c r="A503" s="40"/>
      <c r="D503" s="39"/>
      <c r="G503" s="3"/>
      <c r="H503" s="40"/>
      <c r="I503" s="3"/>
      <c r="J503" s="3"/>
      <c r="L503" s="3"/>
    </row>
    <row r="504" spans="1:12">
      <c r="A504" s="40"/>
      <c r="D504" s="39"/>
      <c r="G504" s="3"/>
      <c r="H504" s="40"/>
      <c r="I504" s="3"/>
      <c r="J504" s="3"/>
      <c r="L504" s="3"/>
    </row>
    <row r="505" spans="1:12">
      <c r="A505" s="40"/>
      <c r="D505" s="39"/>
      <c r="G505" s="3"/>
      <c r="H505" s="40"/>
      <c r="I505" s="3"/>
      <c r="J505" s="3"/>
      <c r="L505" s="3"/>
    </row>
    <row r="506" spans="1:12">
      <c r="A506" s="40"/>
      <c r="D506" s="39"/>
      <c r="G506" s="3"/>
      <c r="H506" s="40"/>
      <c r="I506" s="3"/>
      <c r="J506" s="3"/>
      <c r="L506" s="3"/>
    </row>
    <row r="507" spans="1:12">
      <c r="A507" s="40"/>
      <c r="D507" s="39"/>
      <c r="G507" s="3"/>
      <c r="H507" s="40"/>
      <c r="I507" s="3"/>
      <c r="J507" s="3"/>
      <c r="L507" s="3"/>
    </row>
    <row r="508" spans="1:12">
      <c r="A508" s="40"/>
      <c r="D508" s="39"/>
      <c r="G508" s="3"/>
      <c r="H508" s="40"/>
      <c r="I508" s="3"/>
      <c r="J508" s="3"/>
      <c r="L508" s="3"/>
    </row>
    <row r="509" spans="1:12">
      <c r="A509" s="40"/>
      <c r="D509" s="39"/>
      <c r="G509" s="3"/>
      <c r="H509" s="40"/>
      <c r="I509" s="3"/>
      <c r="J509" s="3"/>
      <c r="L509" s="3"/>
    </row>
    <row r="510" spans="1:12">
      <c r="A510" s="40"/>
      <c r="D510" s="39"/>
      <c r="G510" s="3"/>
      <c r="H510" s="40"/>
      <c r="I510" s="3"/>
      <c r="J510" s="3"/>
      <c r="L510" s="3"/>
    </row>
    <row r="511" spans="1:12">
      <c r="A511" s="40"/>
      <c r="D511" s="39"/>
      <c r="G511" s="3"/>
      <c r="H511" s="40"/>
      <c r="I511" s="3"/>
      <c r="J511" s="3"/>
      <c r="L511" s="3"/>
    </row>
    <row r="512" spans="1:12">
      <c r="A512" s="40"/>
      <c r="D512" s="39"/>
      <c r="G512" s="3"/>
      <c r="H512" s="40"/>
      <c r="I512" s="3"/>
      <c r="J512" s="3"/>
      <c r="L512" s="3"/>
    </row>
    <row r="513" spans="1:12">
      <c r="A513" s="40"/>
      <c r="D513" s="39"/>
      <c r="G513" s="3"/>
      <c r="H513" s="40"/>
      <c r="I513" s="3"/>
      <c r="J513" s="3"/>
      <c r="L513" s="3"/>
    </row>
    <row r="514" spans="1:12">
      <c r="A514" s="40"/>
      <c r="D514" s="39"/>
      <c r="G514" s="3"/>
      <c r="H514" s="40"/>
      <c r="I514" s="3"/>
      <c r="J514" s="3"/>
      <c r="L514" s="3"/>
    </row>
    <row r="515" spans="1:12">
      <c r="A515" s="40"/>
      <c r="D515" s="39"/>
      <c r="G515" s="3"/>
      <c r="H515" s="40"/>
      <c r="I515" s="3"/>
      <c r="J515" s="3"/>
      <c r="L515" s="3"/>
    </row>
    <row r="516" spans="1:12">
      <c r="A516" s="40"/>
      <c r="D516" s="39"/>
      <c r="G516" s="3"/>
      <c r="H516" s="40"/>
      <c r="I516" s="3"/>
      <c r="J516" s="3"/>
      <c r="L516" s="3"/>
    </row>
    <row r="517" spans="1:12">
      <c r="A517" s="40"/>
      <c r="D517" s="39"/>
      <c r="G517" s="3"/>
      <c r="H517" s="40"/>
      <c r="I517" s="3"/>
      <c r="J517" s="3"/>
      <c r="L517" s="3"/>
    </row>
    <row r="518" spans="1:12">
      <c r="A518" s="40"/>
      <c r="D518" s="39"/>
      <c r="G518" s="3"/>
      <c r="H518" s="40"/>
      <c r="I518" s="3"/>
      <c r="J518" s="3"/>
      <c r="L518" s="3"/>
    </row>
    <row r="519" spans="1:12">
      <c r="A519" s="40"/>
      <c r="D519" s="39"/>
      <c r="G519" s="3"/>
      <c r="H519" s="40"/>
      <c r="I519" s="3"/>
      <c r="J519" s="3"/>
      <c r="L519" s="3"/>
    </row>
    <row r="520" spans="1:12">
      <c r="A520" s="40"/>
      <c r="D520" s="39"/>
      <c r="G520" s="3"/>
      <c r="H520" s="40"/>
      <c r="I520" s="3"/>
      <c r="J520" s="3"/>
      <c r="L520" s="3"/>
    </row>
    <row r="521" spans="1:12">
      <c r="A521" s="40"/>
      <c r="D521" s="39"/>
      <c r="G521" s="3"/>
      <c r="H521" s="40"/>
      <c r="I521" s="3"/>
      <c r="J521" s="3"/>
      <c r="L521" s="3"/>
    </row>
    <row r="522" spans="1:12">
      <c r="A522" s="40"/>
      <c r="D522" s="39"/>
      <c r="G522" s="3"/>
      <c r="H522" s="40"/>
      <c r="I522" s="3"/>
      <c r="J522" s="3"/>
      <c r="L522" s="3"/>
    </row>
    <row r="523" spans="1:12">
      <c r="A523" s="40"/>
      <c r="D523" s="39"/>
      <c r="G523" s="3"/>
      <c r="H523" s="40"/>
      <c r="I523" s="3"/>
      <c r="J523" s="3"/>
      <c r="L523" s="3"/>
    </row>
    <row r="524" spans="1:12">
      <c r="A524" s="40"/>
      <c r="D524" s="39"/>
      <c r="G524" s="3"/>
      <c r="H524" s="40"/>
      <c r="I524" s="3"/>
      <c r="J524" s="3"/>
      <c r="L524" s="3"/>
    </row>
    <row r="525" spans="1:12">
      <c r="A525" s="40"/>
      <c r="D525" s="39"/>
      <c r="G525" s="3"/>
      <c r="H525" s="40"/>
      <c r="I525" s="3"/>
      <c r="J525" s="3"/>
      <c r="L525" s="3"/>
    </row>
    <row r="526" spans="1:12">
      <c r="A526" s="40"/>
      <c r="D526" s="39"/>
      <c r="G526" s="3"/>
      <c r="H526" s="40"/>
      <c r="I526" s="3"/>
      <c r="J526" s="3"/>
      <c r="L526" s="3"/>
    </row>
    <row r="527" spans="1:12">
      <c r="A527" s="40"/>
      <c r="D527" s="39"/>
      <c r="G527" s="3"/>
      <c r="H527" s="40"/>
      <c r="I527" s="3"/>
      <c r="J527" s="3"/>
      <c r="L527" s="3"/>
    </row>
    <row r="528" spans="1:12">
      <c r="A528" s="40"/>
      <c r="D528" s="39"/>
      <c r="G528" s="3"/>
      <c r="H528" s="40"/>
      <c r="I528" s="3"/>
      <c r="J528" s="3"/>
      <c r="L528" s="3"/>
    </row>
    <row r="529" spans="1:12">
      <c r="A529" s="40"/>
      <c r="D529" s="39"/>
      <c r="G529" s="3"/>
      <c r="H529" s="40"/>
      <c r="I529" s="3"/>
      <c r="J529" s="3"/>
      <c r="L529" s="3"/>
    </row>
    <row r="530" spans="1:12">
      <c r="A530" s="40"/>
      <c r="D530" s="39"/>
      <c r="G530" s="3"/>
      <c r="H530" s="40"/>
      <c r="I530" s="3"/>
      <c r="J530" s="3"/>
      <c r="L530" s="3"/>
    </row>
    <row r="531" spans="1:12">
      <c r="A531" s="40"/>
      <c r="D531" s="39"/>
      <c r="G531" s="3"/>
      <c r="H531" s="40"/>
      <c r="I531" s="3"/>
      <c r="J531" s="3"/>
      <c r="L531" s="3"/>
    </row>
    <row r="532" spans="1:12">
      <c r="A532" s="40"/>
      <c r="D532" s="39"/>
      <c r="G532" s="3"/>
      <c r="H532" s="40"/>
      <c r="I532" s="3"/>
      <c r="J532" s="3"/>
      <c r="L532" s="3"/>
    </row>
    <row r="533" spans="1:12">
      <c r="A533" s="40"/>
      <c r="D533" s="39"/>
      <c r="G533" s="3"/>
      <c r="H533" s="40"/>
      <c r="I533" s="3"/>
      <c r="J533" s="3"/>
      <c r="L533" s="3"/>
    </row>
    <row r="534" spans="1:12">
      <c r="A534" s="40"/>
      <c r="D534" s="39"/>
      <c r="G534" s="3"/>
      <c r="H534" s="40"/>
      <c r="I534" s="3"/>
      <c r="J534" s="3"/>
      <c r="L534" s="3"/>
    </row>
    <row r="535" spans="1:12">
      <c r="A535" s="40"/>
      <c r="D535" s="39"/>
      <c r="G535" s="3"/>
      <c r="H535" s="40"/>
      <c r="I535" s="3"/>
      <c r="J535" s="3"/>
      <c r="L535" s="3"/>
    </row>
    <row r="536" spans="1:12">
      <c r="A536" s="40"/>
      <c r="D536" s="39"/>
      <c r="G536" s="3"/>
      <c r="H536" s="40"/>
      <c r="I536" s="3"/>
      <c r="J536" s="3"/>
      <c r="L536" s="3"/>
    </row>
    <row r="537" spans="1:12">
      <c r="A537" s="40"/>
      <c r="D537" s="39"/>
      <c r="G537" s="3"/>
      <c r="H537" s="40"/>
      <c r="I537" s="3"/>
      <c r="J537" s="3"/>
      <c r="L537" s="3"/>
    </row>
    <row r="538" spans="1:12">
      <c r="A538" s="40"/>
      <c r="D538" s="39"/>
      <c r="G538" s="3"/>
      <c r="H538" s="40"/>
      <c r="I538" s="3"/>
      <c r="J538" s="3"/>
      <c r="L538" s="3"/>
    </row>
    <row r="539" spans="1:12">
      <c r="A539" s="40"/>
      <c r="D539" s="39"/>
      <c r="G539" s="3"/>
      <c r="H539" s="40"/>
      <c r="I539" s="3"/>
      <c r="J539" s="3"/>
      <c r="L539" s="3"/>
    </row>
    <row r="540" spans="1:12">
      <c r="A540" s="40"/>
      <c r="D540" s="39"/>
      <c r="G540" s="3"/>
      <c r="H540" s="40"/>
      <c r="I540" s="3"/>
      <c r="J540" s="3"/>
      <c r="L540" s="3"/>
    </row>
    <row r="541" spans="1:12">
      <c r="A541" s="40"/>
      <c r="D541" s="39"/>
      <c r="G541" s="3"/>
      <c r="H541" s="40"/>
      <c r="I541" s="3"/>
      <c r="J541" s="3"/>
      <c r="L541" s="3"/>
    </row>
    <row r="542" spans="1:12">
      <c r="A542" s="40"/>
      <c r="D542" s="39"/>
      <c r="G542" s="3"/>
      <c r="H542" s="40"/>
      <c r="I542" s="3"/>
      <c r="J542" s="3"/>
      <c r="L542" s="3"/>
    </row>
    <row r="543" spans="1:12">
      <c r="A543" s="40"/>
      <c r="D543" s="39"/>
      <c r="G543" s="3"/>
      <c r="H543" s="40"/>
      <c r="I543" s="3"/>
      <c r="J543" s="3"/>
      <c r="L543" s="3"/>
    </row>
    <row r="544" spans="1:12">
      <c r="A544" s="40"/>
      <c r="D544" s="39"/>
      <c r="G544" s="3"/>
      <c r="H544" s="40"/>
      <c r="I544" s="3"/>
      <c r="J544" s="3"/>
      <c r="L544" s="3"/>
    </row>
    <row r="545" spans="1:12">
      <c r="A545" s="40"/>
      <c r="D545" s="39"/>
      <c r="G545" s="3"/>
      <c r="H545" s="40"/>
      <c r="I545" s="3"/>
      <c r="J545" s="3"/>
      <c r="L545" s="3"/>
    </row>
    <row r="546" spans="1:12">
      <c r="A546" s="40"/>
      <c r="D546" s="39"/>
      <c r="G546" s="3"/>
      <c r="H546" s="40"/>
      <c r="I546" s="3"/>
      <c r="J546" s="3"/>
      <c r="L546" s="3"/>
    </row>
    <row r="547" spans="1:12">
      <c r="A547" s="40"/>
      <c r="D547" s="39"/>
      <c r="G547" s="3"/>
      <c r="H547" s="40"/>
      <c r="I547" s="3"/>
      <c r="J547" s="3"/>
      <c r="L547" s="3"/>
    </row>
    <row r="548" spans="1:12">
      <c r="A548" s="40"/>
      <c r="D548" s="39"/>
      <c r="G548" s="3"/>
      <c r="H548" s="40"/>
      <c r="I548" s="3"/>
      <c r="J548" s="3"/>
      <c r="L548" s="3"/>
    </row>
    <row r="549" spans="1:12">
      <c r="A549" s="40"/>
      <c r="D549" s="39"/>
      <c r="G549" s="3"/>
      <c r="H549" s="40"/>
      <c r="I549" s="3"/>
      <c r="J549" s="3"/>
      <c r="L549" s="3"/>
    </row>
    <row r="550" spans="1:12">
      <c r="A550" s="40"/>
      <c r="D550" s="39"/>
      <c r="G550" s="3"/>
      <c r="H550" s="40"/>
      <c r="I550" s="3"/>
      <c r="J550" s="3"/>
      <c r="L550" s="3"/>
    </row>
    <row r="551" spans="1:12">
      <c r="A551" s="40"/>
      <c r="D551" s="39"/>
      <c r="G551" s="3"/>
      <c r="H551" s="40"/>
      <c r="I551" s="3"/>
      <c r="J551" s="3"/>
      <c r="L551" s="3"/>
    </row>
    <row r="552" spans="1:12">
      <c r="A552" s="40"/>
      <c r="D552" s="39"/>
      <c r="G552" s="3"/>
      <c r="H552" s="40"/>
      <c r="I552" s="3"/>
      <c r="J552" s="3"/>
      <c r="L552" s="3"/>
    </row>
    <row r="553" spans="1:12">
      <c r="A553" s="40"/>
      <c r="D553" s="39"/>
      <c r="G553" s="3"/>
      <c r="H553" s="40"/>
      <c r="I553" s="3"/>
      <c r="J553" s="3"/>
      <c r="L553" s="3"/>
    </row>
    <row r="554" spans="1:12">
      <c r="A554" s="40"/>
      <c r="D554" s="39"/>
      <c r="G554" s="3"/>
      <c r="H554" s="40"/>
      <c r="I554" s="3"/>
      <c r="J554" s="3"/>
      <c r="L554" s="3"/>
    </row>
    <row r="555" spans="1:12">
      <c r="A555" s="40"/>
      <c r="D555" s="39"/>
      <c r="G555" s="3"/>
      <c r="H555" s="40"/>
      <c r="I555" s="3"/>
      <c r="J555" s="3"/>
      <c r="L555" s="3"/>
    </row>
    <row r="556" spans="1:12">
      <c r="A556" s="40"/>
      <c r="D556" s="39"/>
      <c r="G556" s="3"/>
      <c r="H556" s="40"/>
      <c r="I556" s="3"/>
      <c r="J556" s="3"/>
      <c r="L556" s="3"/>
    </row>
    <row r="557" spans="1:12">
      <c r="A557" s="40"/>
      <c r="D557" s="39"/>
      <c r="G557" s="3"/>
      <c r="H557" s="40"/>
      <c r="I557" s="3"/>
      <c r="J557" s="3"/>
      <c r="L557" s="3"/>
    </row>
    <row r="558" spans="1:12">
      <c r="A558" s="40"/>
      <c r="D558" s="39"/>
      <c r="G558" s="3"/>
      <c r="H558" s="40"/>
      <c r="I558" s="3"/>
      <c r="J558" s="3"/>
      <c r="L558" s="3"/>
    </row>
    <row r="559" spans="1:12">
      <c r="A559" s="40"/>
      <c r="D559" s="39"/>
      <c r="G559" s="3"/>
      <c r="H559" s="40"/>
      <c r="I559" s="3"/>
      <c r="J559" s="3"/>
      <c r="L559" s="3"/>
    </row>
    <row r="560" spans="1:12">
      <c r="A560" s="40"/>
      <c r="D560" s="39"/>
      <c r="G560" s="3"/>
      <c r="H560" s="40"/>
      <c r="I560" s="3"/>
      <c r="J560" s="3"/>
      <c r="L560" s="3"/>
    </row>
    <row r="561" spans="1:12">
      <c r="A561" s="40"/>
      <c r="D561" s="39"/>
      <c r="G561" s="3"/>
      <c r="H561" s="40"/>
      <c r="I561" s="3"/>
      <c r="J561" s="3"/>
      <c r="L561" s="3"/>
    </row>
    <row r="562" spans="1:12">
      <c r="A562" s="40"/>
      <c r="D562" s="39"/>
      <c r="G562" s="3"/>
      <c r="H562" s="40"/>
      <c r="I562" s="3"/>
      <c r="J562" s="3"/>
      <c r="L562" s="3"/>
    </row>
    <row r="563" spans="1:12">
      <c r="A563" s="40"/>
      <c r="D563" s="39"/>
      <c r="G563" s="3"/>
      <c r="H563" s="40"/>
      <c r="I563" s="3"/>
      <c r="J563" s="3"/>
      <c r="L563" s="3"/>
    </row>
    <row r="564" spans="1:12">
      <c r="A564" s="40"/>
      <c r="D564" s="39"/>
      <c r="G564" s="3"/>
      <c r="H564" s="40"/>
      <c r="I564" s="3"/>
      <c r="J564" s="3"/>
      <c r="L564" s="3"/>
    </row>
    <row r="565" spans="1:12">
      <c r="A565" s="40"/>
      <c r="D565" s="39"/>
      <c r="G565" s="3"/>
      <c r="H565" s="40"/>
      <c r="I565" s="3"/>
      <c r="J565" s="3"/>
      <c r="L565" s="3"/>
    </row>
    <row r="566" spans="1:12">
      <c r="A566" s="40"/>
      <c r="D566" s="39"/>
      <c r="G566" s="3"/>
      <c r="H566" s="40"/>
      <c r="I566" s="3"/>
      <c r="J566" s="3"/>
      <c r="L566" s="3"/>
    </row>
    <row r="567" spans="1:12">
      <c r="A567" s="40"/>
      <c r="D567" s="39"/>
      <c r="G567" s="3"/>
      <c r="H567" s="40"/>
      <c r="I567" s="3"/>
      <c r="J567" s="3"/>
      <c r="L567" s="3"/>
    </row>
    <row r="568" spans="1:12">
      <c r="A568" s="40"/>
      <c r="D568" s="39"/>
      <c r="G568" s="3"/>
      <c r="H568" s="40"/>
      <c r="I568" s="3"/>
      <c r="J568" s="3"/>
      <c r="L568" s="3"/>
    </row>
    <row r="569" spans="1:12">
      <c r="A569" s="40"/>
      <c r="D569" s="39"/>
      <c r="G569" s="3"/>
      <c r="H569" s="40"/>
      <c r="I569" s="3"/>
      <c r="J569" s="3"/>
      <c r="L569" s="3"/>
    </row>
    <row r="570" spans="1:12">
      <c r="A570" s="40"/>
      <c r="D570" s="39"/>
      <c r="G570" s="3"/>
      <c r="H570" s="40"/>
      <c r="I570" s="3"/>
      <c r="J570" s="3"/>
      <c r="L570" s="3"/>
    </row>
    <row r="571" spans="1:12">
      <c r="A571" s="40"/>
      <c r="D571" s="39"/>
      <c r="G571" s="3"/>
      <c r="H571" s="40"/>
      <c r="I571" s="3"/>
      <c r="J571" s="3"/>
      <c r="L571" s="3"/>
    </row>
    <row r="572" spans="1:12">
      <c r="A572" s="40"/>
      <c r="D572" s="39"/>
      <c r="G572" s="3"/>
      <c r="H572" s="40"/>
      <c r="I572" s="3"/>
      <c r="J572" s="3"/>
      <c r="L572" s="3"/>
    </row>
    <row r="573" spans="1:12">
      <c r="A573" s="40"/>
      <c r="D573" s="39"/>
      <c r="G573" s="3"/>
      <c r="H573" s="40"/>
      <c r="I573" s="3"/>
      <c r="J573" s="3"/>
      <c r="L573" s="3"/>
    </row>
    <row r="574" spans="1:12">
      <c r="A574" s="40"/>
      <c r="D574" s="39"/>
      <c r="G574" s="3"/>
      <c r="H574" s="40"/>
      <c r="I574" s="3"/>
      <c r="J574" s="3"/>
      <c r="L574" s="3"/>
    </row>
    <row r="575" spans="1:12">
      <c r="A575" s="40"/>
      <c r="D575" s="39"/>
      <c r="G575" s="3"/>
      <c r="H575" s="40"/>
      <c r="I575" s="3"/>
      <c r="J575" s="3"/>
      <c r="L575" s="3"/>
    </row>
    <row r="576" spans="1:12">
      <c r="A576" s="40"/>
      <c r="D576" s="39"/>
      <c r="G576" s="3"/>
      <c r="H576" s="40"/>
      <c r="I576" s="3"/>
      <c r="J576" s="3"/>
      <c r="L576" s="3"/>
    </row>
    <row r="577" spans="1:12">
      <c r="A577" s="40"/>
      <c r="D577" s="39"/>
      <c r="G577" s="3"/>
      <c r="H577" s="40"/>
      <c r="I577" s="3"/>
      <c r="J577" s="3"/>
      <c r="L577" s="3"/>
    </row>
    <row r="578" spans="1:12">
      <c r="A578" s="40"/>
      <c r="D578" s="39"/>
      <c r="G578" s="3"/>
      <c r="H578" s="40"/>
      <c r="I578" s="3"/>
      <c r="J578" s="3"/>
      <c r="L578" s="3"/>
    </row>
    <row r="579" spans="1:12">
      <c r="A579" s="40"/>
      <c r="D579" s="39"/>
      <c r="G579" s="3"/>
      <c r="H579" s="40"/>
      <c r="I579" s="3"/>
      <c r="J579" s="3"/>
      <c r="L579" s="3"/>
    </row>
    <row r="580" spans="1:12">
      <c r="A580" s="40"/>
      <c r="D580" s="39"/>
      <c r="G580" s="3"/>
      <c r="H580" s="40"/>
      <c r="I580" s="3"/>
      <c r="J580" s="3"/>
      <c r="L580" s="3"/>
    </row>
    <row r="581" spans="1:12">
      <c r="A581" s="40"/>
      <c r="D581" s="39"/>
      <c r="G581" s="3"/>
      <c r="H581" s="40"/>
      <c r="I581" s="3"/>
      <c r="J581" s="3"/>
      <c r="L581" s="3"/>
    </row>
    <row r="582" spans="1:12">
      <c r="A582" s="40"/>
      <c r="D582" s="39"/>
      <c r="G582" s="3"/>
      <c r="H582" s="40"/>
      <c r="I582" s="3"/>
      <c r="J582" s="3"/>
      <c r="L582" s="3"/>
    </row>
    <row r="583" spans="1:12">
      <c r="A583" s="40"/>
      <c r="D583" s="39"/>
      <c r="G583" s="3"/>
      <c r="H583" s="40"/>
      <c r="I583" s="3"/>
      <c r="J583" s="3"/>
      <c r="L583" s="3"/>
    </row>
    <row r="584" spans="1:12">
      <c r="A584" s="40"/>
      <c r="D584" s="39"/>
      <c r="G584" s="3"/>
      <c r="H584" s="40"/>
      <c r="I584" s="3"/>
      <c r="J584" s="3"/>
      <c r="L584" s="3"/>
    </row>
    <row r="585" spans="1:12">
      <c r="A585" s="40"/>
      <c r="D585" s="39"/>
      <c r="G585" s="3"/>
      <c r="H585" s="40"/>
      <c r="I585" s="3"/>
      <c r="J585" s="3"/>
      <c r="L585" s="3"/>
    </row>
    <row r="586" spans="1:12">
      <c r="A586" s="40"/>
      <c r="D586" s="39"/>
      <c r="G586" s="3"/>
      <c r="H586" s="40"/>
      <c r="I586" s="3"/>
      <c r="J586" s="3"/>
      <c r="L586" s="3"/>
    </row>
    <row r="587" spans="1:12">
      <c r="A587" s="40"/>
      <c r="D587" s="39"/>
      <c r="G587" s="3"/>
      <c r="H587" s="40"/>
      <c r="I587" s="3"/>
      <c r="J587" s="3"/>
      <c r="L587" s="3"/>
    </row>
    <row r="588" spans="1:12">
      <c r="A588" s="40"/>
      <c r="D588" s="39"/>
      <c r="G588" s="3"/>
      <c r="H588" s="40"/>
      <c r="I588" s="3"/>
      <c r="J588" s="3"/>
      <c r="L588" s="3"/>
    </row>
    <row r="589" spans="1:12">
      <c r="A589" s="40"/>
      <c r="D589" s="39"/>
      <c r="G589" s="3"/>
      <c r="H589" s="40"/>
      <c r="I589" s="3"/>
      <c r="J589" s="3"/>
      <c r="L589" s="3"/>
    </row>
    <row r="590" spans="1:12">
      <c r="A590" s="40"/>
      <c r="D590" s="39"/>
      <c r="G590" s="3"/>
      <c r="H590" s="40"/>
      <c r="I590" s="3"/>
      <c r="J590" s="3"/>
      <c r="L590" s="3"/>
    </row>
    <row r="591" spans="1:12">
      <c r="A591" s="40"/>
      <c r="D591" s="39"/>
      <c r="G591" s="3"/>
      <c r="H591" s="40"/>
      <c r="I591" s="3"/>
      <c r="J591" s="3"/>
      <c r="L591" s="3"/>
    </row>
    <row r="592" spans="1:12">
      <c r="A592" s="40"/>
      <c r="D592" s="39"/>
      <c r="G592" s="3"/>
      <c r="H592" s="40"/>
      <c r="I592" s="3"/>
      <c r="J592" s="3"/>
      <c r="L592" s="3"/>
    </row>
    <row r="593" spans="1:12">
      <c r="A593" s="40"/>
      <c r="D593" s="39"/>
      <c r="G593" s="3"/>
      <c r="H593" s="40"/>
      <c r="I593" s="3"/>
      <c r="J593" s="3"/>
      <c r="L593" s="3"/>
    </row>
    <row r="594" spans="1:12">
      <c r="A594" s="40"/>
      <c r="D594" s="39"/>
      <c r="G594" s="3"/>
      <c r="H594" s="40"/>
      <c r="I594" s="3"/>
      <c r="J594" s="3"/>
      <c r="L594" s="3"/>
    </row>
    <row r="595" spans="1:12">
      <c r="A595" s="40"/>
      <c r="D595" s="39"/>
      <c r="G595" s="3"/>
      <c r="H595" s="40"/>
      <c r="I595" s="3"/>
      <c r="J595" s="3"/>
      <c r="L595" s="3"/>
    </row>
    <row r="596" spans="1:12">
      <c r="A596" s="40"/>
      <c r="D596" s="39"/>
      <c r="G596" s="3"/>
      <c r="H596" s="40"/>
      <c r="I596" s="3"/>
      <c r="J596" s="3"/>
      <c r="L596" s="3"/>
    </row>
    <row r="597" spans="1:12">
      <c r="A597" s="40"/>
      <c r="D597" s="39"/>
      <c r="G597" s="3"/>
      <c r="H597" s="40"/>
      <c r="I597" s="3"/>
      <c r="J597" s="3"/>
      <c r="L597" s="3"/>
    </row>
    <row r="598" spans="1:12">
      <c r="A598" s="40"/>
      <c r="D598" s="39"/>
      <c r="G598" s="3"/>
      <c r="H598" s="40"/>
      <c r="I598" s="3"/>
      <c r="J598" s="3"/>
      <c r="L598" s="3"/>
    </row>
    <row r="599" spans="1:12">
      <c r="A599" s="40"/>
      <c r="D599" s="39"/>
      <c r="G599" s="3"/>
      <c r="H599" s="40"/>
      <c r="I599" s="3"/>
      <c r="J599" s="3"/>
      <c r="L599" s="3"/>
    </row>
    <row r="600" spans="1:12">
      <c r="A600" s="40"/>
      <c r="D600" s="39"/>
      <c r="G600" s="3"/>
      <c r="H600" s="40"/>
      <c r="I600" s="3"/>
      <c r="J600" s="3"/>
      <c r="L600" s="3"/>
    </row>
    <row r="601" spans="1:12">
      <c r="A601" s="40"/>
      <c r="D601" s="39"/>
      <c r="G601" s="3"/>
      <c r="H601" s="40"/>
      <c r="I601" s="3"/>
      <c r="J601" s="3"/>
      <c r="L601" s="3"/>
    </row>
    <row r="602" spans="1:12">
      <c r="A602" s="40"/>
      <c r="D602" s="39"/>
      <c r="G602" s="3"/>
      <c r="H602" s="40"/>
      <c r="I602" s="3"/>
      <c r="J602" s="3"/>
      <c r="L602" s="3"/>
    </row>
    <row r="603" spans="1:12">
      <c r="A603" s="40"/>
      <c r="D603" s="39"/>
      <c r="G603" s="3"/>
      <c r="H603" s="40"/>
      <c r="I603" s="3"/>
      <c r="J603" s="3"/>
      <c r="L603" s="3"/>
    </row>
    <row r="604" spans="1:12">
      <c r="A604" s="40"/>
      <c r="D604" s="39"/>
      <c r="G604" s="3"/>
      <c r="H604" s="40"/>
      <c r="I604" s="3"/>
      <c r="J604" s="3"/>
      <c r="L604" s="3"/>
    </row>
    <row r="605" spans="1:12">
      <c r="A605" s="40"/>
      <c r="D605" s="39"/>
      <c r="G605" s="3"/>
      <c r="H605" s="40"/>
      <c r="I605" s="3"/>
      <c r="J605" s="3"/>
      <c r="L605" s="3"/>
    </row>
    <row r="606" spans="1:12">
      <c r="A606" s="40"/>
      <c r="D606" s="39"/>
      <c r="G606" s="3"/>
      <c r="H606" s="40"/>
      <c r="I606" s="3"/>
      <c r="J606" s="3"/>
      <c r="L606" s="3"/>
    </row>
    <row r="607" spans="1:12">
      <c r="A607" s="40"/>
      <c r="D607" s="39"/>
      <c r="G607" s="3"/>
      <c r="H607" s="40"/>
      <c r="I607" s="3"/>
      <c r="J607" s="3"/>
      <c r="L607" s="3"/>
    </row>
    <row r="608" spans="1:12">
      <c r="A608" s="40"/>
      <c r="D608" s="39"/>
      <c r="G608" s="3"/>
      <c r="H608" s="40"/>
      <c r="I608" s="3"/>
      <c r="J608" s="3"/>
      <c r="L608" s="3"/>
    </row>
    <row r="609" spans="1:12">
      <c r="A609" s="40"/>
      <c r="D609" s="39"/>
      <c r="G609" s="3"/>
      <c r="H609" s="40"/>
      <c r="I609" s="3"/>
      <c r="J609" s="3"/>
      <c r="L609" s="3"/>
    </row>
    <row r="610" spans="1:12">
      <c r="A610" s="40"/>
      <c r="D610" s="39"/>
      <c r="G610" s="3"/>
      <c r="H610" s="40"/>
      <c r="I610" s="3"/>
      <c r="J610" s="3"/>
      <c r="L610" s="3"/>
    </row>
    <row r="611" spans="1:12">
      <c r="A611" s="40"/>
      <c r="D611" s="39"/>
      <c r="G611" s="3"/>
      <c r="H611" s="40"/>
      <c r="I611" s="3"/>
      <c r="J611" s="3"/>
      <c r="L611" s="3"/>
    </row>
    <row r="612" spans="1:12">
      <c r="A612" s="40"/>
      <c r="D612" s="39"/>
      <c r="G612" s="3"/>
      <c r="H612" s="40"/>
      <c r="I612" s="3"/>
      <c r="J612" s="3"/>
      <c r="L612" s="3"/>
    </row>
    <row r="613" spans="1:12">
      <c r="A613" s="40"/>
      <c r="D613" s="39"/>
      <c r="G613" s="3"/>
      <c r="H613" s="40"/>
      <c r="I613" s="3"/>
      <c r="J613" s="3"/>
      <c r="L613" s="3"/>
    </row>
    <row r="614" spans="1:12">
      <c r="A614" s="40"/>
      <c r="D614" s="39"/>
      <c r="G614" s="3"/>
      <c r="H614" s="40"/>
      <c r="I614" s="3"/>
      <c r="J614" s="3"/>
      <c r="L614" s="3"/>
    </row>
    <row r="615" spans="1:12">
      <c r="A615" s="40"/>
      <c r="D615" s="39"/>
      <c r="G615" s="3"/>
      <c r="H615" s="40"/>
      <c r="I615" s="3"/>
      <c r="J615" s="3"/>
      <c r="L615" s="3"/>
    </row>
    <row r="616" spans="1:12">
      <c r="A616" s="40"/>
      <c r="D616" s="39"/>
      <c r="G616" s="3"/>
      <c r="H616" s="40"/>
      <c r="I616" s="3"/>
      <c r="J616" s="3"/>
      <c r="L616" s="3"/>
    </row>
    <row r="617" spans="1:12">
      <c r="A617" s="40"/>
      <c r="D617" s="39"/>
      <c r="G617" s="3"/>
      <c r="H617" s="40"/>
      <c r="I617" s="3"/>
      <c r="J617" s="3"/>
      <c r="L617" s="3"/>
    </row>
    <row r="618" spans="1:12">
      <c r="A618" s="40"/>
      <c r="D618" s="39"/>
      <c r="G618" s="3"/>
      <c r="H618" s="40"/>
      <c r="I618" s="3"/>
      <c r="J618" s="3"/>
      <c r="L618" s="3"/>
    </row>
    <row r="619" spans="1:12">
      <c r="A619" s="40"/>
      <c r="D619" s="39"/>
      <c r="G619" s="3"/>
      <c r="H619" s="40"/>
      <c r="I619" s="3"/>
      <c r="J619" s="3"/>
      <c r="L619" s="3"/>
    </row>
    <row r="620" spans="1:12">
      <c r="A620" s="40"/>
      <c r="D620" s="39"/>
      <c r="G620" s="3"/>
      <c r="H620" s="40"/>
      <c r="I620" s="3"/>
      <c r="J620" s="3"/>
      <c r="L620" s="3"/>
    </row>
    <row r="621" spans="1:12">
      <c r="A621" s="40"/>
      <c r="D621" s="39"/>
      <c r="G621" s="3"/>
      <c r="H621" s="40"/>
      <c r="I621" s="3"/>
      <c r="J621" s="3"/>
      <c r="L621" s="3"/>
    </row>
    <row r="622" spans="1:12">
      <c r="A622" s="40"/>
      <c r="D622" s="39"/>
      <c r="G622" s="3"/>
      <c r="H622" s="40"/>
      <c r="I622" s="3"/>
      <c r="J622" s="3"/>
      <c r="L622" s="3"/>
    </row>
    <row r="623" spans="1:12">
      <c r="A623" s="40"/>
      <c r="D623" s="39"/>
      <c r="G623" s="3"/>
      <c r="H623" s="40"/>
      <c r="I623" s="3"/>
      <c r="J623" s="3"/>
      <c r="L623" s="3"/>
    </row>
    <row r="624" spans="1:12">
      <c r="A624" s="40"/>
      <c r="D624" s="39"/>
      <c r="G624" s="3"/>
      <c r="H624" s="40"/>
      <c r="I624" s="3"/>
      <c r="J624" s="3"/>
      <c r="L624" s="3"/>
    </row>
    <row r="625" spans="1:12">
      <c r="A625" s="40"/>
      <c r="D625" s="39"/>
      <c r="G625" s="3"/>
      <c r="H625" s="40"/>
      <c r="I625" s="3"/>
      <c r="J625" s="3"/>
      <c r="L625" s="3"/>
    </row>
    <row r="626" spans="1:12">
      <c r="A626" s="40"/>
      <c r="D626" s="39"/>
      <c r="G626" s="3"/>
      <c r="H626" s="40"/>
      <c r="I626" s="3"/>
      <c r="J626" s="3"/>
      <c r="L626" s="3"/>
    </row>
    <row r="627" spans="1:12">
      <c r="A627" s="40"/>
      <c r="D627" s="39"/>
      <c r="G627" s="3"/>
      <c r="H627" s="40"/>
      <c r="I627" s="3"/>
      <c r="J627" s="3"/>
      <c r="L627" s="3"/>
    </row>
    <row r="628" spans="1:12">
      <c r="A628" s="40"/>
      <c r="D628" s="39"/>
      <c r="G628" s="3"/>
      <c r="H628" s="40"/>
      <c r="I628" s="3"/>
      <c r="J628" s="3"/>
      <c r="L628" s="3"/>
    </row>
    <row r="629" spans="1:12">
      <c r="A629" s="40"/>
      <c r="D629" s="39"/>
      <c r="G629" s="3"/>
      <c r="H629" s="40"/>
      <c r="I629" s="3"/>
      <c r="J629" s="3"/>
      <c r="L629" s="3"/>
    </row>
    <row r="630" spans="1:12">
      <c r="A630" s="40"/>
      <c r="D630" s="39"/>
      <c r="G630" s="3"/>
      <c r="H630" s="40"/>
      <c r="I630" s="3"/>
      <c r="J630" s="3"/>
      <c r="L630" s="3"/>
    </row>
    <row r="631" spans="1:12">
      <c r="A631" s="40"/>
      <c r="D631" s="39"/>
      <c r="G631" s="3"/>
      <c r="H631" s="40"/>
      <c r="I631" s="3"/>
      <c r="J631" s="3"/>
      <c r="L631" s="3"/>
    </row>
    <row r="632" spans="1:12">
      <c r="A632" s="40"/>
      <c r="D632" s="39"/>
      <c r="G632" s="3"/>
      <c r="H632" s="40"/>
      <c r="I632" s="3"/>
      <c r="J632" s="3"/>
      <c r="L632" s="3"/>
    </row>
    <row r="633" spans="1:12">
      <c r="A633" s="40"/>
      <c r="D633" s="39"/>
      <c r="G633" s="3"/>
      <c r="H633" s="40"/>
      <c r="I633" s="3"/>
      <c r="J633" s="3"/>
      <c r="L633" s="3"/>
    </row>
    <row r="634" spans="1:12">
      <c r="A634" s="40"/>
      <c r="D634" s="39"/>
      <c r="G634" s="3"/>
      <c r="H634" s="40"/>
      <c r="I634" s="3"/>
      <c r="J634" s="3"/>
      <c r="L634" s="3"/>
    </row>
    <row r="635" spans="1:12">
      <c r="A635" s="40"/>
      <c r="D635" s="39"/>
      <c r="G635" s="3"/>
      <c r="H635" s="40"/>
      <c r="I635" s="3"/>
      <c r="J635" s="3"/>
      <c r="L635" s="3"/>
    </row>
    <row r="636" spans="1:12">
      <c r="A636" s="40"/>
      <c r="D636" s="39"/>
      <c r="G636" s="3"/>
      <c r="H636" s="40"/>
      <c r="I636" s="3"/>
      <c r="J636" s="3"/>
      <c r="L636" s="3"/>
    </row>
    <row r="637" spans="1:12">
      <c r="A637" s="40"/>
      <c r="D637" s="39"/>
      <c r="G637" s="3"/>
      <c r="H637" s="40"/>
      <c r="I637" s="3"/>
      <c r="J637" s="3"/>
      <c r="L637" s="3"/>
    </row>
    <row r="638" spans="1:12">
      <c r="A638" s="40"/>
      <c r="D638" s="39"/>
      <c r="G638" s="3"/>
      <c r="H638" s="40"/>
      <c r="I638" s="3"/>
      <c r="J638" s="3"/>
      <c r="L638" s="3"/>
    </row>
    <row r="639" spans="1:12">
      <c r="A639" s="40"/>
      <c r="D639" s="39"/>
      <c r="G639" s="3"/>
      <c r="H639" s="40"/>
      <c r="I639" s="3"/>
      <c r="J639" s="3"/>
      <c r="L639" s="3"/>
    </row>
    <row r="640" spans="1:12">
      <c r="A640" s="40"/>
      <c r="D640" s="39"/>
      <c r="G640" s="3"/>
      <c r="H640" s="40"/>
      <c r="I640" s="3"/>
      <c r="J640" s="3"/>
      <c r="L640" s="3"/>
    </row>
    <row r="641" spans="1:12">
      <c r="A641" s="40"/>
      <c r="D641" s="39"/>
      <c r="G641" s="3"/>
      <c r="H641" s="40"/>
      <c r="I641" s="3"/>
      <c r="J641" s="3"/>
      <c r="L641" s="3"/>
    </row>
    <row r="642" spans="1:12">
      <c r="A642" s="40"/>
      <c r="D642" s="39"/>
      <c r="G642" s="3"/>
      <c r="H642" s="40"/>
      <c r="I642" s="3"/>
      <c r="J642" s="3"/>
      <c r="L642" s="3"/>
    </row>
    <row r="643" spans="1:12">
      <c r="A643" s="40"/>
      <c r="D643" s="39"/>
      <c r="G643" s="3"/>
      <c r="H643" s="40"/>
      <c r="I643" s="3"/>
      <c r="J643" s="3"/>
      <c r="L643" s="3"/>
    </row>
    <row r="644" spans="1:12">
      <c r="A644" s="40"/>
      <c r="D644" s="39"/>
      <c r="G644" s="3"/>
      <c r="H644" s="40"/>
      <c r="I644" s="3"/>
      <c r="J644" s="3"/>
      <c r="L644" s="3"/>
    </row>
    <row r="645" spans="1:12">
      <c r="A645" s="40"/>
      <c r="D645" s="39"/>
      <c r="G645" s="3"/>
      <c r="H645" s="40"/>
      <c r="I645" s="3"/>
      <c r="J645" s="3"/>
      <c r="L645" s="3"/>
    </row>
    <row r="646" spans="1:12">
      <c r="A646" s="40"/>
      <c r="D646" s="39"/>
      <c r="G646" s="3"/>
      <c r="H646" s="40"/>
      <c r="I646" s="3"/>
      <c r="J646" s="3"/>
      <c r="L646" s="3"/>
    </row>
    <row r="647" spans="1:12">
      <c r="A647" s="40"/>
      <c r="D647" s="39"/>
      <c r="G647" s="3"/>
      <c r="H647" s="40"/>
      <c r="I647" s="3"/>
      <c r="J647" s="3"/>
      <c r="L647" s="3"/>
    </row>
    <row r="648" spans="1:12">
      <c r="A648" s="40"/>
      <c r="D648" s="39"/>
      <c r="G648" s="3"/>
      <c r="H648" s="40"/>
      <c r="I648" s="3"/>
      <c r="J648" s="3"/>
      <c r="L648" s="3"/>
    </row>
    <row r="649" spans="1:12">
      <c r="A649" s="40"/>
      <c r="D649" s="39"/>
      <c r="G649" s="3"/>
      <c r="H649" s="40"/>
      <c r="I649" s="3"/>
      <c r="J649" s="3"/>
      <c r="L649" s="3"/>
    </row>
    <row r="650" spans="1:12">
      <c r="A650" s="40"/>
      <c r="D650" s="39"/>
      <c r="G650" s="3"/>
      <c r="H650" s="40"/>
      <c r="I650" s="3"/>
      <c r="J650" s="3"/>
      <c r="L650" s="3"/>
    </row>
    <row r="651" spans="1:12">
      <c r="A651" s="40"/>
      <c r="D651" s="39"/>
      <c r="G651" s="3"/>
      <c r="H651" s="40"/>
      <c r="I651" s="3"/>
      <c r="J651" s="3"/>
      <c r="L651" s="3"/>
    </row>
    <row r="652" spans="1:12">
      <c r="A652" s="40"/>
      <c r="D652" s="39"/>
      <c r="G652" s="3"/>
      <c r="H652" s="40"/>
      <c r="I652" s="3"/>
      <c r="J652" s="3"/>
      <c r="L652" s="3"/>
    </row>
    <row r="653" spans="1:12">
      <c r="A653" s="40"/>
      <c r="D653" s="39"/>
      <c r="G653" s="3"/>
      <c r="H653" s="40"/>
      <c r="I653" s="3"/>
      <c r="J653" s="3"/>
      <c r="L653" s="3"/>
    </row>
    <row r="654" spans="1:12">
      <c r="A654" s="40"/>
      <c r="D654" s="39"/>
      <c r="G654" s="3"/>
      <c r="H654" s="40"/>
      <c r="I654" s="3"/>
      <c r="J654" s="3"/>
      <c r="L654" s="3"/>
    </row>
    <row r="655" spans="1:12">
      <c r="A655" s="40"/>
      <c r="D655" s="39"/>
      <c r="G655" s="3"/>
      <c r="H655" s="40"/>
      <c r="I655" s="3"/>
      <c r="J655" s="3"/>
      <c r="L655" s="3"/>
    </row>
    <row r="656" spans="1:12">
      <c r="A656" s="40"/>
      <c r="D656" s="39"/>
      <c r="G656" s="3"/>
      <c r="H656" s="40"/>
      <c r="I656" s="3"/>
      <c r="J656" s="3"/>
      <c r="L656" s="3"/>
    </row>
    <row r="657" spans="1:12">
      <c r="A657" s="40"/>
      <c r="D657" s="39"/>
      <c r="G657" s="3"/>
      <c r="H657" s="40"/>
      <c r="I657" s="3"/>
      <c r="J657" s="3"/>
      <c r="L657" s="3"/>
    </row>
    <row r="658" spans="1:12">
      <c r="A658" s="40"/>
      <c r="D658" s="39"/>
      <c r="G658" s="3"/>
      <c r="H658" s="40"/>
      <c r="I658" s="3"/>
      <c r="J658" s="3"/>
      <c r="L658" s="3"/>
    </row>
    <row r="659" spans="1:12">
      <c r="A659" s="40"/>
      <c r="D659" s="39"/>
      <c r="G659" s="3"/>
      <c r="H659" s="40"/>
      <c r="I659" s="3"/>
      <c r="J659" s="3"/>
      <c r="L659" s="3"/>
    </row>
    <row r="660" spans="1:12">
      <c r="A660" s="40"/>
      <c r="D660" s="39"/>
      <c r="G660" s="3"/>
      <c r="H660" s="40"/>
      <c r="I660" s="3"/>
      <c r="J660" s="3"/>
      <c r="L660" s="3"/>
    </row>
    <row r="661" spans="1:12">
      <c r="A661" s="40"/>
      <c r="D661" s="39"/>
      <c r="G661" s="3"/>
      <c r="H661" s="40"/>
      <c r="I661" s="3"/>
      <c r="J661" s="3"/>
      <c r="L661" s="3"/>
    </row>
    <row r="662" spans="1:12">
      <c r="A662" s="40"/>
      <c r="D662" s="39"/>
      <c r="G662" s="3"/>
      <c r="H662" s="40"/>
      <c r="I662" s="3"/>
      <c r="J662" s="3"/>
      <c r="L662" s="3"/>
    </row>
    <row r="663" spans="1:12">
      <c r="A663" s="40"/>
      <c r="D663" s="39"/>
      <c r="G663" s="3"/>
      <c r="H663" s="40"/>
      <c r="I663" s="3"/>
      <c r="J663" s="3"/>
      <c r="L663" s="3"/>
    </row>
    <row r="664" spans="1:12">
      <c r="A664" s="40"/>
      <c r="D664" s="39"/>
      <c r="G664" s="3"/>
      <c r="H664" s="40"/>
      <c r="I664" s="3"/>
      <c r="J664" s="3"/>
      <c r="L664" s="3"/>
    </row>
    <row r="665" spans="1:12">
      <c r="A665" s="40"/>
      <c r="D665" s="39"/>
      <c r="G665" s="3"/>
      <c r="H665" s="40"/>
      <c r="I665" s="3"/>
      <c r="J665" s="3"/>
      <c r="L665" s="3"/>
    </row>
    <row r="666" spans="1:12">
      <c r="A666" s="40"/>
      <c r="D666" s="39"/>
      <c r="G666" s="3"/>
      <c r="H666" s="40"/>
      <c r="I666" s="3"/>
      <c r="J666" s="3"/>
      <c r="L666" s="3"/>
    </row>
    <row r="667" spans="1:12">
      <c r="A667" s="40"/>
      <c r="D667" s="39"/>
      <c r="G667" s="3"/>
      <c r="H667" s="40"/>
      <c r="I667" s="3"/>
      <c r="J667" s="3"/>
      <c r="L667" s="3"/>
    </row>
    <row r="668" spans="1:12">
      <c r="A668" s="40"/>
      <c r="D668" s="39"/>
      <c r="G668" s="3"/>
      <c r="H668" s="40"/>
      <c r="I668" s="3"/>
      <c r="J668" s="3"/>
      <c r="L668" s="3"/>
    </row>
    <row r="669" spans="1:12">
      <c r="A669" s="40"/>
      <c r="D669" s="39"/>
      <c r="G669" s="3"/>
      <c r="H669" s="40"/>
      <c r="I669" s="3"/>
      <c r="J669" s="3"/>
      <c r="L669" s="3"/>
    </row>
    <row r="670" spans="1:12">
      <c r="A670" s="40"/>
      <c r="D670" s="39"/>
      <c r="G670" s="3"/>
      <c r="H670" s="40"/>
      <c r="I670" s="3"/>
      <c r="J670" s="3"/>
      <c r="L670" s="3"/>
    </row>
    <row r="671" spans="1:12">
      <c r="A671" s="40"/>
      <c r="D671" s="39"/>
      <c r="G671" s="3"/>
      <c r="H671" s="40"/>
      <c r="I671" s="3"/>
      <c r="J671" s="3"/>
      <c r="L671" s="3"/>
    </row>
    <row r="672" spans="1:12">
      <c r="A672" s="40"/>
      <c r="D672" s="39"/>
      <c r="G672" s="3"/>
      <c r="H672" s="40"/>
      <c r="I672" s="3"/>
      <c r="J672" s="3"/>
      <c r="L672" s="3"/>
    </row>
    <row r="673" spans="1:12">
      <c r="A673" s="40"/>
      <c r="D673" s="39"/>
      <c r="G673" s="3"/>
      <c r="H673" s="40"/>
      <c r="I673" s="3"/>
      <c r="J673" s="3"/>
      <c r="L673" s="3"/>
    </row>
    <row r="674" spans="1:12">
      <c r="A674" s="40"/>
      <c r="D674" s="39"/>
      <c r="G674" s="3"/>
      <c r="H674" s="40"/>
      <c r="I674" s="3"/>
      <c r="J674" s="3"/>
      <c r="L674" s="3"/>
    </row>
    <row r="675" spans="1:12">
      <c r="A675" s="40"/>
      <c r="D675" s="39"/>
      <c r="G675" s="3"/>
      <c r="H675" s="40"/>
      <c r="I675" s="3"/>
      <c r="J675" s="3"/>
      <c r="L675" s="3"/>
    </row>
    <row r="676" spans="1:12">
      <c r="A676" s="40"/>
      <c r="D676" s="39"/>
      <c r="G676" s="3"/>
      <c r="H676" s="40"/>
      <c r="I676" s="3"/>
      <c r="J676" s="3"/>
      <c r="L676" s="3"/>
    </row>
    <row r="677" spans="1:12">
      <c r="A677" s="40"/>
      <c r="D677" s="39"/>
      <c r="G677" s="3"/>
      <c r="H677" s="40"/>
      <c r="I677" s="3"/>
      <c r="J677" s="3"/>
      <c r="L677" s="3"/>
    </row>
    <row r="678" spans="1:12">
      <c r="A678" s="40"/>
      <c r="D678" s="39"/>
      <c r="G678" s="3"/>
      <c r="H678" s="40"/>
      <c r="I678" s="3"/>
      <c r="J678" s="3"/>
      <c r="L678" s="3"/>
    </row>
    <row r="679" spans="1:12">
      <c r="A679" s="40"/>
      <c r="D679" s="39"/>
      <c r="G679" s="3"/>
      <c r="H679" s="40"/>
      <c r="I679" s="3"/>
      <c r="J679" s="3"/>
      <c r="L679" s="3"/>
    </row>
    <row r="680" spans="1:12">
      <c r="A680" s="40"/>
      <c r="D680" s="39"/>
      <c r="G680" s="3"/>
      <c r="H680" s="40"/>
      <c r="I680" s="3"/>
      <c r="J680" s="3"/>
      <c r="L680" s="3"/>
    </row>
    <row r="681" spans="1:12">
      <c r="A681" s="40"/>
      <c r="D681" s="39"/>
      <c r="G681" s="3"/>
      <c r="H681" s="40"/>
      <c r="I681" s="3"/>
      <c r="J681" s="3"/>
      <c r="L681" s="3"/>
    </row>
    <row r="682" spans="1:12">
      <c r="A682" s="40"/>
      <c r="D682" s="39"/>
      <c r="G682" s="3"/>
      <c r="H682" s="40"/>
      <c r="I682" s="3"/>
      <c r="J682" s="3"/>
      <c r="L682" s="3"/>
    </row>
    <row r="683" spans="1:12">
      <c r="A683" s="40"/>
      <c r="D683" s="39"/>
      <c r="G683" s="3"/>
      <c r="H683" s="40"/>
      <c r="I683" s="3"/>
      <c r="J683" s="3"/>
      <c r="L683" s="3"/>
    </row>
    <row r="684" spans="1:12">
      <c r="A684" s="40"/>
      <c r="D684" s="39"/>
      <c r="G684" s="3"/>
      <c r="H684" s="40"/>
      <c r="I684" s="3"/>
      <c r="J684" s="3"/>
      <c r="L684" s="3"/>
    </row>
    <row r="685" spans="1:12">
      <c r="A685" s="40"/>
      <c r="D685" s="39"/>
      <c r="G685" s="3"/>
      <c r="H685" s="40"/>
      <c r="I685" s="3"/>
      <c r="J685" s="3"/>
      <c r="L685" s="3"/>
    </row>
    <row r="686" spans="1:12">
      <c r="A686" s="40"/>
      <c r="D686" s="39"/>
      <c r="G686" s="3"/>
      <c r="H686" s="40"/>
      <c r="I686" s="3"/>
      <c r="J686" s="3"/>
      <c r="L686" s="3"/>
    </row>
    <row r="687" spans="1:12">
      <c r="A687" s="40"/>
      <c r="D687" s="39"/>
      <c r="G687" s="3"/>
      <c r="H687" s="40"/>
      <c r="I687" s="3"/>
      <c r="J687" s="3"/>
      <c r="L687" s="3"/>
    </row>
    <row r="688" spans="1:12">
      <c r="A688" s="40"/>
      <c r="D688" s="39"/>
      <c r="G688" s="3"/>
      <c r="H688" s="40"/>
      <c r="I688" s="3"/>
      <c r="J688" s="3"/>
      <c r="L688" s="3"/>
    </row>
    <row r="689" spans="1:12">
      <c r="A689" s="40"/>
      <c r="D689" s="39"/>
      <c r="G689" s="3"/>
      <c r="H689" s="40"/>
      <c r="I689" s="3"/>
      <c r="J689" s="3"/>
      <c r="L689" s="3"/>
    </row>
    <row r="690" spans="1:12">
      <c r="A690" s="40"/>
      <c r="D690" s="39"/>
      <c r="G690" s="3"/>
      <c r="H690" s="40"/>
      <c r="I690" s="3"/>
      <c r="J690" s="3"/>
      <c r="L690" s="3"/>
    </row>
    <row r="691" spans="1:12">
      <c r="A691" s="40"/>
      <c r="D691" s="39"/>
      <c r="G691" s="3"/>
      <c r="H691" s="40"/>
      <c r="I691" s="3"/>
      <c r="J691" s="3"/>
      <c r="L691" s="3"/>
    </row>
    <row r="692" spans="1:12">
      <c r="A692" s="40"/>
      <c r="D692" s="39"/>
      <c r="G692" s="3"/>
      <c r="H692" s="40"/>
      <c r="I692" s="3"/>
      <c r="J692" s="3"/>
      <c r="L692" s="3"/>
    </row>
    <row r="693" spans="1:12">
      <c r="A693" s="40"/>
      <c r="D693" s="39"/>
      <c r="G693" s="3"/>
      <c r="H693" s="40"/>
      <c r="I693" s="3"/>
      <c r="J693" s="3"/>
      <c r="L693" s="3"/>
    </row>
    <row r="694" spans="1:12">
      <c r="A694" s="40"/>
      <c r="D694" s="39"/>
      <c r="G694" s="3"/>
      <c r="H694" s="40"/>
      <c r="I694" s="3"/>
      <c r="J694" s="3"/>
      <c r="L694" s="3"/>
    </row>
    <row r="695" spans="1:12">
      <c r="A695" s="40"/>
      <c r="D695" s="39"/>
      <c r="G695" s="3"/>
      <c r="H695" s="40"/>
      <c r="I695" s="3"/>
      <c r="J695" s="3"/>
      <c r="L695" s="3"/>
    </row>
    <row r="696" spans="1:12">
      <c r="A696" s="40"/>
      <c r="D696" s="39"/>
      <c r="G696" s="3"/>
      <c r="H696" s="40"/>
      <c r="I696" s="3"/>
      <c r="J696" s="3"/>
      <c r="L696" s="3"/>
    </row>
    <row r="697" spans="1:12">
      <c r="A697" s="40"/>
      <c r="D697" s="39"/>
      <c r="G697" s="3"/>
      <c r="H697" s="40"/>
      <c r="I697" s="3"/>
      <c r="J697" s="3"/>
      <c r="L697" s="3"/>
    </row>
    <row r="698" spans="1:12">
      <c r="A698" s="40"/>
      <c r="D698" s="39"/>
      <c r="G698" s="3"/>
      <c r="H698" s="40"/>
      <c r="I698" s="3"/>
      <c r="J698" s="3"/>
      <c r="L698" s="3"/>
    </row>
    <row r="699" spans="1:12">
      <c r="A699" s="40"/>
      <c r="D699" s="39"/>
      <c r="G699" s="3"/>
      <c r="H699" s="40"/>
      <c r="I699" s="3"/>
      <c r="J699" s="3"/>
      <c r="L699" s="3"/>
    </row>
    <row r="700" spans="1:12">
      <c r="A700" s="40"/>
      <c r="D700" s="39"/>
      <c r="G700" s="3"/>
      <c r="H700" s="40"/>
      <c r="I700" s="3"/>
      <c r="J700" s="3"/>
      <c r="L700" s="3"/>
    </row>
    <row r="701" spans="1:12">
      <c r="A701" s="40"/>
      <c r="D701" s="39"/>
      <c r="G701" s="3"/>
      <c r="H701" s="40"/>
      <c r="I701" s="3"/>
      <c r="J701" s="3"/>
      <c r="L701" s="3"/>
    </row>
    <row r="702" spans="1:12">
      <c r="A702" s="40"/>
      <c r="D702" s="39"/>
      <c r="G702" s="3"/>
      <c r="H702" s="40"/>
      <c r="I702" s="3"/>
      <c r="J702" s="3"/>
      <c r="L702" s="3"/>
    </row>
    <row r="703" spans="1:12">
      <c r="A703" s="40"/>
      <c r="D703" s="39"/>
      <c r="G703" s="3"/>
      <c r="H703" s="40"/>
      <c r="I703" s="3"/>
      <c r="J703" s="3"/>
      <c r="L703" s="3"/>
    </row>
    <row r="704" spans="1:12">
      <c r="A704" s="40"/>
      <c r="D704" s="39"/>
      <c r="G704" s="3"/>
      <c r="H704" s="40"/>
      <c r="I704" s="3"/>
      <c r="J704" s="3"/>
      <c r="L704" s="3"/>
    </row>
    <row r="705" spans="1:12">
      <c r="A705" s="40"/>
      <c r="D705" s="39"/>
      <c r="G705" s="3"/>
      <c r="H705" s="40"/>
      <c r="I705" s="3"/>
      <c r="J705" s="3"/>
      <c r="L705" s="3"/>
    </row>
    <row r="706" spans="1:12">
      <c r="A706" s="40"/>
      <c r="D706" s="39"/>
      <c r="G706" s="3"/>
      <c r="H706" s="40"/>
      <c r="I706" s="3"/>
      <c r="J706" s="3"/>
      <c r="L706" s="3"/>
    </row>
    <row r="707" spans="1:12">
      <c r="A707" s="40"/>
      <c r="D707" s="39"/>
      <c r="G707" s="3"/>
      <c r="H707" s="40"/>
      <c r="I707" s="3"/>
      <c r="J707" s="3"/>
      <c r="L707" s="3"/>
    </row>
    <row r="708" spans="1:12">
      <c r="A708" s="40"/>
      <c r="D708" s="39"/>
      <c r="G708" s="3"/>
      <c r="H708" s="40"/>
      <c r="I708" s="3"/>
      <c r="J708" s="3"/>
      <c r="L708" s="3"/>
    </row>
    <row r="709" spans="1:12">
      <c r="A709" s="40"/>
      <c r="D709" s="39"/>
      <c r="G709" s="3"/>
      <c r="H709" s="40"/>
      <c r="I709" s="3"/>
      <c r="J709" s="3"/>
      <c r="L709" s="3"/>
    </row>
    <row r="710" spans="1:12">
      <c r="A710" s="40"/>
      <c r="D710" s="39"/>
      <c r="G710" s="3"/>
      <c r="H710" s="40"/>
      <c r="I710" s="3"/>
      <c r="J710" s="3"/>
      <c r="L710" s="3"/>
    </row>
    <row r="711" spans="1:12">
      <c r="A711" s="40"/>
      <c r="D711" s="39"/>
      <c r="G711" s="3"/>
      <c r="H711" s="40"/>
      <c r="I711" s="3"/>
      <c r="J711" s="3"/>
      <c r="L711" s="3"/>
    </row>
    <row r="712" spans="1:12">
      <c r="A712" s="40"/>
      <c r="D712" s="39"/>
      <c r="G712" s="3"/>
      <c r="H712" s="40"/>
      <c r="I712" s="3"/>
      <c r="J712" s="3"/>
      <c r="L712" s="3"/>
    </row>
    <row r="713" spans="1:12">
      <c r="A713" s="40"/>
      <c r="D713" s="39"/>
      <c r="G713" s="3"/>
      <c r="H713" s="40"/>
      <c r="I713" s="3"/>
      <c r="J713" s="3"/>
      <c r="L713" s="3"/>
    </row>
    <row r="714" spans="1:12">
      <c r="A714" s="40"/>
      <c r="D714" s="39"/>
      <c r="G714" s="3"/>
      <c r="H714" s="40"/>
      <c r="I714" s="3"/>
      <c r="J714" s="3"/>
      <c r="L714" s="3"/>
    </row>
    <row r="715" spans="1:12">
      <c r="A715" s="40"/>
      <c r="D715" s="39"/>
      <c r="G715" s="3"/>
      <c r="H715" s="40"/>
      <c r="I715" s="3"/>
      <c r="J715" s="3"/>
      <c r="L715" s="3"/>
    </row>
    <row r="716" spans="1:12">
      <c r="A716" s="40"/>
      <c r="D716" s="39"/>
      <c r="G716" s="3"/>
      <c r="H716" s="40"/>
      <c r="I716" s="3"/>
      <c r="J716" s="3"/>
      <c r="L716" s="3"/>
    </row>
    <row r="717" spans="1:12">
      <c r="A717" s="40"/>
      <c r="D717" s="39"/>
      <c r="G717" s="3"/>
      <c r="H717" s="40"/>
      <c r="I717" s="3"/>
      <c r="J717" s="3"/>
      <c r="L717" s="3"/>
    </row>
    <row r="718" spans="1:12">
      <c r="A718" s="40"/>
      <c r="D718" s="39"/>
      <c r="G718" s="3"/>
      <c r="H718" s="40"/>
      <c r="I718" s="3"/>
      <c r="J718" s="3"/>
      <c r="L718" s="3"/>
    </row>
    <row r="719" spans="1:12">
      <c r="A719" s="40"/>
      <c r="D719" s="39"/>
      <c r="G719" s="3"/>
      <c r="H719" s="40"/>
      <c r="I719" s="3"/>
      <c r="J719" s="3"/>
      <c r="L719" s="3"/>
    </row>
    <row r="720" spans="1:12">
      <c r="A720" s="40"/>
      <c r="D720" s="39"/>
      <c r="G720" s="3"/>
      <c r="H720" s="40"/>
      <c r="I720" s="3"/>
      <c r="J720" s="3"/>
      <c r="L720" s="3"/>
    </row>
    <row r="721" spans="1:12">
      <c r="A721" s="40"/>
      <c r="D721" s="39"/>
      <c r="G721" s="3"/>
      <c r="H721" s="40"/>
      <c r="I721" s="3"/>
      <c r="J721" s="3"/>
      <c r="L721" s="3"/>
    </row>
    <row r="722" spans="1:12">
      <c r="A722" s="40"/>
      <c r="D722" s="39"/>
      <c r="G722" s="3"/>
      <c r="H722" s="40"/>
      <c r="I722" s="3"/>
      <c r="J722" s="3"/>
      <c r="L722" s="3"/>
    </row>
    <row r="723" spans="1:12">
      <c r="A723" s="40"/>
      <c r="D723" s="39"/>
      <c r="G723" s="3"/>
      <c r="H723" s="40"/>
      <c r="I723" s="3"/>
      <c r="J723" s="3"/>
      <c r="L723" s="3"/>
    </row>
    <row r="724" spans="1:12">
      <c r="A724" s="40"/>
      <c r="D724" s="39"/>
      <c r="G724" s="3"/>
      <c r="H724" s="40"/>
      <c r="I724" s="3"/>
      <c r="J724" s="3"/>
      <c r="L724" s="3"/>
    </row>
    <row r="725" spans="1:12">
      <c r="A725" s="40"/>
      <c r="D725" s="39"/>
      <c r="G725" s="3"/>
      <c r="H725" s="40"/>
      <c r="I725" s="3"/>
      <c r="J725" s="3"/>
      <c r="L725" s="3"/>
    </row>
    <row r="726" spans="1:12">
      <c r="A726" s="40"/>
      <c r="D726" s="39"/>
      <c r="G726" s="3"/>
      <c r="H726" s="40"/>
      <c r="I726" s="3"/>
      <c r="J726" s="3"/>
      <c r="L726" s="3"/>
    </row>
    <row r="727" spans="1:12">
      <c r="A727" s="40"/>
      <c r="D727" s="39"/>
      <c r="G727" s="3"/>
      <c r="H727" s="40"/>
      <c r="I727" s="3"/>
      <c r="J727" s="3"/>
      <c r="L727" s="3"/>
    </row>
    <row r="728" spans="1:12">
      <c r="A728" s="40"/>
      <c r="D728" s="39"/>
      <c r="G728" s="3"/>
      <c r="H728" s="40"/>
      <c r="I728" s="3"/>
      <c r="J728" s="3"/>
      <c r="L728" s="3"/>
    </row>
    <row r="729" spans="1:12">
      <c r="A729" s="40"/>
      <c r="D729" s="39"/>
      <c r="G729" s="3"/>
      <c r="H729" s="40"/>
      <c r="I729" s="3"/>
      <c r="J729" s="3"/>
      <c r="L729" s="3"/>
    </row>
    <row r="730" spans="1:12">
      <c r="A730" s="40"/>
      <c r="D730" s="39"/>
      <c r="G730" s="3"/>
      <c r="H730" s="40"/>
      <c r="I730" s="3"/>
      <c r="J730" s="3"/>
      <c r="L730" s="3"/>
    </row>
    <row r="731" spans="1:12">
      <c r="A731" s="40"/>
      <c r="D731" s="39"/>
      <c r="G731" s="3"/>
      <c r="H731" s="40"/>
      <c r="I731" s="3"/>
      <c r="J731" s="3"/>
      <c r="L731" s="3"/>
    </row>
    <row r="732" spans="1:12">
      <c r="A732" s="40"/>
      <c r="D732" s="39"/>
      <c r="G732" s="3"/>
      <c r="H732" s="40"/>
      <c r="I732" s="3"/>
      <c r="J732" s="3"/>
      <c r="L732" s="3"/>
    </row>
    <row r="733" spans="1:12">
      <c r="A733" s="40"/>
      <c r="D733" s="39"/>
      <c r="G733" s="3"/>
      <c r="H733" s="40"/>
      <c r="I733" s="3"/>
      <c r="J733" s="3"/>
      <c r="L733" s="3"/>
    </row>
    <row r="734" spans="1:12">
      <c r="A734" s="40"/>
      <c r="D734" s="39"/>
      <c r="G734" s="3"/>
      <c r="H734" s="40"/>
      <c r="I734" s="3"/>
      <c r="J734" s="3"/>
      <c r="L734" s="3"/>
    </row>
    <row r="735" spans="1:12">
      <c r="A735" s="40"/>
      <c r="D735" s="39"/>
      <c r="G735" s="3"/>
      <c r="H735" s="40"/>
      <c r="I735" s="3"/>
      <c r="J735" s="3"/>
      <c r="L735" s="3"/>
    </row>
    <row r="736" spans="1:12">
      <c r="A736" s="40"/>
      <c r="D736" s="39"/>
      <c r="G736" s="3"/>
      <c r="H736" s="40"/>
      <c r="I736" s="3"/>
      <c r="J736" s="3"/>
      <c r="L736" s="3"/>
    </row>
    <row r="737" spans="1:12">
      <c r="A737" s="40"/>
      <c r="D737" s="39"/>
      <c r="G737" s="3"/>
      <c r="H737" s="40"/>
      <c r="I737" s="3"/>
      <c r="J737" s="3"/>
      <c r="L737" s="3"/>
    </row>
    <row r="738" spans="1:12">
      <c r="A738" s="40"/>
      <c r="D738" s="39"/>
      <c r="G738" s="3"/>
      <c r="H738" s="40"/>
      <c r="I738" s="3"/>
      <c r="J738" s="3"/>
      <c r="L738" s="3"/>
    </row>
    <row r="739" spans="1:12">
      <c r="A739" s="40"/>
      <c r="D739" s="39"/>
      <c r="G739" s="3"/>
      <c r="H739" s="40"/>
      <c r="I739" s="3"/>
      <c r="J739" s="3"/>
      <c r="L739" s="3"/>
    </row>
    <row r="740" spans="1:12">
      <c r="A740" s="40"/>
      <c r="D740" s="39"/>
      <c r="G740" s="3"/>
      <c r="H740" s="40"/>
      <c r="I740" s="3"/>
      <c r="J740" s="3"/>
      <c r="L740" s="3"/>
    </row>
    <row r="741" spans="1:12">
      <c r="A741" s="40"/>
      <c r="D741" s="39"/>
      <c r="G741" s="3"/>
      <c r="H741" s="40"/>
      <c r="I741" s="3"/>
      <c r="J741" s="3"/>
      <c r="L741" s="3"/>
    </row>
    <row r="742" spans="1:12">
      <c r="A742" s="40"/>
      <c r="D742" s="39"/>
      <c r="G742" s="3"/>
      <c r="H742" s="40"/>
      <c r="I742" s="3"/>
      <c r="J742" s="3"/>
      <c r="L742" s="3"/>
    </row>
    <row r="743" spans="1:12">
      <c r="A743" s="40"/>
      <c r="D743" s="39"/>
      <c r="G743" s="3"/>
      <c r="H743" s="40"/>
      <c r="I743" s="3"/>
      <c r="J743" s="3"/>
      <c r="L743" s="3"/>
    </row>
    <row r="744" spans="1:12">
      <c r="A744" s="40"/>
      <c r="D744" s="39"/>
      <c r="G744" s="3"/>
      <c r="H744" s="40"/>
      <c r="I744" s="3"/>
      <c r="J744" s="3"/>
      <c r="L744" s="3"/>
    </row>
    <row r="745" spans="1:12">
      <c r="A745" s="40"/>
      <c r="D745" s="39"/>
      <c r="G745" s="3"/>
      <c r="H745" s="40"/>
      <c r="I745" s="3"/>
      <c r="J745" s="3"/>
      <c r="L745" s="3"/>
    </row>
    <row r="746" spans="1:12">
      <c r="A746" s="40"/>
      <c r="D746" s="39"/>
      <c r="G746" s="3"/>
      <c r="H746" s="40"/>
      <c r="I746" s="3"/>
      <c r="J746" s="3"/>
      <c r="L746" s="3"/>
    </row>
    <row r="747" spans="1:12">
      <c r="A747" s="40"/>
      <c r="D747" s="39"/>
      <c r="G747" s="3"/>
      <c r="H747" s="40"/>
      <c r="I747" s="3"/>
      <c r="J747" s="3"/>
      <c r="L747" s="3"/>
    </row>
    <row r="748" spans="1:12">
      <c r="A748" s="40"/>
      <c r="D748" s="39"/>
      <c r="G748" s="3"/>
      <c r="H748" s="40"/>
      <c r="I748" s="3"/>
      <c r="J748" s="3"/>
      <c r="L748" s="3"/>
    </row>
    <row r="749" spans="1:12">
      <c r="A749" s="40"/>
      <c r="D749" s="39"/>
      <c r="G749" s="3"/>
      <c r="H749" s="40"/>
      <c r="I749" s="3"/>
      <c r="J749" s="3"/>
      <c r="L749" s="3"/>
    </row>
    <row r="750" spans="1:12">
      <c r="A750" s="40"/>
      <c r="D750" s="39"/>
      <c r="G750" s="3"/>
      <c r="H750" s="40"/>
      <c r="I750" s="3"/>
      <c r="J750" s="3"/>
      <c r="L750" s="3"/>
    </row>
    <row r="751" spans="1:12">
      <c r="A751" s="40"/>
      <c r="D751" s="39"/>
      <c r="G751" s="3"/>
      <c r="H751" s="40"/>
      <c r="I751" s="3"/>
      <c r="J751" s="3"/>
      <c r="L751" s="3"/>
    </row>
    <row r="752" spans="1:12">
      <c r="A752" s="40"/>
      <c r="D752" s="39"/>
      <c r="G752" s="3"/>
      <c r="H752" s="40"/>
      <c r="I752" s="3"/>
      <c r="J752" s="3"/>
      <c r="L752" s="3"/>
    </row>
    <row r="753" spans="1:12">
      <c r="A753" s="40"/>
      <c r="D753" s="39"/>
      <c r="G753" s="3"/>
      <c r="H753" s="40"/>
      <c r="I753" s="3"/>
      <c r="J753" s="3"/>
      <c r="L753" s="3"/>
    </row>
    <row r="754" spans="1:12">
      <c r="A754" s="40"/>
      <c r="D754" s="39"/>
      <c r="G754" s="3"/>
      <c r="H754" s="40"/>
      <c r="I754" s="3"/>
      <c r="J754" s="3"/>
      <c r="L754" s="3"/>
    </row>
    <row r="755" spans="1:12">
      <c r="A755" s="40"/>
      <c r="D755" s="39"/>
      <c r="G755" s="3"/>
      <c r="H755" s="40"/>
      <c r="I755" s="3"/>
      <c r="J755" s="3"/>
      <c r="L755" s="3"/>
    </row>
    <row r="756" spans="1:12">
      <c r="A756" s="40"/>
      <c r="D756" s="39"/>
      <c r="G756" s="3"/>
      <c r="H756" s="40"/>
      <c r="I756" s="3"/>
      <c r="J756" s="3"/>
      <c r="L756" s="3"/>
    </row>
    <row r="757" spans="1:12">
      <c r="A757" s="40"/>
      <c r="D757" s="39"/>
      <c r="G757" s="3"/>
      <c r="H757" s="40"/>
      <c r="I757" s="3"/>
      <c r="J757" s="3"/>
      <c r="L757" s="3"/>
    </row>
    <row r="758" spans="1:12">
      <c r="A758" s="40"/>
      <c r="D758" s="39"/>
      <c r="G758" s="3"/>
      <c r="H758" s="40"/>
      <c r="I758" s="3"/>
      <c r="J758" s="3"/>
      <c r="L758" s="3"/>
    </row>
    <row r="759" spans="1:12">
      <c r="A759" s="40"/>
      <c r="D759" s="39"/>
      <c r="G759" s="3"/>
      <c r="H759" s="40"/>
      <c r="I759" s="3"/>
      <c r="J759" s="3"/>
      <c r="L759" s="3"/>
    </row>
    <row r="760" spans="1:12">
      <c r="A760" s="40"/>
      <c r="D760" s="39"/>
      <c r="G760" s="3"/>
      <c r="H760" s="40"/>
      <c r="I760" s="3"/>
      <c r="J760" s="3"/>
      <c r="L760" s="3"/>
    </row>
    <row r="761" spans="1:12">
      <c r="A761" s="40"/>
      <c r="D761" s="39"/>
      <c r="G761" s="3"/>
      <c r="H761" s="40"/>
      <c r="I761" s="3"/>
      <c r="J761" s="3"/>
      <c r="L761" s="3"/>
    </row>
    <row r="762" spans="1:12">
      <c r="A762" s="40"/>
      <c r="D762" s="39"/>
      <c r="G762" s="3"/>
      <c r="H762" s="40"/>
      <c r="I762" s="3"/>
      <c r="J762" s="3"/>
      <c r="L762" s="3"/>
    </row>
    <row r="763" spans="1:12">
      <c r="A763" s="40"/>
      <c r="D763" s="39"/>
      <c r="G763" s="3"/>
      <c r="H763" s="40"/>
      <c r="I763" s="3"/>
      <c r="J763" s="3"/>
      <c r="L763" s="3"/>
    </row>
    <row r="764" spans="1:12">
      <c r="A764" s="40"/>
      <c r="D764" s="39"/>
      <c r="G764" s="3"/>
      <c r="H764" s="40"/>
      <c r="I764" s="3"/>
      <c r="J764" s="3"/>
      <c r="L764" s="3"/>
    </row>
    <row r="765" spans="1:12">
      <c r="A765" s="40"/>
      <c r="D765" s="39"/>
      <c r="G765" s="3"/>
      <c r="H765" s="40"/>
      <c r="I765" s="3"/>
      <c r="J765" s="3"/>
      <c r="L765" s="3"/>
    </row>
    <row r="766" spans="1:12">
      <c r="A766" s="40"/>
      <c r="D766" s="39"/>
      <c r="G766" s="3"/>
      <c r="H766" s="40"/>
      <c r="I766" s="3"/>
      <c r="J766" s="3"/>
      <c r="L766" s="3"/>
    </row>
    <row r="767" spans="1:12">
      <c r="A767" s="40"/>
      <c r="D767" s="39"/>
      <c r="G767" s="3"/>
      <c r="H767" s="40"/>
      <c r="I767" s="3"/>
      <c r="J767" s="3"/>
      <c r="L767" s="3"/>
    </row>
    <row r="768" spans="1:12">
      <c r="A768" s="40"/>
      <c r="D768" s="39"/>
      <c r="G768" s="3"/>
      <c r="H768" s="40"/>
      <c r="I768" s="3"/>
      <c r="J768" s="3"/>
      <c r="L768" s="3"/>
    </row>
    <row r="769" spans="1:12">
      <c r="A769" s="40"/>
      <c r="D769" s="39"/>
      <c r="G769" s="3"/>
      <c r="H769" s="40"/>
      <c r="I769" s="3"/>
      <c r="J769" s="3"/>
      <c r="L769" s="3"/>
    </row>
    <row r="770" spans="1:12">
      <c r="A770" s="40"/>
      <c r="D770" s="39"/>
      <c r="G770" s="3"/>
      <c r="H770" s="40"/>
      <c r="I770" s="3"/>
      <c r="J770" s="3"/>
      <c r="L770" s="3"/>
    </row>
    <row r="771" spans="1:12">
      <c r="A771" s="40"/>
      <c r="D771" s="39"/>
      <c r="G771" s="3"/>
      <c r="H771" s="40"/>
      <c r="I771" s="3"/>
      <c r="J771" s="3"/>
      <c r="L771" s="3"/>
    </row>
    <row r="772" spans="1:12">
      <c r="A772" s="40"/>
      <c r="D772" s="39"/>
      <c r="G772" s="3"/>
      <c r="H772" s="40"/>
      <c r="I772" s="3"/>
      <c r="J772" s="3"/>
      <c r="L772" s="3"/>
    </row>
    <row r="773" spans="1:12">
      <c r="A773" s="40"/>
      <c r="D773" s="39"/>
      <c r="G773" s="3"/>
      <c r="H773" s="40"/>
      <c r="I773" s="3"/>
      <c r="J773" s="3"/>
      <c r="L773" s="3"/>
    </row>
    <row r="774" spans="1:12">
      <c r="A774" s="40"/>
      <c r="D774" s="39"/>
      <c r="G774" s="3"/>
      <c r="H774" s="40"/>
      <c r="I774" s="3"/>
      <c r="J774" s="3"/>
      <c r="L774" s="3"/>
    </row>
    <row r="775" spans="1:12">
      <c r="A775" s="40"/>
      <c r="D775" s="39"/>
      <c r="G775" s="3"/>
      <c r="H775" s="40"/>
      <c r="I775" s="3"/>
      <c r="J775" s="3"/>
      <c r="L775" s="3"/>
    </row>
    <row r="776" spans="1:12">
      <c r="A776" s="40"/>
      <c r="D776" s="39"/>
      <c r="G776" s="3"/>
      <c r="H776" s="40"/>
      <c r="I776" s="3"/>
      <c r="J776" s="3"/>
      <c r="L776" s="3"/>
    </row>
    <row r="777" spans="1:12">
      <c r="A777" s="40"/>
      <c r="D777" s="39"/>
      <c r="G777" s="3"/>
      <c r="H777" s="40"/>
      <c r="I777" s="3"/>
      <c r="J777" s="3"/>
      <c r="L777" s="3"/>
    </row>
    <row r="778" spans="1:12">
      <c r="A778" s="40"/>
      <c r="D778" s="39"/>
      <c r="G778" s="3"/>
      <c r="H778" s="40"/>
      <c r="I778" s="3"/>
      <c r="J778" s="3"/>
      <c r="L778" s="3"/>
    </row>
    <row r="779" spans="1:12">
      <c r="A779" s="40"/>
      <c r="D779" s="39"/>
      <c r="G779" s="3"/>
      <c r="H779" s="40"/>
      <c r="I779" s="3"/>
      <c r="J779" s="3"/>
      <c r="L779" s="3"/>
    </row>
    <row r="780" spans="1:12">
      <c r="A780" s="40"/>
      <c r="D780" s="39"/>
      <c r="G780" s="3"/>
      <c r="H780" s="40"/>
      <c r="I780" s="3"/>
      <c r="J780" s="3"/>
      <c r="L780" s="3"/>
    </row>
    <row r="781" spans="1:12">
      <c r="A781" s="40"/>
      <c r="D781" s="39"/>
      <c r="G781" s="3"/>
      <c r="H781" s="40"/>
      <c r="I781" s="3"/>
      <c r="J781" s="3"/>
      <c r="L781" s="3"/>
    </row>
    <row r="782" spans="1:12">
      <c r="A782" s="40"/>
      <c r="D782" s="39"/>
      <c r="G782" s="3"/>
      <c r="H782" s="40"/>
      <c r="I782" s="3"/>
      <c r="J782" s="3"/>
      <c r="L782" s="3"/>
    </row>
    <row r="783" spans="1:12">
      <c r="A783" s="40"/>
      <c r="D783" s="39"/>
      <c r="G783" s="3"/>
      <c r="H783" s="40"/>
      <c r="I783" s="3"/>
      <c r="J783" s="3"/>
      <c r="L783" s="3"/>
    </row>
    <row r="784" spans="1:12">
      <c r="A784" s="40"/>
      <c r="D784" s="39"/>
      <c r="G784" s="3"/>
      <c r="H784" s="40"/>
      <c r="I784" s="3"/>
      <c r="J784" s="3"/>
      <c r="L784" s="3"/>
    </row>
    <row r="785" spans="1:12">
      <c r="A785" s="40"/>
      <c r="D785" s="39"/>
      <c r="G785" s="3"/>
      <c r="H785" s="40"/>
      <c r="I785" s="3"/>
      <c r="J785" s="3"/>
      <c r="L785" s="3"/>
    </row>
    <row r="786" spans="1:12">
      <c r="A786" s="40"/>
      <c r="D786" s="39"/>
      <c r="G786" s="3"/>
      <c r="H786" s="40"/>
      <c r="I786" s="3"/>
      <c r="J786" s="3"/>
      <c r="L786" s="3"/>
    </row>
    <row r="787" spans="1:12">
      <c r="A787" s="40"/>
      <c r="D787" s="39"/>
      <c r="G787" s="3"/>
      <c r="H787" s="40"/>
      <c r="I787" s="3"/>
      <c r="J787" s="3"/>
      <c r="L787" s="3"/>
    </row>
    <row r="788" spans="1:12">
      <c r="A788" s="40"/>
      <c r="D788" s="39"/>
      <c r="G788" s="3"/>
      <c r="H788" s="40"/>
      <c r="I788" s="3"/>
      <c r="J788" s="3"/>
      <c r="L788" s="3"/>
    </row>
    <row r="789" spans="1:12">
      <c r="A789" s="40"/>
      <c r="D789" s="39"/>
      <c r="G789" s="3"/>
      <c r="H789" s="40"/>
      <c r="I789" s="3"/>
      <c r="J789" s="3"/>
      <c r="L789" s="3"/>
    </row>
    <row r="790" spans="1:12">
      <c r="A790" s="40"/>
      <c r="D790" s="39"/>
      <c r="G790" s="3"/>
      <c r="H790" s="40"/>
      <c r="I790" s="3"/>
      <c r="J790" s="3"/>
      <c r="L790" s="3"/>
    </row>
    <row r="791" spans="1:12">
      <c r="A791" s="40"/>
      <c r="D791" s="39"/>
      <c r="G791" s="3"/>
      <c r="H791" s="40"/>
      <c r="I791" s="3"/>
      <c r="J791" s="3"/>
      <c r="L791" s="3"/>
    </row>
    <row r="792" spans="1:12">
      <c r="A792" s="40"/>
      <c r="D792" s="39"/>
      <c r="G792" s="3"/>
      <c r="H792" s="40"/>
      <c r="I792" s="3"/>
      <c r="J792" s="3"/>
      <c r="L792" s="3"/>
    </row>
    <row r="793" spans="1:12">
      <c r="A793" s="40"/>
      <c r="D793" s="39"/>
      <c r="G793" s="3"/>
      <c r="H793" s="40"/>
      <c r="I793" s="3"/>
      <c r="J793" s="3"/>
      <c r="L793" s="3"/>
    </row>
    <row r="794" spans="1:12">
      <c r="A794" s="40"/>
      <c r="D794" s="39"/>
      <c r="G794" s="3"/>
      <c r="H794" s="40"/>
      <c r="I794" s="3"/>
      <c r="J794" s="3"/>
      <c r="L794" s="3"/>
    </row>
    <row r="795" spans="1:12">
      <c r="A795" s="40"/>
      <c r="D795" s="39"/>
      <c r="G795" s="3"/>
      <c r="H795" s="40"/>
      <c r="I795" s="3"/>
      <c r="J795" s="3"/>
      <c r="L795" s="3"/>
    </row>
    <row r="796" spans="1:12">
      <c r="A796" s="40"/>
      <c r="D796" s="39"/>
      <c r="G796" s="3"/>
      <c r="H796" s="40"/>
      <c r="I796" s="3"/>
      <c r="J796" s="3"/>
      <c r="L796" s="3"/>
    </row>
    <row r="797" spans="1:12">
      <c r="A797" s="40"/>
      <c r="D797" s="39"/>
      <c r="G797" s="3"/>
      <c r="H797" s="40"/>
      <c r="I797" s="3"/>
      <c r="J797" s="3"/>
      <c r="L797" s="3"/>
    </row>
    <row r="798" spans="1:12">
      <c r="A798" s="40"/>
      <c r="D798" s="39"/>
      <c r="G798" s="3"/>
      <c r="H798" s="40"/>
      <c r="I798" s="3"/>
      <c r="J798" s="3"/>
      <c r="L798" s="3"/>
    </row>
    <row r="799" spans="1:12">
      <c r="A799" s="40"/>
      <c r="D799" s="39"/>
      <c r="G799" s="3"/>
      <c r="H799" s="40"/>
      <c r="I799" s="3"/>
      <c r="J799" s="3"/>
      <c r="L799" s="3"/>
    </row>
    <row r="800" spans="1:12">
      <c r="A800" s="40"/>
      <c r="D800" s="39"/>
      <c r="G800" s="3"/>
      <c r="H800" s="40"/>
      <c r="I800" s="3"/>
      <c r="J800" s="3"/>
      <c r="L800" s="3"/>
    </row>
    <row r="801" spans="1:12">
      <c r="A801" s="40"/>
      <c r="D801" s="39"/>
      <c r="G801" s="3"/>
      <c r="H801" s="40"/>
      <c r="I801" s="3"/>
      <c r="J801" s="3"/>
      <c r="L801" s="3"/>
    </row>
    <row r="802" spans="1:12">
      <c r="A802" s="40"/>
      <c r="D802" s="39"/>
      <c r="G802" s="3"/>
      <c r="H802" s="40"/>
      <c r="I802" s="3"/>
      <c r="J802" s="3"/>
      <c r="L802" s="3"/>
    </row>
    <row r="803" spans="1:12">
      <c r="A803" s="40"/>
      <c r="D803" s="39"/>
      <c r="G803" s="3"/>
      <c r="H803" s="40"/>
      <c r="I803" s="3"/>
      <c r="J803" s="3"/>
      <c r="L803" s="3"/>
    </row>
    <row r="804" spans="1:12">
      <c r="A804" s="40"/>
      <c r="D804" s="39"/>
      <c r="G804" s="3"/>
      <c r="H804" s="40"/>
      <c r="I804" s="3"/>
      <c r="J804" s="3"/>
      <c r="L804" s="3"/>
    </row>
    <row r="805" spans="1:12">
      <c r="A805" s="40"/>
      <c r="D805" s="39"/>
      <c r="G805" s="3"/>
      <c r="H805" s="40"/>
      <c r="I805" s="3"/>
      <c r="J805" s="3"/>
      <c r="L805" s="3"/>
    </row>
    <row r="806" spans="1:12">
      <c r="A806" s="40"/>
      <c r="D806" s="39"/>
      <c r="G806" s="3"/>
      <c r="H806" s="40"/>
      <c r="I806" s="3"/>
      <c r="J806" s="3"/>
      <c r="L806" s="3"/>
    </row>
    <row r="807" spans="1:12">
      <c r="A807" s="40"/>
      <c r="D807" s="39"/>
      <c r="G807" s="3"/>
      <c r="H807" s="40"/>
      <c r="I807" s="3"/>
      <c r="J807" s="3"/>
      <c r="L807" s="3"/>
    </row>
    <row r="808" spans="1:12">
      <c r="A808" s="40"/>
      <c r="D808" s="39"/>
      <c r="G808" s="3"/>
      <c r="H808" s="40"/>
      <c r="I808" s="3"/>
      <c r="J808" s="3"/>
      <c r="L808" s="3"/>
    </row>
    <row r="809" spans="1:12">
      <c r="A809" s="40"/>
      <c r="D809" s="39"/>
      <c r="G809" s="3"/>
      <c r="H809" s="40"/>
      <c r="I809" s="3"/>
      <c r="J809" s="3"/>
      <c r="L809" s="3"/>
    </row>
    <row r="810" spans="1:12">
      <c r="A810" s="40"/>
      <c r="D810" s="39"/>
      <c r="G810" s="3"/>
      <c r="H810" s="40"/>
      <c r="I810" s="3"/>
      <c r="J810" s="3"/>
      <c r="L810" s="3"/>
    </row>
    <row r="811" spans="1:12">
      <c r="A811" s="40"/>
      <c r="D811" s="39"/>
      <c r="G811" s="3"/>
      <c r="H811" s="40"/>
      <c r="I811" s="3"/>
      <c r="J811" s="3"/>
      <c r="L811" s="3"/>
    </row>
    <row r="812" spans="1:12">
      <c r="A812" s="40"/>
      <c r="D812" s="39"/>
      <c r="G812" s="3"/>
      <c r="H812" s="40"/>
      <c r="I812" s="3"/>
      <c r="J812" s="3"/>
      <c r="L812" s="3"/>
    </row>
    <row r="813" spans="1:12">
      <c r="A813" s="40"/>
      <c r="D813" s="39"/>
      <c r="G813" s="3"/>
      <c r="H813" s="40"/>
      <c r="I813" s="3"/>
      <c r="J813" s="3"/>
      <c r="L813" s="3"/>
    </row>
    <row r="814" spans="1:12">
      <c r="A814" s="40"/>
      <c r="D814" s="39"/>
      <c r="G814" s="3"/>
      <c r="H814" s="40"/>
      <c r="I814" s="3"/>
      <c r="J814" s="3"/>
      <c r="L814" s="3"/>
    </row>
    <row r="815" spans="1:12">
      <c r="A815" s="40"/>
      <c r="D815" s="39"/>
      <c r="G815" s="3"/>
      <c r="H815" s="40"/>
      <c r="I815" s="3"/>
      <c r="J815" s="3"/>
      <c r="L815" s="3"/>
    </row>
    <row r="816" spans="1:12">
      <c r="A816" s="40"/>
      <c r="D816" s="39"/>
      <c r="G816" s="3"/>
      <c r="H816" s="40"/>
      <c r="I816" s="3"/>
      <c r="J816" s="3"/>
      <c r="L816" s="3"/>
    </row>
    <row r="817" spans="1:12">
      <c r="A817" s="40"/>
      <c r="D817" s="39"/>
      <c r="G817" s="3"/>
      <c r="H817" s="40"/>
      <c r="I817" s="3"/>
      <c r="J817" s="3"/>
      <c r="L817" s="3"/>
    </row>
    <row r="818" spans="1:12">
      <c r="A818" s="40"/>
      <c r="D818" s="39"/>
      <c r="G818" s="3"/>
      <c r="H818" s="40"/>
      <c r="I818" s="3"/>
      <c r="J818" s="3"/>
      <c r="L818" s="3"/>
    </row>
    <row r="819" spans="1:12">
      <c r="A819" s="40"/>
      <c r="D819" s="39"/>
      <c r="G819" s="3"/>
      <c r="H819" s="40"/>
      <c r="I819" s="3"/>
      <c r="J819" s="3"/>
      <c r="L819" s="3"/>
    </row>
    <row r="820" spans="1:12">
      <c r="A820" s="40"/>
      <c r="D820" s="39"/>
      <c r="G820" s="3"/>
      <c r="H820" s="40"/>
      <c r="I820" s="3"/>
      <c r="J820" s="3"/>
      <c r="L820" s="3"/>
    </row>
    <row r="821" spans="1:12">
      <c r="A821" s="40"/>
      <c r="D821" s="39"/>
      <c r="G821" s="3"/>
      <c r="H821" s="40"/>
      <c r="I821" s="3"/>
      <c r="J821" s="3"/>
      <c r="L821" s="3"/>
    </row>
    <row r="822" spans="1:12">
      <c r="A822" s="40"/>
      <c r="D822" s="39"/>
      <c r="G822" s="3"/>
      <c r="H822" s="40"/>
      <c r="I822" s="3"/>
      <c r="J822" s="3"/>
      <c r="L822" s="3"/>
    </row>
    <row r="823" spans="1:12">
      <c r="A823" s="40"/>
      <c r="D823" s="39"/>
      <c r="G823" s="3"/>
      <c r="H823" s="40"/>
      <c r="I823" s="3"/>
      <c r="J823" s="3"/>
      <c r="L823" s="3"/>
    </row>
    <row r="824" spans="1:12">
      <c r="A824" s="40"/>
      <c r="D824" s="39"/>
      <c r="G824" s="3"/>
      <c r="H824" s="40"/>
      <c r="I824" s="3"/>
      <c r="J824" s="3"/>
      <c r="L824" s="3"/>
    </row>
    <row r="825" spans="1:12">
      <c r="A825" s="40"/>
      <c r="D825" s="39"/>
      <c r="G825" s="3"/>
      <c r="H825" s="40"/>
      <c r="I825" s="3"/>
      <c r="J825" s="3"/>
      <c r="L825" s="3"/>
    </row>
    <row r="826" spans="1:12">
      <c r="A826" s="40"/>
      <c r="D826" s="39"/>
      <c r="G826" s="3"/>
      <c r="H826" s="40"/>
      <c r="I826" s="3"/>
      <c r="J826" s="3"/>
      <c r="L826" s="3"/>
    </row>
    <row r="827" spans="1:12">
      <c r="A827" s="40"/>
      <c r="D827" s="39"/>
      <c r="G827" s="3"/>
      <c r="H827" s="40"/>
      <c r="I827" s="3"/>
      <c r="J827" s="3"/>
      <c r="L827" s="3"/>
    </row>
    <row r="828" spans="1:12">
      <c r="A828" s="40"/>
      <c r="D828" s="39"/>
      <c r="G828" s="3"/>
      <c r="H828" s="40"/>
      <c r="I828" s="3"/>
      <c r="J828" s="3"/>
      <c r="L828" s="3"/>
    </row>
    <row r="829" spans="1:12">
      <c r="A829" s="40"/>
      <c r="D829" s="39"/>
      <c r="G829" s="3"/>
      <c r="H829" s="40"/>
      <c r="I829" s="3"/>
      <c r="J829" s="3"/>
      <c r="L829" s="3"/>
    </row>
    <row r="830" spans="1:12">
      <c r="A830" s="40"/>
      <c r="D830" s="39"/>
      <c r="G830" s="3"/>
      <c r="H830" s="40"/>
      <c r="I830" s="3"/>
      <c r="J830" s="3"/>
      <c r="L830" s="3"/>
    </row>
    <row r="831" spans="1:12">
      <c r="A831" s="40"/>
      <c r="D831" s="39"/>
      <c r="G831" s="3"/>
      <c r="H831" s="40"/>
      <c r="I831" s="3"/>
      <c r="J831" s="3"/>
      <c r="L831" s="3"/>
    </row>
    <row r="832" spans="1:12">
      <c r="A832" s="40"/>
      <c r="D832" s="39"/>
      <c r="G832" s="3"/>
      <c r="H832" s="40"/>
      <c r="I832" s="3"/>
      <c r="J832" s="3"/>
      <c r="L832" s="3"/>
    </row>
    <row r="833" spans="1:12">
      <c r="A833" s="40"/>
      <c r="D833" s="39"/>
      <c r="G833" s="3"/>
      <c r="H833" s="40"/>
      <c r="I833" s="3"/>
      <c r="J833" s="3"/>
      <c r="L833" s="3"/>
    </row>
    <row r="834" spans="1:12">
      <c r="A834" s="40"/>
      <c r="D834" s="39"/>
      <c r="G834" s="3"/>
      <c r="H834" s="40"/>
      <c r="I834" s="3"/>
      <c r="J834" s="3"/>
      <c r="L834" s="3"/>
    </row>
    <row r="835" spans="1:12">
      <c r="A835" s="40"/>
      <c r="D835" s="39"/>
      <c r="G835" s="3"/>
      <c r="H835" s="40"/>
      <c r="I835" s="3"/>
      <c r="J835" s="3"/>
      <c r="L835" s="3"/>
    </row>
    <row r="836" spans="1:12">
      <c r="A836" s="40"/>
      <c r="D836" s="39"/>
      <c r="G836" s="3"/>
      <c r="H836" s="40"/>
      <c r="I836" s="3"/>
      <c r="J836" s="3"/>
      <c r="L836" s="3"/>
    </row>
    <row r="837" spans="1:12">
      <c r="A837" s="40"/>
      <c r="D837" s="39"/>
      <c r="G837" s="3"/>
      <c r="H837" s="40"/>
      <c r="I837" s="3"/>
      <c r="J837" s="3"/>
      <c r="L837" s="3"/>
    </row>
    <row r="838" spans="1:12">
      <c r="A838" s="40"/>
      <c r="D838" s="39"/>
      <c r="G838" s="3"/>
      <c r="H838" s="40"/>
      <c r="I838" s="3"/>
      <c r="J838" s="3"/>
      <c r="L838" s="3"/>
    </row>
    <row r="839" spans="1:12">
      <c r="A839" s="40"/>
      <c r="D839" s="39"/>
      <c r="G839" s="3"/>
      <c r="H839" s="40"/>
      <c r="I839" s="3"/>
      <c r="J839" s="3"/>
      <c r="L839" s="3"/>
    </row>
    <row r="840" spans="1:12">
      <c r="A840" s="40"/>
      <c r="D840" s="39"/>
      <c r="G840" s="3"/>
      <c r="H840" s="40"/>
      <c r="I840" s="3"/>
      <c r="J840" s="3"/>
      <c r="L840" s="3"/>
    </row>
    <row r="841" spans="1:12">
      <c r="A841" s="40"/>
      <c r="D841" s="39"/>
      <c r="G841" s="3"/>
      <c r="H841" s="40"/>
      <c r="I841" s="3"/>
      <c r="J841" s="3"/>
      <c r="L841" s="3"/>
    </row>
    <row r="842" spans="1:12">
      <c r="A842" s="40"/>
      <c r="D842" s="39"/>
      <c r="G842" s="3"/>
      <c r="H842" s="40"/>
      <c r="I842" s="3"/>
      <c r="J842" s="3"/>
      <c r="L842" s="3"/>
    </row>
    <row r="843" spans="1:12">
      <c r="A843" s="40"/>
      <c r="D843" s="39"/>
      <c r="G843" s="3"/>
      <c r="H843" s="40"/>
      <c r="I843" s="3"/>
      <c r="J843" s="3"/>
      <c r="L843" s="3"/>
    </row>
    <row r="844" spans="1:12">
      <c r="A844" s="40"/>
      <c r="D844" s="39"/>
      <c r="G844" s="3"/>
      <c r="H844" s="40"/>
      <c r="I844" s="3"/>
      <c r="J844" s="3"/>
      <c r="L844" s="3"/>
    </row>
    <row r="845" spans="1:12">
      <c r="A845" s="40"/>
      <c r="D845" s="39"/>
      <c r="G845" s="3"/>
      <c r="H845" s="40"/>
      <c r="I845" s="3"/>
      <c r="J845" s="3"/>
      <c r="L845" s="3"/>
    </row>
    <row r="846" spans="1:12">
      <c r="A846" s="40"/>
      <c r="D846" s="39"/>
      <c r="G846" s="3"/>
      <c r="H846" s="40"/>
      <c r="I846" s="3"/>
      <c r="J846" s="3"/>
      <c r="L846" s="3"/>
    </row>
    <row r="847" spans="1:12">
      <c r="A847" s="40"/>
      <c r="D847" s="39"/>
      <c r="G847" s="3"/>
      <c r="H847" s="40"/>
      <c r="I847" s="3"/>
      <c r="J847" s="3"/>
      <c r="L847" s="3"/>
    </row>
    <row r="848" spans="1:12">
      <c r="A848" s="40"/>
      <c r="D848" s="39"/>
      <c r="G848" s="3"/>
      <c r="H848" s="40"/>
      <c r="I848" s="3"/>
      <c r="J848" s="3"/>
      <c r="L848" s="3"/>
    </row>
    <row r="849" spans="1:12">
      <c r="A849" s="40"/>
      <c r="D849" s="39"/>
      <c r="G849" s="3"/>
      <c r="H849" s="40"/>
      <c r="I849" s="3"/>
      <c r="J849" s="3"/>
      <c r="L849" s="3"/>
    </row>
    <row r="850" spans="1:12">
      <c r="A850" s="40"/>
      <c r="D850" s="39"/>
      <c r="G850" s="3"/>
      <c r="H850" s="40"/>
      <c r="I850" s="3"/>
      <c r="J850" s="3"/>
      <c r="L850" s="3"/>
    </row>
    <row r="851" spans="1:12">
      <c r="A851" s="40"/>
      <c r="D851" s="39"/>
      <c r="G851" s="3"/>
      <c r="H851" s="40"/>
      <c r="I851" s="3"/>
      <c r="J851" s="3"/>
      <c r="L851" s="3"/>
    </row>
    <row r="852" spans="1:12">
      <c r="A852" s="40"/>
      <c r="D852" s="39"/>
      <c r="G852" s="3"/>
      <c r="H852" s="40"/>
      <c r="I852" s="3"/>
      <c r="J852" s="3"/>
      <c r="L852" s="3"/>
    </row>
    <row r="853" spans="1:12">
      <c r="A853" s="40"/>
      <c r="D853" s="39"/>
      <c r="G853" s="3"/>
      <c r="H853" s="40"/>
      <c r="I853" s="3"/>
      <c r="J853" s="3"/>
      <c r="L853" s="3"/>
    </row>
    <row r="854" spans="1:12">
      <c r="A854" s="40"/>
      <c r="D854" s="39"/>
      <c r="G854" s="3"/>
      <c r="H854" s="40"/>
      <c r="I854" s="3"/>
      <c r="J854" s="3"/>
      <c r="L854" s="3"/>
    </row>
    <row r="855" spans="1:12">
      <c r="A855" s="40"/>
      <c r="D855" s="39"/>
      <c r="G855" s="3"/>
      <c r="H855" s="40"/>
      <c r="I855" s="3"/>
      <c r="J855" s="3"/>
      <c r="L855" s="3"/>
    </row>
    <row r="856" spans="1:12">
      <c r="A856" s="40"/>
      <c r="D856" s="39"/>
      <c r="G856" s="3"/>
      <c r="H856" s="40"/>
      <c r="I856" s="3"/>
      <c r="J856" s="3"/>
      <c r="L856" s="3"/>
    </row>
    <row r="857" spans="1:12">
      <c r="A857" s="40"/>
      <c r="D857" s="39"/>
      <c r="G857" s="3"/>
      <c r="H857" s="40"/>
      <c r="I857" s="3"/>
      <c r="J857" s="3"/>
      <c r="L857" s="3"/>
    </row>
    <row r="858" spans="1:12">
      <c r="A858" s="40"/>
      <c r="D858" s="39"/>
      <c r="G858" s="3"/>
      <c r="H858" s="40"/>
      <c r="I858" s="3"/>
      <c r="J858" s="3"/>
      <c r="L858" s="3"/>
    </row>
    <row r="859" spans="1:12">
      <c r="A859" s="40"/>
      <c r="D859" s="39"/>
      <c r="G859" s="3"/>
      <c r="H859" s="40"/>
      <c r="I859" s="3"/>
      <c r="J859" s="3"/>
      <c r="L859" s="3"/>
    </row>
    <row r="860" spans="1:12">
      <c r="A860" s="40"/>
      <c r="D860" s="39"/>
      <c r="G860" s="3"/>
      <c r="H860" s="40"/>
      <c r="I860" s="3"/>
      <c r="J860" s="3"/>
      <c r="L860" s="3"/>
    </row>
    <row r="861" spans="1:12">
      <c r="A861" s="40"/>
      <c r="D861" s="39"/>
      <c r="G861" s="3"/>
      <c r="H861" s="40"/>
      <c r="I861" s="3"/>
      <c r="J861" s="3"/>
      <c r="L861" s="3"/>
    </row>
    <row r="862" spans="1:12">
      <c r="A862" s="40"/>
      <c r="D862" s="39"/>
      <c r="G862" s="3"/>
      <c r="H862" s="40"/>
      <c r="I862" s="3"/>
      <c r="J862" s="3"/>
      <c r="L862" s="3"/>
    </row>
    <row r="863" spans="1:12">
      <c r="A863" s="40"/>
      <c r="D863" s="39"/>
      <c r="G863" s="3"/>
      <c r="H863" s="40"/>
      <c r="I863" s="3"/>
      <c r="J863" s="3"/>
      <c r="L863" s="3"/>
    </row>
    <row r="864" spans="1:12">
      <c r="A864" s="40"/>
      <c r="D864" s="39"/>
      <c r="G864" s="3"/>
      <c r="H864" s="40"/>
      <c r="I864" s="3"/>
      <c r="J864" s="3"/>
      <c r="L864" s="3"/>
    </row>
    <row r="865" spans="1:12">
      <c r="A865" s="40"/>
      <c r="D865" s="39"/>
      <c r="G865" s="3"/>
      <c r="H865" s="40"/>
      <c r="I865" s="3"/>
      <c r="J865" s="3"/>
      <c r="L865" s="3"/>
    </row>
    <row r="866" spans="1:12">
      <c r="A866" s="40"/>
      <c r="D866" s="39"/>
      <c r="G866" s="3"/>
      <c r="H866" s="40"/>
      <c r="I866" s="3"/>
      <c r="J866" s="3"/>
      <c r="L866" s="3"/>
    </row>
    <row r="867" spans="1:12">
      <c r="A867" s="40"/>
      <c r="D867" s="39"/>
      <c r="G867" s="3"/>
      <c r="H867" s="40"/>
      <c r="I867" s="3"/>
      <c r="J867" s="3"/>
      <c r="L867" s="3"/>
    </row>
    <row r="868" spans="1:12">
      <c r="A868" s="40"/>
      <c r="D868" s="39"/>
      <c r="G868" s="3"/>
      <c r="H868" s="40"/>
      <c r="I868" s="3"/>
      <c r="J868" s="3"/>
      <c r="L868" s="3"/>
    </row>
    <row r="869" spans="1:12">
      <c r="A869" s="40"/>
      <c r="D869" s="39"/>
      <c r="G869" s="3"/>
      <c r="H869" s="40"/>
      <c r="I869" s="3"/>
      <c r="J869" s="3"/>
      <c r="L869" s="3"/>
    </row>
    <row r="870" spans="1:12">
      <c r="A870" s="40"/>
      <c r="D870" s="39"/>
      <c r="G870" s="3"/>
      <c r="H870" s="40"/>
      <c r="I870" s="3"/>
      <c r="J870" s="3"/>
      <c r="L870" s="3"/>
    </row>
    <row r="871" spans="1:12">
      <c r="A871" s="40"/>
      <c r="D871" s="39"/>
      <c r="G871" s="3"/>
      <c r="H871" s="40"/>
      <c r="I871" s="3"/>
      <c r="J871" s="3"/>
      <c r="L871" s="3"/>
    </row>
    <row r="872" spans="1:12">
      <c r="A872" s="40"/>
      <c r="D872" s="39"/>
      <c r="G872" s="3"/>
      <c r="H872" s="40"/>
      <c r="I872" s="3"/>
      <c r="J872" s="3"/>
      <c r="L872" s="3"/>
    </row>
    <row r="873" spans="1:12">
      <c r="A873" s="40"/>
      <c r="D873" s="39"/>
      <c r="G873" s="3"/>
      <c r="H873" s="40"/>
      <c r="I873" s="3"/>
      <c r="J873" s="3"/>
      <c r="L873" s="3"/>
    </row>
    <row r="874" spans="1:12">
      <c r="A874" s="40"/>
      <c r="D874" s="39"/>
      <c r="G874" s="3"/>
      <c r="H874" s="40"/>
      <c r="I874" s="3"/>
      <c r="J874" s="3"/>
      <c r="L874" s="3"/>
    </row>
    <row r="875" spans="1:12">
      <c r="A875" s="40"/>
      <c r="D875" s="39"/>
      <c r="G875" s="3"/>
      <c r="H875" s="40"/>
      <c r="I875" s="3"/>
      <c r="J875" s="3"/>
      <c r="L875" s="3"/>
    </row>
    <row r="876" spans="1:12">
      <c r="A876" s="40"/>
      <c r="D876" s="39"/>
      <c r="G876" s="3"/>
      <c r="H876" s="40"/>
      <c r="I876" s="3"/>
      <c r="J876" s="3"/>
      <c r="L876" s="3"/>
    </row>
    <row r="877" spans="1:12">
      <c r="A877" s="40"/>
      <c r="D877" s="39"/>
      <c r="G877" s="3"/>
      <c r="H877" s="40"/>
      <c r="I877" s="3"/>
      <c r="J877" s="3"/>
      <c r="L877" s="3"/>
    </row>
    <row r="878" spans="1:12">
      <c r="A878" s="40"/>
      <c r="D878" s="39"/>
      <c r="G878" s="3"/>
      <c r="H878" s="40"/>
      <c r="I878" s="3"/>
      <c r="J878" s="3"/>
      <c r="L878" s="3"/>
    </row>
    <row r="879" spans="1:12">
      <c r="A879" s="40"/>
      <c r="D879" s="39"/>
      <c r="G879" s="3"/>
      <c r="H879" s="40"/>
      <c r="I879" s="3"/>
      <c r="J879" s="3"/>
      <c r="L879" s="3"/>
    </row>
    <row r="880" spans="1:12">
      <c r="A880" s="40"/>
      <c r="D880" s="39"/>
      <c r="G880" s="3"/>
      <c r="H880" s="40"/>
      <c r="I880" s="3"/>
      <c r="J880" s="3"/>
      <c r="L880" s="3"/>
    </row>
    <row r="881" spans="1:12">
      <c r="A881" s="40"/>
      <c r="D881" s="39"/>
      <c r="G881" s="3"/>
      <c r="H881" s="40"/>
      <c r="I881" s="3"/>
      <c r="J881" s="3"/>
      <c r="L881" s="3"/>
    </row>
    <row r="882" spans="1:12">
      <c r="A882" s="40"/>
      <c r="D882" s="39"/>
      <c r="G882" s="3"/>
      <c r="H882" s="40"/>
      <c r="I882" s="3"/>
      <c r="J882" s="3"/>
      <c r="L882" s="3"/>
    </row>
    <row r="883" spans="1:12">
      <c r="A883" s="40"/>
      <c r="D883" s="39"/>
      <c r="G883" s="3"/>
      <c r="H883" s="40"/>
      <c r="I883" s="3"/>
      <c r="J883" s="3"/>
      <c r="L883" s="3"/>
    </row>
    <row r="884" spans="1:12">
      <c r="A884" s="40"/>
      <c r="D884" s="39"/>
      <c r="G884" s="3"/>
      <c r="H884" s="40"/>
      <c r="I884" s="3"/>
      <c r="J884" s="3"/>
      <c r="L884" s="3"/>
    </row>
    <row r="885" spans="1:12">
      <c r="A885" s="40"/>
      <c r="D885" s="39"/>
      <c r="G885" s="3"/>
      <c r="H885" s="40"/>
      <c r="I885" s="3"/>
      <c r="J885" s="3"/>
      <c r="L885" s="3"/>
    </row>
    <row r="886" spans="1:12">
      <c r="A886" s="40"/>
      <c r="D886" s="39"/>
      <c r="G886" s="3"/>
      <c r="H886" s="40"/>
      <c r="I886" s="3"/>
      <c r="J886" s="3"/>
      <c r="L886" s="3"/>
    </row>
    <row r="887" spans="1:12">
      <c r="A887" s="40"/>
      <c r="D887" s="39"/>
      <c r="G887" s="3"/>
      <c r="H887" s="40"/>
      <c r="I887" s="3"/>
      <c r="J887" s="3"/>
      <c r="L887" s="3"/>
    </row>
    <row r="888" spans="1:12">
      <c r="A888" s="40"/>
      <c r="D888" s="39"/>
      <c r="G888" s="3"/>
      <c r="H888" s="40"/>
      <c r="I888" s="3"/>
      <c r="J888" s="3"/>
      <c r="L888" s="3"/>
    </row>
    <row r="889" spans="1:12">
      <c r="A889" s="40"/>
      <c r="D889" s="39"/>
      <c r="G889" s="3"/>
      <c r="H889" s="40"/>
      <c r="I889" s="3"/>
      <c r="J889" s="3"/>
      <c r="L889" s="3"/>
    </row>
    <row r="890" spans="1:12">
      <c r="A890" s="40"/>
      <c r="D890" s="39"/>
      <c r="G890" s="3"/>
      <c r="H890" s="40"/>
      <c r="I890" s="3"/>
      <c r="J890" s="3"/>
      <c r="L890" s="3"/>
    </row>
    <row r="891" spans="1:12">
      <c r="A891" s="40"/>
      <c r="D891" s="39"/>
      <c r="G891" s="3"/>
      <c r="H891" s="40"/>
      <c r="I891" s="3"/>
      <c r="J891" s="3"/>
      <c r="L891" s="3"/>
    </row>
    <row r="892" spans="1:12">
      <c r="A892" s="40"/>
      <c r="D892" s="39"/>
      <c r="G892" s="3"/>
      <c r="H892" s="40"/>
      <c r="I892" s="3"/>
      <c r="J892" s="3"/>
      <c r="L892" s="3"/>
    </row>
    <row r="893" spans="1:12">
      <c r="A893" s="40"/>
      <c r="D893" s="39"/>
      <c r="G893" s="3"/>
      <c r="H893" s="40"/>
      <c r="I893" s="3"/>
      <c r="J893" s="3"/>
      <c r="L893" s="3"/>
    </row>
    <row r="894" spans="1:12">
      <c r="A894" s="40"/>
      <c r="D894" s="39"/>
      <c r="G894" s="3"/>
      <c r="H894" s="40"/>
      <c r="I894" s="3"/>
      <c r="J894" s="3"/>
      <c r="L894" s="3"/>
    </row>
    <row r="895" spans="1:12">
      <c r="A895" s="40"/>
      <c r="D895" s="39"/>
      <c r="G895" s="3"/>
      <c r="H895" s="40"/>
      <c r="I895" s="3"/>
      <c r="J895" s="3"/>
      <c r="L895" s="3"/>
    </row>
    <row r="896" spans="1:12">
      <c r="A896" s="40"/>
      <c r="D896" s="39"/>
      <c r="G896" s="3"/>
      <c r="H896" s="40"/>
      <c r="I896" s="3"/>
      <c r="J896" s="3"/>
      <c r="L896" s="3"/>
    </row>
    <row r="897" spans="1:12">
      <c r="A897" s="40"/>
      <c r="D897" s="39"/>
      <c r="G897" s="3"/>
      <c r="H897" s="40"/>
      <c r="I897" s="3"/>
      <c r="J897" s="3"/>
      <c r="L897" s="3"/>
    </row>
    <row r="898" spans="1:12">
      <c r="A898" s="40"/>
      <c r="D898" s="39"/>
      <c r="G898" s="3"/>
      <c r="H898" s="40"/>
      <c r="I898" s="3"/>
      <c r="J898" s="3"/>
      <c r="L898" s="3"/>
    </row>
    <row r="899" spans="1:12">
      <c r="A899" s="40"/>
      <c r="D899" s="39"/>
      <c r="G899" s="3"/>
      <c r="H899" s="40"/>
      <c r="I899" s="3"/>
      <c r="J899" s="3"/>
      <c r="L899" s="3"/>
    </row>
    <row r="900" spans="1:12">
      <c r="A900" s="40"/>
      <c r="D900" s="39"/>
      <c r="G900" s="3"/>
      <c r="H900" s="40"/>
      <c r="I900" s="3"/>
      <c r="J900" s="3"/>
      <c r="L900" s="3"/>
    </row>
    <row r="901" spans="1:12">
      <c r="A901" s="40"/>
      <c r="D901" s="39"/>
      <c r="G901" s="3"/>
      <c r="H901" s="40"/>
      <c r="I901" s="3"/>
      <c r="J901" s="3"/>
      <c r="L901" s="3"/>
    </row>
    <row r="902" spans="1:12">
      <c r="A902" s="40"/>
      <c r="D902" s="39"/>
      <c r="G902" s="3"/>
      <c r="H902" s="40"/>
      <c r="I902" s="3"/>
      <c r="J902" s="3"/>
      <c r="L902" s="3"/>
    </row>
    <row r="903" spans="1:12">
      <c r="A903" s="40"/>
      <c r="D903" s="39"/>
      <c r="G903" s="3"/>
      <c r="H903" s="40"/>
      <c r="I903" s="3"/>
      <c r="J903" s="3"/>
      <c r="L903" s="3"/>
    </row>
    <row r="904" spans="1:12">
      <c r="A904" s="40"/>
      <c r="D904" s="39"/>
      <c r="G904" s="3"/>
      <c r="H904" s="40"/>
      <c r="I904" s="3"/>
      <c r="J904" s="3"/>
      <c r="L904" s="3"/>
    </row>
    <row r="905" spans="1:12">
      <c r="A905" s="40"/>
      <c r="D905" s="39"/>
      <c r="G905" s="3"/>
      <c r="H905" s="40"/>
      <c r="I905" s="3"/>
      <c r="J905" s="3"/>
      <c r="L905" s="3"/>
    </row>
    <row r="906" spans="1:12">
      <c r="A906" s="40"/>
      <c r="D906" s="39"/>
      <c r="G906" s="3"/>
      <c r="H906" s="40"/>
      <c r="I906" s="3"/>
      <c r="J906" s="3"/>
      <c r="L906" s="3"/>
    </row>
    <row r="907" spans="1:12">
      <c r="A907" s="40"/>
      <c r="D907" s="39"/>
      <c r="G907" s="3"/>
      <c r="H907" s="40"/>
      <c r="I907" s="3"/>
      <c r="J907" s="3"/>
      <c r="L907" s="3"/>
    </row>
    <row r="908" spans="1:12">
      <c r="A908" s="40"/>
      <c r="D908" s="39"/>
      <c r="G908" s="3"/>
      <c r="H908" s="40"/>
      <c r="I908" s="3"/>
      <c r="J908" s="3"/>
      <c r="L908" s="3"/>
    </row>
    <row r="909" spans="1:12">
      <c r="A909" s="40"/>
      <c r="D909" s="39"/>
      <c r="G909" s="3"/>
      <c r="H909" s="40"/>
      <c r="I909" s="3"/>
      <c r="J909" s="3"/>
      <c r="L909" s="3"/>
    </row>
    <row r="910" spans="1:12">
      <c r="A910" s="40"/>
      <c r="D910" s="39"/>
      <c r="G910" s="3"/>
      <c r="H910" s="40"/>
      <c r="I910" s="3"/>
      <c r="J910" s="3"/>
      <c r="L910" s="3"/>
    </row>
    <row r="911" spans="1:12">
      <c r="A911" s="40"/>
      <c r="D911" s="39"/>
      <c r="G911" s="3"/>
      <c r="H911" s="40"/>
      <c r="I911" s="3"/>
      <c r="J911" s="3"/>
      <c r="L911" s="3"/>
    </row>
    <row r="912" spans="1:12">
      <c r="A912" s="40"/>
      <c r="D912" s="39"/>
      <c r="G912" s="3"/>
      <c r="H912" s="40"/>
      <c r="I912" s="3"/>
      <c r="J912" s="3"/>
      <c r="L912" s="3"/>
    </row>
    <row r="913" spans="1:12">
      <c r="A913" s="40"/>
      <c r="D913" s="39"/>
      <c r="G913" s="3"/>
      <c r="H913" s="40"/>
      <c r="I913" s="3"/>
      <c r="J913" s="3"/>
      <c r="L913" s="3"/>
    </row>
    <row r="914" spans="1:12">
      <c r="A914" s="40"/>
      <c r="D914" s="39"/>
      <c r="G914" s="3"/>
      <c r="H914" s="40"/>
      <c r="I914" s="3"/>
      <c r="J914" s="3"/>
      <c r="L914" s="3"/>
    </row>
    <row r="915" spans="1:12">
      <c r="A915" s="40"/>
      <c r="D915" s="39"/>
      <c r="G915" s="3"/>
      <c r="H915" s="40"/>
      <c r="I915" s="3"/>
      <c r="J915" s="3"/>
      <c r="L915" s="3"/>
    </row>
    <row r="916" spans="1:12">
      <c r="A916" s="40"/>
      <c r="D916" s="39"/>
      <c r="G916" s="3"/>
      <c r="H916" s="40"/>
      <c r="I916" s="3"/>
      <c r="J916" s="3"/>
      <c r="L916" s="3"/>
    </row>
    <row r="917" spans="1:12">
      <c r="A917" s="40"/>
      <c r="D917" s="39"/>
      <c r="G917" s="3"/>
      <c r="H917" s="40"/>
      <c r="I917" s="3"/>
      <c r="J917" s="3"/>
      <c r="L917" s="3"/>
    </row>
    <row r="918" spans="1:12">
      <c r="A918" s="40"/>
      <c r="D918" s="39"/>
      <c r="G918" s="3"/>
      <c r="H918" s="40"/>
      <c r="I918" s="3"/>
      <c r="J918" s="3"/>
      <c r="L918" s="3"/>
    </row>
    <row r="919" spans="1:12">
      <c r="A919" s="40"/>
      <c r="D919" s="39"/>
      <c r="G919" s="3"/>
      <c r="H919" s="40"/>
      <c r="I919" s="3"/>
      <c r="J919" s="3"/>
      <c r="L919" s="3"/>
    </row>
    <row r="920" spans="1:12">
      <c r="A920" s="40"/>
      <c r="D920" s="39"/>
      <c r="G920" s="3"/>
      <c r="H920" s="40"/>
      <c r="I920" s="3"/>
      <c r="J920" s="3"/>
      <c r="L920" s="3"/>
    </row>
    <row r="921" spans="1:12">
      <c r="A921" s="40"/>
      <c r="D921" s="39"/>
      <c r="G921" s="3"/>
      <c r="H921" s="40"/>
      <c r="I921" s="3"/>
      <c r="J921" s="3"/>
      <c r="L921" s="3"/>
    </row>
    <row r="922" spans="1:12">
      <c r="A922" s="40"/>
      <c r="D922" s="39"/>
      <c r="G922" s="3"/>
      <c r="H922" s="40"/>
      <c r="I922" s="3"/>
      <c r="J922" s="3"/>
      <c r="L922" s="3"/>
    </row>
    <row r="923" spans="1:12">
      <c r="A923" s="40"/>
      <c r="D923" s="39"/>
      <c r="G923" s="3"/>
      <c r="H923" s="40"/>
      <c r="I923" s="3"/>
      <c r="J923" s="3"/>
      <c r="L923" s="3"/>
    </row>
    <row r="924" spans="1:12">
      <c r="A924" s="40"/>
      <c r="D924" s="39"/>
      <c r="G924" s="3"/>
      <c r="H924" s="40"/>
      <c r="I924" s="3"/>
      <c r="J924" s="3"/>
      <c r="L924" s="3"/>
    </row>
    <row r="925" spans="1:12">
      <c r="A925" s="40"/>
      <c r="D925" s="39"/>
      <c r="G925" s="3"/>
      <c r="H925" s="40"/>
      <c r="I925" s="3"/>
      <c r="J925" s="3"/>
      <c r="L925" s="3"/>
    </row>
    <row r="926" spans="1:12">
      <c r="A926" s="40"/>
      <c r="D926" s="39"/>
      <c r="G926" s="3"/>
      <c r="H926" s="40"/>
      <c r="I926" s="3"/>
      <c r="J926" s="3"/>
      <c r="L926" s="3"/>
    </row>
    <row r="927" spans="1:12">
      <c r="A927" s="40"/>
      <c r="D927" s="39"/>
      <c r="G927" s="3"/>
      <c r="H927" s="40"/>
      <c r="I927" s="3"/>
      <c r="J927" s="3"/>
      <c r="L927" s="3"/>
    </row>
    <row r="928" spans="1:12">
      <c r="A928" s="40"/>
      <c r="D928" s="39"/>
      <c r="G928" s="3"/>
      <c r="H928" s="40"/>
      <c r="I928" s="3"/>
      <c r="J928" s="3"/>
      <c r="L928" s="3"/>
    </row>
    <row r="929" spans="1:12">
      <c r="A929" s="40"/>
      <c r="D929" s="39"/>
      <c r="G929" s="3"/>
      <c r="H929" s="40"/>
      <c r="I929" s="3"/>
      <c r="J929" s="3"/>
      <c r="L929" s="3"/>
    </row>
    <row r="930" spans="1:12">
      <c r="A930" s="40"/>
      <c r="D930" s="39"/>
      <c r="G930" s="3"/>
      <c r="H930" s="40"/>
      <c r="I930" s="3"/>
      <c r="J930" s="3"/>
      <c r="L930" s="3"/>
    </row>
    <row r="931" spans="1:12">
      <c r="A931" s="40"/>
      <c r="D931" s="39"/>
      <c r="G931" s="3"/>
      <c r="H931" s="40"/>
      <c r="I931" s="3"/>
      <c r="J931" s="3"/>
      <c r="L931" s="3"/>
    </row>
    <row r="932" spans="1:12">
      <c r="A932" s="40"/>
      <c r="D932" s="39"/>
      <c r="G932" s="3"/>
      <c r="H932" s="40"/>
      <c r="I932" s="3"/>
      <c r="J932" s="3"/>
      <c r="L932" s="3"/>
    </row>
    <row r="933" spans="1:12">
      <c r="A933" s="40"/>
      <c r="D933" s="39"/>
      <c r="G933" s="3"/>
      <c r="H933" s="40"/>
      <c r="I933" s="3"/>
      <c r="J933" s="3"/>
      <c r="L933" s="3"/>
    </row>
    <row r="934" spans="1:12">
      <c r="A934" s="40"/>
      <c r="D934" s="39"/>
      <c r="G934" s="3"/>
      <c r="H934" s="40"/>
      <c r="I934" s="3"/>
      <c r="J934" s="3"/>
      <c r="L934" s="3"/>
    </row>
    <row r="935" spans="1:12">
      <c r="A935" s="40"/>
      <c r="D935" s="39"/>
      <c r="G935" s="3"/>
      <c r="H935" s="40"/>
      <c r="I935" s="3"/>
      <c r="J935" s="3"/>
      <c r="L935" s="3"/>
    </row>
    <row r="936" spans="1:12">
      <c r="A936" s="40"/>
      <c r="D936" s="39"/>
      <c r="G936" s="3"/>
      <c r="H936" s="40"/>
      <c r="I936" s="3"/>
      <c r="J936" s="3"/>
      <c r="L936" s="3"/>
    </row>
    <row r="937" spans="1:12">
      <c r="A937" s="40"/>
      <c r="D937" s="39"/>
      <c r="G937" s="3"/>
      <c r="H937" s="40"/>
      <c r="I937" s="3"/>
      <c r="J937" s="3"/>
      <c r="L937" s="3"/>
    </row>
    <row r="938" spans="1:12">
      <c r="A938" s="40"/>
      <c r="D938" s="39"/>
      <c r="G938" s="3"/>
      <c r="H938" s="40"/>
      <c r="I938" s="3"/>
      <c r="J938" s="3"/>
      <c r="L938" s="3"/>
    </row>
    <row r="939" spans="1:12">
      <c r="A939" s="40"/>
      <c r="D939" s="39"/>
      <c r="G939" s="3"/>
      <c r="H939" s="40"/>
      <c r="I939" s="3"/>
      <c r="J939" s="3"/>
      <c r="L939" s="3"/>
    </row>
    <row r="940" spans="1:12">
      <c r="A940" s="40"/>
      <c r="D940" s="39"/>
      <c r="G940" s="3"/>
      <c r="H940" s="40"/>
      <c r="I940" s="3"/>
      <c r="J940" s="3"/>
      <c r="L940" s="3"/>
    </row>
    <row r="941" spans="1:12">
      <c r="A941" s="40"/>
      <c r="D941" s="39"/>
      <c r="G941" s="3"/>
      <c r="H941" s="40"/>
      <c r="I941" s="3"/>
      <c r="J941" s="3"/>
      <c r="L941" s="3"/>
    </row>
    <row r="942" spans="1:12">
      <c r="A942" s="40"/>
      <c r="D942" s="39"/>
      <c r="G942" s="3"/>
      <c r="H942" s="40"/>
      <c r="I942" s="3"/>
      <c r="J942" s="3"/>
      <c r="L942" s="3"/>
    </row>
    <row r="943" spans="1:12">
      <c r="A943" s="40"/>
      <c r="D943" s="39"/>
      <c r="G943" s="3"/>
      <c r="H943" s="40"/>
      <c r="I943" s="3"/>
      <c r="J943" s="3"/>
      <c r="L943" s="3"/>
    </row>
    <row r="944" spans="1:12">
      <c r="A944" s="40"/>
      <c r="D944" s="39"/>
      <c r="G944" s="3"/>
      <c r="H944" s="40"/>
      <c r="I944" s="3"/>
      <c r="J944" s="3"/>
      <c r="L944" s="3"/>
    </row>
    <row r="945" spans="1:12">
      <c r="A945" s="40"/>
      <c r="D945" s="39"/>
      <c r="G945" s="3"/>
      <c r="H945" s="40"/>
      <c r="I945" s="3"/>
      <c r="J945" s="3"/>
      <c r="L945" s="3"/>
    </row>
    <row r="946" spans="1:12">
      <c r="A946" s="40"/>
      <c r="D946" s="39"/>
      <c r="G946" s="3"/>
      <c r="H946" s="40"/>
      <c r="I946" s="3"/>
      <c r="J946" s="3"/>
      <c r="L946" s="3"/>
    </row>
    <row r="947" spans="1:12">
      <c r="A947" s="40"/>
      <c r="D947" s="39"/>
      <c r="G947" s="3"/>
      <c r="H947" s="40"/>
      <c r="I947" s="3"/>
      <c r="J947" s="3"/>
      <c r="L947" s="3"/>
    </row>
    <row r="948" spans="1:12">
      <c r="A948" s="40"/>
      <c r="D948" s="39"/>
      <c r="G948" s="3"/>
      <c r="H948" s="40"/>
      <c r="I948" s="3"/>
      <c r="J948" s="3"/>
      <c r="L948" s="3"/>
    </row>
    <row r="949" spans="1:12">
      <c r="A949" s="40"/>
      <c r="D949" s="39"/>
      <c r="G949" s="3"/>
      <c r="H949" s="40"/>
      <c r="I949" s="3"/>
      <c r="J949" s="3"/>
      <c r="L949" s="3"/>
    </row>
    <row r="950" spans="1:12">
      <c r="A950" s="40"/>
      <c r="D950" s="39"/>
      <c r="G950" s="3"/>
      <c r="H950" s="40"/>
      <c r="I950" s="3"/>
      <c r="J950" s="3"/>
      <c r="L950" s="3"/>
    </row>
    <row r="951" spans="1:12">
      <c r="A951" s="40"/>
      <c r="D951" s="39"/>
      <c r="G951" s="3"/>
      <c r="H951" s="40"/>
      <c r="I951" s="3"/>
      <c r="J951" s="3"/>
      <c r="L951" s="3"/>
    </row>
    <row r="952" spans="1:12">
      <c r="A952" s="40"/>
      <c r="D952" s="39"/>
      <c r="G952" s="3"/>
      <c r="H952" s="40"/>
      <c r="I952" s="3"/>
      <c r="J952" s="3"/>
      <c r="L952" s="3"/>
    </row>
    <row r="953" spans="1:12">
      <c r="A953" s="40"/>
      <c r="D953" s="39"/>
      <c r="G953" s="3"/>
      <c r="H953" s="40"/>
      <c r="I953" s="3"/>
      <c r="J953" s="3"/>
      <c r="L953" s="3"/>
    </row>
    <row r="954" spans="1:12">
      <c r="A954" s="40"/>
      <c r="D954" s="39"/>
      <c r="G954" s="3"/>
      <c r="H954" s="40"/>
      <c r="I954" s="3"/>
      <c r="J954" s="3"/>
      <c r="L954" s="3"/>
    </row>
    <row r="955" spans="1:12">
      <c r="A955" s="40"/>
      <c r="D955" s="39"/>
      <c r="G955" s="3"/>
      <c r="H955" s="40"/>
      <c r="I955" s="3"/>
      <c r="J955" s="3"/>
      <c r="L955" s="3"/>
    </row>
    <row r="956" spans="1:12">
      <c r="A956" s="40"/>
      <c r="D956" s="39"/>
      <c r="G956" s="3"/>
      <c r="H956" s="40"/>
      <c r="I956" s="3"/>
      <c r="J956" s="3"/>
      <c r="L956" s="3"/>
    </row>
    <row r="957" spans="1:12">
      <c r="A957" s="40"/>
      <c r="D957" s="39"/>
      <c r="G957" s="3"/>
      <c r="H957" s="40"/>
      <c r="I957" s="3"/>
      <c r="J957" s="3"/>
      <c r="L957" s="3"/>
    </row>
    <row r="958" spans="1:12">
      <c r="A958" s="40"/>
      <c r="D958" s="39"/>
      <c r="G958" s="3"/>
      <c r="H958" s="40"/>
      <c r="I958" s="3"/>
      <c r="J958" s="3"/>
      <c r="L958" s="3"/>
    </row>
    <row r="959" spans="1:12">
      <c r="A959" s="40"/>
      <c r="D959" s="39"/>
      <c r="G959" s="3"/>
      <c r="H959" s="40"/>
      <c r="I959" s="3"/>
      <c r="J959" s="3"/>
      <c r="L959" s="3"/>
    </row>
    <row r="960" spans="1:12">
      <c r="A960" s="40"/>
      <c r="D960" s="39"/>
      <c r="G960" s="3"/>
      <c r="H960" s="40"/>
      <c r="I960" s="3"/>
      <c r="J960" s="3"/>
      <c r="L960" s="3"/>
    </row>
    <row r="961" spans="1:12">
      <c r="A961" s="40"/>
      <c r="D961" s="39"/>
      <c r="G961" s="3"/>
      <c r="H961" s="40"/>
      <c r="I961" s="3"/>
      <c r="J961" s="3"/>
      <c r="L961" s="3"/>
    </row>
    <row r="962" spans="1:12">
      <c r="A962" s="40"/>
      <c r="D962" s="39"/>
      <c r="G962" s="3"/>
      <c r="H962" s="40"/>
      <c r="I962" s="3"/>
      <c r="J962" s="3"/>
      <c r="L962" s="3"/>
    </row>
    <row r="963" spans="1:12">
      <c r="A963" s="40"/>
      <c r="D963" s="39"/>
      <c r="G963" s="3"/>
      <c r="H963" s="40"/>
      <c r="I963" s="3"/>
      <c r="J963" s="3"/>
      <c r="L963" s="3"/>
    </row>
    <row r="964" spans="1:12">
      <c r="A964" s="40"/>
      <c r="D964" s="39"/>
      <c r="G964" s="3"/>
      <c r="H964" s="40"/>
      <c r="I964" s="3"/>
      <c r="J964" s="3"/>
      <c r="L964" s="3"/>
    </row>
    <row r="965" spans="1:12">
      <c r="A965" s="40"/>
      <c r="D965" s="39"/>
      <c r="G965" s="3"/>
      <c r="H965" s="40"/>
      <c r="I965" s="3"/>
      <c r="J965" s="3"/>
      <c r="L965" s="3"/>
    </row>
    <row r="966" spans="1:12">
      <c r="A966" s="40"/>
      <c r="D966" s="39"/>
      <c r="G966" s="3"/>
      <c r="H966" s="40"/>
      <c r="I966" s="3"/>
      <c r="J966" s="3"/>
      <c r="L966" s="3"/>
    </row>
    <row r="967" spans="1:12">
      <c r="A967" s="40"/>
      <c r="D967" s="39"/>
      <c r="G967" s="3"/>
      <c r="H967" s="40"/>
      <c r="I967" s="3"/>
      <c r="J967" s="3"/>
      <c r="L967" s="3"/>
    </row>
    <row r="968" spans="1:12">
      <c r="A968" s="40"/>
      <c r="D968" s="39"/>
      <c r="G968" s="3"/>
      <c r="H968" s="40"/>
      <c r="I968" s="3"/>
      <c r="J968" s="3"/>
      <c r="L968" s="3"/>
    </row>
    <row r="969" spans="1:12">
      <c r="A969" s="40"/>
      <c r="D969" s="39"/>
      <c r="G969" s="3"/>
      <c r="H969" s="40"/>
      <c r="I969" s="3"/>
      <c r="J969" s="3"/>
      <c r="L969" s="3"/>
    </row>
    <row r="970" spans="1:12">
      <c r="A970" s="40"/>
      <c r="D970" s="39"/>
      <c r="G970" s="3"/>
      <c r="H970" s="40"/>
      <c r="I970" s="3"/>
      <c r="J970" s="3"/>
      <c r="L970" s="3"/>
    </row>
    <row r="971" spans="1:12">
      <c r="A971" s="40"/>
      <c r="D971" s="39"/>
      <c r="G971" s="3"/>
      <c r="H971" s="40"/>
      <c r="I971" s="3"/>
      <c r="J971" s="3"/>
      <c r="L971" s="3"/>
    </row>
    <row r="972" spans="1:12">
      <c r="A972" s="40"/>
      <c r="D972" s="39"/>
      <c r="G972" s="3"/>
      <c r="H972" s="40"/>
      <c r="I972" s="3"/>
      <c r="J972" s="3"/>
      <c r="L972" s="3"/>
    </row>
    <row r="973" spans="1:12">
      <c r="A973" s="40"/>
      <c r="D973" s="39"/>
      <c r="G973" s="3"/>
      <c r="H973" s="40"/>
      <c r="I973" s="3"/>
      <c r="J973" s="3"/>
      <c r="L973" s="3"/>
    </row>
    <row r="974" spans="1:12">
      <c r="A974" s="40"/>
      <c r="D974" s="39"/>
      <c r="G974" s="3"/>
      <c r="H974" s="40"/>
      <c r="I974" s="3"/>
      <c r="J974" s="3"/>
      <c r="L974" s="3"/>
    </row>
    <row r="975" spans="1:12">
      <c r="A975" s="40"/>
      <c r="D975" s="39"/>
      <c r="G975" s="3"/>
      <c r="H975" s="40"/>
      <c r="I975" s="3"/>
      <c r="J975" s="3"/>
      <c r="L975" s="3"/>
    </row>
    <row r="976" spans="1:12">
      <c r="A976" s="40"/>
      <c r="D976" s="39"/>
      <c r="G976" s="3"/>
      <c r="H976" s="40"/>
      <c r="I976" s="3"/>
      <c r="J976" s="3"/>
      <c r="L976" s="3"/>
    </row>
    <row r="977" spans="1:12">
      <c r="A977" s="40"/>
      <c r="D977" s="39"/>
      <c r="G977" s="3"/>
      <c r="H977" s="40"/>
      <c r="I977" s="3"/>
      <c r="J977" s="3"/>
      <c r="L977" s="3"/>
    </row>
    <row r="978" spans="1:12">
      <c r="A978" s="40"/>
      <c r="D978" s="39"/>
      <c r="G978" s="3"/>
      <c r="H978" s="40"/>
      <c r="I978" s="3"/>
      <c r="J978" s="3"/>
      <c r="L978" s="3"/>
    </row>
    <row r="979" spans="1:12">
      <c r="A979" s="40"/>
      <c r="D979" s="39"/>
      <c r="G979" s="3"/>
      <c r="H979" s="40"/>
      <c r="I979" s="3"/>
      <c r="J979" s="3"/>
      <c r="L979" s="3"/>
    </row>
    <row r="980" spans="1:12">
      <c r="A980" s="40"/>
      <c r="D980" s="39"/>
      <c r="G980" s="3"/>
      <c r="H980" s="40"/>
      <c r="I980" s="3"/>
      <c r="J980" s="3"/>
      <c r="L980" s="3"/>
    </row>
    <row r="981" spans="1:12">
      <c r="A981" s="40"/>
      <c r="D981" s="39"/>
      <c r="G981" s="3"/>
      <c r="H981" s="40"/>
      <c r="I981" s="3"/>
      <c r="J981" s="3"/>
      <c r="L981" s="3"/>
    </row>
    <row r="982" spans="1:12">
      <c r="A982" s="40"/>
      <c r="D982" s="39"/>
      <c r="G982" s="3"/>
      <c r="H982" s="40"/>
      <c r="I982" s="3"/>
      <c r="J982" s="3"/>
      <c r="L982" s="3"/>
    </row>
    <row r="983" spans="1:12">
      <c r="A983" s="40"/>
      <c r="D983" s="39"/>
      <c r="G983" s="3"/>
      <c r="H983" s="40"/>
      <c r="I983" s="3"/>
      <c r="J983" s="3"/>
      <c r="L983" s="3"/>
    </row>
    <row r="984" spans="1:12">
      <c r="A984" s="40"/>
      <c r="D984" s="39"/>
      <c r="G984" s="3"/>
      <c r="H984" s="40"/>
      <c r="I984" s="3"/>
      <c r="J984" s="3"/>
      <c r="L984" s="3"/>
    </row>
    <row r="985" spans="1:12">
      <c r="A985" s="40"/>
      <c r="D985" s="39"/>
      <c r="G985" s="3"/>
      <c r="H985" s="40"/>
      <c r="I985" s="3"/>
      <c r="J985" s="3"/>
      <c r="L985" s="3"/>
    </row>
    <row r="986" spans="1:12">
      <c r="A986" s="40"/>
      <c r="D986" s="39"/>
      <c r="G986" s="3"/>
      <c r="H986" s="40"/>
      <c r="I986" s="3"/>
      <c r="J986" s="3"/>
      <c r="L986" s="3"/>
    </row>
    <row r="987" spans="1:12">
      <c r="A987" s="40"/>
      <c r="D987" s="39"/>
      <c r="G987" s="3"/>
      <c r="H987" s="40"/>
      <c r="I987" s="3"/>
      <c r="J987" s="3"/>
      <c r="L987" s="3"/>
    </row>
    <row r="988" spans="1:12">
      <c r="A988" s="40"/>
      <c r="D988" s="39"/>
      <c r="G988" s="3"/>
      <c r="H988" s="40"/>
      <c r="I988" s="3"/>
      <c r="J988" s="3"/>
      <c r="L988" s="3"/>
    </row>
    <row r="989" spans="1:12">
      <c r="A989" s="40"/>
      <c r="D989" s="39"/>
      <c r="G989" s="3"/>
      <c r="H989" s="40"/>
      <c r="I989" s="3"/>
      <c r="J989" s="3"/>
      <c r="L989" s="3"/>
    </row>
    <row r="990" spans="1:12">
      <c r="A990" s="40"/>
      <c r="D990" s="39"/>
      <c r="G990" s="3"/>
      <c r="H990" s="40"/>
      <c r="I990" s="3"/>
      <c r="J990" s="3"/>
      <c r="L990" s="3"/>
    </row>
    <row r="991" spans="1:12">
      <c r="A991" s="40"/>
      <c r="D991" s="39"/>
      <c r="G991" s="3"/>
      <c r="H991" s="40"/>
      <c r="I991" s="3"/>
      <c r="J991" s="3"/>
      <c r="L991" s="3"/>
    </row>
    <row r="992" spans="1:12">
      <c r="A992" s="40"/>
      <c r="D992" s="39"/>
      <c r="G992" s="3"/>
      <c r="H992" s="40"/>
      <c r="I992" s="3"/>
      <c r="J992" s="3"/>
      <c r="L992" s="3"/>
    </row>
    <row r="993" spans="1:12">
      <c r="A993" s="40"/>
      <c r="D993" s="39"/>
      <c r="G993" s="3"/>
      <c r="H993" s="40"/>
      <c r="I993" s="3"/>
      <c r="J993" s="3"/>
      <c r="L993" s="3"/>
    </row>
    <row r="994" spans="1:12">
      <c r="A994" s="40"/>
      <c r="D994" s="39"/>
      <c r="G994" s="3"/>
      <c r="H994" s="40"/>
      <c r="I994" s="3"/>
      <c r="J994" s="3"/>
      <c r="L994" s="3"/>
    </row>
    <row r="995" spans="1:12">
      <c r="A995" s="40"/>
      <c r="D995" s="39"/>
      <c r="G995" s="3"/>
      <c r="H995" s="40"/>
      <c r="I995" s="3"/>
      <c r="J995" s="3"/>
      <c r="L995" s="3"/>
    </row>
    <row r="996" spans="1:12">
      <c r="A996" s="40"/>
      <c r="D996" s="39"/>
      <c r="G996" s="3"/>
      <c r="H996" s="40"/>
      <c r="I996" s="3"/>
      <c r="J996" s="3"/>
      <c r="L996" s="3"/>
    </row>
    <row r="997" spans="1:12">
      <c r="A997" s="40"/>
      <c r="D997" s="39"/>
      <c r="G997" s="3"/>
      <c r="H997" s="40"/>
      <c r="I997" s="3"/>
      <c r="J997" s="3"/>
      <c r="L997" s="3"/>
    </row>
    <row r="998" spans="1:12">
      <c r="A998" s="40"/>
      <c r="D998" s="39"/>
      <c r="G998" s="3"/>
      <c r="H998" s="40"/>
      <c r="I998" s="3"/>
      <c r="J998" s="3"/>
      <c r="L998" s="3"/>
    </row>
    <row r="999" spans="1:12">
      <c r="A999" s="40"/>
      <c r="D999" s="39"/>
      <c r="G999" s="3"/>
      <c r="H999" s="40"/>
      <c r="I999" s="3"/>
      <c r="J999" s="3"/>
      <c r="L999" s="3"/>
    </row>
    <row r="1000" spans="1:12">
      <c r="A1000" s="40"/>
      <c r="D1000" s="39"/>
      <c r="G1000" s="3"/>
      <c r="H1000" s="40"/>
      <c r="I1000" s="3"/>
      <c r="J1000" s="3"/>
      <c r="L1000" s="3"/>
    </row>
    <row r="1001" spans="1:12">
      <c r="A1001" s="40"/>
      <c r="D1001" s="39"/>
      <c r="G1001" s="3"/>
      <c r="H1001" s="40"/>
      <c r="I1001" s="3"/>
      <c r="J1001" s="3"/>
      <c r="L1001" s="3"/>
    </row>
    <row r="1002" spans="1:12">
      <c r="A1002" s="40"/>
      <c r="D1002" s="39"/>
      <c r="G1002" s="3"/>
      <c r="H1002" s="40"/>
      <c r="I1002" s="3"/>
      <c r="J1002" s="3"/>
      <c r="L1002" s="3"/>
    </row>
    <row r="1003" spans="1:12">
      <c r="A1003" s="40"/>
      <c r="D1003" s="39"/>
      <c r="G1003" s="3"/>
      <c r="H1003" s="40"/>
      <c r="I1003" s="3"/>
      <c r="J1003" s="3"/>
      <c r="L1003" s="3"/>
    </row>
    <row r="1004" spans="1:12">
      <c r="A1004" s="40"/>
      <c r="D1004" s="39"/>
      <c r="G1004" s="3"/>
      <c r="H1004" s="40"/>
      <c r="I1004" s="3"/>
      <c r="J1004" s="3"/>
      <c r="L1004" s="3"/>
    </row>
    <row r="1005" spans="1:12">
      <c r="A1005" s="40"/>
      <c r="D1005" s="39"/>
      <c r="G1005" s="3"/>
      <c r="H1005" s="40"/>
      <c r="I1005" s="3"/>
      <c r="J1005" s="3"/>
      <c r="L1005" s="3"/>
    </row>
    <row r="1006" spans="1:12">
      <c r="A1006" s="40"/>
      <c r="D1006" s="39"/>
      <c r="G1006" s="3"/>
      <c r="H1006" s="40"/>
      <c r="I1006" s="3"/>
      <c r="J1006" s="3"/>
      <c r="L1006" s="3"/>
    </row>
    <row r="1007" spans="1:12">
      <c r="A1007" s="40"/>
      <c r="D1007" s="39"/>
      <c r="G1007" s="3"/>
      <c r="H1007" s="40"/>
      <c r="I1007" s="3"/>
      <c r="J1007" s="3"/>
      <c r="L1007" s="3"/>
    </row>
    <row r="1008" spans="1:12">
      <c r="A1008" s="40"/>
      <c r="D1008" s="39"/>
      <c r="G1008" s="3"/>
      <c r="H1008" s="40"/>
      <c r="I1008" s="3"/>
      <c r="J1008" s="3"/>
      <c r="L1008" s="3"/>
    </row>
    <row r="1009" spans="1:12">
      <c r="A1009" s="40"/>
      <c r="D1009" s="39"/>
      <c r="G1009" s="3"/>
      <c r="H1009" s="40"/>
      <c r="I1009" s="3"/>
      <c r="J1009" s="3"/>
      <c r="L1009" s="3"/>
    </row>
    <row r="1010" spans="1:12">
      <c r="A1010" s="40"/>
      <c r="D1010" s="39"/>
      <c r="G1010" s="3"/>
      <c r="H1010" s="40"/>
      <c r="I1010" s="3"/>
      <c r="J1010" s="3"/>
      <c r="L1010" s="3"/>
    </row>
    <row r="1011" spans="1:12">
      <c r="A1011" s="40"/>
      <c r="D1011" s="39"/>
      <c r="G1011" s="3"/>
      <c r="H1011" s="40"/>
      <c r="I1011" s="3"/>
      <c r="J1011" s="3"/>
      <c r="L1011" s="3"/>
    </row>
    <row r="1012" spans="1:12">
      <c r="A1012" s="40"/>
      <c r="D1012" s="39"/>
      <c r="G1012" s="3"/>
      <c r="H1012" s="40"/>
      <c r="I1012" s="3"/>
      <c r="J1012" s="3"/>
      <c r="L1012" s="3"/>
    </row>
    <row r="1013" spans="1:12">
      <c r="A1013" s="40"/>
      <c r="D1013" s="39"/>
      <c r="G1013" s="3"/>
      <c r="H1013" s="40"/>
      <c r="I1013" s="3"/>
      <c r="J1013" s="3"/>
      <c r="L1013" s="3"/>
    </row>
    <row r="1014" spans="1:12">
      <c r="A1014" s="40"/>
      <c r="D1014" s="39"/>
      <c r="G1014" s="3"/>
      <c r="H1014" s="40"/>
      <c r="I1014" s="3"/>
      <c r="J1014" s="3"/>
      <c r="L1014" s="3"/>
    </row>
    <row r="1015" spans="1:12">
      <c r="A1015" s="40"/>
      <c r="D1015" s="39"/>
      <c r="G1015" s="3"/>
      <c r="H1015" s="40"/>
      <c r="I1015" s="3"/>
      <c r="J1015" s="3"/>
      <c r="L1015" s="3"/>
    </row>
    <row r="1016" spans="1:12">
      <c r="A1016" s="40"/>
      <c r="D1016" s="39"/>
      <c r="G1016" s="3"/>
      <c r="H1016" s="40"/>
      <c r="I1016" s="3"/>
      <c r="J1016" s="3"/>
      <c r="L1016" s="3"/>
    </row>
    <row r="1017" spans="1:12">
      <c r="A1017" s="40"/>
      <c r="D1017" s="39"/>
      <c r="G1017" s="3"/>
      <c r="H1017" s="40"/>
      <c r="I1017" s="3"/>
      <c r="J1017" s="3"/>
      <c r="L1017" s="3"/>
    </row>
    <row r="1018" spans="1:12">
      <c r="A1018" s="40"/>
      <c r="D1018" s="39"/>
      <c r="G1018" s="3"/>
      <c r="H1018" s="40"/>
      <c r="I1018" s="3"/>
      <c r="J1018" s="3"/>
      <c r="L1018" s="3"/>
    </row>
    <row r="1019" spans="1:12">
      <c r="A1019" s="40"/>
      <c r="D1019" s="39"/>
      <c r="G1019" s="3"/>
      <c r="H1019" s="40"/>
      <c r="I1019" s="3"/>
      <c r="J1019" s="3"/>
      <c r="L1019" s="3"/>
    </row>
    <row r="1020" spans="1:12">
      <c r="A1020" s="40"/>
      <c r="D1020" s="39"/>
      <c r="G1020" s="3"/>
      <c r="H1020" s="40"/>
      <c r="I1020" s="3"/>
      <c r="J1020" s="3"/>
      <c r="L1020" s="3"/>
    </row>
    <row r="1021" spans="1:12">
      <c r="A1021" s="40"/>
      <c r="D1021" s="39"/>
      <c r="G1021" s="3"/>
      <c r="H1021" s="40"/>
      <c r="I1021" s="3"/>
      <c r="J1021" s="3"/>
      <c r="L1021" s="3"/>
    </row>
    <row r="1022" spans="1:12">
      <c r="A1022" s="40"/>
      <c r="D1022" s="39"/>
      <c r="G1022" s="3"/>
      <c r="H1022" s="40"/>
      <c r="I1022" s="3"/>
      <c r="J1022" s="3"/>
      <c r="L1022" s="3"/>
    </row>
    <row r="1023" spans="1:12">
      <c r="A1023" s="40"/>
      <c r="D1023" s="39"/>
      <c r="G1023" s="3"/>
      <c r="H1023" s="40"/>
      <c r="I1023" s="3"/>
      <c r="J1023" s="3"/>
      <c r="L1023" s="3"/>
    </row>
    <row r="1024" spans="1:12">
      <c r="A1024" s="40"/>
      <c r="D1024" s="39"/>
      <c r="G1024" s="3"/>
      <c r="H1024" s="40"/>
      <c r="I1024" s="3"/>
      <c r="J1024" s="3"/>
      <c r="L1024" s="3"/>
    </row>
    <row r="1025" spans="1:12">
      <c r="A1025" s="40"/>
      <c r="D1025" s="39"/>
      <c r="G1025" s="3"/>
      <c r="H1025" s="40"/>
      <c r="I1025" s="3"/>
      <c r="J1025" s="3"/>
      <c r="L1025" s="3"/>
    </row>
    <row r="1026" spans="1:12">
      <c r="A1026" s="40"/>
      <c r="D1026" s="39"/>
      <c r="G1026" s="3"/>
      <c r="H1026" s="40"/>
      <c r="I1026" s="3"/>
      <c r="J1026" s="3"/>
      <c r="L1026" s="3"/>
    </row>
  </sheetData>
  <dataValidations count="4">
    <dataValidation type="list" allowBlank="1" showErrorMessage="1" sqref="J2:J1026" xr:uid="{00000000-0002-0000-3600-000000000000}">
      <formula1>"Venmo,Zelle,Paypal,Apple pay,Cash,Not in the Directory"</formula1>
    </dataValidation>
    <dataValidation type="list" allowBlank="1" showErrorMessage="1" sqref="H2 H3:I73 H74 H75:I114 H115 H116:I120 H121 H122:I1026 L2:L1026" xr:uid="{00000000-0002-0000-3600-000001000000}">
      <formula1>"Yes,No,NA"</formula1>
    </dataValidation>
    <dataValidation type="list" allowBlank="1" showErrorMessage="1" sqref="G2:G1026" xr:uid="{00000000-0002-0000-3600-000002000000}">
      <formula1>"Malini,Ricardo,Swetha,Camila"</formula1>
    </dataValidation>
    <dataValidation type="list" allowBlank="1" showErrorMessage="1" sqref="I2 I74 I115 I121" xr:uid="{00000000-0002-0000-3600-000003000000}">
      <formula1>"Yes,No"</formula1>
    </dataValidation>
  </dataValidation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AD903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2" max="2" width="21.77734375" customWidth="1"/>
    <col min="3" max="3" width="17.6640625" customWidth="1"/>
    <col min="4" max="5" width="8.44140625" customWidth="1"/>
    <col min="6" max="6" width="9.109375" customWidth="1"/>
    <col min="7" max="7" width="16.44140625" customWidth="1"/>
    <col min="8" max="8" width="20" customWidth="1"/>
    <col min="9" max="9" width="21.6640625" customWidth="1"/>
    <col min="11" max="11" width="17.6640625" customWidth="1"/>
  </cols>
  <sheetData>
    <row r="1" spans="1:30">
      <c r="A1" s="40" t="s">
        <v>288</v>
      </c>
      <c r="B1" s="3" t="s">
        <v>289</v>
      </c>
      <c r="C1" s="3" t="s">
        <v>290</v>
      </c>
      <c r="D1" s="3" t="s">
        <v>291</v>
      </c>
      <c r="E1" s="39" t="s">
        <v>292</v>
      </c>
      <c r="F1" s="3" t="s">
        <v>293</v>
      </c>
      <c r="G1" s="3" t="s">
        <v>294</v>
      </c>
      <c r="H1" s="3" t="s">
        <v>295</v>
      </c>
      <c r="I1" s="40" t="s">
        <v>296</v>
      </c>
      <c r="J1" s="3" t="s">
        <v>297</v>
      </c>
      <c r="K1" s="3" t="s">
        <v>298</v>
      </c>
      <c r="L1" s="3" t="s">
        <v>299</v>
      </c>
    </row>
    <row r="2" spans="1:30">
      <c r="A2" s="34" t="s">
        <v>1768</v>
      </c>
      <c r="B2" s="35" t="s">
        <v>219</v>
      </c>
      <c r="C2" s="35"/>
      <c r="D2" s="35"/>
      <c r="E2" s="36"/>
      <c r="F2" s="35"/>
      <c r="G2" s="35"/>
      <c r="H2" s="35"/>
      <c r="I2" s="37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</row>
    <row r="3" spans="1:30">
      <c r="A3" s="38">
        <v>45475</v>
      </c>
      <c r="B3" s="3" t="s">
        <v>301</v>
      </c>
      <c r="C3" s="3" t="s">
        <v>302</v>
      </c>
      <c r="D3" s="3">
        <v>60</v>
      </c>
      <c r="E3" s="39">
        <v>110</v>
      </c>
      <c r="F3" s="3">
        <v>20</v>
      </c>
      <c r="G3" s="3">
        <v>90</v>
      </c>
      <c r="H3" s="3" t="s">
        <v>379</v>
      </c>
      <c r="I3" s="40" t="s">
        <v>303</v>
      </c>
      <c r="J3" s="3" t="s">
        <v>303</v>
      </c>
      <c r="K3" s="3" t="s">
        <v>0</v>
      </c>
      <c r="L3" s="3" t="s">
        <v>303</v>
      </c>
    </row>
    <row r="4" spans="1:30">
      <c r="A4" s="34" t="s">
        <v>1769</v>
      </c>
      <c r="B4" s="35" t="s">
        <v>220</v>
      </c>
      <c r="C4" s="35"/>
      <c r="D4" s="35"/>
      <c r="E4" s="36"/>
      <c r="F4" s="35"/>
      <c r="G4" s="35"/>
      <c r="H4" s="35"/>
      <c r="I4" s="37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</row>
    <row r="5" spans="1:30">
      <c r="A5" s="46">
        <v>45483</v>
      </c>
      <c r="B5" s="3" t="s">
        <v>18</v>
      </c>
      <c r="C5" s="3" t="s">
        <v>1770</v>
      </c>
      <c r="D5" s="3">
        <v>60</v>
      </c>
      <c r="E5" s="39">
        <v>110</v>
      </c>
      <c r="F5" s="3">
        <v>20</v>
      </c>
      <c r="G5" s="3">
        <v>90</v>
      </c>
      <c r="H5" s="3" t="s">
        <v>379</v>
      </c>
      <c r="I5" s="40" t="s">
        <v>303</v>
      </c>
      <c r="J5" s="3" t="s">
        <v>303</v>
      </c>
      <c r="K5" s="3" t="s">
        <v>0</v>
      </c>
      <c r="L5" s="3" t="s">
        <v>303</v>
      </c>
    </row>
    <row r="6" spans="1:30">
      <c r="A6" s="46">
        <v>45486</v>
      </c>
      <c r="B6" s="3" t="s">
        <v>488</v>
      </c>
      <c r="C6" s="3" t="s">
        <v>428</v>
      </c>
      <c r="D6" s="3">
        <v>60</v>
      </c>
      <c r="E6" s="39">
        <v>110</v>
      </c>
      <c r="F6" s="3">
        <v>20</v>
      </c>
      <c r="G6" s="3">
        <v>90</v>
      </c>
      <c r="H6" s="3" t="s">
        <v>379</v>
      </c>
      <c r="I6" s="40" t="s">
        <v>303</v>
      </c>
      <c r="J6" s="3" t="s">
        <v>303</v>
      </c>
      <c r="K6" s="3" t="s">
        <v>1</v>
      </c>
      <c r="L6" s="3" t="s">
        <v>303</v>
      </c>
      <c r="M6" s="17"/>
      <c r="N6" s="3"/>
      <c r="O6" s="17"/>
      <c r="Q6" s="17"/>
    </row>
    <row r="7" spans="1:30">
      <c r="A7" s="46">
        <v>45486</v>
      </c>
      <c r="B7" s="3" t="s">
        <v>301</v>
      </c>
      <c r="C7" s="3" t="s">
        <v>302</v>
      </c>
      <c r="D7" s="3">
        <v>60</v>
      </c>
      <c r="E7" s="39">
        <v>110</v>
      </c>
      <c r="F7" s="3">
        <v>20</v>
      </c>
      <c r="G7" s="3">
        <v>90</v>
      </c>
      <c r="H7" s="3" t="s">
        <v>379</v>
      </c>
      <c r="I7" s="40" t="s">
        <v>303</v>
      </c>
      <c r="J7" s="3" t="s">
        <v>303</v>
      </c>
      <c r="K7" s="3" t="s">
        <v>0</v>
      </c>
      <c r="L7" s="3" t="s">
        <v>303</v>
      </c>
      <c r="M7" s="40"/>
      <c r="N7" s="40"/>
    </row>
    <row r="8" spans="1:30">
      <c r="A8" s="34" t="s">
        <v>1771</v>
      </c>
      <c r="B8" s="35" t="s">
        <v>221</v>
      </c>
      <c r="C8" s="35"/>
      <c r="D8" s="35"/>
      <c r="E8" s="36"/>
      <c r="F8" s="35"/>
      <c r="G8" s="35"/>
      <c r="H8" s="35"/>
      <c r="I8" s="37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</row>
    <row r="9" spans="1:30">
      <c r="A9" s="46">
        <v>45490</v>
      </c>
      <c r="B9" s="3" t="s">
        <v>18</v>
      </c>
      <c r="C9" s="3" t="s">
        <v>1770</v>
      </c>
      <c r="D9" s="3">
        <v>60</v>
      </c>
      <c r="E9" s="39">
        <v>110</v>
      </c>
      <c r="F9" s="3">
        <v>20</v>
      </c>
      <c r="G9" s="3">
        <v>90</v>
      </c>
      <c r="H9" s="3" t="s">
        <v>379</v>
      </c>
      <c r="I9" s="40" t="s">
        <v>303</v>
      </c>
      <c r="J9" s="3" t="s">
        <v>303</v>
      </c>
      <c r="K9" s="3" t="s">
        <v>0</v>
      </c>
      <c r="L9" s="3" t="s">
        <v>303</v>
      </c>
      <c r="M9" s="40"/>
      <c r="N9" s="40"/>
    </row>
    <row r="10" spans="1:30">
      <c r="A10" s="46">
        <v>45490</v>
      </c>
      <c r="B10" s="3" t="s">
        <v>301</v>
      </c>
      <c r="C10" s="3" t="s">
        <v>302</v>
      </c>
      <c r="D10" s="3">
        <v>60</v>
      </c>
      <c r="E10" s="39">
        <v>110</v>
      </c>
      <c r="F10" s="3">
        <v>20</v>
      </c>
      <c r="G10" s="3">
        <v>90</v>
      </c>
      <c r="H10" s="3" t="s">
        <v>379</v>
      </c>
      <c r="I10" s="40" t="s">
        <v>303</v>
      </c>
      <c r="J10" s="3" t="s">
        <v>303</v>
      </c>
      <c r="K10" s="3" t="s">
        <v>0</v>
      </c>
      <c r="L10" s="3" t="s">
        <v>303</v>
      </c>
      <c r="S10" s="3"/>
    </row>
    <row r="11" spans="1:30">
      <c r="A11" s="34" t="s">
        <v>1772</v>
      </c>
      <c r="B11" s="35" t="s">
        <v>222</v>
      </c>
      <c r="C11" s="35"/>
      <c r="D11" s="35"/>
      <c r="E11" s="36"/>
      <c r="F11" s="35"/>
      <c r="G11" s="35"/>
      <c r="H11" s="35"/>
      <c r="I11" s="37"/>
      <c r="J11" s="35"/>
      <c r="K11" s="35"/>
      <c r="L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</row>
    <row r="12" spans="1:30">
      <c r="A12" s="46">
        <v>45495</v>
      </c>
      <c r="B12" s="3" t="s">
        <v>18</v>
      </c>
      <c r="C12" s="3" t="s">
        <v>1770</v>
      </c>
      <c r="D12" s="3">
        <v>60</v>
      </c>
      <c r="E12" s="39">
        <v>110</v>
      </c>
      <c r="F12" s="3">
        <v>20</v>
      </c>
      <c r="G12" s="3">
        <v>90</v>
      </c>
      <c r="H12" s="3" t="s">
        <v>379</v>
      </c>
      <c r="I12" s="40" t="s">
        <v>303</v>
      </c>
      <c r="J12" s="3" t="s">
        <v>303</v>
      </c>
      <c r="K12" s="3" t="s">
        <v>0</v>
      </c>
      <c r="L12" s="3" t="s">
        <v>303</v>
      </c>
    </row>
    <row r="13" spans="1:30">
      <c r="A13" s="46">
        <v>45497</v>
      </c>
      <c r="B13" s="3" t="s">
        <v>1757</v>
      </c>
      <c r="C13" s="3" t="s">
        <v>1757</v>
      </c>
      <c r="D13" s="3">
        <v>60</v>
      </c>
      <c r="E13" s="39">
        <v>110</v>
      </c>
      <c r="F13" s="3">
        <v>20</v>
      </c>
      <c r="G13" s="3">
        <v>90</v>
      </c>
      <c r="H13" s="3" t="s">
        <v>379</v>
      </c>
      <c r="I13" s="40" t="s">
        <v>303</v>
      </c>
      <c r="J13" s="3" t="s">
        <v>303</v>
      </c>
      <c r="K13" s="3" t="s">
        <v>0</v>
      </c>
      <c r="L13" s="3" t="s">
        <v>303</v>
      </c>
    </row>
    <row r="14" spans="1:30">
      <c r="A14" s="46">
        <v>45499</v>
      </c>
      <c r="B14" s="3" t="s">
        <v>1757</v>
      </c>
      <c r="C14" s="3" t="s">
        <v>1757</v>
      </c>
      <c r="D14" s="3">
        <v>60</v>
      </c>
      <c r="E14" s="39">
        <v>110</v>
      </c>
      <c r="F14" s="3">
        <v>20</v>
      </c>
      <c r="G14" s="3">
        <v>90</v>
      </c>
      <c r="H14" s="3" t="s">
        <v>379</v>
      </c>
      <c r="I14" s="40" t="s">
        <v>303</v>
      </c>
      <c r="J14" s="3" t="s">
        <v>303</v>
      </c>
      <c r="K14" s="3" t="s">
        <v>0</v>
      </c>
      <c r="L14" s="3" t="s">
        <v>303</v>
      </c>
    </row>
    <row r="15" spans="1:30">
      <c r="A15" s="46">
        <v>45499</v>
      </c>
      <c r="B15" s="3" t="s">
        <v>32</v>
      </c>
      <c r="C15" s="3" t="s">
        <v>323</v>
      </c>
      <c r="D15" s="3">
        <v>90</v>
      </c>
      <c r="E15" s="39">
        <v>110</v>
      </c>
      <c r="F15" s="3">
        <v>30</v>
      </c>
      <c r="G15" s="3">
        <v>80</v>
      </c>
      <c r="H15" s="3" t="s">
        <v>371</v>
      </c>
      <c r="I15" s="40" t="s">
        <v>303</v>
      </c>
      <c r="J15" s="3" t="s">
        <v>303</v>
      </c>
      <c r="K15" s="3" t="s">
        <v>0</v>
      </c>
      <c r="L15" s="3" t="s">
        <v>303</v>
      </c>
    </row>
    <row r="16" spans="1:30">
      <c r="A16" s="34" t="s">
        <v>1773</v>
      </c>
      <c r="B16" s="35" t="s">
        <v>251</v>
      </c>
      <c r="C16" s="35"/>
      <c r="D16" s="35"/>
      <c r="E16" s="36"/>
      <c r="F16" s="35"/>
      <c r="G16" s="35"/>
      <c r="H16" s="35"/>
      <c r="I16" s="37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</row>
    <row r="17" spans="1:30">
      <c r="A17" s="46">
        <v>45503</v>
      </c>
      <c r="B17" s="3" t="s">
        <v>368</v>
      </c>
      <c r="C17" s="3" t="s">
        <v>327</v>
      </c>
      <c r="D17" s="3">
        <v>45</v>
      </c>
      <c r="E17" s="358">
        <v>80</v>
      </c>
      <c r="F17" s="358">
        <v>80</v>
      </c>
      <c r="G17" s="358">
        <v>0</v>
      </c>
      <c r="H17" s="3" t="s">
        <v>233</v>
      </c>
      <c r="I17" s="40" t="s">
        <v>303</v>
      </c>
      <c r="J17" s="3" t="s">
        <v>303</v>
      </c>
      <c r="K17" s="3" t="s">
        <v>1</v>
      </c>
      <c r="L17" s="3" t="s">
        <v>304</v>
      </c>
    </row>
    <row r="18" spans="1:30">
      <c r="A18" s="46">
        <v>45503</v>
      </c>
      <c r="B18" s="3" t="s">
        <v>606</v>
      </c>
      <c r="C18" s="3" t="s">
        <v>323</v>
      </c>
      <c r="D18" s="3">
        <v>120</v>
      </c>
      <c r="E18" s="39">
        <v>150</v>
      </c>
      <c r="F18" s="3">
        <v>45</v>
      </c>
      <c r="G18" s="3">
        <v>105</v>
      </c>
      <c r="H18" s="3" t="s">
        <v>371</v>
      </c>
      <c r="I18" s="40" t="s">
        <v>303</v>
      </c>
      <c r="J18" s="3" t="s">
        <v>303</v>
      </c>
      <c r="K18" s="3" t="s">
        <v>0</v>
      </c>
      <c r="L18" s="3" t="s">
        <v>303</v>
      </c>
    </row>
    <row r="19" spans="1:30">
      <c r="A19" s="46">
        <v>45503</v>
      </c>
      <c r="B19" s="3" t="s">
        <v>1774</v>
      </c>
      <c r="C19" s="3" t="s">
        <v>325</v>
      </c>
      <c r="D19" s="3">
        <v>0</v>
      </c>
      <c r="E19" s="39">
        <v>500</v>
      </c>
      <c r="F19" s="3">
        <v>500</v>
      </c>
      <c r="G19" s="3">
        <v>0</v>
      </c>
      <c r="H19" s="3" t="s">
        <v>233</v>
      </c>
      <c r="I19" s="40" t="s">
        <v>303</v>
      </c>
      <c r="J19" s="3" t="s">
        <v>303</v>
      </c>
      <c r="K19" s="3" t="s">
        <v>0</v>
      </c>
      <c r="L19" s="3" t="s">
        <v>304</v>
      </c>
    </row>
    <row r="20" spans="1:30">
      <c r="A20" s="46">
        <v>45505</v>
      </c>
      <c r="B20" s="3" t="s">
        <v>316</v>
      </c>
      <c r="C20" s="3" t="s">
        <v>311</v>
      </c>
      <c r="D20" s="3">
        <v>60</v>
      </c>
      <c r="E20" s="39">
        <v>90</v>
      </c>
      <c r="F20" s="3">
        <v>90</v>
      </c>
      <c r="G20" s="3">
        <v>0</v>
      </c>
      <c r="H20" s="3" t="s">
        <v>233</v>
      </c>
      <c r="I20" s="40" t="s">
        <v>303</v>
      </c>
      <c r="J20" s="3" t="s">
        <v>303</v>
      </c>
      <c r="K20" s="3" t="s">
        <v>0</v>
      </c>
      <c r="L20" s="3" t="s">
        <v>304</v>
      </c>
      <c r="N20" s="5"/>
      <c r="O20" s="5" t="s">
        <v>0</v>
      </c>
      <c r="P20" s="5" t="s">
        <v>1</v>
      </c>
      <c r="Q20" s="5" t="s">
        <v>3</v>
      </c>
      <c r="R20" s="5" t="s">
        <v>2</v>
      </c>
      <c r="S20" s="5" t="s">
        <v>194</v>
      </c>
    </row>
    <row r="21" spans="1:30">
      <c r="A21" s="46">
        <v>45506</v>
      </c>
      <c r="B21" s="3" t="s">
        <v>1694</v>
      </c>
      <c r="C21" s="3" t="s">
        <v>375</v>
      </c>
      <c r="D21" s="3">
        <v>60</v>
      </c>
      <c r="E21" s="39">
        <v>90</v>
      </c>
      <c r="F21" s="3">
        <v>90</v>
      </c>
      <c r="G21" s="3">
        <v>0</v>
      </c>
      <c r="H21" s="3" t="s">
        <v>233</v>
      </c>
      <c r="I21" s="40" t="s">
        <v>303</v>
      </c>
      <c r="J21" s="3" t="s">
        <v>303</v>
      </c>
      <c r="K21" s="3" t="s">
        <v>0</v>
      </c>
      <c r="L21" s="3" t="s">
        <v>304</v>
      </c>
      <c r="N21" s="35"/>
      <c r="O21" s="35"/>
      <c r="P21" s="35"/>
      <c r="Q21" s="35"/>
      <c r="R21" s="35"/>
      <c r="S21" s="35"/>
    </row>
    <row r="22" spans="1:30">
      <c r="A22" s="46">
        <v>45506</v>
      </c>
      <c r="B22" s="3" t="s">
        <v>542</v>
      </c>
      <c r="C22" s="3" t="s">
        <v>343</v>
      </c>
      <c r="D22" s="3">
        <v>60</v>
      </c>
      <c r="E22" s="39">
        <v>90</v>
      </c>
      <c r="F22" s="3">
        <v>90</v>
      </c>
      <c r="G22" s="3">
        <v>0</v>
      </c>
      <c r="H22" s="3" t="s">
        <v>233</v>
      </c>
      <c r="I22" s="40" t="s">
        <v>376</v>
      </c>
      <c r="J22" s="3" t="s">
        <v>376</v>
      </c>
      <c r="K22" s="3" t="s">
        <v>0</v>
      </c>
      <c r="L22" s="3" t="s">
        <v>304</v>
      </c>
      <c r="N22" s="5" t="s">
        <v>219</v>
      </c>
      <c r="O22" s="5">
        <v>20</v>
      </c>
      <c r="P22" s="5"/>
      <c r="Q22" s="5"/>
      <c r="R22" s="5"/>
      <c r="S22" s="5">
        <f t="shared" ref="S22:S26" si="0">SUM(O22:R22)</f>
        <v>20</v>
      </c>
    </row>
    <row r="23" spans="1:30">
      <c r="A23" s="374" t="s">
        <v>1775</v>
      </c>
      <c r="B23" s="374" t="s">
        <v>1776</v>
      </c>
      <c r="C23" s="374"/>
      <c r="D23" s="374"/>
      <c r="E23" s="374"/>
      <c r="F23" s="374"/>
      <c r="G23" s="374">
        <f>SUM(G2:G22)</f>
        <v>995</v>
      </c>
      <c r="H23" s="374"/>
      <c r="I23" s="374"/>
      <c r="J23" s="374"/>
      <c r="K23" s="374"/>
      <c r="L23" s="374"/>
      <c r="M23" s="374"/>
      <c r="N23" s="374" t="s">
        <v>220</v>
      </c>
      <c r="O23" s="374">
        <v>40</v>
      </c>
      <c r="P23" s="374">
        <v>20</v>
      </c>
      <c r="Q23" s="374"/>
      <c r="R23" s="374"/>
      <c r="S23" s="374">
        <f t="shared" si="0"/>
        <v>60</v>
      </c>
      <c r="T23" s="374"/>
      <c r="U23" s="374"/>
      <c r="V23" s="374"/>
      <c r="W23" s="374"/>
      <c r="X23" s="374"/>
      <c r="Y23" s="374"/>
      <c r="Z23" s="374"/>
      <c r="AA23" s="374"/>
      <c r="AB23" s="374"/>
      <c r="AC23" s="374"/>
      <c r="AD23" s="374"/>
    </row>
    <row r="24" spans="1:30">
      <c r="A24" s="46"/>
      <c r="E24" s="358"/>
      <c r="F24" s="358"/>
      <c r="G24" s="358"/>
      <c r="H24" s="3"/>
      <c r="I24" s="40"/>
      <c r="J24" s="3"/>
      <c r="K24" s="3"/>
      <c r="L24" s="3"/>
      <c r="N24" s="5" t="s">
        <v>221</v>
      </c>
      <c r="O24" s="5">
        <v>40</v>
      </c>
      <c r="P24" s="5"/>
      <c r="Q24" s="5"/>
      <c r="R24" s="5"/>
      <c r="S24" s="5">
        <f t="shared" si="0"/>
        <v>40</v>
      </c>
    </row>
    <row r="25" spans="1:30">
      <c r="A25" s="46"/>
      <c r="E25" s="358"/>
      <c r="F25" s="358"/>
      <c r="H25" s="3"/>
      <c r="I25" s="40"/>
      <c r="J25" s="3"/>
      <c r="K25" s="3"/>
      <c r="L25" s="3"/>
      <c r="N25" s="5" t="s">
        <v>222</v>
      </c>
      <c r="O25" s="5">
        <v>90</v>
      </c>
      <c r="P25" s="5"/>
      <c r="Q25" s="5"/>
      <c r="R25" s="5"/>
      <c r="S25" s="5">
        <f t="shared" si="0"/>
        <v>90</v>
      </c>
    </row>
    <row r="26" spans="1:30">
      <c r="H26" s="3"/>
      <c r="I26" s="40"/>
      <c r="J26" s="3"/>
      <c r="K26" s="3"/>
      <c r="L26" s="3"/>
      <c r="N26" s="5" t="s">
        <v>251</v>
      </c>
      <c r="O26" s="5">
        <v>815</v>
      </c>
      <c r="P26" s="5">
        <v>80</v>
      </c>
      <c r="Q26" s="5"/>
      <c r="R26" s="5"/>
      <c r="S26" s="5">
        <f t="shared" si="0"/>
        <v>895</v>
      </c>
    </row>
    <row r="27" spans="1:30">
      <c r="H27" s="3"/>
      <c r="I27" s="40"/>
      <c r="J27" s="3"/>
      <c r="K27" s="3"/>
      <c r="L27" s="3"/>
    </row>
    <row r="28" spans="1:30">
      <c r="H28" s="3"/>
      <c r="I28" s="40"/>
      <c r="J28" s="3"/>
      <c r="K28" s="3"/>
      <c r="L28" s="3"/>
      <c r="O28" s="3">
        <f>SUM(O22:O26)</f>
        <v>1005</v>
      </c>
      <c r="P28" s="3">
        <v>100</v>
      </c>
      <c r="S28" s="3">
        <f>SUM(S22:S26)</f>
        <v>1105</v>
      </c>
    </row>
    <row r="29" spans="1:30">
      <c r="H29" s="3"/>
      <c r="I29" s="40"/>
      <c r="J29" s="3"/>
      <c r="K29" s="3"/>
      <c r="L29" s="3"/>
    </row>
    <row r="35" spans="1:12">
      <c r="A35" s="40"/>
      <c r="E35" s="39"/>
      <c r="H35" s="3"/>
      <c r="I35" s="40"/>
      <c r="J35" s="3"/>
      <c r="K35" s="3"/>
      <c r="L35" s="3"/>
    </row>
    <row r="36" spans="1:12">
      <c r="A36" s="40"/>
      <c r="E36" s="39"/>
      <c r="H36" s="3"/>
      <c r="I36" s="40"/>
      <c r="J36" s="3"/>
      <c r="K36" s="3"/>
      <c r="L36" s="3"/>
    </row>
    <row r="37" spans="1:12">
      <c r="A37" s="40"/>
      <c r="E37" s="39"/>
      <c r="H37" s="3"/>
      <c r="I37" s="40"/>
      <c r="J37" s="3"/>
      <c r="K37" s="3"/>
      <c r="L37" s="3"/>
    </row>
    <row r="38" spans="1:12">
      <c r="A38" s="40"/>
      <c r="E38" s="39"/>
      <c r="H38" s="3"/>
      <c r="I38" s="40"/>
      <c r="J38" s="3"/>
      <c r="K38" s="3"/>
      <c r="L38" s="3"/>
    </row>
    <row r="39" spans="1:12">
      <c r="A39" s="40"/>
      <c r="E39" s="39"/>
      <c r="H39" s="3"/>
      <c r="I39" s="40"/>
      <c r="J39" s="3"/>
      <c r="K39" s="3"/>
      <c r="L39" s="3"/>
    </row>
    <row r="40" spans="1:12">
      <c r="A40" s="40"/>
      <c r="E40" s="39"/>
      <c r="H40" s="3"/>
      <c r="I40" s="40"/>
      <c r="J40" s="3"/>
      <c r="K40" s="3"/>
      <c r="L40" s="3"/>
    </row>
    <row r="41" spans="1:12">
      <c r="A41" s="40"/>
      <c r="E41" s="39"/>
      <c r="H41" s="3"/>
      <c r="I41" s="40"/>
      <c r="J41" s="3"/>
      <c r="K41" s="3"/>
      <c r="L41" s="3"/>
    </row>
    <row r="42" spans="1:12">
      <c r="A42" s="40"/>
      <c r="E42" s="39"/>
      <c r="H42" s="3"/>
      <c r="I42" s="40"/>
      <c r="J42" s="3"/>
      <c r="K42" s="3"/>
      <c r="L42" s="3"/>
    </row>
    <row r="43" spans="1:12">
      <c r="A43" s="40"/>
      <c r="E43" s="39"/>
      <c r="H43" s="3"/>
      <c r="I43" s="40"/>
      <c r="J43" s="3"/>
      <c r="K43" s="3"/>
      <c r="L43" s="3"/>
    </row>
    <row r="44" spans="1:12">
      <c r="A44" s="40"/>
      <c r="E44" s="39"/>
      <c r="H44" s="3"/>
      <c r="I44" s="40"/>
      <c r="J44" s="3"/>
      <c r="K44" s="3"/>
      <c r="L44" s="3"/>
    </row>
    <row r="45" spans="1:12">
      <c r="A45" s="40"/>
      <c r="E45" s="39"/>
      <c r="H45" s="3"/>
      <c r="I45" s="40"/>
      <c r="J45" s="3"/>
      <c r="K45" s="3"/>
      <c r="L45" s="3"/>
    </row>
    <row r="46" spans="1:12">
      <c r="A46" s="40"/>
      <c r="E46" s="39"/>
      <c r="H46" s="3"/>
      <c r="I46" s="40"/>
      <c r="J46" s="3"/>
      <c r="K46" s="3"/>
      <c r="L46" s="3"/>
    </row>
    <row r="47" spans="1:12">
      <c r="A47" s="40"/>
      <c r="E47" s="39"/>
      <c r="H47" s="3"/>
      <c r="I47" s="40"/>
      <c r="J47" s="3"/>
      <c r="K47" s="3"/>
      <c r="L47" s="3"/>
    </row>
    <row r="48" spans="1:12">
      <c r="A48" s="40"/>
      <c r="E48" s="39"/>
      <c r="H48" s="3"/>
      <c r="I48" s="40"/>
      <c r="J48" s="3"/>
      <c r="K48" s="3"/>
      <c r="L48" s="3"/>
    </row>
    <row r="49" spans="1:12">
      <c r="A49" s="40"/>
      <c r="E49" s="39"/>
      <c r="H49" s="3"/>
      <c r="I49" s="40"/>
      <c r="J49" s="3"/>
      <c r="K49" s="3"/>
      <c r="L49" s="3"/>
    </row>
    <row r="50" spans="1:12">
      <c r="A50" s="40"/>
      <c r="E50" s="39"/>
      <c r="H50" s="3"/>
      <c r="I50" s="40"/>
      <c r="J50" s="3"/>
      <c r="K50" s="3"/>
      <c r="L50" s="3"/>
    </row>
    <row r="51" spans="1:12">
      <c r="A51" s="40"/>
      <c r="E51" s="39"/>
      <c r="H51" s="3"/>
      <c r="I51" s="40"/>
      <c r="J51" s="3"/>
      <c r="K51" s="3"/>
      <c r="L51" s="3"/>
    </row>
    <row r="52" spans="1:12">
      <c r="A52" s="40"/>
      <c r="E52" s="39"/>
      <c r="H52" s="3"/>
      <c r="I52" s="40"/>
      <c r="J52" s="3"/>
      <c r="K52" s="3"/>
      <c r="L52" s="3"/>
    </row>
    <row r="53" spans="1:12">
      <c r="A53" s="40"/>
      <c r="E53" s="39"/>
      <c r="H53" s="3"/>
      <c r="I53" s="40"/>
      <c r="J53" s="3"/>
      <c r="K53" s="3"/>
      <c r="L53" s="3"/>
    </row>
    <row r="54" spans="1:12">
      <c r="A54" s="40"/>
      <c r="E54" s="39"/>
      <c r="H54" s="3"/>
      <c r="I54" s="40"/>
      <c r="J54" s="3"/>
      <c r="K54" s="3"/>
      <c r="L54" s="3"/>
    </row>
    <row r="55" spans="1:12">
      <c r="A55" s="40"/>
      <c r="E55" s="39"/>
      <c r="H55" s="3"/>
      <c r="I55" s="40"/>
      <c r="J55" s="3"/>
      <c r="K55" s="3"/>
      <c r="L55" s="3"/>
    </row>
    <row r="56" spans="1:12">
      <c r="A56" s="40"/>
      <c r="E56" s="39"/>
      <c r="H56" s="3"/>
      <c r="I56" s="40"/>
      <c r="J56" s="3"/>
      <c r="K56" s="3"/>
      <c r="L56" s="3"/>
    </row>
    <row r="57" spans="1:12">
      <c r="A57" s="40"/>
      <c r="E57" s="39"/>
      <c r="H57" s="3"/>
      <c r="I57" s="40"/>
      <c r="J57" s="3"/>
      <c r="K57" s="3"/>
      <c r="L57" s="3"/>
    </row>
    <row r="58" spans="1:12">
      <c r="A58" s="40"/>
      <c r="E58" s="39"/>
      <c r="H58" s="3"/>
      <c r="I58" s="40"/>
      <c r="J58" s="3"/>
      <c r="K58" s="3"/>
      <c r="L58" s="3"/>
    </row>
    <row r="59" spans="1:12">
      <c r="A59" s="40"/>
      <c r="E59" s="39"/>
      <c r="H59" s="3"/>
      <c r="I59" s="40"/>
      <c r="J59" s="3"/>
      <c r="K59" s="3"/>
      <c r="L59" s="3"/>
    </row>
    <row r="60" spans="1:12">
      <c r="A60" s="40"/>
      <c r="E60" s="39"/>
      <c r="H60" s="3"/>
      <c r="I60" s="40"/>
      <c r="J60" s="3"/>
      <c r="K60" s="3"/>
      <c r="L60" s="3"/>
    </row>
    <row r="61" spans="1:12">
      <c r="A61" s="40"/>
      <c r="E61" s="39"/>
      <c r="H61" s="3"/>
      <c r="I61" s="40"/>
      <c r="J61" s="3"/>
      <c r="K61" s="3"/>
      <c r="L61" s="3"/>
    </row>
    <row r="62" spans="1:12">
      <c r="A62" s="40"/>
      <c r="E62" s="39"/>
      <c r="H62" s="3"/>
      <c r="I62" s="40"/>
      <c r="J62" s="3"/>
      <c r="K62" s="3"/>
      <c r="L62" s="3"/>
    </row>
    <row r="63" spans="1:12">
      <c r="A63" s="40"/>
      <c r="E63" s="39"/>
      <c r="H63" s="3"/>
      <c r="I63" s="40"/>
      <c r="J63" s="3"/>
      <c r="K63" s="3"/>
      <c r="L63" s="3"/>
    </row>
    <row r="64" spans="1:12">
      <c r="A64" s="40"/>
      <c r="E64" s="39"/>
      <c r="H64" s="3"/>
      <c r="I64" s="40"/>
      <c r="J64" s="3"/>
      <c r="K64" s="3"/>
      <c r="L64" s="3"/>
    </row>
    <row r="65" spans="1:12">
      <c r="A65" s="40"/>
      <c r="E65" s="39"/>
      <c r="H65" s="3"/>
      <c r="I65" s="40"/>
      <c r="J65" s="3"/>
      <c r="K65" s="3"/>
      <c r="L65" s="3"/>
    </row>
    <row r="66" spans="1:12">
      <c r="A66" s="40"/>
      <c r="E66" s="39"/>
      <c r="H66" s="3"/>
      <c r="I66" s="40"/>
      <c r="J66" s="3"/>
      <c r="K66" s="3"/>
      <c r="L66" s="3"/>
    </row>
    <row r="67" spans="1:12">
      <c r="A67" s="40"/>
      <c r="E67" s="39"/>
      <c r="H67" s="3"/>
      <c r="I67" s="40"/>
      <c r="J67" s="3"/>
      <c r="K67" s="3"/>
      <c r="L67" s="3"/>
    </row>
    <row r="68" spans="1:12">
      <c r="A68" s="40"/>
      <c r="E68" s="39"/>
      <c r="H68" s="3"/>
      <c r="I68" s="40"/>
      <c r="J68" s="3"/>
      <c r="K68" s="3"/>
      <c r="L68" s="3"/>
    </row>
    <row r="69" spans="1:12">
      <c r="A69" s="40"/>
      <c r="E69" s="39"/>
      <c r="H69" s="3"/>
      <c r="I69" s="40"/>
      <c r="J69" s="3"/>
      <c r="K69" s="3"/>
      <c r="L69" s="3"/>
    </row>
    <row r="70" spans="1:12">
      <c r="A70" s="40"/>
      <c r="E70" s="39"/>
      <c r="H70" s="3"/>
      <c r="I70" s="40"/>
      <c r="J70" s="3"/>
      <c r="K70" s="3"/>
      <c r="L70" s="3"/>
    </row>
    <row r="71" spans="1:12">
      <c r="A71" s="40"/>
      <c r="E71" s="39"/>
      <c r="H71" s="3"/>
      <c r="I71" s="40"/>
      <c r="J71" s="3"/>
      <c r="K71" s="3"/>
      <c r="L71" s="3"/>
    </row>
    <row r="72" spans="1:12">
      <c r="A72" s="40"/>
      <c r="E72" s="39"/>
      <c r="H72" s="3"/>
      <c r="I72" s="40"/>
      <c r="J72" s="3"/>
      <c r="K72" s="3"/>
      <c r="L72" s="3"/>
    </row>
    <row r="73" spans="1:12">
      <c r="A73" s="40"/>
      <c r="E73" s="39"/>
      <c r="H73" s="3"/>
      <c r="I73" s="40"/>
      <c r="J73" s="3"/>
      <c r="K73" s="3"/>
      <c r="L73" s="3"/>
    </row>
    <row r="74" spans="1:12">
      <c r="A74" s="40"/>
      <c r="E74" s="39"/>
      <c r="H74" s="3"/>
      <c r="I74" s="40"/>
      <c r="J74" s="3"/>
      <c r="K74" s="3"/>
      <c r="L74" s="3"/>
    </row>
    <row r="75" spans="1:12">
      <c r="A75" s="40"/>
      <c r="E75" s="39"/>
      <c r="H75" s="3"/>
      <c r="I75" s="40"/>
      <c r="J75" s="3"/>
      <c r="K75" s="3"/>
      <c r="L75" s="3"/>
    </row>
    <row r="76" spans="1:12">
      <c r="A76" s="40"/>
      <c r="E76" s="39"/>
      <c r="H76" s="3"/>
      <c r="I76" s="40"/>
      <c r="J76" s="3"/>
      <c r="K76" s="3"/>
      <c r="L76" s="3"/>
    </row>
    <row r="77" spans="1:12">
      <c r="A77" s="40"/>
      <c r="E77" s="39"/>
      <c r="H77" s="3"/>
      <c r="I77" s="40"/>
      <c r="J77" s="3"/>
      <c r="K77" s="3"/>
      <c r="L77" s="3"/>
    </row>
    <row r="78" spans="1:12">
      <c r="A78" s="40"/>
      <c r="E78" s="39"/>
      <c r="H78" s="3"/>
      <c r="I78" s="40"/>
      <c r="J78" s="3"/>
      <c r="K78" s="3"/>
      <c r="L78" s="3"/>
    </row>
    <row r="79" spans="1:12">
      <c r="A79" s="40"/>
      <c r="E79" s="39"/>
      <c r="H79" s="3"/>
      <c r="I79" s="40"/>
      <c r="J79" s="3"/>
      <c r="K79" s="3"/>
      <c r="L79" s="3"/>
    </row>
    <row r="80" spans="1:12">
      <c r="A80" s="40"/>
      <c r="E80" s="39"/>
      <c r="H80" s="3"/>
      <c r="I80" s="40"/>
      <c r="J80" s="3"/>
      <c r="K80" s="3"/>
      <c r="L80" s="3"/>
    </row>
    <row r="81" spans="1:12">
      <c r="A81" s="40"/>
      <c r="E81" s="39"/>
      <c r="H81" s="3"/>
      <c r="I81" s="40"/>
      <c r="J81" s="3"/>
      <c r="K81" s="3"/>
      <c r="L81" s="3"/>
    </row>
    <row r="82" spans="1:12">
      <c r="A82" s="40"/>
      <c r="E82" s="39"/>
      <c r="H82" s="3"/>
      <c r="I82" s="40"/>
      <c r="J82" s="3"/>
      <c r="K82" s="3"/>
      <c r="L82" s="3"/>
    </row>
    <row r="83" spans="1:12">
      <c r="A83" s="40"/>
      <c r="E83" s="39"/>
      <c r="H83" s="3"/>
      <c r="I83" s="40"/>
      <c r="J83" s="3"/>
      <c r="K83" s="3"/>
      <c r="L83" s="3"/>
    </row>
    <row r="84" spans="1:12">
      <c r="A84" s="40"/>
      <c r="E84" s="39"/>
      <c r="H84" s="3"/>
      <c r="I84" s="40"/>
      <c r="J84" s="3"/>
      <c r="K84" s="3"/>
      <c r="L84" s="3"/>
    </row>
    <row r="85" spans="1:12">
      <c r="A85" s="40"/>
      <c r="E85" s="39"/>
      <c r="H85" s="3"/>
      <c r="I85" s="40"/>
      <c r="J85" s="3"/>
      <c r="K85" s="3"/>
      <c r="L85" s="3"/>
    </row>
    <row r="86" spans="1:12">
      <c r="A86" s="40"/>
      <c r="E86" s="39"/>
      <c r="H86" s="3"/>
      <c r="I86" s="40"/>
      <c r="J86" s="3"/>
      <c r="K86" s="3"/>
      <c r="L86" s="3"/>
    </row>
    <row r="87" spans="1:12">
      <c r="A87" s="40"/>
      <c r="E87" s="39"/>
      <c r="H87" s="3"/>
      <c r="I87" s="40"/>
      <c r="J87" s="3"/>
      <c r="K87" s="3"/>
      <c r="L87" s="3"/>
    </row>
    <row r="88" spans="1:12">
      <c r="A88" s="40"/>
      <c r="E88" s="39"/>
      <c r="H88" s="3"/>
      <c r="I88" s="40"/>
      <c r="J88" s="3"/>
      <c r="K88" s="3"/>
      <c r="L88" s="3"/>
    </row>
    <row r="89" spans="1:12">
      <c r="A89" s="40"/>
      <c r="E89" s="39"/>
      <c r="H89" s="3"/>
      <c r="I89" s="40"/>
      <c r="J89" s="3"/>
      <c r="K89" s="3"/>
      <c r="L89" s="3"/>
    </row>
    <row r="90" spans="1:12">
      <c r="A90" s="40"/>
      <c r="E90" s="39"/>
      <c r="H90" s="3"/>
      <c r="I90" s="40"/>
      <c r="J90" s="3"/>
      <c r="K90" s="3"/>
      <c r="L90" s="3"/>
    </row>
    <row r="91" spans="1:12">
      <c r="A91" s="40"/>
      <c r="E91" s="39"/>
      <c r="H91" s="3"/>
      <c r="I91" s="40"/>
      <c r="J91" s="3"/>
      <c r="K91" s="3"/>
      <c r="L91" s="3"/>
    </row>
    <row r="92" spans="1:12">
      <c r="A92" s="40"/>
      <c r="E92" s="39"/>
      <c r="H92" s="3"/>
      <c r="I92" s="40"/>
      <c r="J92" s="3"/>
      <c r="K92" s="3"/>
      <c r="L92" s="3"/>
    </row>
    <row r="93" spans="1:12">
      <c r="A93" s="40"/>
      <c r="E93" s="39"/>
      <c r="H93" s="3"/>
      <c r="I93" s="40"/>
      <c r="J93" s="3"/>
      <c r="K93" s="3"/>
      <c r="L93" s="3"/>
    </row>
    <row r="94" spans="1:12">
      <c r="A94" s="40"/>
      <c r="E94" s="39"/>
      <c r="H94" s="3"/>
      <c r="I94" s="40"/>
      <c r="J94" s="3"/>
      <c r="K94" s="3"/>
      <c r="L94" s="3"/>
    </row>
    <row r="95" spans="1:12">
      <c r="A95" s="40"/>
      <c r="E95" s="39"/>
      <c r="H95" s="3"/>
      <c r="I95" s="40"/>
      <c r="J95" s="3"/>
      <c r="K95" s="3"/>
      <c r="L95" s="3"/>
    </row>
    <row r="96" spans="1:12">
      <c r="A96" s="40"/>
      <c r="E96" s="39"/>
      <c r="H96" s="3"/>
      <c r="I96" s="40"/>
      <c r="J96" s="3"/>
      <c r="K96" s="3"/>
      <c r="L96" s="3"/>
    </row>
    <row r="97" spans="1:12">
      <c r="A97" s="40"/>
      <c r="E97" s="39"/>
      <c r="H97" s="3"/>
      <c r="I97" s="40"/>
      <c r="J97" s="3"/>
      <c r="K97" s="3"/>
      <c r="L97" s="3"/>
    </row>
    <row r="98" spans="1:12">
      <c r="A98" s="40"/>
      <c r="E98" s="39"/>
      <c r="H98" s="3"/>
      <c r="I98" s="40"/>
      <c r="J98" s="3"/>
      <c r="K98" s="3"/>
      <c r="L98" s="3"/>
    </row>
    <row r="99" spans="1:12">
      <c r="A99" s="40"/>
      <c r="E99" s="39"/>
      <c r="H99" s="3"/>
      <c r="I99" s="40"/>
      <c r="J99" s="3"/>
      <c r="K99" s="3"/>
      <c r="L99" s="3"/>
    </row>
    <row r="100" spans="1:12">
      <c r="A100" s="40"/>
      <c r="E100" s="39"/>
      <c r="H100" s="3"/>
      <c r="I100" s="40"/>
      <c r="J100" s="3"/>
      <c r="K100" s="3"/>
      <c r="L100" s="3"/>
    </row>
    <row r="101" spans="1:12">
      <c r="A101" s="40"/>
      <c r="E101" s="39"/>
      <c r="H101" s="3"/>
      <c r="I101" s="40"/>
      <c r="J101" s="3"/>
      <c r="K101" s="3"/>
      <c r="L101" s="3"/>
    </row>
    <row r="102" spans="1:12">
      <c r="A102" s="40"/>
      <c r="E102" s="39"/>
      <c r="H102" s="3"/>
      <c r="I102" s="40"/>
      <c r="J102" s="3"/>
      <c r="K102" s="3"/>
      <c r="L102" s="3"/>
    </row>
    <row r="103" spans="1:12">
      <c r="A103" s="40"/>
      <c r="E103" s="39"/>
      <c r="H103" s="3"/>
      <c r="I103" s="40"/>
      <c r="J103" s="3"/>
      <c r="K103" s="3"/>
      <c r="L103" s="3"/>
    </row>
    <row r="104" spans="1:12">
      <c r="A104" s="40"/>
      <c r="E104" s="39"/>
      <c r="H104" s="3"/>
      <c r="I104" s="40"/>
      <c r="J104" s="3"/>
      <c r="K104" s="3"/>
      <c r="L104" s="3"/>
    </row>
    <row r="105" spans="1:12">
      <c r="A105" s="40"/>
      <c r="E105" s="39"/>
      <c r="H105" s="3"/>
      <c r="I105" s="40"/>
      <c r="J105" s="3"/>
      <c r="K105" s="3"/>
      <c r="L105" s="3"/>
    </row>
    <row r="106" spans="1:12">
      <c r="A106" s="40"/>
      <c r="E106" s="39"/>
      <c r="H106" s="3"/>
      <c r="I106" s="40"/>
      <c r="J106" s="3"/>
      <c r="K106" s="3"/>
      <c r="L106" s="3"/>
    </row>
    <row r="107" spans="1:12">
      <c r="A107" s="40"/>
      <c r="E107" s="39"/>
      <c r="H107" s="3"/>
      <c r="I107" s="40"/>
      <c r="J107" s="3"/>
      <c r="K107" s="3"/>
      <c r="L107" s="3"/>
    </row>
    <row r="108" spans="1:12">
      <c r="A108" s="40"/>
      <c r="E108" s="39"/>
      <c r="H108" s="3"/>
      <c r="I108" s="40"/>
      <c r="J108" s="3"/>
      <c r="K108" s="3"/>
      <c r="L108" s="3"/>
    </row>
    <row r="109" spans="1:12">
      <c r="A109" s="40"/>
      <c r="E109" s="39"/>
      <c r="H109" s="3"/>
      <c r="I109" s="40"/>
      <c r="J109" s="3"/>
      <c r="K109" s="3"/>
      <c r="L109" s="3"/>
    </row>
    <row r="110" spans="1:12">
      <c r="A110" s="40"/>
      <c r="E110" s="39"/>
      <c r="H110" s="3"/>
      <c r="I110" s="40"/>
      <c r="J110" s="3"/>
      <c r="K110" s="3"/>
      <c r="L110" s="3"/>
    </row>
    <row r="111" spans="1:12">
      <c r="A111" s="40"/>
      <c r="E111" s="39"/>
      <c r="H111" s="3"/>
      <c r="I111" s="40"/>
      <c r="J111" s="3"/>
      <c r="K111" s="3"/>
      <c r="L111" s="3"/>
    </row>
    <row r="112" spans="1:12">
      <c r="A112" s="40"/>
      <c r="E112" s="39"/>
      <c r="H112" s="3"/>
      <c r="I112" s="40"/>
      <c r="J112" s="3"/>
      <c r="K112" s="3"/>
      <c r="L112" s="3"/>
    </row>
    <row r="113" spans="1:12">
      <c r="A113" s="40"/>
      <c r="E113" s="39"/>
      <c r="H113" s="3"/>
      <c r="I113" s="40"/>
      <c r="J113" s="3"/>
      <c r="K113" s="3"/>
      <c r="L113" s="3"/>
    </row>
    <row r="114" spans="1:12">
      <c r="A114" s="40"/>
      <c r="E114" s="39"/>
      <c r="H114" s="3"/>
      <c r="I114" s="40"/>
      <c r="J114" s="3"/>
      <c r="K114" s="3"/>
      <c r="L114" s="3"/>
    </row>
    <row r="115" spans="1:12">
      <c r="A115" s="40"/>
      <c r="E115" s="39"/>
      <c r="H115" s="3"/>
      <c r="I115" s="40"/>
      <c r="J115" s="3"/>
      <c r="K115" s="3"/>
      <c r="L115" s="3"/>
    </row>
    <row r="116" spans="1:12">
      <c r="A116" s="40"/>
      <c r="E116" s="39"/>
      <c r="H116" s="3"/>
      <c r="I116" s="40"/>
      <c r="J116" s="3"/>
      <c r="K116" s="3"/>
      <c r="L116" s="3"/>
    </row>
    <row r="117" spans="1:12">
      <c r="A117" s="40"/>
      <c r="E117" s="39"/>
      <c r="H117" s="3"/>
      <c r="I117" s="40"/>
      <c r="J117" s="3"/>
      <c r="K117" s="3"/>
      <c r="L117" s="3"/>
    </row>
    <row r="118" spans="1:12">
      <c r="A118" s="40"/>
      <c r="E118" s="39"/>
      <c r="H118" s="3"/>
      <c r="I118" s="40"/>
      <c r="J118" s="3"/>
      <c r="K118" s="3"/>
      <c r="L118" s="3"/>
    </row>
    <row r="119" spans="1:12">
      <c r="A119" s="40"/>
      <c r="E119" s="39"/>
      <c r="H119" s="3"/>
      <c r="I119" s="40"/>
      <c r="J119" s="3"/>
      <c r="K119" s="3"/>
      <c r="L119" s="3"/>
    </row>
    <row r="120" spans="1:12">
      <c r="A120" s="40"/>
      <c r="E120" s="39"/>
      <c r="H120" s="3"/>
      <c r="I120" s="40"/>
      <c r="J120" s="3"/>
      <c r="K120" s="3"/>
      <c r="L120" s="3"/>
    </row>
    <row r="121" spans="1:12">
      <c r="A121" s="40"/>
      <c r="E121" s="39"/>
      <c r="H121" s="3"/>
      <c r="I121" s="40"/>
      <c r="J121" s="3"/>
      <c r="K121" s="3"/>
      <c r="L121" s="3"/>
    </row>
    <row r="122" spans="1:12">
      <c r="A122" s="40"/>
      <c r="E122" s="39"/>
      <c r="H122" s="3"/>
      <c r="I122" s="40"/>
      <c r="J122" s="3"/>
      <c r="K122" s="3"/>
      <c r="L122" s="3"/>
    </row>
    <row r="123" spans="1:12">
      <c r="A123" s="40"/>
      <c r="E123" s="39"/>
      <c r="H123" s="3"/>
      <c r="I123" s="40"/>
      <c r="J123" s="3"/>
      <c r="K123" s="3"/>
      <c r="L123" s="3"/>
    </row>
    <row r="124" spans="1:12">
      <c r="A124" s="40"/>
      <c r="E124" s="39"/>
      <c r="H124" s="3"/>
      <c r="I124" s="40"/>
      <c r="J124" s="3"/>
      <c r="K124" s="3"/>
      <c r="L124" s="3"/>
    </row>
    <row r="125" spans="1:12">
      <c r="A125" s="40"/>
      <c r="E125" s="39"/>
      <c r="H125" s="3"/>
      <c r="I125" s="40"/>
      <c r="J125" s="3"/>
      <c r="K125" s="3"/>
      <c r="L125" s="3"/>
    </row>
    <row r="126" spans="1:12">
      <c r="A126" s="40"/>
      <c r="E126" s="39"/>
      <c r="H126" s="3"/>
      <c r="I126" s="40"/>
      <c r="J126" s="3"/>
      <c r="K126" s="3"/>
      <c r="L126" s="3"/>
    </row>
    <row r="127" spans="1:12">
      <c r="A127" s="40"/>
      <c r="E127" s="39"/>
      <c r="H127" s="3"/>
      <c r="I127" s="40"/>
      <c r="J127" s="3"/>
      <c r="K127" s="3"/>
      <c r="L127" s="3"/>
    </row>
    <row r="128" spans="1:12">
      <c r="A128" s="40"/>
      <c r="E128" s="39"/>
      <c r="H128" s="3"/>
      <c r="I128" s="40"/>
      <c r="J128" s="3"/>
      <c r="K128" s="3"/>
      <c r="L128" s="3"/>
    </row>
    <row r="129" spans="1:12">
      <c r="A129" s="40"/>
      <c r="E129" s="39"/>
      <c r="H129" s="3"/>
      <c r="I129" s="40"/>
      <c r="J129" s="3"/>
      <c r="K129" s="3"/>
      <c r="L129" s="3"/>
    </row>
    <row r="130" spans="1:12">
      <c r="A130" s="40"/>
      <c r="E130" s="39"/>
      <c r="H130" s="3"/>
      <c r="I130" s="40"/>
      <c r="J130" s="3"/>
      <c r="K130" s="3"/>
      <c r="L130" s="3"/>
    </row>
    <row r="131" spans="1:12">
      <c r="A131" s="40"/>
      <c r="E131" s="39"/>
      <c r="H131" s="3"/>
      <c r="I131" s="40"/>
      <c r="J131" s="3"/>
      <c r="K131" s="3"/>
      <c r="L131" s="3"/>
    </row>
    <row r="132" spans="1:12">
      <c r="A132" s="40"/>
      <c r="E132" s="39"/>
      <c r="H132" s="3"/>
      <c r="I132" s="40"/>
      <c r="J132" s="3"/>
      <c r="K132" s="3"/>
      <c r="L132" s="3"/>
    </row>
    <row r="133" spans="1:12">
      <c r="A133" s="40"/>
      <c r="E133" s="39"/>
      <c r="H133" s="3"/>
      <c r="I133" s="40"/>
      <c r="J133" s="3"/>
      <c r="K133" s="3"/>
      <c r="L133" s="3"/>
    </row>
    <row r="134" spans="1:12">
      <c r="A134" s="40"/>
      <c r="E134" s="39"/>
      <c r="H134" s="3"/>
      <c r="I134" s="40"/>
      <c r="J134" s="3"/>
      <c r="K134" s="3"/>
      <c r="L134" s="3"/>
    </row>
    <row r="135" spans="1:12">
      <c r="A135" s="40"/>
      <c r="E135" s="39"/>
      <c r="H135" s="3"/>
      <c r="I135" s="40"/>
      <c r="J135" s="3"/>
      <c r="K135" s="3"/>
      <c r="L135" s="3"/>
    </row>
    <row r="136" spans="1:12">
      <c r="A136" s="40"/>
      <c r="E136" s="39"/>
      <c r="H136" s="3"/>
      <c r="I136" s="40"/>
      <c r="J136" s="3"/>
      <c r="K136" s="3"/>
      <c r="L136" s="3"/>
    </row>
    <row r="137" spans="1:12">
      <c r="A137" s="40"/>
      <c r="E137" s="39"/>
      <c r="H137" s="3"/>
      <c r="I137" s="40"/>
      <c r="J137" s="3"/>
      <c r="K137" s="3"/>
      <c r="L137" s="3"/>
    </row>
    <row r="138" spans="1:12">
      <c r="A138" s="40"/>
      <c r="E138" s="39"/>
      <c r="H138" s="3"/>
      <c r="I138" s="40"/>
      <c r="J138" s="3"/>
      <c r="K138" s="3"/>
      <c r="L138" s="3"/>
    </row>
    <row r="139" spans="1:12">
      <c r="A139" s="40"/>
      <c r="E139" s="39"/>
      <c r="H139" s="3"/>
      <c r="I139" s="40"/>
      <c r="J139" s="3"/>
      <c r="K139" s="3"/>
      <c r="L139" s="3"/>
    </row>
    <row r="140" spans="1:12">
      <c r="A140" s="40"/>
      <c r="E140" s="39"/>
      <c r="H140" s="3"/>
      <c r="I140" s="40"/>
      <c r="J140" s="3"/>
      <c r="K140" s="3"/>
      <c r="L140" s="3"/>
    </row>
    <row r="141" spans="1:12">
      <c r="A141" s="40"/>
      <c r="E141" s="39"/>
      <c r="H141" s="3"/>
      <c r="I141" s="40"/>
      <c r="J141" s="3"/>
      <c r="K141" s="3"/>
      <c r="L141" s="3"/>
    </row>
    <row r="142" spans="1:12">
      <c r="A142" s="40"/>
      <c r="E142" s="39"/>
      <c r="H142" s="3"/>
      <c r="I142" s="40"/>
      <c r="J142" s="3"/>
      <c r="K142" s="3"/>
      <c r="L142" s="3"/>
    </row>
    <row r="143" spans="1:12">
      <c r="A143" s="40"/>
      <c r="E143" s="39"/>
      <c r="H143" s="3"/>
      <c r="I143" s="40"/>
      <c r="J143" s="3"/>
      <c r="K143" s="3"/>
      <c r="L143" s="3"/>
    </row>
    <row r="144" spans="1:12">
      <c r="A144" s="40"/>
      <c r="E144" s="39"/>
      <c r="H144" s="3"/>
      <c r="I144" s="40"/>
      <c r="J144" s="3"/>
      <c r="K144" s="3"/>
      <c r="L144" s="3"/>
    </row>
    <row r="145" spans="1:12">
      <c r="A145" s="40"/>
      <c r="E145" s="39"/>
      <c r="H145" s="3"/>
      <c r="I145" s="40"/>
      <c r="J145" s="3"/>
      <c r="K145" s="3"/>
      <c r="L145" s="3"/>
    </row>
    <row r="146" spans="1:12">
      <c r="A146" s="40"/>
      <c r="E146" s="39"/>
      <c r="H146" s="3"/>
      <c r="I146" s="40"/>
      <c r="J146" s="3"/>
      <c r="K146" s="3"/>
      <c r="L146" s="3"/>
    </row>
    <row r="147" spans="1:12">
      <c r="A147" s="40"/>
      <c r="E147" s="39"/>
      <c r="H147" s="3"/>
      <c r="I147" s="40"/>
      <c r="J147" s="3"/>
      <c r="K147" s="3"/>
      <c r="L147" s="3"/>
    </row>
    <row r="148" spans="1:12">
      <c r="A148" s="40"/>
      <c r="E148" s="39"/>
      <c r="H148" s="3"/>
      <c r="I148" s="40"/>
      <c r="J148" s="3"/>
      <c r="K148" s="3"/>
      <c r="L148" s="3"/>
    </row>
    <row r="149" spans="1:12">
      <c r="A149" s="40"/>
      <c r="E149" s="39"/>
      <c r="H149" s="3"/>
      <c r="I149" s="40"/>
      <c r="J149" s="3"/>
      <c r="K149" s="3"/>
      <c r="L149" s="3"/>
    </row>
    <row r="150" spans="1:12">
      <c r="A150" s="40"/>
      <c r="E150" s="39"/>
      <c r="H150" s="3"/>
      <c r="I150" s="40"/>
      <c r="J150" s="3"/>
      <c r="K150" s="3"/>
      <c r="L150" s="3"/>
    </row>
    <row r="151" spans="1:12">
      <c r="A151" s="40"/>
      <c r="E151" s="39"/>
      <c r="H151" s="3"/>
      <c r="I151" s="40"/>
      <c r="J151" s="3"/>
      <c r="K151" s="3"/>
      <c r="L151" s="3"/>
    </row>
    <row r="152" spans="1:12">
      <c r="A152" s="40"/>
      <c r="E152" s="39"/>
      <c r="H152" s="3"/>
      <c r="I152" s="40"/>
      <c r="J152" s="3"/>
      <c r="K152" s="3"/>
      <c r="L152" s="3"/>
    </row>
    <row r="153" spans="1:12">
      <c r="A153" s="40"/>
      <c r="E153" s="39"/>
      <c r="H153" s="3"/>
      <c r="I153" s="40"/>
      <c r="J153" s="3"/>
      <c r="K153" s="3"/>
      <c r="L153" s="3"/>
    </row>
    <row r="154" spans="1:12">
      <c r="A154" s="40"/>
      <c r="E154" s="39"/>
      <c r="H154" s="3"/>
      <c r="I154" s="40"/>
      <c r="J154" s="3"/>
      <c r="K154" s="3"/>
      <c r="L154" s="3"/>
    </row>
    <row r="155" spans="1:12">
      <c r="A155" s="40"/>
      <c r="E155" s="39"/>
      <c r="H155" s="3"/>
      <c r="I155" s="40"/>
      <c r="J155" s="3"/>
      <c r="K155" s="3"/>
      <c r="L155" s="3"/>
    </row>
    <row r="156" spans="1:12">
      <c r="A156" s="40"/>
      <c r="E156" s="39"/>
      <c r="H156" s="3"/>
      <c r="I156" s="40"/>
      <c r="J156" s="3"/>
      <c r="K156" s="3"/>
      <c r="L156" s="3"/>
    </row>
    <row r="157" spans="1:12">
      <c r="A157" s="40"/>
      <c r="E157" s="39"/>
      <c r="H157" s="3"/>
      <c r="I157" s="40"/>
      <c r="J157" s="3"/>
      <c r="K157" s="3"/>
      <c r="L157" s="3"/>
    </row>
    <row r="158" spans="1:12">
      <c r="A158" s="40"/>
      <c r="E158" s="39"/>
      <c r="H158" s="3"/>
      <c r="I158" s="40"/>
      <c r="J158" s="3"/>
      <c r="K158" s="3"/>
      <c r="L158" s="3"/>
    </row>
    <row r="159" spans="1:12">
      <c r="A159" s="40"/>
      <c r="E159" s="39"/>
      <c r="H159" s="3"/>
      <c r="I159" s="40"/>
      <c r="J159" s="3"/>
      <c r="K159" s="3"/>
      <c r="L159" s="3"/>
    </row>
    <row r="160" spans="1:12">
      <c r="A160" s="40"/>
      <c r="E160" s="39"/>
      <c r="H160" s="3"/>
      <c r="I160" s="40"/>
      <c r="J160" s="3"/>
      <c r="K160" s="3"/>
      <c r="L160" s="3"/>
    </row>
    <row r="161" spans="1:12">
      <c r="A161" s="40"/>
      <c r="E161" s="39"/>
      <c r="H161" s="3"/>
      <c r="I161" s="40"/>
      <c r="J161" s="3"/>
      <c r="K161" s="3"/>
      <c r="L161" s="3"/>
    </row>
    <row r="162" spans="1:12">
      <c r="A162" s="40"/>
      <c r="E162" s="39"/>
      <c r="H162" s="3"/>
      <c r="I162" s="40"/>
      <c r="J162" s="3"/>
      <c r="K162" s="3"/>
      <c r="L162" s="3"/>
    </row>
    <row r="163" spans="1:12">
      <c r="A163" s="40"/>
      <c r="E163" s="39"/>
      <c r="H163" s="3"/>
      <c r="I163" s="40"/>
      <c r="J163" s="3"/>
      <c r="K163" s="3"/>
      <c r="L163" s="3"/>
    </row>
    <row r="164" spans="1:12">
      <c r="A164" s="40"/>
      <c r="E164" s="39"/>
      <c r="H164" s="3"/>
      <c r="I164" s="40"/>
      <c r="J164" s="3"/>
      <c r="K164" s="3"/>
      <c r="L164" s="3"/>
    </row>
    <row r="165" spans="1:12">
      <c r="A165" s="40"/>
      <c r="E165" s="39"/>
      <c r="H165" s="3"/>
      <c r="I165" s="40"/>
      <c r="J165" s="3"/>
      <c r="K165" s="3"/>
      <c r="L165" s="3"/>
    </row>
    <row r="166" spans="1:12">
      <c r="A166" s="40"/>
      <c r="E166" s="39"/>
      <c r="H166" s="3"/>
      <c r="I166" s="40"/>
      <c r="J166" s="3"/>
      <c r="K166" s="3"/>
      <c r="L166" s="3"/>
    </row>
    <row r="167" spans="1:12">
      <c r="A167" s="40"/>
      <c r="E167" s="39"/>
      <c r="H167" s="3"/>
      <c r="I167" s="40"/>
      <c r="J167" s="3"/>
      <c r="K167" s="3"/>
      <c r="L167" s="3"/>
    </row>
    <row r="168" spans="1:12">
      <c r="A168" s="40"/>
      <c r="E168" s="39"/>
      <c r="H168" s="3"/>
      <c r="I168" s="40"/>
      <c r="J168" s="3"/>
      <c r="K168" s="3"/>
      <c r="L168" s="3"/>
    </row>
    <row r="169" spans="1:12">
      <c r="A169" s="40"/>
      <c r="E169" s="39"/>
      <c r="H169" s="3"/>
      <c r="I169" s="40"/>
      <c r="J169" s="3"/>
      <c r="K169" s="3"/>
      <c r="L169" s="3"/>
    </row>
    <row r="170" spans="1:12">
      <c r="A170" s="40"/>
      <c r="E170" s="39"/>
      <c r="H170" s="3"/>
      <c r="I170" s="40"/>
      <c r="J170" s="3"/>
      <c r="K170" s="3"/>
      <c r="L170" s="3"/>
    </row>
    <row r="171" spans="1:12">
      <c r="A171" s="40"/>
      <c r="E171" s="39"/>
      <c r="H171" s="3"/>
      <c r="I171" s="40"/>
      <c r="J171" s="3"/>
      <c r="K171" s="3"/>
      <c r="L171" s="3"/>
    </row>
    <row r="172" spans="1:12">
      <c r="A172" s="40"/>
      <c r="E172" s="39"/>
      <c r="H172" s="3"/>
      <c r="I172" s="40"/>
      <c r="J172" s="3"/>
      <c r="K172" s="3"/>
      <c r="L172" s="3"/>
    </row>
    <row r="173" spans="1:12">
      <c r="A173" s="40"/>
      <c r="E173" s="39"/>
      <c r="H173" s="3"/>
      <c r="I173" s="40"/>
      <c r="J173" s="3"/>
      <c r="K173" s="3"/>
      <c r="L173" s="3"/>
    </row>
    <row r="174" spans="1:12">
      <c r="A174" s="40"/>
      <c r="E174" s="39"/>
      <c r="H174" s="3"/>
      <c r="I174" s="40"/>
      <c r="J174" s="3"/>
      <c r="K174" s="3"/>
      <c r="L174" s="3"/>
    </row>
    <row r="175" spans="1:12">
      <c r="A175" s="40"/>
      <c r="E175" s="39"/>
      <c r="H175" s="3"/>
      <c r="I175" s="40"/>
      <c r="J175" s="3"/>
      <c r="K175" s="3"/>
      <c r="L175" s="3"/>
    </row>
    <row r="176" spans="1:12">
      <c r="A176" s="40"/>
      <c r="E176" s="39"/>
      <c r="H176" s="3"/>
      <c r="I176" s="40"/>
      <c r="J176" s="3"/>
      <c r="K176" s="3"/>
      <c r="L176" s="3"/>
    </row>
    <row r="177" spans="1:12">
      <c r="A177" s="40"/>
      <c r="E177" s="39"/>
      <c r="H177" s="3"/>
      <c r="I177" s="40"/>
      <c r="J177" s="3"/>
      <c r="K177" s="3"/>
      <c r="L177" s="3"/>
    </row>
    <row r="178" spans="1:12">
      <c r="A178" s="40"/>
      <c r="E178" s="39"/>
      <c r="H178" s="3"/>
      <c r="I178" s="40"/>
      <c r="J178" s="3"/>
      <c r="K178" s="3"/>
      <c r="L178" s="3"/>
    </row>
    <row r="179" spans="1:12">
      <c r="A179" s="40"/>
      <c r="E179" s="39"/>
      <c r="H179" s="3"/>
      <c r="I179" s="40"/>
      <c r="J179" s="3"/>
      <c r="K179" s="3"/>
      <c r="L179" s="3"/>
    </row>
    <row r="180" spans="1:12">
      <c r="A180" s="40"/>
      <c r="E180" s="39"/>
      <c r="H180" s="3"/>
      <c r="I180" s="40"/>
      <c r="J180" s="3"/>
      <c r="K180" s="3"/>
      <c r="L180" s="3"/>
    </row>
    <row r="181" spans="1:12">
      <c r="A181" s="40"/>
      <c r="E181" s="39"/>
      <c r="H181" s="3"/>
      <c r="I181" s="40"/>
      <c r="J181" s="3"/>
      <c r="K181" s="3"/>
      <c r="L181" s="3"/>
    </row>
    <row r="182" spans="1:12">
      <c r="A182" s="40"/>
      <c r="E182" s="39"/>
      <c r="H182" s="3"/>
      <c r="I182" s="40"/>
      <c r="J182" s="3"/>
      <c r="K182" s="3"/>
      <c r="L182" s="3"/>
    </row>
    <row r="183" spans="1:12">
      <c r="A183" s="40"/>
      <c r="E183" s="39"/>
      <c r="H183" s="3"/>
      <c r="I183" s="40"/>
      <c r="J183" s="3"/>
      <c r="K183" s="3"/>
      <c r="L183" s="3"/>
    </row>
    <row r="184" spans="1:12">
      <c r="A184" s="40"/>
      <c r="E184" s="39"/>
      <c r="H184" s="3"/>
      <c r="I184" s="40"/>
      <c r="J184" s="3"/>
      <c r="K184" s="3"/>
      <c r="L184" s="3"/>
    </row>
    <row r="185" spans="1:12">
      <c r="A185" s="40"/>
      <c r="E185" s="39"/>
      <c r="H185" s="3"/>
      <c r="I185" s="40"/>
      <c r="J185" s="3"/>
      <c r="K185" s="3"/>
      <c r="L185" s="3"/>
    </row>
    <row r="186" spans="1:12">
      <c r="A186" s="40"/>
      <c r="E186" s="39"/>
      <c r="H186" s="3"/>
      <c r="I186" s="40"/>
      <c r="J186" s="3"/>
      <c r="K186" s="3"/>
      <c r="L186" s="3"/>
    </row>
    <row r="187" spans="1:12">
      <c r="A187" s="40"/>
      <c r="E187" s="39"/>
      <c r="H187" s="3"/>
      <c r="I187" s="40"/>
      <c r="J187" s="3"/>
      <c r="K187" s="3"/>
      <c r="L187" s="3"/>
    </row>
    <row r="188" spans="1:12">
      <c r="A188" s="40"/>
      <c r="E188" s="39"/>
      <c r="H188" s="3"/>
      <c r="I188" s="40"/>
      <c r="J188" s="3"/>
      <c r="K188" s="3"/>
      <c r="L188" s="3"/>
    </row>
    <row r="189" spans="1:12">
      <c r="A189" s="40"/>
      <c r="E189" s="39"/>
      <c r="H189" s="3"/>
      <c r="I189" s="40"/>
      <c r="J189" s="3"/>
      <c r="K189" s="3"/>
      <c r="L189" s="3"/>
    </row>
    <row r="190" spans="1:12">
      <c r="A190" s="40"/>
      <c r="E190" s="39"/>
      <c r="H190" s="3"/>
      <c r="I190" s="40"/>
      <c r="J190" s="3"/>
      <c r="K190" s="3"/>
      <c r="L190" s="3"/>
    </row>
    <row r="191" spans="1:12">
      <c r="A191" s="40"/>
      <c r="E191" s="39"/>
      <c r="H191" s="3"/>
      <c r="I191" s="40"/>
      <c r="J191" s="3"/>
      <c r="K191" s="3"/>
      <c r="L191" s="3"/>
    </row>
    <row r="192" spans="1:12">
      <c r="A192" s="40"/>
      <c r="E192" s="39"/>
      <c r="H192" s="3"/>
      <c r="I192" s="40"/>
      <c r="J192" s="3"/>
      <c r="K192" s="3"/>
      <c r="L192" s="3"/>
    </row>
    <row r="193" spans="1:12">
      <c r="A193" s="40"/>
      <c r="E193" s="39"/>
      <c r="H193" s="3"/>
      <c r="I193" s="40"/>
      <c r="J193" s="3"/>
      <c r="K193" s="3"/>
      <c r="L193" s="3"/>
    </row>
    <row r="194" spans="1:12">
      <c r="A194" s="40"/>
      <c r="E194" s="39"/>
      <c r="H194" s="3"/>
      <c r="I194" s="40"/>
      <c r="J194" s="3"/>
      <c r="K194" s="3"/>
      <c r="L194" s="3"/>
    </row>
    <row r="195" spans="1:12">
      <c r="A195" s="40"/>
      <c r="E195" s="39"/>
      <c r="H195" s="3"/>
      <c r="I195" s="40"/>
      <c r="J195" s="3"/>
      <c r="K195" s="3"/>
      <c r="L195" s="3"/>
    </row>
    <row r="196" spans="1:12">
      <c r="A196" s="40"/>
      <c r="E196" s="39"/>
      <c r="H196" s="3"/>
      <c r="I196" s="40"/>
      <c r="J196" s="3"/>
      <c r="K196" s="3"/>
      <c r="L196" s="3"/>
    </row>
    <row r="197" spans="1:12">
      <c r="A197" s="40"/>
      <c r="E197" s="39"/>
      <c r="H197" s="3"/>
      <c r="I197" s="40"/>
      <c r="J197" s="3"/>
      <c r="K197" s="3"/>
      <c r="L197" s="3"/>
    </row>
    <row r="198" spans="1:12">
      <c r="A198" s="40"/>
      <c r="E198" s="39"/>
      <c r="H198" s="3"/>
      <c r="I198" s="40"/>
      <c r="J198" s="3"/>
      <c r="K198" s="3"/>
      <c r="L198" s="3"/>
    </row>
    <row r="199" spans="1:12">
      <c r="A199" s="40"/>
      <c r="E199" s="39"/>
      <c r="H199" s="3"/>
      <c r="I199" s="40"/>
      <c r="J199" s="3"/>
      <c r="K199" s="3"/>
      <c r="L199" s="3"/>
    </row>
    <row r="200" spans="1:12">
      <c r="A200" s="40"/>
      <c r="E200" s="39"/>
      <c r="H200" s="3"/>
      <c r="I200" s="40"/>
      <c r="J200" s="3"/>
      <c r="K200" s="3"/>
      <c r="L200" s="3"/>
    </row>
    <row r="201" spans="1:12">
      <c r="A201" s="40"/>
      <c r="E201" s="39"/>
      <c r="H201" s="3"/>
      <c r="I201" s="40"/>
      <c r="J201" s="3"/>
      <c r="K201" s="3"/>
      <c r="L201" s="3"/>
    </row>
    <row r="202" spans="1:12">
      <c r="A202" s="40"/>
      <c r="E202" s="39"/>
      <c r="H202" s="3"/>
      <c r="I202" s="40"/>
      <c r="J202" s="3"/>
      <c r="K202" s="3"/>
      <c r="L202" s="3"/>
    </row>
    <row r="203" spans="1:12">
      <c r="A203" s="40"/>
      <c r="E203" s="39"/>
      <c r="H203" s="3"/>
      <c r="I203" s="40"/>
      <c r="J203" s="3"/>
      <c r="K203" s="3"/>
      <c r="L203" s="3"/>
    </row>
    <row r="204" spans="1:12">
      <c r="A204" s="40"/>
      <c r="E204" s="39"/>
      <c r="H204" s="3"/>
      <c r="I204" s="40"/>
      <c r="J204" s="3"/>
      <c r="K204" s="3"/>
      <c r="L204" s="3"/>
    </row>
    <row r="205" spans="1:12">
      <c r="A205" s="40"/>
      <c r="E205" s="39"/>
      <c r="H205" s="3"/>
      <c r="I205" s="40"/>
      <c r="J205" s="3"/>
      <c r="K205" s="3"/>
      <c r="L205" s="3"/>
    </row>
    <row r="206" spans="1:12">
      <c r="A206" s="40"/>
      <c r="E206" s="39"/>
      <c r="H206" s="3"/>
      <c r="I206" s="40"/>
      <c r="J206" s="3"/>
      <c r="K206" s="3"/>
      <c r="L206" s="3"/>
    </row>
    <row r="207" spans="1:12">
      <c r="A207" s="40"/>
      <c r="E207" s="39"/>
      <c r="H207" s="3"/>
      <c r="I207" s="40"/>
      <c r="J207" s="3"/>
      <c r="K207" s="3"/>
      <c r="L207" s="3"/>
    </row>
    <row r="208" spans="1:12">
      <c r="A208" s="40"/>
      <c r="E208" s="39"/>
      <c r="H208" s="3"/>
      <c r="I208" s="40"/>
      <c r="J208" s="3"/>
      <c r="K208" s="3"/>
      <c r="L208" s="3"/>
    </row>
    <row r="209" spans="1:12">
      <c r="A209" s="40"/>
      <c r="E209" s="39"/>
      <c r="H209" s="3"/>
      <c r="I209" s="40"/>
      <c r="J209" s="3"/>
      <c r="K209" s="3"/>
      <c r="L209" s="3"/>
    </row>
    <row r="210" spans="1:12">
      <c r="A210" s="40"/>
      <c r="E210" s="39"/>
      <c r="H210" s="3"/>
      <c r="I210" s="40"/>
      <c r="J210" s="3"/>
      <c r="K210" s="3"/>
      <c r="L210" s="3"/>
    </row>
    <row r="211" spans="1:12">
      <c r="A211" s="40"/>
      <c r="E211" s="39"/>
      <c r="H211" s="3"/>
      <c r="I211" s="40"/>
      <c r="J211" s="3"/>
      <c r="K211" s="3"/>
      <c r="L211" s="3"/>
    </row>
    <row r="212" spans="1:12">
      <c r="A212" s="40"/>
      <c r="E212" s="39"/>
      <c r="H212" s="3"/>
      <c r="I212" s="40"/>
      <c r="J212" s="3"/>
      <c r="K212" s="3"/>
      <c r="L212" s="3"/>
    </row>
    <row r="213" spans="1:12">
      <c r="A213" s="40"/>
      <c r="E213" s="39"/>
      <c r="H213" s="3"/>
      <c r="I213" s="40"/>
      <c r="J213" s="3"/>
      <c r="K213" s="3"/>
      <c r="L213" s="3"/>
    </row>
    <row r="214" spans="1:12">
      <c r="A214" s="40"/>
      <c r="E214" s="39"/>
      <c r="H214" s="3"/>
      <c r="I214" s="40"/>
      <c r="J214" s="3"/>
      <c r="K214" s="3"/>
      <c r="L214" s="3"/>
    </row>
    <row r="215" spans="1:12">
      <c r="A215" s="40"/>
      <c r="E215" s="39"/>
      <c r="H215" s="3"/>
      <c r="I215" s="40"/>
      <c r="J215" s="3"/>
      <c r="K215" s="3"/>
      <c r="L215" s="3"/>
    </row>
    <row r="216" spans="1:12">
      <c r="A216" s="40"/>
      <c r="E216" s="39"/>
      <c r="H216" s="3"/>
      <c r="I216" s="40"/>
      <c r="J216" s="3"/>
      <c r="K216" s="3"/>
      <c r="L216" s="3"/>
    </row>
    <row r="217" spans="1:12">
      <c r="A217" s="40"/>
      <c r="E217" s="39"/>
      <c r="H217" s="3"/>
      <c r="I217" s="40"/>
      <c r="J217" s="3"/>
      <c r="K217" s="3"/>
      <c r="L217" s="3"/>
    </row>
    <row r="218" spans="1:12">
      <c r="A218" s="40"/>
      <c r="E218" s="39"/>
      <c r="H218" s="3"/>
      <c r="I218" s="40"/>
      <c r="J218" s="3"/>
      <c r="K218" s="3"/>
      <c r="L218" s="3"/>
    </row>
    <row r="219" spans="1:12">
      <c r="A219" s="40"/>
      <c r="E219" s="39"/>
      <c r="H219" s="3"/>
      <c r="I219" s="40"/>
      <c r="J219" s="3"/>
      <c r="K219" s="3"/>
      <c r="L219" s="3"/>
    </row>
    <row r="220" spans="1:12">
      <c r="A220" s="40"/>
      <c r="E220" s="39"/>
      <c r="H220" s="3"/>
      <c r="I220" s="40"/>
      <c r="J220" s="3"/>
      <c r="K220" s="3"/>
      <c r="L220" s="3"/>
    </row>
    <row r="221" spans="1:12">
      <c r="A221" s="40"/>
      <c r="E221" s="39"/>
      <c r="H221" s="3"/>
      <c r="I221" s="40"/>
      <c r="J221" s="3"/>
      <c r="K221" s="3"/>
      <c r="L221" s="3"/>
    </row>
    <row r="222" spans="1:12">
      <c r="A222" s="40"/>
      <c r="E222" s="39"/>
      <c r="H222" s="3"/>
      <c r="I222" s="40"/>
      <c r="J222" s="3"/>
      <c r="K222" s="3"/>
      <c r="L222" s="3"/>
    </row>
    <row r="223" spans="1:12">
      <c r="A223" s="40"/>
      <c r="E223" s="39"/>
      <c r="H223" s="3"/>
      <c r="I223" s="40"/>
      <c r="J223" s="3"/>
      <c r="K223" s="3"/>
      <c r="L223" s="3"/>
    </row>
    <row r="224" spans="1:12">
      <c r="A224" s="40"/>
      <c r="E224" s="39"/>
      <c r="H224" s="3"/>
      <c r="I224" s="40"/>
      <c r="J224" s="3"/>
      <c r="K224" s="3"/>
      <c r="L224" s="3"/>
    </row>
    <row r="225" spans="1:12">
      <c r="A225" s="40"/>
      <c r="E225" s="39"/>
      <c r="H225" s="3"/>
      <c r="I225" s="40"/>
      <c r="J225" s="3"/>
      <c r="K225" s="3"/>
      <c r="L225" s="3"/>
    </row>
    <row r="226" spans="1:12">
      <c r="A226" s="40"/>
      <c r="E226" s="39"/>
      <c r="H226" s="3"/>
      <c r="I226" s="40"/>
      <c r="J226" s="3"/>
      <c r="K226" s="3"/>
      <c r="L226" s="3"/>
    </row>
    <row r="227" spans="1:12">
      <c r="A227" s="40"/>
      <c r="E227" s="39"/>
      <c r="H227" s="3"/>
      <c r="I227" s="40"/>
      <c r="J227" s="3"/>
      <c r="K227" s="3"/>
      <c r="L227" s="3"/>
    </row>
    <row r="228" spans="1:12">
      <c r="A228" s="40"/>
      <c r="E228" s="39"/>
      <c r="H228" s="3"/>
      <c r="I228" s="40"/>
      <c r="J228" s="3"/>
      <c r="K228" s="3"/>
      <c r="L228" s="3"/>
    </row>
    <row r="229" spans="1:12">
      <c r="A229" s="40"/>
      <c r="E229" s="39"/>
      <c r="H229" s="3"/>
      <c r="I229" s="40"/>
      <c r="J229" s="3"/>
      <c r="K229" s="3"/>
      <c r="L229" s="3"/>
    </row>
    <row r="230" spans="1:12">
      <c r="A230" s="40"/>
      <c r="E230" s="39"/>
      <c r="H230" s="3"/>
      <c r="I230" s="40"/>
      <c r="J230" s="3"/>
      <c r="K230" s="3"/>
      <c r="L230" s="3"/>
    </row>
    <row r="231" spans="1:12">
      <c r="A231" s="40"/>
      <c r="E231" s="39"/>
      <c r="H231" s="3"/>
      <c r="I231" s="40"/>
      <c r="J231" s="3"/>
      <c r="K231" s="3"/>
      <c r="L231" s="3"/>
    </row>
    <row r="232" spans="1:12">
      <c r="A232" s="40"/>
      <c r="E232" s="39"/>
      <c r="H232" s="3"/>
      <c r="I232" s="40"/>
      <c r="J232" s="3"/>
      <c r="K232" s="3"/>
      <c r="L232" s="3"/>
    </row>
    <row r="233" spans="1:12">
      <c r="A233" s="40"/>
      <c r="E233" s="39"/>
      <c r="H233" s="3"/>
      <c r="I233" s="40"/>
      <c r="J233" s="3"/>
      <c r="K233" s="3"/>
      <c r="L233" s="3"/>
    </row>
    <row r="234" spans="1:12">
      <c r="A234" s="40"/>
      <c r="E234" s="39"/>
      <c r="H234" s="3"/>
      <c r="I234" s="40"/>
      <c r="J234" s="3"/>
      <c r="K234" s="3"/>
      <c r="L234" s="3"/>
    </row>
    <row r="235" spans="1:12">
      <c r="A235" s="40"/>
      <c r="E235" s="39"/>
      <c r="H235" s="3"/>
      <c r="I235" s="40"/>
      <c r="J235" s="3"/>
      <c r="K235" s="3"/>
      <c r="L235" s="3"/>
    </row>
    <row r="236" spans="1:12">
      <c r="A236" s="40"/>
      <c r="E236" s="39"/>
      <c r="H236" s="3"/>
      <c r="I236" s="40"/>
      <c r="J236" s="3"/>
      <c r="K236" s="3"/>
      <c r="L236" s="3"/>
    </row>
    <row r="237" spans="1:12">
      <c r="A237" s="40"/>
      <c r="E237" s="39"/>
      <c r="H237" s="3"/>
      <c r="I237" s="40"/>
      <c r="J237" s="3"/>
      <c r="K237" s="3"/>
      <c r="L237" s="3"/>
    </row>
    <row r="238" spans="1:12">
      <c r="A238" s="40"/>
      <c r="E238" s="39"/>
      <c r="H238" s="3"/>
      <c r="I238" s="40"/>
      <c r="J238" s="3"/>
      <c r="K238" s="3"/>
      <c r="L238" s="3"/>
    </row>
    <row r="239" spans="1:12">
      <c r="A239" s="40"/>
      <c r="E239" s="39"/>
      <c r="H239" s="3"/>
      <c r="I239" s="40"/>
      <c r="J239" s="3"/>
      <c r="K239" s="3"/>
      <c r="L239" s="3"/>
    </row>
    <row r="240" spans="1:12">
      <c r="A240" s="40"/>
      <c r="E240" s="39"/>
      <c r="H240" s="3"/>
      <c r="I240" s="40"/>
      <c r="J240" s="3"/>
      <c r="K240" s="3"/>
      <c r="L240" s="3"/>
    </row>
    <row r="241" spans="1:12">
      <c r="A241" s="40"/>
      <c r="E241" s="39"/>
      <c r="H241" s="3"/>
      <c r="I241" s="40"/>
      <c r="J241" s="3"/>
      <c r="K241" s="3"/>
      <c r="L241" s="3"/>
    </row>
    <row r="242" spans="1:12">
      <c r="A242" s="40"/>
      <c r="E242" s="39"/>
      <c r="H242" s="3"/>
      <c r="I242" s="40"/>
      <c r="J242" s="3"/>
      <c r="K242" s="3"/>
      <c r="L242" s="3"/>
    </row>
    <row r="243" spans="1:12">
      <c r="A243" s="40"/>
      <c r="E243" s="39"/>
      <c r="H243" s="3"/>
      <c r="I243" s="40"/>
      <c r="J243" s="3"/>
      <c r="K243" s="3"/>
      <c r="L243" s="3"/>
    </row>
    <row r="244" spans="1:12">
      <c r="A244" s="40"/>
      <c r="E244" s="39"/>
      <c r="H244" s="3"/>
      <c r="I244" s="40"/>
      <c r="J244" s="3"/>
      <c r="K244" s="3"/>
      <c r="L244" s="3"/>
    </row>
    <row r="245" spans="1:12">
      <c r="A245" s="40"/>
      <c r="E245" s="39"/>
      <c r="H245" s="3"/>
      <c r="I245" s="40"/>
      <c r="J245" s="3"/>
      <c r="K245" s="3"/>
      <c r="L245" s="3"/>
    </row>
    <row r="246" spans="1:12">
      <c r="A246" s="40"/>
      <c r="E246" s="39"/>
      <c r="H246" s="3"/>
      <c r="I246" s="40"/>
      <c r="J246" s="3"/>
      <c r="K246" s="3"/>
      <c r="L246" s="3"/>
    </row>
    <row r="247" spans="1:12">
      <c r="A247" s="40"/>
      <c r="E247" s="39"/>
      <c r="H247" s="3"/>
      <c r="I247" s="40"/>
      <c r="J247" s="3"/>
      <c r="K247" s="3"/>
      <c r="L247" s="3"/>
    </row>
    <row r="248" spans="1:12">
      <c r="A248" s="40"/>
      <c r="E248" s="39"/>
      <c r="H248" s="3"/>
      <c r="I248" s="40"/>
      <c r="J248" s="3"/>
      <c r="K248" s="3"/>
      <c r="L248" s="3"/>
    </row>
    <row r="249" spans="1:12">
      <c r="A249" s="40"/>
      <c r="E249" s="39"/>
      <c r="H249" s="3"/>
      <c r="I249" s="40"/>
      <c r="J249" s="3"/>
      <c r="K249" s="3"/>
      <c r="L249" s="3"/>
    </row>
    <row r="250" spans="1:12">
      <c r="A250" s="40"/>
      <c r="E250" s="39"/>
      <c r="H250" s="3"/>
      <c r="I250" s="40"/>
      <c r="J250" s="3"/>
      <c r="K250" s="3"/>
      <c r="L250" s="3"/>
    </row>
    <row r="251" spans="1:12">
      <c r="A251" s="40"/>
      <c r="E251" s="39"/>
      <c r="H251" s="3"/>
      <c r="I251" s="40"/>
      <c r="J251" s="3"/>
      <c r="K251" s="3"/>
      <c r="L251" s="3"/>
    </row>
    <row r="252" spans="1:12">
      <c r="A252" s="40"/>
      <c r="E252" s="39"/>
      <c r="H252" s="3"/>
      <c r="I252" s="40"/>
      <c r="J252" s="3"/>
      <c r="K252" s="3"/>
      <c r="L252" s="3"/>
    </row>
    <row r="253" spans="1:12">
      <c r="A253" s="40"/>
      <c r="E253" s="39"/>
      <c r="H253" s="3"/>
      <c r="I253" s="40"/>
      <c r="J253" s="3"/>
      <c r="K253" s="3"/>
      <c r="L253" s="3"/>
    </row>
    <row r="254" spans="1:12">
      <c r="A254" s="40"/>
      <c r="E254" s="39"/>
      <c r="H254" s="3"/>
      <c r="I254" s="40"/>
      <c r="J254" s="3"/>
      <c r="K254" s="3"/>
      <c r="L254" s="3"/>
    </row>
    <row r="255" spans="1:12">
      <c r="A255" s="40"/>
      <c r="E255" s="39"/>
      <c r="H255" s="3"/>
      <c r="I255" s="40"/>
      <c r="J255" s="3"/>
      <c r="K255" s="3"/>
      <c r="L255" s="3"/>
    </row>
    <row r="256" spans="1:12">
      <c r="A256" s="40"/>
      <c r="E256" s="39"/>
      <c r="H256" s="3"/>
      <c r="I256" s="40"/>
      <c r="J256" s="3"/>
      <c r="K256" s="3"/>
      <c r="L256" s="3"/>
    </row>
    <row r="257" spans="1:12">
      <c r="A257" s="40"/>
      <c r="E257" s="39"/>
      <c r="H257" s="3"/>
      <c r="I257" s="40"/>
      <c r="J257" s="3"/>
      <c r="K257" s="3"/>
      <c r="L257" s="3"/>
    </row>
    <row r="258" spans="1:12">
      <c r="A258" s="40"/>
      <c r="E258" s="39"/>
      <c r="H258" s="3"/>
      <c r="I258" s="40"/>
      <c r="J258" s="3"/>
      <c r="K258" s="3"/>
      <c r="L258" s="3"/>
    </row>
    <row r="259" spans="1:12">
      <c r="A259" s="40"/>
      <c r="E259" s="39"/>
      <c r="H259" s="3"/>
      <c r="I259" s="40"/>
      <c r="J259" s="3"/>
      <c r="K259" s="3"/>
      <c r="L259" s="3"/>
    </row>
    <row r="260" spans="1:12">
      <c r="A260" s="40"/>
      <c r="E260" s="39"/>
      <c r="H260" s="3"/>
      <c r="I260" s="40"/>
      <c r="J260" s="3"/>
      <c r="K260" s="3"/>
      <c r="L260" s="3"/>
    </row>
    <row r="261" spans="1:12">
      <c r="A261" s="40"/>
      <c r="E261" s="39"/>
      <c r="H261" s="3"/>
      <c r="I261" s="40"/>
      <c r="J261" s="3"/>
      <c r="K261" s="3"/>
      <c r="L261" s="3"/>
    </row>
    <row r="262" spans="1:12">
      <c r="A262" s="40"/>
      <c r="E262" s="39"/>
      <c r="H262" s="3"/>
      <c r="I262" s="40"/>
      <c r="J262" s="3"/>
      <c r="K262" s="3"/>
      <c r="L262" s="3"/>
    </row>
    <row r="263" spans="1:12">
      <c r="A263" s="40"/>
      <c r="E263" s="39"/>
      <c r="H263" s="3"/>
      <c r="I263" s="40"/>
      <c r="J263" s="3"/>
      <c r="K263" s="3"/>
      <c r="L263" s="3"/>
    </row>
    <row r="264" spans="1:12">
      <c r="A264" s="40"/>
      <c r="E264" s="39"/>
      <c r="H264" s="3"/>
      <c r="I264" s="40"/>
      <c r="J264" s="3"/>
      <c r="K264" s="3"/>
      <c r="L264" s="3"/>
    </row>
    <row r="265" spans="1:12">
      <c r="A265" s="40"/>
      <c r="E265" s="39"/>
      <c r="H265" s="3"/>
      <c r="I265" s="40"/>
      <c r="J265" s="3"/>
      <c r="K265" s="3"/>
      <c r="L265" s="3"/>
    </row>
    <row r="266" spans="1:12">
      <c r="A266" s="40"/>
      <c r="E266" s="39"/>
      <c r="H266" s="3"/>
      <c r="I266" s="40"/>
      <c r="J266" s="3"/>
      <c r="K266" s="3"/>
      <c r="L266" s="3"/>
    </row>
    <row r="267" spans="1:12">
      <c r="A267" s="40"/>
      <c r="E267" s="39"/>
      <c r="H267" s="3"/>
      <c r="I267" s="40"/>
      <c r="J267" s="3"/>
      <c r="K267" s="3"/>
      <c r="L267" s="3"/>
    </row>
    <row r="268" spans="1:12">
      <c r="A268" s="40"/>
      <c r="E268" s="39"/>
      <c r="H268" s="3"/>
      <c r="I268" s="40"/>
      <c r="J268" s="3"/>
      <c r="K268" s="3"/>
      <c r="L268" s="3"/>
    </row>
    <row r="269" spans="1:12">
      <c r="A269" s="40"/>
      <c r="E269" s="39"/>
      <c r="H269" s="3"/>
      <c r="I269" s="40"/>
      <c r="J269" s="3"/>
      <c r="K269" s="3"/>
      <c r="L269" s="3"/>
    </row>
    <row r="270" spans="1:12">
      <c r="A270" s="40"/>
      <c r="E270" s="39"/>
      <c r="H270" s="3"/>
      <c r="I270" s="40"/>
      <c r="J270" s="3"/>
      <c r="K270" s="3"/>
      <c r="L270" s="3"/>
    </row>
    <row r="271" spans="1:12">
      <c r="A271" s="40"/>
      <c r="E271" s="39"/>
      <c r="H271" s="3"/>
      <c r="I271" s="40"/>
      <c r="J271" s="3"/>
      <c r="K271" s="3"/>
      <c r="L271" s="3"/>
    </row>
    <row r="272" spans="1:12">
      <c r="A272" s="40"/>
      <c r="E272" s="39"/>
      <c r="H272" s="3"/>
      <c r="I272" s="40"/>
      <c r="J272" s="3"/>
      <c r="K272" s="3"/>
      <c r="L272" s="3"/>
    </row>
    <row r="273" spans="1:12">
      <c r="A273" s="40"/>
      <c r="E273" s="39"/>
      <c r="H273" s="3"/>
      <c r="I273" s="40"/>
      <c r="J273" s="3"/>
      <c r="K273" s="3"/>
      <c r="L273" s="3"/>
    </row>
    <row r="274" spans="1:12">
      <c r="A274" s="40"/>
      <c r="E274" s="39"/>
      <c r="H274" s="3"/>
      <c r="I274" s="40"/>
      <c r="J274" s="3"/>
      <c r="K274" s="3"/>
      <c r="L274" s="3"/>
    </row>
    <row r="275" spans="1:12">
      <c r="A275" s="40"/>
      <c r="E275" s="39"/>
      <c r="H275" s="3"/>
      <c r="I275" s="40"/>
      <c r="J275" s="3"/>
      <c r="K275" s="3"/>
      <c r="L275" s="3"/>
    </row>
    <row r="276" spans="1:12">
      <c r="A276" s="40"/>
      <c r="E276" s="39"/>
      <c r="H276" s="3"/>
      <c r="I276" s="40"/>
      <c r="J276" s="3"/>
      <c r="K276" s="3"/>
      <c r="L276" s="3"/>
    </row>
    <row r="277" spans="1:12">
      <c r="A277" s="40"/>
      <c r="E277" s="39"/>
      <c r="H277" s="3"/>
      <c r="I277" s="40"/>
      <c r="J277" s="3"/>
      <c r="K277" s="3"/>
      <c r="L277" s="3"/>
    </row>
    <row r="278" spans="1:12">
      <c r="A278" s="40"/>
      <c r="E278" s="39"/>
      <c r="H278" s="3"/>
      <c r="I278" s="40"/>
      <c r="J278" s="3"/>
      <c r="K278" s="3"/>
      <c r="L278" s="3"/>
    </row>
    <row r="279" spans="1:12">
      <c r="A279" s="40"/>
      <c r="E279" s="39"/>
      <c r="H279" s="3"/>
      <c r="I279" s="40"/>
      <c r="J279" s="3"/>
      <c r="K279" s="3"/>
      <c r="L279" s="3"/>
    </row>
    <row r="280" spans="1:12">
      <c r="A280" s="40"/>
      <c r="E280" s="39"/>
      <c r="H280" s="3"/>
      <c r="I280" s="40"/>
      <c r="J280" s="3"/>
      <c r="K280" s="3"/>
      <c r="L280" s="3"/>
    </row>
    <row r="281" spans="1:12">
      <c r="A281" s="40"/>
      <c r="E281" s="39"/>
      <c r="H281" s="3"/>
      <c r="I281" s="40"/>
      <c r="J281" s="3"/>
      <c r="K281" s="3"/>
      <c r="L281" s="3"/>
    </row>
    <row r="282" spans="1:12">
      <c r="A282" s="40"/>
      <c r="E282" s="39"/>
      <c r="H282" s="3"/>
      <c r="I282" s="40"/>
      <c r="J282" s="3"/>
      <c r="K282" s="3"/>
      <c r="L282" s="3"/>
    </row>
    <row r="283" spans="1:12">
      <c r="A283" s="40"/>
      <c r="E283" s="39"/>
      <c r="H283" s="3"/>
      <c r="I283" s="40"/>
      <c r="J283" s="3"/>
      <c r="K283" s="3"/>
      <c r="L283" s="3"/>
    </row>
    <row r="284" spans="1:12">
      <c r="A284" s="40"/>
      <c r="E284" s="39"/>
      <c r="H284" s="3"/>
      <c r="I284" s="40"/>
      <c r="J284" s="3"/>
      <c r="K284" s="3"/>
      <c r="L284" s="3"/>
    </row>
    <row r="285" spans="1:12">
      <c r="A285" s="40"/>
      <c r="E285" s="39"/>
      <c r="H285" s="3"/>
      <c r="I285" s="40"/>
      <c r="J285" s="3"/>
      <c r="K285" s="3"/>
      <c r="L285" s="3"/>
    </row>
    <row r="286" spans="1:12">
      <c r="A286" s="40"/>
      <c r="E286" s="39"/>
      <c r="H286" s="3"/>
      <c r="I286" s="40"/>
      <c r="J286" s="3"/>
      <c r="K286" s="3"/>
      <c r="L286" s="3"/>
    </row>
    <row r="287" spans="1:12">
      <c r="A287" s="40"/>
      <c r="E287" s="39"/>
      <c r="H287" s="3"/>
      <c r="I287" s="40"/>
      <c r="J287" s="3"/>
      <c r="K287" s="3"/>
      <c r="L287" s="3"/>
    </row>
    <row r="288" spans="1:12">
      <c r="A288" s="40"/>
      <c r="E288" s="39"/>
      <c r="H288" s="3"/>
      <c r="I288" s="40"/>
      <c r="J288" s="3"/>
      <c r="K288" s="3"/>
      <c r="L288" s="3"/>
    </row>
    <row r="289" spans="1:12">
      <c r="A289" s="40"/>
      <c r="E289" s="39"/>
      <c r="H289" s="3"/>
      <c r="I289" s="40"/>
      <c r="J289" s="3"/>
      <c r="K289" s="3"/>
      <c r="L289" s="3"/>
    </row>
    <row r="290" spans="1:12">
      <c r="A290" s="40"/>
      <c r="E290" s="39"/>
      <c r="H290" s="3"/>
      <c r="I290" s="40"/>
      <c r="J290" s="3"/>
      <c r="K290" s="3"/>
      <c r="L290" s="3"/>
    </row>
    <row r="291" spans="1:12">
      <c r="A291" s="40"/>
      <c r="E291" s="39"/>
      <c r="H291" s="3"/>
      <c r="I291" s="40"/>
      <c r="J291" s="3"/>
      <c r="K291" s="3"/>
      <c r="L291" s="3"/>
    </row>
    <row r="292" spans="1:12">
      <c r="A292" s="40"/>
      <c r="E292" s="39"/>
      <c r="H292" s="3"/>
      <c r="I292" s="40"/>
      <c r="J292" s="3"/>
      <c r="K292" s="3"/>
      <c r="L292" s="3"/>
    </row>
    <row r="293" spans="1:12">
      <c r="A293" s="40"/>
      <c r="E293" s="39"/>
      <c r="H293" s="3"/>
      <c r="I293" s="40"/>
      <c r="J293" s="3"/>
      <c r="K293" s="3"/>
      <c r="L293" s="3"/>
    </row>
    <row r="294" spans="1:12">
      <c r="A294" s="40"/>
      <c r="E294" s="39"/>
      <c r="H294" s="3"/>
      <c r="I294" s="40"/>
      <c r="J294" s="3"/>
      <c r="K294" s="3"/>
      <c r="L294" s="3"/>
    </row>
    <row r="295" spans="1:12">
      <c r="A295" s="40"/>
      <c r="E295" s="39"/>
      <c r="H295" s="3"/>
      <c r="I295" s="40"/>
      <c r="J295" s="3"/>
      <c r="K295" s="3"/>
      <c r="L295" s="3"/>
    </row>
    <row r="296" spans="1:12">
      <c r="A296" s="40"/>
      <c r="E296" s="39"/>
      <c r="H296" s="3"/>
      <c r="I296" s="40"/>
      <c r="J296" s="3"/>
      <c r="K296" s="3"/>
      <c r="L296" s="3"/>
    </row>
    <row r="297" spans="1:12">
      <c r="A297" s="40"/>
      <c r="E297" s="39"/>
      <c r="H297" s="3"/>
      <c r="I297" s="40"/>
      <c r="J297" s="3"/>
      <c r="K297" s="3"/>
      <c r="L297" s="3"/>
    </row>
    <row r="298" spans="1:12">
      <c r="A298" s="40"/>
      <c r="E298" s="39"/>
      <c r="H298" s="3"/>
      <c r="I298" s="40"/>
      <c r="J298" s="3"/>
      <c r="K298" s="3"/>
      <c r="L298" s="3"/>
    </row>
    <row r="299" spans="1:12">
      <c r="A299" s="40"/>
      <c r="E299" s="39"/>
      <c r="H299" s="3"/>
      <c r="I299" s="40"/>
      <c r="J299" s="3"/>
      <c r="K299" s="3"/>
      <c r="L299" s="3"/>
    </row>
    <row r="300" spans="1:12">
      <c r="A300" s="40"/>
      <c r="E300" s="39"/>
      <c r="H300" s="3"/>
      <c r="I300" s="40"/>
      <c r="J300" s="3"/>
      <c r="K300" s="3"/>
      <c r="L300" s="3"/>
    </row>
    <row r="301" spans="1:12">
      <c r="A301" s="40"/>
      <c r="E301" s="39"/>
      <c r="H301" s="3"/>
      <c r="I301" s="40"/>
      <c r="J301" s="3"/>
      <c r="K301" s="3"/>
      <c r="L301" s="3"/>
    </row>
    <row r="302" spans="1:12">
      <c r="A302" s="40"/>
      <c r="E302" s="39"/>
      <c r="H302" s="3"/>
      <c r="I302" s="40"/>
      <c r="J302" s="3"/>
      <c r="K302" s="3"/>
      <c r="L302" s="3"/>
    </row>
    <row r="303" spans="1:12">
      <c r="A303" s="40"/>
      <c r="E303" s="39"/>
      <c r="H303" s="3"/>
      <c r="I303" s="40"/>
      <c r="J303" s="3"/>
      <c r="K303" s="3"/>
      <c r="L303" s="3"/>
    </row>
    <row r="304" spans="1:12">
      <c r="A304" s="40"/>
      <c r="E304" s="39"/>
      <c r="H304" s="3"/>
      <c r="I304" s="40"/>
      <c r="J304" s="3"/>
      <c r="K304" s="3"/>
      <c r="L304" s="3"/>
    </row>
    <row r="305" spans="1:12">
      <c r="A305" s="40"/>
      <c r="E305" s="39"/>
      <c r="H305" s="3"/>
      <c r="I305" s="40"/>
      <c r="J305" s="3"/>
      <c r="K305" s="3"/>
      <c r="L305" s="3"/>
    </row>
    <row r="306" spans="1:12">
      <c r="A306" s="40"/>
      <c r="E306" s="39"/>
      <c r="H306" s="3"/>
      <c r="I306" s="40"/>
      <c r="J306" s="3"/>
      <c r="K306" s="3"/>
      <c r="L306" s="3"/>
    </row>
    <row r="307" spans="1:12">
      <c r="A307" s="40"/>
      <c r="E307" s="39"/>
      <c r="H307" s="3"/>
      <c r="I307" s="40"/>
      <c r="J307" s="3"/>
      <c r="K307" s="3"/>
      <c r="L307" s="3"/>
    </row>
    <row r="308" spans="1:12">
      <c r="A308" s="40"/>
      <c r="E308" s="39"/>
      <c r="H308" s="3"/>
      <c r="I308" s="40"/>
      <c r="J308" s="3"/>
      <c r="K308" s="3"/>
      <c r="L308" s="3"/>
    </row>
    <row r="309" spans="1:12">
      <c r="A309" s="40"/>
      <c r="E309" s="39"/>
      <c r="H309" s="3"/>
      <c r="I309" s="40"/>
      <c r="J309" s="3"/>
      <c r="K309" s="3"/>
      <c r="L309" s="3"/>
    </row>
    <row r="310" spans="1:12">
      <c r="A310" s="40"/>
      <c r="E310" s="39"/>
      <c r="H310" s="3"/>
      <c r="I310" s="40"/>
      <c r="J310" s="3"/>
      <c r="K310" s="3"/>
      <c r="L310" s="3"/>
    </row>
    <row r="311" spans="1:12">
      <c r="A311" s="40"/>
      <c r="E311" s="39"/>
      <c r="H311" s="3"/>
      <c r="I311" s="40"/>
      <c r="J311" s="3"/>
      <c r="K311" s="3"/>
      <c r="L311" s="3"/>
    </row>
    <row r="312" spans="1:12">
      <c r="A312" s="40"/>
      <c r="E312" s="39"/>
      <c r="H312" s="3"/>
      <c r="I312" s="40"/>
      <c r="J312" s="3"/>
      <c r="K312" s="3"/>
      <c r="L312" s="3"/>
    </row>
    <row r="313" spans="1:12">
      <c r="A313" s="40"/>
      <c r="E313" s="39"/>
      <c r="H313" s="3"/>
      <c r="I313" s="40"/>
      <c r="J313" s="3"/>
      <c r="K313" s="3"/>
      <c r="L313" s="3"/>
    </row>
    <row r="314" spans="1:12">
      <c r="A314" s="40"/>
      <c r="E314" s="39"/>
      <c r="H314" s="3"/>
      <c r="I314" s="40"/>
      <c r="J314" s="3"/>
      <c r="K314" s="3"/>
      <c r="L314" s="3"/>
    </row>
    <row r="315" spans="1:12">
      <c r="A315" s="40"/>
      <c r="E315" s="39"/>
      <c r="H315" s="3"/>
      <c r="I315" s="40"/>
      <c r="J315" s="3"/>
      <c r="K315" s="3"/>
      <c r="L315" s="3"/>
    </row>
    <row r="316" spans="1:12">
      <c r="A316" s="40"/>
      <c r="E316" s="39"/>
      <c r="H316" s="3"/>
      <c r="I316" s="40"/>
      <c r="J316" s="3"/>
      <c r="K316" s="3"/>
      <c r="L316" s="3"/>
    </row>
    <row r="317" spans="1:12">
      <c r="A317" s="40"/>
      <c r="E317" s="39"/>
      <c r="H317" s="3"/>
      <c r="I317" s="40"/>
      <c r="J317" s="3"/>
      <c r="K317" s="3"/>
      <c r="L317" s="3"/>
    </row>
    <row r="318" spans="1:12">
      <c r="A318" s="40"/>
      <c r="E318" s="39"/>
      <c r="H318" s="3"/>
      <c r="I318" s="40"/>
      <c r="J318" s="3"/>
      <c r="K318" s="3"/>
      <c r="L318" s="3"/>
    </row>
    <row r="319" spans="1:12">
      <c r="A319" s="40"/>
      <c r="E319" s="39"/>
      <c r="H319" s="3"/>
      <c r="I319" s="40"/>
      <c r="J319" s="3"/>
      <c r="K319" s="3"/>
      <c r="L319" s="3"/>
    </row>
    <row r="320" spans="1:12">
      <c r="A320" s="40"/>
      <c r="E320" s="39"/>
      <c r="H320" s="3"/>
      <c r="I320" s="40"/>
      <c r="J320" s="3"/>
      <c r="K320" s="3"/>
      <c r="L320" s="3"/>
    </row>
    <row r="321" spans="1:12">
      <c r="A321" s="40"/>
      <c r="E321" s="39"/>
      <c r="H321" s="3"/>
      <c r="I321" s="40"/>
      <c r="J321" s="3"/>
      <c r="K321" s="3"/>
      <c r="L321" s="3"/>
    </row>
    <row r="322" spans="1:12">
      <c r="A322" s="40"/>
      <c r="E322" s="39"/>
      <c r="H322" s="3"/>
      <c r="I322" s="40"/>
      <c r="J322" s="3"/>
      <c r="K322" s="3"/>
      <c r="L322" s="3"/>
    </row>
    <row r="323" spans="1:12">
      <c r="A323" s="40"/>
      <c r="E323" s="39"/>
      <c r="H323" s="3"/>
      <c r="I323" s="40"/>
      <c r="J323" s="3"/>
      <c r="K323" s="3"/>
      <c r="L323" s="3"/>
    </row>
    <row r="324" spans="1:12">
      <c r="A324" s="40"/>
      <c r="E324" s="39"/>
      <c r="H324" s="3"/>
      <c r="I324" s="40"/>
      <c r="J324" s="3"/>
      <c r="K324" s="3"/>
      <c r="L324" s="3"/>
    </row>
    <row r="325" spans="1:12">
      <c r="A325" s="40"/>
      <c r="E325" s="39"/>
      <c r="H325" s="3"/>
      <c r="I325" s="40"/>
      <c r="J325" s="3"/>
      <c r="K325" s="3"/>
      <c r="L325" s="3"/>
    </row>
    <row r="326" spans="1:12">
      <c r="A326" s="40"/>
      <c r="E326" s="39"/>
      <c r="H326" s="3"/>
      <c r="I326" s="40"/>
      <c r="J326" s="3"/>
      <c r="K326" s="3"/>
      <c r="L326" s="3"/>
    </row>
    <row r="327" spans="1:12">
      <c r="A327" s="40"/>
      <c r="E327" s="39"/>
      <c r="H327" s="3"/>
      <c r="I327" s="40"/>
      <c r="J327" s="3"/>
      <c r="K327" s="3"/>
      <c r="L327" s="3"/>
    </row>
    <row r="328" spans="1:12">
      <c r="A328" s="40"/>
      <c r="E328" s="39"/>
      <c r="H328" s="3"/>
      <c r="I328" s="40"/>
      <c r="J328" s="3"/>
      <c r="K328" s="3"/>
      <c r="L328" s="3"/>
    </row>
    <row r="329" spans="1:12">
      <c r="A329" s="40"/>
      <c r="E329" s="39"/>
      <c r="H329" s="3"/>
      <c r="I329" s="40"/>
      <c r="J329" s="3"/>
      <c r="K329" s="3"/>
      <c r="L329" s="3"/>
    </row>
    <row r="330" spans="1:12">
      <c r="A330" s="40"/>
      <c r="E330" s="39"/>
      <c r="H330" s="3"/>
      <c r="I330" s="40"/>
      <c r="J330" s="3"/>
      <c r="K330" s="3"/>
      <c r="L330" s="3"/>
    </row>
    <row r="331" spans="1:12">
      <c r="A331" s="40"/>
      <c r="E331" s="39"/>
      <c r="H331" s="3"/>
      <c r="I331" s="40"/>
      <c r="J331" s="3"/>
      <c r="K331" s="3"/>
      <c r="L331" s="3"/>
    </row>
    <row r="332" spans="1:12">
      <c r="A332" s="40"/>
      <c r="E332" s="39"/>
      <c r="H332" s="3"/>
      <c r="I332" s="40"/>
      <c r="J332" s="3"/>
      <c r="K332" s="3"/>
      <c r="L332" s="3"/>
    </row>
    <row r="333" spans="1:12">
      <c r="A333" s="40"/>
      <c r="E333" s="39"/>
      <c r="H333" s="3"/>
      <c r="I333" s="40"/>
      <c r="J333" s="3"/>
      <c r="K333" s="3"/>
      <c r="L333" s="3"/>
    </row>
    <row r="334" spans="1:12">
      <c r="A334" s="40"/>
      <c r="E334" s="39"/>
      <c r="H334" s="3"/>
      <c r="I334" s="40"/>
      <c r="J334" s="3"/>
      <c r="K334" s="3"/>
      <c r="L334" s="3"/>
    </row>
    <row r="335" spans="1:12">
      <c r="A335" s="40"/>
      <c r="E335" s="39"/>
      <c r="H335" s="3"/>
      <c r="I335" s="40"/>
      <c r="J335" s="3"/>
      <c r="K335" s="3"/>
      <c r="L335" s="3"/>
    </row>
    <row r="336" spans="1:12">
      <c r="A336" s="40"/>
      <c r="E336" s="39"/>
      <c r="H336" s="3"/>
      <c r="I336" s="40"/>
      <c r="J336" s="3"/>
      <c r="K336" s="3"/>
      <c r="L336" s="3"/>
    </row>
    <row r="337" spans="1:12">
      <c r="A337" s="40"/>
      <c r="E337" s="39"/>
      <c r="H337" s="3"/>
      <c r="I337" s="40"/>
      <c r="J337" s="3"/>
      <c r="K337" s="3"/>
      <c r="L337" s="3"/>
    </row>
    <row r="338" spans="1:12">
      <c r="A338" s="40"/>
      <c r="E338" s="39"/>
      <c r="H338" s="3"/>
      <c r="I338" s="40"/>
      <c r="J338" s="3"/>
      <c r="K338" s="3"/>
      <c r="L338" s="3"/>
    </row>
    <row r="339" spans="1:12">
      <c r="A339" s="40"/>
      <c r="E339" s="39"/>
      <c r="H339" s="3"/>
      <c r="I339" s="40"/>
      <c r="J339" s="3"/>
      <c r="K339" s="3"/>
      <c r="L339" s="3"/>
    </row>
    <row r="340" spans="1:12">
      <c r="A340" s="40"/>
      <c r="E340" s="39"/>
      <c r="H340" s="3"/>
      <c r="I340" s="40"/>
      <c r="J340" s="3"/>
      <c r="K340" s="3"/>
      <c r="L340" s="3"/>
    </row>
    <row r="341" spans="1:12">
      <c r="A341" s="40"/>
      <c r="E341" s="39"/>
      <c r="H341" s="3"/>
      <c r="I341" s="40"/>
      <c r="J341" s="3"/>
      <c r="K341" s="3"/>
      <c r="L341" s="3"/>
    </row>
    <row r="342" spans="1:12">
      <c r="A342" s="40"/>
      <c r="E342" s="39"/>
      <c r="H342" s="3"/>
      <c r="I342" s="40"/>
      <c r="J342" s="3"/>
      <c r="K342" s="3"/>
      <c r="L342" s="3"/>
    </row>
    <row r="343" spans="1:12">
      <c r="A343" s="40"/>
      <c r="E343" s="39"/>
      <c r="H343" s="3"/>
      <c r="I343" s="40"/>
      <c r="J343" s="3"/>
      <c r="K343" s="3"/>
      <c r="L343" s="3"/>
    </row>
    <row r="344" spans="1:12">
      <c r="A344" s="40"/>
      <c r="E344" s="39"/>
      <c r="H344" s="3"/>
      <c r="I344" s="40"/>
      <c r="J344" s="3"/>
      <c r="K344" s="3"/>
      <c r="L344" s="3"/>
    </row>
    <row r="345" spans="1:12">
      <c r="A345" s="40"/>
      <c r="E345" s="39"/>
      <c r="H345" s="3"/>
      <c r="I345" s="40"/>
      <c r="J345" s="3"/>
      <c r="K345" s="3"/>
      <c r="L345" s="3"/>
    </row>
    <row r="346" spans="1:12">
      <c r="A346" s="40"/>
      <c r="E346" s="39"/>
      <c r="H346" s="3"/>
      <c r="I346" s="40"/>
      <c r="J346" s="3"/>
      <c r="K346" s="3"/>
      <c r="L346" s="3"/>
    </row>
    <row r="347" spans="1:12">
      <c r="A347" s="40"/>
      <c r="E347" s="39"/>
      <c r="H347" s="3"/>
      <c r="I347" s="40"/>
      <c r="J347" s="3"/>
      <c r="K347" s="3"/>
      <c r="L347" s="3"/>
    </row>
    <row r="348" spans="1:12">
      <c r="A348" s="40"/>
      <c r="E348" s="39"/>
      <c r="H348" s="3"/>
      <c r="I348" s="40"/>
      <c r="J348" s="3"/>
      <c r="K348" s="3"/>
      <c r="L348" s="3"/>
    </row>
    <row r="349" spans="1:12">
      <c r="A349" s="40"/>
      <c r="E349" s="39"/>
      <c r="H349" s="3"/>
      <c r="I349" s="40"/>
      <c r="J349" s="3"/>
      <c r="K349" s="3"/>
      <c r="L349" s="3"/>
    </row>
    <row r="350" spans="1:12">
      <c r="A350" s="40"/>
      <c r="E350" s="39"/>
      <c r="H350" s="3"/>
      <c r="I350" s="40"/>
      <c r="J350" s="3"/>
      <c r="K350" s="3"/>
      <c r="L350" s="3"/>
    </row>
    <row r="351" spans="1:12">
      <c r="A351" s="40"/>
      <c r="E351" s="39"/>
      <c r="H351" s="3"/>
      <c r="I351" s="40"/>
      <c r="J351" s="3"/>
      <c r="K351" s="3"/>
      <c r="L351" s="3"/>
    </row>
    <row r="352" spans="1:12">
      <c r="A352" s="40"/>
      <c r="E352" s="39"/>
      <c r="H352" s="3"/>
      <c r="I352" s="40"/>
      <c r="J352" s="3"/>
      <c r="K352" s="3"/>
      <c r="L352" s="3"/>
    </row>
    <row r="353" spans="1:12">
      <c r="A353" s="40"/>
      <c r="E353" s="39"/>
      <c r="H353" s="3"/>
      <c r="I353" s="40"/>
      <c r="J353" s="3"/>
      <c r="K353" s="3"/>
      <c r="L353" s="3"/>
    </row>
    <row r="354" spans="1:12">
      <c r="A354" s="40"/>
      <c r="E354" s="39"/>
      <c r="H354" s="3"/>
      <c r="I354" s="40"/>
      <c r="J354" s="3"/>
      <c r="K354" s="3"/>
      <c r="L354" s="3"/>
    </row>
    <row r="355" spans="1:12">
      <c r="A355" s="40"/>
      <c r="E355" s="39"/>
      <c r="H355" s="3"/>
      <c r="I355" s="40"/>
      <c r="J355" s="3"/>
      <c r="K355" s="3"/>
      <c r="L355" s="3"/>
    </row>
    <row r="356" spans="1:12">
      <c r="A356" s="40"/>
      <c r="E356" s="39"/>
      <c r="H356" s="3"/>
      <c r="I356" s="40"/>
      <c r="J356" s="3"/>
      <c r="K356" s="3"/>
      <c r="L356" s="3"/>
    </row>
    <row r="357" spans="1:12">
      <c r="A357" s="40"/>
      <c r="E357" s="39"/>
      <c r="H357" s="3"/>
      <c r="I357" s="40"/>
      <c r="J357" s="3"/>
      <c r="K357" s="3"/>
      <c r="L357" s="3"/>
    </row>
    <row r="358" spans="1:12">
      <c r="A358" s="40"/>
      <c r="E358" s="39"/>
      <c r="H358" s="3"/>
      <c r="I358" s="40"/>
      <c r="J358" s="3"/>
      <c r="K358" s="3"/>
      <c r="L358" s="3"/>
    </row>
    <row r="359" spans="1:12">
      <c r="A359" s="40"/>
      <c r="E359" s="39"/>
      <c r="H359" s="3"/>
      <c r="I359" s="40"/>
      <c r="J359" s="3"/>
      <c r="K359" s="3"/>
      <c r="L359" s="3"/>
    </row>
    <row r="360" spans="1:12">
      <c r="A360" s="40"/>
      <c r="E360" s="39"/>
      <c r="H360" s="3"/>
      <c r="I360" s="40"/>
      <c r="J360" s="3"/>
      <c r="K360" s="3"/>
      <c r="L360" s="3"/>
    </row>
    <row r="361" spans="1:12">
      <c r="A361" s="40"/>
      <c r="E361" s="39"/>
      <c r="H361" s="3"/>
      <c r="I361" s="40"/>
      <c r="J361" s="3"/>
      <c r="K361" s="3"/>
      <c r="L361" s="3"/>
    </row>
    <row r="362" spans="1:12">
      <c r="A362" s="40"/>
      <c r="E362" s="39"/>
      <c r="H362" s="3"/>
      <c r="I362" s="40"/>
      <c r="J362" s="3"/>
      <c r="K362" s="3"/>
      <c r="L362" s="3"/>
    </row>
    <row r="363" spans="1:12">
      <c r="A363" s="40"/>
      <c r="E363" s="39"/>
      <c r="H363" s="3"/>
      <c r="I363" s="40"/>
      <c r="J363" s="3"/>
      <c r="K363" s="3"/>
      <c r="L363" s="3"/>
    </row>
    <row r="364" spans="1:12">
      <c r="A364" s="40"/>
      <c r="E364" s="39"/>
      <c r="H364" s="3"/>
      <c r="I364" s="40"/>
      <c r="J364" s="3"/>
      <c r="K364" s="3"/>
      <c r="L364" s="3"/>
    </row>
    <row r="365" spans="1:12">
      <c r="A365" s="40"/>
      <c r="E365" s="39"/>
      <c r="H365" s="3"/>
      <c r="I365" s="40"/>
      <c r="J365" s="3"/>
      <c r="K365" s="3"/>
      <c r="L365" s="3"/>
    </row>
    <row r="366" spans="1:12">
      <c r="A366" s="40"/>
      <c r="E366" s="39"/>
      <c r="H366" s="3"/>
      <c r="I366" s="40"/>
      <c r="J366" s="3"/>
      <c r="K366" s="3"/>
      <c r="L366" s="3"/>
    </row>
    <row r="367" spans="1:12">
      <c r="A367" s="40"/>
      <c r="E367" s="39"/>
      <c r="H367" s="3"/>
      <c r="I367" s="40"/>
      <c r="J367" s="3"/>
      <c r="K367" s="3"/>
      <c r="L367" s="3"/>
    </row>
    <row r="368" spans="1:12">
      <c r="A368" s="40"/>
      <c r="E368" s="39"/>
      <c r="H368" s="3"/>
      <c r="I368" s="40"/>
      <c r="J368" s="3"/>
      <c r="K368" s="3"/>
      <c r="L368" s="3"/>
    </row>
    <row r="369" spans="1:12">
      <c r="A369" s="40"/>
      <c r="E369" s="39"/>
      <c r="H369" s="3"/>
      <c r="I369" s="40"/>
      <c r="J369" s="3"/>
      <c r="K369" s="3"/>
      <c r="L369" s="3"/>
    </row>
    <row r="370" spans="1:12">
      <c r="A370" s="40"/>
      <c r="E370" s="39"/>
      <c r="H370" s="3"/>
      <c r="I370" s="40"/>
      <c r="J370" s="3"/>
      <c r="K370" s="3"/>
      <c r="L370" s="3"/>
    </row>
    <row r="371" spans="1:12">
      <c r="A371" s="40"/>
      <c r="E371" s="39"/>
      <c r="H371" s="3"/>
      <c r="I371" s="40"/>
      <c r="J371" s="3"/>
      <c r="K371" s="3"/>
      <c r="L371" s="3"/>
    </row>
    <row r="372" spans="1:12">
      <c r="A372" s="40"/>
      <c r="E372" s="39"/>
      <c r="H372" s="3"/>
      <c r="I372" s="40"/>
      <c r="J372" s="3"/>
      <c r="K372" s="3"/>
      <c r="L372" s="3"/>
    </row>
    <row r="373" spans="1:12">
      <c r="A373" s="40"/>
      <c r="E373" s="39"/>
      <c r="H373" s="3"/>
      <c r="I373" s="40"/>
      <c r="J373" s="3"/>
      <c r="K373" s="3"/>
      <c r="L373" s="3"/>
    </row>
    <row r="374" spans="1:12">
      <c r="A374" s="40"/>
      <c r="E374" s="39"/>
      <c r="H374" s="3"/>
      <c r="I374" s="40"/>
      <c r="J374" s="3"/>
      <c r="K374" s="3"/>
      <c r="L374" s="3"/>
    </row>
    <row r="375" spans="1:12">
      <c r="A375" s="40"/>
      <c r="E375" s="39"/>
      <c r="H375" s="3"/>
      <c r="I375" s="40"/>
      <c r="J375" s="3"/>
      <c r="K375" s="3"/>
      <c r="L375" s="3"/>
    </row>
    <row r="376" spans="1:12">
      <c r="A376" s="40"/>
      <c r="E376" s="39"/>
      <c r="H376" s="3"/>
      <c r="I376" s="40"/>
      <c r="J376" s="3"/>
      <c r="K376" s="3"/>
      <c r="L376" s="3"/>
    </row>
    <row r="377" spans="1:12">
      <c r="A377" s="40"/>
      <c r="E377" s="39"/>
      <c r="H377" s="3"/>
      <c r="I377" s="40"/>
      <c r="J377" s="3"/>
      <c r="K377" s="3"/>
      <c r="L377" s="3"/>
    </row>
    <row r="378" spans="1:12">
      <c r="A378" s="40"/>
      <c r="E378" s="39"/>
      <c r="H378" s="3"/>
      <c r="I378" s="40"/>
      <c r="J378" s="3"/>
      <c r="K378" s="3"/>
      <c r="L378" s="3"/>
    </row>
    <row r="379" spans="1:12">
      <c r="A379" s="40"/>
      <c r="E379" s="39"/>
      <c r="H379" s="3"/>
      <c r="I379" s="40"/>
      <c r="J379" s="3"/>
      <c r="K379" s="3"/>
      <c r="L379" s="3"/>
    </row>
    <row r="380" spans="1:12">
      <c r="A380" s="40"/>
      <c r="E380" s="39"/>
      <c r="H380" s="3"/>
      <c r="I380" s="40"/>
      <c r="J380" s="3"/>
      <c r="K380" s="3"/>
      <c r="L380" s="3"/>
    </row>
    <row r="381" spans="1:12">
      <c r="A381" s="40"/>
      <c r="E381" s="39"/>
      <c r="H381" s="3"/>
      <c r="I381" s="40"/>
      <c r="J381" s="3"/>
      <c r="K381" s="3"/>
      <c r="L381" s="3"/>
    </row>
    <row r="382" spans="1:12">
      <c r="A382" s="40"/>
      <c r="E382" s="39"/>
      <c r="H382" s="3"/>
      <c r="I382" s="40"/>
      <c r="J382" s="3"/>
      <c r="K382" s="3"/>
      <c r="L382" s="3"/>
    </row>
    <row r="383" spans="1:12">
      <c r="A383" s="40"/>
      <c r="E383" s="39"/>
      <c r="H383" s="3"/>
      <c r="I383" s="40"/>
      <c r="J383" s="3"/>
      <c r="K383" s="3"/>
      <c r="L383" s="3"/>
    </row>
    <row r="384" spans="1:12">
      <c r="A384" s="40"/>
      <c r="E384" s="39"/>
      <c r="H384" s="3"/>
      <c r="I384" s="40"/>
      <c r="J384" s="3"/>
      <c r="K384" s="3"/>
      <c r="L384" s="3"/>
    </row>
    <row r="385" spans="1:12">
      <c r="A385" s="40"/>
      <c r="E385" s="39"/>
      <c r="H385" s="3"/>
      <c r="I385" s="40"/>
      <c r="J385" s="3"/>
      <c r="K385" s="3"/>
      <c r="L385" s="3"/>
    </row>
    <row r="386" spans="1:12">
      <c r="A386" s="40"/>
      <c r="E386" s="39"/>
      <c r="H386" s="3"/>
      <c r="I386" s="40"/>
      <c r="J386" s="3"/>
      <c r="K386" s="3"/>
      <c r="L386" s="3"/>
    </row>
    <row r="387" spans="1:12">
      <c r="A387" s="40"/>
      <c r="E387" s="39"/>
      <c r="H387" s="3"/>
      <c r="I387" s="40"/>
      <c r="J387" s="3"/>
      <c r="K387" s="3"/>
      <c r="L387" s="3"/>
    </row>
    <row r="388" spans="1:12">
      <c r="A388" s="40"/>
      <c r="E388" s="39"/>
      <c r="H388" s="3"/>
      <c r="I388" s="40"/>
      <c r="J388" s="3"/>
      <c r="K388" s="3"/>
      <c r="L388" s="3"/>
    </row>
    <row r="389" spans="1:12">
      <c r="A389" s="40"/>
      <c r="E389" s="39"/>
      <c r="H389" s="3"/>
      <c r="I389" s="40"/>
      <c r="J389" s="3"/>
      <c r="K389" s="3"/>
      <c r="L389" s="3"/>
    </row>
    <row r="390" spans="1:12">
      <c r="A390" s="40"/>
      <c r="E390" s="39"/>
      <c r="H390" s="3"/>
      <c r="I390" s="40"/>
      <c r="J390" s="3"/>
      <c r="K390" s="3"/>
      <c r="L390" s="3"/>
    </row>
    <row r="391" spans="1:12">
      <c r="A391" s="40"/>
      <c r="E391" s="39"/>
      <c r="H391" s="3"/>
      <c r="I391" s="40"/>
      <c r="J391" s="3"/>
      <c r="K391" s="3"/>
      <c r="L391" s="3"/>
    </row>
    <row r="392" spans="1:12">
      <c r="A392" s="40"/>
      <c r="E392" s="39"/>
      <c r="H392" s="3"/>
      <c r="I392" s="40"/>
      <c r="J392" s="3"/>
      <c r="K392" s="3"/>
      <c r="L392" s="3"/>
    </row>
    <row r="393" spans="1:12">
      <c r="A393" s="40"/>
      <c r="E393" s="39"/>
      <c r="H393" s="3"/>
      <c r="I393" s="40"/>
      <c r="J393" s="3"/>
      <c r="K393" s="3"/>
      <c r="L393" s="3"/>
    </row>
    <row r="394" spans="1:12">
      <c r="A394" s="40"/>
      <c r="E394" s="39"/>
      <c r="H394" s="3"/>
      <c r="I394" s="40"/>
      <c r="J394" s="3"/>
      <c r="K394" s="3"/>
      <c r="L394" s="3"/>
    </row>
    <row r="395" spans="1:12">
      <c r="A395" s="40"/>
      <c r="E395" s="39"/>
      <c r="H395" s="3"/>
      <c r="I395" s="40"/>
      <c r="J395" s="3"/>
      <c r="K395" s="3"/>
      <c r="L395" s="3"/>
    </row>
    <row r="396" spans="1:12">
      <c r="A396" s="40"/>
      <c r="E396" s="39"/>
      <c r="H396" s="3"/>
      <c r="I396" s="40"/>
      <c r="J396" s="3"/>
      <c r="K396" s="3"/>
      <c r="L396" s="3"/>
    </row>
    <row r="397" spans="1:12">
      <c r="A397" s="40"/>
      <c r="E397" s="39"/>
      <c r="H397" s="3"/>
      <c r="I397" s="40"/>
      <c r="J397" s="3"/>
      <c r="K397" s="3"/>
      <c r="L397" s="3"/>
    </row>
    <row r="398" spans="1:12">
      <c r="A398" s="40"/>
      <c r="E398" s="39"/>
      <c r="H398" s="3"/>
      <c r="I398" s="40"/>
      <c r="J398" s="3"/>
      <c r="K398" s="3"/>
      <c r="L398" s="3"/>
    </row>
    <row r="399" spans="1:12">
      <c r="A399" s="40"/>
      <c r="E399" s="39"/>
      <c r="H399" s="3"/>
      <c r="I399" s="40"/>
      <c r="J399" s="3"/>
      <c r="K399" s="3"/>
      <c r="L399" s="3"/>
    </row>
    <row r="400" spans="1:12">
      <c r="A400" s="40"/>
      <c r="E400" s="39"/>
      <c r="H400" s="3"/>
      <c r="I400" s="40"/>
      <c r="J400" s="3"/>
      <c r="K400" s="3"/>
      <c r="L400" s="3"/>
    </row>
    <row r="401" spans="1:12">
      <c r="A401" s="40"/>
      <c r="E401" s="39"/>
      <c r="H401" s="3"/>
      <c r="I401" s="40"/>
      <c r="J401" s="3"/>
      <c r="K401" s="3"/>
      <c r="L401" s="3"/>
    </row>
    <row r="402" spans="1:12">
      <c r="A402" s="40"/>
      <c r="E402" s="39"/>
      <c r="H402" s="3"/>
      <c r="I402" s="40"/>
      <c r="J402" s="3"/>
      <c r="K402" s="3"/>
      <c r="L402" s="3"/>
    </row>
    <row r="403" spans="1:12">
      <c r="A403" s="40"/>
      <c r="E403" s="39"/>
      <c r="H403" s="3"/>
      <c r="I403" s="40"/>
      <c r="J403" s="3"/>
      <c r="K403" s="3"/>
      <c r="L403" s="3"/>
    </row>
    <row r="404" spans="1:12">
      <c r="A404" s="40"/>
      <c r="E404" s="39"/>
      <c r="H404" s="3"/>
      <c r="I404" s="40"/>
      <c r="J404" s="3"/>
      <c r="K404" s="3"/>
      <c r="L404" s="3"/>
    </row>
    <row r="405" spans="1:12">
      <c r="A405" s="40"/>
      <c r="E405" s="39"/>
      <c r="H405" s="3"/>
      <c r="I405" s="40"/>
      <c r="J405" s="3"/>
      <c r="K405" s="3"/>
      <c r="L405" s="3"/>
    </row>
    <row r="406" spans="1:12">
      <c r="A406" s="40"/>
      <c r="E406" s="39"/>
      <c r="H406" s="3"/>
      <c r="I406" s="40"/>
      <c r="J406" s="3"/>
      <c r="K406" s="3"/>
      <c r="L406" s="3"/>
    </row>
    <row r="407" spans="1:12">
      <c r="A407" s="40"/>
      <c r="E407" s="39"/>
      <c r="H407" s="3"/>
      <c r="I407" s="40"/>
      <c r="J407" s="3"/>
      <c r="K407" s="3"/>
      <c r="L407" s="3"/>
    </row>
    <row r="408" spans="1:12">
      <c r="A408" s="40"/>
      <c r="E408" s="39"/>
      <c r="H408" s="3"/>
      <c r="I408" s="40"/>
      <c r="J408" s="3"/>
      <c r="K408" s="3"/>
      <c r="L408" s="3"/>
    </row>
    <row r="409" spans="1:12">
      <c r="A409" s="40"/>
      <c r="E409" s="39"/>
      <c r="H409" s="3"/>
      <c r="I409" s="40"/>
      <c r="J409" s="3"/>
      <c r="K409" s="3"/>
      <c r="L409" s="3"/>
    </row>
    <row r="410" spans="1:12">
      <c r="A410" s="40"/>
      <c r="E410" s="39"/>
      <c r="H410" s="3"/>
      <c r="I410" s="40"/>
      <c r="J410" s="3"/>
      <c r="K410" s="3"/>
      <c r="L410" s="3"/>
    </row>
    <row r="411" spans="1:12">
      <c r="A411" s="40"/>
      <c r="E411" s="39"/>
      <c r="H411" s="3"/>
      <c r="I411" s="40"/>
      <c r="J411" s="3"/>
      <c r="K411" s="3"/>
      <c r="L411" s="3"/>
    </row>
    <row r="412" spans="1:12">
      <c r="A412" s="40"/>
      <c r="E412" s="39"/>
      <c r="H412" s="3"/>
      <c r="I412" s="40"/>
      <c r="J412" s="3"/>
      <c r="K412" s="3"/>
      <c r="L412" s="3"/>
    </row>
    <row r="413" spans="1:12">
      <c r="A413" s="40"/>
      <c r="E413" s="39"/>
      <c r="H413" s="3"/>
      <c r="I413" s="40"/>
      <c r="J413" s="3"/>
      <c r="K413" s="3"/>
      <c r="L413" s="3"/>
    </row>
    <row r="414" spans="1:12">
      <c r="A414" s="40"/>
      <c r="E414" s="39"/>
      <c r="H414" s="3"/>
      <c r="I414" s="40"/>
      <c r="J414" s="3"/>
      <c r="K414" s="3"/>
      <c r="L414" s="3"/>
    </row>
    <row r="415" spans="1:12">
      <c r="A415" s="40"/>
      <c r="E415" s="39"/>
      <c r="H415" s="3"/>
      <c r="I415" s="40"/>
      <c r="J415" s="3"/>
      <c r="K415" s="3"/>
      <c r="L415" s="3"/>
    </row>
    <row r="416" spans="1:12">
      <c r="A416" s="40"/>
      <c r="E416" s="39"/>
      <c r="H416" s="3"/>
      <c r="I416" s="40"/>
      <c r="J416" s="3"/>
      <c r="K416" s="3"/>
      <c r="L416" s="3"/>
    </row>
    <row r="417" spans="1:12">
      <c r="A417" s="40"/>
      <c r="E417" s="39"/>
      <c r="H417" s="3"/>
      <c r="I417" s="40"/>
      <c r="J417" s="3"/>
      <c r="K417" s="3"/>
      <c r="L417" s="3"/>
    </row>
    <row r="418" spans="1:12">
      <c r="A418" s="40"/>
      <c r="E418" s="39"/>
      <c r="H418" s="3"/>
      <c r="I418" s="40"/>
      <c r="J418" s="3"/>
      <c r="K418" s="3"/>
      <c r="L418" s="3"/>
    </row>
    <row r="419" spans="1:12">
      <c r="A419" s="40"/>
      <c r="E419" s="39"/>
      <c r="H419" s="3"/>
      <c r="I419" s="40"/>
      <c r="J419" s="3"/>
      <c r="K419" s="3"/>
      <c r="L419" s="3"/>
    </row>
    <row r="420" spans="1:12">
      <c r="A420" s="40"/>
      <c r="E420" s="39"/>
      <c r="H420" s="3"/>
      <c r="I420" s="40"/>
      <c r="J420" s="3"/>
      <c r="K420" s="3"/>
      <c r="L420" s="3"/>
    </row>
    <row r="421" spans="1:12">
      <c r="A421" s="40"/>
      <c r="E421" s="39"/>
      <c r="H421" s="3"/>
      <c r="I421" s="40"/>
      <c r="J421" s="3"/>
      <c r="K421" s="3"/>
      <c r="L421" s="3"/>
    </row>
    <row r="422" spans="1:12">
      <c r="A422" s="40"/>
      <c r="E422" s="39"/>
      <c r="H422" s="3"/>
      <c r="I422" s="40"/>
      <c r="J422" s="3"/>
      <c r="K422" s="3"/>
      <c r="L422" s="3"/>
    </row>
    <row r="423" spans="1:12">
      <c r="A423" s="40"/>
      <c r="E423" s="39"/>
      <c r="H423" s="3"/>
      <c r="I423" s="40"/>
      <c r="J423" s="3"/>
      <c r="K423" s="3"/>
      <c r="L423" s="3"/>
    </row>
    <row r="424" spans="1:12">
      <c r="A424" s="40"/>
      <c r="E424" s="39"/>
      <c r="H424" s="3"/>
      <c r="I424" s="40"/>
      <c r="J424" s="3"/>
      <c r="K424" s="3"/>
      <c r="L424" s="3"/>
    </row>
    <row r="425" spans="1:12">
      <c r="A425" s="40"/>
      <c r="E425" s="39"/>
      <c r="H425" s="3"/>
      <c r="I425" s="40"/>
      <c r="J425" s="3"/>
      <c r="K425" s="3"/>
      <c r="L425" s="3"/>
    </row>
    <row r="426" spans="1:12">
      <c r="A426" s="40"/>
      <c r="E426" s="39"/>
      <c r="H426" s="3"/>
      <c r="I426" s="40"/>
      <c r="J426" s="3"/>
      <c r="K426" s="3"/>
      <c r="L426" s="3"/>
    </row>
    <row r="427" spans="1:12">
      <c r="A427" s="40"/>
      <c r="E427" s="39"/>
      <c r="H427" s="3"/>
      <c r="I427" s="40"/>
      <c r="J427" s="3"/>
      <c r="K427" s="3"/>
      <c r="L427" s="3"/>
    </row>
    <row r="428" spans="1:12">
      <c r="A428" s="40"/>
      <c r="E428" s="39"/>
      <c r="H428" s="3"/>
      <c r="I428" s="40"/>
      <c r="J428" s="3"/>
      <c r="K428" s="3"/>
      <c r="L428" s="3"/>
    </row>
    <row r="429" spans="1:12">
      <c r="A429" s="40"/>
      <c r="E429" s="39"/>
      <c r="H429" s="3"/>
      <c r="I429" s="40"/>
      <c r="J429" s="3"/>
      <c r="K429" s="3"/>
      <c r="L429" s="3"/>
    </row>
    <row r="430" spans="1:12">
      <c r="A430" s="40"/>
      <c r="E430" s="39"/>
      <c r="H430" s="3"/>
      <c r="I430" s="40"/>
      <c r="J430" s="3"/>
      <c r="K430" s="3"/>
      <c r="L430" s="3"/>
    </row>
    <row r="431" spans="1:12">
      <c r="A431" s="40"/>
      <c r="E431" s="39"/>
      <c r="H431" s="3"/>
      <c r="I431" s="40"/>
      <c r="J431" s="3"/>
      <c r="K431" s="3"/>
      <c r="L431" s="3"/>
    </row>
    <row r="432" spans="1:12">
      <c r="A432" s="40"/>
      <c r="E432" s="39"/>
      <c r="H432" s="3"/>
      <c r="I432" s="40"/>
      <c r="J432" s="3"/>
      <c r="K432" s="3"/>
      <c r="L432" s="3"/>
    </row>
    <row r="433" spans="1:12">
      <c r="A433" s="40"/>
      <c r="E433" s="39"/>
      <c r="H433" s="3"/>
      <c r="I433" s="40"/>
      <c r="J433" s="3"/>
      <c r="K433" s="3"/>
      <c r="L433" s="3"/>
    </row>
    <row r="434" spans="1:12">
      <c r="A434" s="40"/>
      <c r="E434" s="39"/>
      <c r="H434" s="3"/>
      <c r="I434" s="40"/>
      <c r="J434" s="3"/>
      <c r="K434" s="3"/>
      <c r="L434" s="3"/>
    </row>
    <row r="435" spans="1:12">
      <c r="A435" s="40"/>
      <c r="E435" s="39"/>
      <c r="H435" s="3"/>
      <c r="I435" s="40"/>
      <c r="J435" s="3"/>
      <c r="K435" s="3"/>
      <c r="L435" s="3"/>
    </row>
    <row r="436" spans="1:12">
      <c r="A436" s="40"/>
      <c r="E436" s="39"/>
      <c r="H436" s="3"/>
      <c r="I436" s="40"/>
      <c r="J436" s="3"/>
      <c r="K436" s="3"/>
      <c r="L436" s="3"/>
    </row>
    <row r="437" spans="1:12">
      <c r="A437" s="40"/>
      <c r="E437" s="39"/>
      <c r="H437" s="3"/>
      <c r="I437" s="40"/>
      <c r="J437" s="3"/>
      <c r="K437" s="3"/>
      <c r="L437" s="3"/>
    </row>
    <row r="438" spans="1:12">
      <c r="A438" s="40"/>
      <c r="E438" s="39"/>
      <c r="H438" s="3"/>
      <c r="I438" s="40"/>
      <c r="J438" s="3"/>
      <c r="K438" s="3"/>
      <c r="L438" s="3"/>
    </row>
    <row r="439" spans="1:12">
      <c r="A439" s="40"/>
      <c r="E439" s="39"/>
      <c r="H439" s="3"/>
      <c r="I439" s="40"/>
      <c r="J439" s="3"/>
      <c r="K439" s="3"/>
      <c r="L439" s="3"/>
    </row>
    <row r="440" spans="1:12">
      <c r="A440" s="40"/>
      <c r="E440" s="39"/>
      <c r="H440" s="3"/>
      <c r="I440" s="40"/>
      <c r="J440" s="3"/>
      <c r="K440" s="3"/>
      <c r="L440" s="3"/>
    </row>
    <row r="441" spans="1:12">
      <c r="A441" s="40"/>
      <c r="E441" s="39"/>
      <c r="H441" s="3"/>
      <c r="I441" s="40"/>
      <c r="J441" s="3"/>
      <c r="K441" s="3"/>
      <c r="L441" s="3"/>
    </row>
    <row r="442" spans="1:12">
      <c r="A442" s="40"/>
      <c r="E442" s="39"/>
      <c r="H442" s="3"/>
      <c r="I442" s="40"/>
      <c r="J442" s="3"/>
      <c r="K442" s="3"/>
      <c r="L442" s="3"/>
    </row>
    <row r="443" spans="1:12">
      <c r="A443" s="40"/>
      <c r="E443" s="39"/>
      <c r="H443" s="3"/>
      <c r="I443" s="40"/>
      <c r="J443" s="3"/>
      <c r="K443" s="3"/>
      <c r="L443" s="3"/>
    </row>
    <row r="444" spans="1:12">
      <c r="A444" s="40"/>
      <c r="E444" s="39"/>
      <c r="H444" s="3"/>
      <c r="I444" s="40"/>
      <c r="J444" s="3"/>
      <c r="K444" s="3"/>
      <c r="L444" s="3"/>
    </row>
    <row r="445" spans="1:12">
      <c r="A445" s="40"/>
      <c r="E445" s="39"/>
      <c r="H445" s="3"/>
      <c r="I445" s="40"/>
      <c r="J445" s="3"/>
      <c r="K445" s="3"/>
      <c r="L445" s="3"/>
    </row>
    <row r="446" spans="1:12">
      <c r="A446" s="40"/>
      <c r="E446" s="39"/>
      <c r="H446" s="3"/>
      <c r="I446" s="40"/>
      <c r="J446" s="3"/>
      <c r="K446" s="3"/>
      <c r="L446" s="3"/>
    </row>
    <row r="447" spans="1:12">
      <c r="A447" s="40"/>
      <c r="E447" s="39"/>
      <c r="H447" s="3"/>
      <c r="I447" s="40"/>
      <c r="J447" s="3"/>
      <c r="K447" s="3"/>
      <c r="L447" s="3"/>
    </row>
    <row r="448" spans="1:12">
      <c r="A448" s="40"/>
      <c r="E448" s="39"/>
      <c r="H448" s="3"/>
      <c r="I448" s="40"/>
      <c r="J448" s="3"/>
      <c r="K448" s="3"/>
      <c r="L448" s="3"/>
    </row>
    <row r="449" spans="1:12">
      <c r="A449" s="40"/>
      <c r="E449" s="39"/>
      <c r="H449" s="3"/>
      <c r="I449" s="40"/>
      <c r="J449" s="3"/>
      <c r="K449" s="3"/>
      <c r="L449" s="3"/>
    </row>
    <row r="450" spans="1:12">
      <c r="A450" s="40"/>
      <c r="E450" s="39"/>
      <c r="H450" s="3"/>
      <c r="I450" s="40"/>
      <c r="J450" s="3"/>
      <c r="K450" s="3"/>
      <c r="L450" s="3"/>
    </row>
    <row r="451" spans="1:12">
      <c r="A451" s="40"/>
      <c r="E451" s="39"/>
      <c r="H451" s="3"/>
      <c r="I451" s="40"/>
      <c r="J451" s="3"/>
      <c r="K451" s="3"/>
      <c r="L451" s="3"/>
    </row>
    <row r="452" spans="1:12">
      <c r="A452" s="40"/>
      <c r="E452" s="39"/>
      <c r="H452" s="3"/>
      <c r="I452" s="40"/>
      <c r="J452" s="3"/>
      <c r="K452" s="3"/>
      <c r="L452" s="3"/>
    </row>
    <row r="453" spans="1:12">
      <c r="A453" s="40"/>
      <c r="E453" s="39"/>
      <c r="H453" s="3"/>
      <c r="I453" s="40"/>
      <c r="J453" s="3"/>
      <c r="K453" s="3"/>
      <c r="L453" s="3"/>
    </row>
    <row r="454" spans="1:12">
      <c r="A454" s="40"/>
      <c r="E454" s="39"/>
      <c r="H454" s="3"/>
      <c r="I454" s="40"/>
      <c r="J454" s="3"/>
      <c r="K454" s="3"/>
      <c r="L454" s="3"/>
    </row>
    <row r="455" spans="1:12">
      <c r="A455" s="40"/>
      <c r="E455" s="39"/>
      <c r="H455" s="3"/>
      <c r="I455" s="40"/>
      <c r="J455" s="3"/>
      <c r="K455" s="3"/>
      <c r="L455" s="3"/>
    </row>
    <row r="456" spans="1:12">
      <c r="A456" s="40"/>
      <c r="E456" s="39"/>
      <c r="H456" s="3"/>
      <c r="I456" s="40"/>
      <c r="J456" s="3"/>
      <c r="K456" s="3"/>
      <c r="L456" s="3"/>
    </row>
    <row r="457" spans="1:12">
      <c r="A457" s="40"/>
      <c r="E457" s="39"/>
      <c r="H457" s="3"/>
      <c r="I457" s="40"/>
      <c r="J457" s="3"/>
      <c r="K457" s="3"/>
      <c r="L457" s="3"/>
    </row>
    <row r="458" spans="1:12">
      <c r="A458" s="40"/>
      <c r="E458" s="39"/>
      <c r="H458" s="3"/>
      <c r="I458" s="40"/>
      <c r="J458" s="3"/>
      <c r="K458" s="3"/>
      <c r="L458" s="3"/>
    </row>
    <row r="459" spans="1:12">
      <c r="A459" s="40"/>
      <c r="E459" s="39"/>
      <c r="H459" s="3"/>
      <c r="I459" s="40"/>
      <c r="J459" s="3"/>
      <c r="K459" s="3"/>
      <c r="L459" s="3"/>
    </row>
    <row r="460" spans="1:12">
      <c r="A460" s="40"/>
      <c r="E460" s="39"/>
      <c r="H460" s="3"/>
      <c r="I460" s="40"/>
      <c r="J460" s="3"/>
      <c r="K460" s="3"/>
      <c r="L460" s="3"/>
    </row>
    <row r="461" spans="1:12">
      <c r="A461" s="40"/>
      <c r="E461" s="39"/>
      <c r="H461" s="3"/>
      <c r="I461" s="40"/>
      <c r="J461" s="3"/>
      <c r="K461" s="3"/>
      <c r="L461" s="3"/>
    </row>
    <row r="462" spans="1:12">
      <c r="A462" s="40"/>
      <c r="E462" s="39"/>
      <c r="H462" s="3"/>
      <c r="I462" s="40"/>
      <c r="J462" s="3"/>
      <c r="K462" s="3"/>
      <c r="L462" s="3"/>
    </row>
    <row r="463" spans="1:12">
      <c r="A463" s="40"/>
      <c r="E463" s="39"/>
      <c r="H463" s="3"/>
      <c r="I463" s="40"/>
      <c r="J463" s="3"/>
      <c r="K463" s="3"/>
      <c r="L463" s="3"/>
    </row>
    <row r="464" spans="1:12">
      <c r="A464" s="40"/>
      <c r="E464" s="39"/>
      <c r="H464" s="3"/>
      <c r="I464" s="40"/>
      <c r="J464" s="3"/>
      <c r="K464" s="3"/>
      <c r="L464" s="3"/>
    </row>
    <row r="465" spans="1:12">
      <c r="A465" s="40"/>
      <c r="E465" s="39"/>
      <c r="H465" s="3"/>
      <c r="I465" s="40"/>
      <c r="J465" s="3"/>
      <c r="K465" s="3"/>
      <c r="L465" s="3"/>
    </row>
    <row r="466" spans="1:12">
      <c r="A466" s="40"/>
      <c r="E466" s="39"/>
      <c r="H466" s="3"/>
      <c r="I466" s="40"/>
      <c r="J466" s="3"/>
      <c r="K466" s="3"/>
      <c r="L466" s="3"/>
    </row>
    <row r="467" spans="1:12">
      <c r="A467" s="40"/>
      <c r="E467" s="39"/>
      <c r="H467" s="3"/>
      <c r="I467" s="40"/>
      <c r="J467" s="3"/>
      <c r="K467" s="3"/>
      <c r="L467" s="3"/>
    </row>
    <row r="468" spans="1:12">
      <c r="A468" s="40"/>
      <c r="E468" s="39"/>
      <c r="H468" s="3"/>
      <c r="I468" s="40"/>
      <c r="J468" s="3"/>
      <c r="K468" s="3"/>
      <c r="L468" s="3"/>
    </row>
    <row r="469" spans="1:12">
      <c r="A469" s="40"/>
      <c r="E469" s="39"/>
      <c r="H469" s="3"/>
      <c r="I469" s="40"/>
      <c r="J469" s="3"/>
      <c r="K469" s="3"/>
      <c r="L469" s="3"/>
    </row>
    <row r="470" spans="1:12">
      <c r="A470" s="40"/>
      <c r="E470" s="39"/>
      <c r="H470" s="3"/>
      <c r="I470" s="40"/>
      <c r="J470" s="3"/>
      <c r="K470" s="3"/>
      <c r="L470" s="3"/>
    </row>
    <row r="471" spans="1:12">
      <c r="A471" s="40"/>
      <c r="E471" s="39"/>
      <c r="H471" s="3"/>
      <c r="I471" s="40"/>
      <c r="J471" s="3"/>
      <c r="K471" s="3"/>
      <c r="L471" s="3"/>
    </row>
    <row r="472" spans="1:12">
      <c r="A472" s="40"/>
      <c r="E472" s="39"/>
      <c r="H472" s="3"/>
      <c r="I472" s="40"/>
      <c r="J472" s="3"/>
      <c r="K472" s="3"/>
      <c r="L472" s="3"/>
    </row>
    <row r="473" spans="1:12">
      <c r="A473" s="40"/>
      <c r="E473" s="39"/>
      <c r="H473" s="3"/>
      <c r="I473" s="40"/>
      <c r="J473" s="3"/>
      <c r="K473" s="3"/>
      <c r="L473" s="3"/>
    </row>
    <row r="474" spans="1:12">
      <c r="A474" s="40"/>
      <c r="E474" s="39"/>
      <c r="H474" s="3"/>
      <c r="I474" s="40"/>
      <c r="J474" s="3"/>
      <c r="K474" s="3"/>
      <c r="L474" s="3"/>
    </row>
    <row r="475" spans="1:12">
      <c r="A475" s="40"/>
      <c r="E475" s="39"/>
      <c r="H475" s="3"/>
      <c r="I475" s="40"/>
      <c r="J475" s="3"/>
      <c r="K475" s="3"/>
      <c r="L475" s="3"/>
    </row>
    <row r="476" spans="1:12">
      <c r="A476" s="40"/>
      <c r="E476" s="39"/>
      <c r="H476" s="3"/>
      <c r="I476" s="40"/>
      <c r="J476" s="3"/>
      <c r="K476" s="3"/>
      <c r="L476" s="3"/>
    </row>
    <row r="477" spans="1:12">
      <c r="A477" s="40"/>
      <c r="E477" s="39"/>
      <c r="H477" s="3"/>
      <c r="I477" s="40"/>
      <c r="J477" s="3"/>
      <c r="K477" s="3"/>
      <c r="L477" s="3"/>
    </row>
    <row r="478" spans="1:12">
      <c r="A478" s="40"/>
      <c r="E478" s="39"/>
      <c r="H478" s="3"/>
      <c r="I478" s="40"/>
      <c r="J478" s="3"/>
      <c r="K478" s="3"/>
      <c r="L478" s="3"/>
    </row>
    <row r="479" spans="1:12">
      <c r="A479" s="40"/>
      <c r="E479" s="39"/>
      <c r="H479" s="3"/>
      <c r="I479" s="40"/>
      <c r="J479" s="3"/>
      <c r="K479" s="3"/>
      <c r="L479" s="3"/>
    </row>
    <row r="480" spans="1:12">
      <c r="A480" s="40"/>
      <c r="E480" s="39"/>
      <c r="H480" s="3"/>
      <c r="I480" s="40"/>
      <c r="J480" s="3"/>
      <c r="K480" s="3"/>
      <c r="L480" s="3"/>
    </row>
    <row r="481" spans="1:12">
      <c r="A481" s="40"/>
      <c r="E481" s="39"/>
      <c r="H481" s="3"/>
      <c r="I481" s="40"/>
      <c r="J481" s="3"/>
      <c r="K481" s="3"/>
      <c r="L481" s="3"/>
    </row>
    <row r="482" spans="1:12">
      <c r="A482" s="40"/>
      <c r="E482" s="39"/>
      <c r="H482" s="3"/>
      <c r="I482" s="40"/>
      <c r="J482" s="3"/>
      <c r="K482" s="3"/>
      <c r="L482" s="3"/>
    </row>
    <row r="483" spans="1:12">
      <c r="A483" s="40"/>
      <c r="E483" s="39"/>
      <c r="H483" s="3"/>
      <c r="I483" s="40"/>
      <c r="J483" s="3"/>
      <c r="K483" s="3"/>
      <c r="L483" s="3"/>
    </row>
    <row r="484" spans="1:12">
      <c r="A484" s="40"/>
      <c r="E484" s="39"/>
      <c r="H484" s="3"/>
      <c r="I484" s="40"/>
      <c r="J484" s="3"/>
      <c r="K484" s="3"/>
      <c r="L484" s="3"/>
    </row>
    <row r="485" spans="1:12">
      <c r="A485" s="40"/>
      <c r="E485" s="39"/>
      <c r="H485" s="3"/>
      <c r="I485" s="40"/>
      <c r="J485" s="3"/>
      <c r="K485" s="3"/>
      <c r="L485" s="3"/>
    </row>
    <row r="486" spans="1:12">
      <c r="A486" s="40"/>
      <c r="E486" s="39"/>
      <c r="H486" s="3"/>
      <c r="I486" s="40"/>
      <c r="J486" s="3"/>
      <c r="K486" s="3"/>
      <c r="L486" s="3"/>
    </row>
    <row r="487" spans="1:12">
      <c r="A487" s="40"/>
      <c r="E487" s="39"/>
      <c r="H487" s="3"/>
      <c r="I487" s="40"/>
      <c r="J487" s="3"/>
      <c r="K487" s="3"/>
      <c r="L487" s="3"/>
    </row>
    <row r="488" spans="1:12">
      <c r="A488" s="40"/>
      <c r="E488" s="39"/>
      <c r="H488" s="3"/>
      <c r="I488" s="40"/>
      <c r="J488" s="3"/>
      <c r="K488" s="3"/>
      <c r="L488" s="3"/>
    </row>
    <row r="489" spans="1:12">
      <c r="A489" s="40"/>
      <c r="E489" s="39"/>
      <c r="H489" s="3"/>
      <c r="I489" s="40"/>
      <c r="J489" s="3"/>
      <c r="K489" s="3"/>
      <c r="L489" s="3"/>
    </row>
    <row r="490" spans="1:12">
      <c r="A490" s="40"/>
      <c r="E490" s="39"/>
      <c r="H490" s="3"/>
      <c r="I490" s="40"/>
      <c r="J490" s="3"/>
      <c r="K490" s="3"/>
      <c r="L490" s="3"/>
    </row>
    <row r="491" spans="1:12">
      <c r="A491" s="40"/>
      <c r="E491" s="39"/>
      <c r="H491" s="3"/>
      <c r="I491" s="40"/>
      <c r="J491" s="3"/>
      <c r="K491" s="3"/>
      <c r="L491" s="3"/>
    </row>
    <row r="492" spans="1:12">
      <c r="A492" s="40"/>
      <c r="E492" s="39"/>
      <c r="H492" s="3"/>
      <c r="I492" s="40"/>
      <c r="J492" s="3"/>
      <c r="K492" s="3"/>
      <c r="L492" s="3"/>
    </row>
    <row r="493" spans="1:12">
      <c r="A493" s="40"/>
      <c r="E493" s="39"/>
      <c r="H493" s="3"/>
      <c r="I493" s="40"/>
      <c r="J493" s="3"/>
      <c r="K493" s="3"/>
      <c r="L493" s="3"/>
    </row>
    <row r="494" spans="1:12">
      <c r="A494" s="40"/>
      <c r="E494" s="39"/>
      <c r="H494" s="3"/>
      <c r="I494" s="40"/>
      <c r="J494" s="3"/>
      <c r="K494" s="3"/>
      <c r="L494" s="3"/>
    </row>
    <row r="495" spans="1:12">
      <c r="A495" s="40"/>
      <c r="E495" s="39"/>
      <c r="H495" s="3"/>
      <c r="I495" s="40"/>
      <c r="J495" s="3"/>
      <c r="K495" s="3"/>
      <c r="L495" s="3"/>
    </row>
    <row r="496" spans="1:12">
      <c r="A496" s="40"/>
      <c r="E496" s="39"/>
      <c r="H496" s="3"/>
      <c r="I496" s="40"/>
      <c r="J496" s="3"/>
      <c r="K496" s="3"/>
      <c r="L496" s="3"/>
    </row>
    <row r="497" spans="1:12">
      <c r="A497" s="40"/>
      <c r="E497" s="39"/>
      <c r="H497" s="3"/>
      <c r="I497" s="40"/>
      <c r="J497" s="3"/>
      <c r="K497" s="3"/>
      <c r="L497" s="3"/>
    </row>
    <row r="498" spans="1:12">
      <c r="A498" s="40"/>
      <c r="E498" s="39"/>
      <c r="H498" s="3"/>
      <c r="I498" s="40"/>
      <c r="J498" s="3"/>
      <c r="K498" s="3"/>
      <c r="L498" s="3"/>
    </row>
    <row r="499" spans="1:12">
      <c r="A499" s="40"/>
      <c r="E499" s="39"/>
      <c r="H499" s="3"/>
      <c r="I499" s="40"/>
      <c r="J499" s="3"/>
      <c r="K499" s="3"/>
      <c r="L499" s="3"/>
    </row>
    <row r="500" spans="1:12">
      <c r="A500" s="40"/>
      <c r="E500" s="39"/>
      <c r="H500" s="3"/>
      <c r="I500" s="40"/>
      <c r="J500" s="3"/>
      <c r="K500" s="3"/>
      <c r="L500" s="3"/>
    </row>
    <row r="501" spans="1:12">
      <c r="A501" s="40"/>
      <c r="E501" s="39"/>
      <c r="H501" s="3"/>
      <c r="I501" s="40"/>
      <c r="J501" s="3"/>
      <c r="K501" s="3"/>
      <c r="L501" s="3"/>
    </row>
    <row r="502" spans="1:12">
      <c r="A502" s="40"/>
      <c r="E502" s="39"/>
      <c r="H502" s="3"/>
      <c r="I502" s="40"/>
      <c r="J502" s="3"/>
      <c r="K502" s="3"/>
      <c r="L502" s="3"/>
    </row>
    <row r="503" spans="1:12">
      <c r="A503" s="40"/>
      <c r="E503" s="39"/>
      <c r="H503" s="3"/>
      <c r="I503" s="40"/>
      <c r="J503" s="3"/>
      <c r="K503" s="3"/>
      <c r="L503" s="3"/>
    </row>
    <row r="504" spans="1:12">
      <c r="A504" s="40"/>
      <c r="E504" s="39"/>
      <c r="H504" s="3"/>
      <c r="I504" s="40"/>
      <c r="J504" s="3"/>
      <c r="K504" s="3"/>
      <c r="L504" s="3"/>
    </row>
    <row r="505" spans="1:12">
      <c r="A505" s="40"/>
      <c r="E505" s="39"/>
      <c r="H505" s="3"/>
      <c r="I505" s="40"/>
      <c r="J505" s="3"/>
      <c r="K505" s="3"/>
      <c r="L505" s="3"/>
    </row>
    <row r="506" spans="1:12">
      <c r="A506" s="40"/>
      <c r="E506" s="39"/>
      <c r="H506" s="3"/>
      <c r="I506" s="40"/>
      <c r="J506" s="3"/>
      <c r="K506" s="3"/>
      <c r="L506" s="3"/>
    </row>
    <row r="507" spans="1:12">
      <c r="A507" s="40"/>
      <c r="E507" s="39"/>
      <c r="H507" s="3"/>
      <c r="I507" s="40"/>
      <c r="J507" s="3"/>
      <c r="K507" s="3"/>
      <c r="L507" s="3"/>
    </row>
    <row r="508" spans="1:12">
      <c r="A508" s="40"/>
      <c r="E508" s="39"/>
      <c r="H508" s="3"/>
      <c r="I508" s="40"/>
      <c r="J508" s="3"/>
      <c r="K508" s="3"/>
      <c r="L508" s="3"/>
    </row>
    <row r="509" spans="1:12">
      <c r="A509" s="40"/>
      <c r="E509" s="39"/>
      <c r="H509" s="3"/>
      <c r="I509" s="40"/>
      <c r="J509" s="3"/>
      <c r="K509" s="3"/>
      <c r="L509" s="3"/>
    </row>
    <row r="510" spans="1:12">
      <c r="A510" s="40"/>
      <c r="E510" s="39"/>
      <c r="H510" s="3"/>
      <c r="I510" s="40"/>
      <c r="J510" s="3"/>
      <c r="K510" s="3"/>
      <c r="L510" s="3"/>
    </row>
    <row r="511" spans="1:12">
      <c r="A511" s="40"/>
      <c r="E511" s="39"/>
      <c r="H511" s="3"/>
      <c r="I511" s="40"/>
      <c r="J511" s="3"/>
      <c r="K511" s="3"/>
      <c r="L511" s="3"/>
    </row>
    <row r="512" spans="1:12">
      <c r="A512" s="40"/>
      <c r="E512" s="39"/>
      <c r="H512" s="3"/>
      <c r="I512" s="40"/>
      <c r="J512" s="3"/>
      <c r="K512" s="3"/>
      <c r="L512" s="3"/>
    </row>
    <row r="513" spans="1:12">
      <c r="A513" s="40"/>
      <c r="E513" s="39"/>
      <c r="H513" s="3"/>
      <c r="I513" s="40"/>
      <c r="J513" s="3"/>
      <c r="K513" s="3"/>
      <c r="L513" s="3"/>
    </row>
    <row r="514" spans="1:12">
      <c r="A514" s="40"/>
      <c r="E514" s="39"/>
      <c r="H514" s="3"/>
      <c r="I514" s="40"/>
      <c r="J514" s="3"/>
      <c r="K514" s="3"/>
      <c r="L514" s="3"/>
    </row>
    <row r="515" spans="1:12">
      <c r="A515" s="40"/>
      <c r="E515" s="39"/>
      <c r="H515" s="3"/>
      <c r="I515" s="40"/>
      <c r="J515" s="3"/>
      <c r="K515" s="3"/>
      <c r="L515" s="3"/>
    </row>
    <row r="516" spans="1:12">
      <c r="A516" s="40"/>
      <c r="E516" s="39"/>
      <c r="H516" s="3"/>
      <c r="I516" s="40"/>
      <c r="J516" s="3"/>
      <c r="K516" s="3"/>
      <c r="L516" s="3"/>
    </row>
    <row r="517" spans="1:12">
      <c r="A517" s="40"/>
      <c r="E517" s="39"/>
      <c r="H517" s="3"/>
      <c r="I517" s="40"/>
      <c r="J517" s="3"/>
      <c r="K517" s="3"/>
      <c r="L517" s="3"/>
    </row>
    <row r="518" spans="1:12">
      <c r="A518" s="40"/>
      <c r="E518" s="39"/>
      <c r="H518" s="3"/>
      <c r="I518" s="40"/>
      <c r="J518" s="3"/>
      <c r="K518" s="3"/>
      <c r="L518" s="3"/>
    </row>
    <row r="519" spans="1:12">
      <c r="A519" s="40"/>
      <c r="E519" s="39"/>
      <c r="H519" s="3"/>
      <c r="I519" s="40"/>
      <c r="J519" s="3"/>
      <c r="K519" s="3"/>
      <c r="L519" s="3"/>
    </row>
    <row r="520" spans="1:12">
      <c r="A520" s="40"/>
      <c r="E520" s="39"/>
      <c r="H520" s="3"/>
      <c r="I520" s="40"/>
      <c r="J520" s="3"/>
      <c r="K520" s="3"/>
      <c r="L520" s="3"/>
    </row>
    <row r="521" spans="1:12">
      <c r="A521" s="40"/>
      <c r="E521" s="39"/>
      <c r="H521" s="3"/>
      <c r="I521" s="40"/>
      <c r="J521" s="3"/>
      <c r="K521" s="3"/>
      <c r="L521" s="3"/>
    </row>
    <row r="522" spans="1:12">
      <c r="A522" s="40"/>
      <c r="E522" s="39"/>
      <c r="H522" s="3"/>
      <c r="I522" s="40"/>
      <c r="J522" s="3"/>
      <c r="K522" s="3"/>
      <c r="L522" s="3"/>
    </row>
    <row r="523" spans="1:12">
      <c r="A523" s="40"/>
      <c r="E523" s="39"/>
      <c r="H523" s="3"/>
      <c r="I523" s="40"/>
      <c r="J523" s="3"/>
      <c r="K523" s="3"/>
      <c r="L523" s="3"/>
    </row>
    <row r="524" spans="1:12">
      <c r="A524" s="40"/>
      <c r="E524" s="39"/>
      <c r="H524" s="3"/>
      <c r="I524" s="40"/>
      <c r="J524" s="3"/>
      <c r="K524" s="3"/>
      <c r="L524" s="3"/>
    </row>
    <row r="525" spans="1:12">
      <c r="A525" s="40"/>
      <c r="E525" s="39"/>
      <c r="H525" s="3"/>
      <c r="I525" s="40"/>
      <c r="J525" s="3"/>
      <c r="K525" s="3"/>
      <c r="L525" s="3"/>
    </row>
    <row r="526" spans="1:12">
      <c r="A526" s="40"/>
      <c r="E526" s="39"/>
      <c r="H526" s="3"/>
      <c r="I526" s="40"/>
      <c r="J526" s="3"/>
      <c r="K526" s="3"/>
      <c r="L526" s="3"/>
    </row>
    <row r="527" spans="1:12">
      <c r="A527" s="40"/>
      <c r="E527" s="39"/>
      <c r="H527" s="3"/>
      <c r="I527" s="40"/>
      <c r="J527" s="3"/>
      <c r="K527" s="3"/>
      <c r="L527" s="3"/>
    </row>
    <row r="528" spans="1:12">
      <c r="A528" s="40"/>
      <c r="E528" s="39"/>
      <c r="H528" s="3"/>
      <c r="I528" s="40"/>
      <c r="J528" s="3"/>
      <c r="K528" s="3"/>
      <c r="L528" s="3"/>
    </row>
    <row r="529" spans="1:12">
      <c r="A529" s="40"/>
      <c r="E529" s="39"/>
      <c r="H529" s="3"/>
      <c r="I529" s="40"/>
      <c r="J529" s="3"/>
      <c r="K529" s="3"/>
      <c r="L529" s="3"/>
    </row>
    <row r="530" spans="1:12">
      <c r="A530" s="40"/>
      <c r="E530" s="39"/>
      <c r="H530" s="3"/>
      <c r="I530" s="40"/>
      <c r="J530" s="3"/>
      <c r="K530" s="3"/>
      <c r="L530" s="3"/>
    </row>
    <row r="531" spans="1:12">
      <c r="A531" s="40"/>
      <c r="E531" s="39"/>
      <c r="H531" s="3"/>
      <c r="I531" s="40"/>
      <c r="J531" s="3"/>
      <c r="K531" s="3"/>
      <c r="L531" s="3"/>
    </row>
    <row r="532" spans="1:12">
      <c r="A532" s="40"/>
      <c r="E532" s="39"/>
      <c r="H532" s="3"/>
      <c r="I532" s="40"/>
      <c r="J532" s="3"/>
      <c r="K532" s="3"/>
      <c r="L532" s="3"/>
    </row>
    <row r="533" spans="1:12">
      <c r="A533" s="40"/>
      <c r="E533" s="39"/>
      <c r="H533" s="3"/>
      <c r="I533" s="40"/>
      <c r="J533" s="3"/>
      <c r="K533" s="3"/>
      <c r="L533" s="3"/>
    </row>
    <row r="534" spans="1:12">
      <c r="A534" s="40"/>
      <c r="E534" s="39"/>
      <c r="H534" s="3"/>
      <c r="I534" s="40"/>
      <c r="J534" s="3"/>
      <c r="K534" s="3"/>
      <c r="L534" s="3"/>
    </row>
    <row r="535" spans="1:12">
      <c r="A535" s="40"/>
      <c r="E535" s="39"/>
      <c r="H535" s="3"/>
      <c r="I535" s="40"/>
      <c r="J535" s="3"/>
      <c r="K535" s="3"/>
      <c r="L535" s="3"/>
    </row>
    <row r="536" spans="1:12">
      <c r="A536" s="40"/>
      <c r="E536" s="39"/>
      <c r="H536" s="3"/>
      <c r="I536" s="40"/>
      <c r="J536" s="3"/>
      <c r="K536" s="3"/>
      <c r="L536" s="3"/>
    </row>
    <row r="537" spans="1:12">
      <c r="A537" s="40"/>
      <c r="E537" s="39"/>
      <c r="H537" s="3"/>
      <c r="I537" s="40"/>
      <c r="J537" s="3"/>
      <c r="K537" s="3"/>
      <c r="L537" s="3"/>
    </row>
    <row r="538" spans="1:12">
      <c r="A538" s="40"/>
      <c r="E538" s="39"/>
      <c r="H538" s="3"/>
      <c r="I538" s="40"/>
      <c r="J538" s="3"/>
      <c r="K538" s="3"/>
      <c r="L538" s="3"/>
    </row>
    <row r="539" spans="1:12">
      <c r="A539" s="40"/>
      <c r="E539" s="39"/>
      <c r="H539" s="3"/>
      <c r="I539" s="40"/>
      <c r="J539" s="3"/>
      <c r="K539" s="3"/>
      <c r="L539" s="3"/>
    </row>
    <row r="540" spans="1:12">
      <c r="A540" s="40"/>
      <c r="E540" s="39"/>
      <c r="H540" s="3"/>
      <c r="I540" s="40"/>
      <c r="J540" s="3"/>
      <c r="K540" s="3"/>
      <c r="L540" s="3"/>
    </row>
    <row r="541" spans="1:12">
      <c r="A541" s="40"/>
      <c r="E541" s="39"/>
      <c r="H541" s="3"/>
      <c r="I541" s="40"/>
      <c r="J541" s="3"/>
      <c r="K541" s="3"/>
      <c r="L541" s="3"/>
    </row>
    <row r="542" spans="1:12">
      <c r="A542" s="40"/>
      <c r="E542" s="39"/>
      <c r="H542" s="3"/>
      <c r="I542" s="40"/>
      <c r="J542" s="3"/>
      <c r="K542" s="3"/>
      <c r="L542" s="3"/>
    </row>
    <row r="543" spans="1:12">
      <c r="A543" s="40"/>
      <c r="E543" s="39"/>
      <c r="H543" s="3"/>
      <c r="I543" s="40"/>
      <c r="J543" s="3"/>
      <c r="K543" s="3"/>
      <c r="L543" s="3"/>
    </row>
    <row r="544" spans="1:12">
      <c r="A544" s="40"/>
      <c r="E544" s="39"/>
      <c r="H544" s="3"/>
      <c r="I544" s="40"/>
      <c r="J544" s="3"/>
      <c r="K544" s="3"/>
      <c r="L544" s="3"/>
    </row>
    <row r="545" spans="1:12">
      <c r="A545" s="40"/>
      <c r="E545" s="39"/>
      <c r="H545" s="3"/>
      <c r="I545" s="40"/>
      <c r="J545" s="3"/>
      <c r="K545" s="3"/>
      <c r="L545" s="3"/>
    </row>
    <row r="546" spans="1:12">
      <c r="A546" s="40"/>
      <c r="E546" s="39"/>
      <c r="H546" s="3"/>
      <c r="I546" s="40"/>
      <c r="J546" s="3"/>
      <c r="K546" s="3"/>
      <c r="L546" s="3"/>
    </row>
    <row r="547" spans="1:12">
      <c r="A547" s="40"/>
      <c r="E547" s="39"/>
      <c r="H547" s="3"/>
      <c r="I547" s="40"/>
      <c r="J547" s="3"/>
      <c r="K547" s="3"/>
      <c r="L547" s="3"/>
    </row>
    <row r="548" spans="1:12">
      <c r="A548" s="40"/>
      <c r="E548" s="39"/>
      <c r="H548" s="3"/>
      <c r="I548" s="40"/>
      <c r="J548" s="3"/>
      <c r="K548" s="3"/>
      <c r="L548" s="3"/>
    </row>
    <row r="549" spans="1:12">
      <c r="A549" s="40"/>
      <c r="E549" s="39"/>
      <c r="H549" s="3"/>
      <c r="I549" s="40"/>
      <c r="J549" s="3"/>
      <c r="K549" s="3"/>
      <c r="L549" s="3"/>
    </row>
    <row r="550" spans="1:12">
      <c r="A550" s="40"/>
      <c r="E550" s="39"/>
      <c r="H550" s="3"/>
      <c r="I550" s="40"/>
      <c r="J550" s="3"/>
      <c r="K550" s="3"/>
      <c r="L550" s="3"/>
    </row>
    <row r="551" spans="1:12">
      <c r="A551" s="40"/>
      <c r="E551" s="39"/>
      <c r="H551" s="3"/>
      <c r="I551" s="40"/>
      <c r="J551" s="3"/>
      <c r="K551" s="3"/>
      <c r="L551" s="3"/>
    </row>
    <row r="552" spans="1:12">
      <c r="A552" s="40"/>
      <c r="E552" s="39"/>
      <c r="H552" s="3"/>
      <c r="I552" s="40"/>
      <c r="J552" s="3"/>
      <c r="K552" s="3"/>
      <c r="L552" s="3"/>
    </row>
    <row r="553" spans="1:12">
      <c r="A553" s="40"/>
      <c r="E553" s="39"/>
      <c r="H553" s="3"/>
      <c r="I553" s="40"/>
      <c r="J553" s="3"/>
      <c r="K553" s="3"/>
      <c r="L553" s="3"/>
    </row>
    <row r="554" spans="1:12">
      <c r="A554" s="40"/>
      <c r="E554" s="39"/>
      <c r="H554" s="3"/>
      <c r="I554" s="40"/>
      <c r="J554" s="3"/>
      <c r="K554" s="3"/>
      <c r="L554" s="3"/>
    </row>
    <row r="555" spans="1:12">
      <c r="A555" s="40"/>
      <c r="E555" s="39"/>
      <c r="H555" s="3"/>
      <c r="I555" s="40"/>
      <c r="J555" s="3"/>
      <c r="K555" s="3"/>
      <c r="L555" s="3"/>
    </row>
    <row r="556" spans="1:12">
      <c r="A556" s="40"/>
      <c r="E556" s="39"/>
      <c r="H556" s="3"/>
      <c r="I556" s="40"/>
      <c r="J556" s="3"/>
      <c r="K556" s="3"/>
      <c r="L556" s="3"/>
    </row>
    <row r="557" spans="1:12">
      <c r="A557" s="40"/>
      <c r="E557" s="39"/>
      <c r="H557" s="3"/>
      <c r="I557" s="40"/>
      <c r="J557" s="3"/>
      <c r="K557" s="3"/>
      <c r="L557" s="3"/>
    </row>
    <row r="558" spans="1:12">
      <c r="A558" s="40"/>
      <c r="E558" s="39"/>
      <c r="H558" s="3"/>
      <c r="I558" s="40"/>
      <c r="J558" s="3"/>
      <c r="K558" s="3"/>
      <c r="L558" s="3"/>
    </row>
    <row r="559" spans="1:12">
      <c r="A559" s="40"/>
      <c r="E559" s="39"/>
      <c r="H559" s="3"/>
      <c r="I559" s="40"/>
      <c r="J559" s="3"/>
      <c r="K559" s="3"/>
      <c r="L559" s="3"/>
    </row>
    <row r="560" spans="1:12">
      <c r="A560" s="40"/>
      <c r="E560" s="39"/>
      <c r="H560" s="3"/>
      <c r="I560" s="40"/>
      <c r="J560" s="3"/>
      <c r="K560" s="3"/>
      <c r="L560" s="3"/>
    </row>
    <row r="561" spans="1:12">
      <c r="A561" s="40"/>
      <c r="E561" s="39"/>
      <c r="H561" s="3"/>
      <c r="I561" s="40"/>
      <c r="J561" s="3"/>
      <c r="K561" s="3"/>
      <c r="L561" s="3"/>
    </row>
    <row r="562" spans="1:12">
      <c r="A562" s="40"/>
      <c r="E562" s="39"/>
      <c r="H562" s="3"/>
      <c r="I562" s="40"/>
      <c r="J562" s="3"/>
      <c r="K562" s="3"/>
      <c r="L562" s="3"/>
    </row>
    <row r="563" spans="1:12">
      <c r="A563" s="40"/>
      <c r="E563" s="39"/>
      <c r="H563" s="3"/>
      <c r="I563" s="40"/>
      <c r="J563" s="3"/>
      <c r="K563" s="3"/>
      <c r="L563" s="3"/>
    </row>
    <row r="564" spans="1:12">
      <c r="A564" s="40"/>
      <c r="E564" s="39"/>
      <c r="H564" s="3"/>
      <c r="I564" s="40"/>
      <c r="J564" s="3"/>
      <c r="K564" s="3"/>
      <c r="L564" s="3"/>
    </row>
    <row r="565" spans="1:12">
      <c r="A565" s="40"/>
      <c r="E565" s="39"/>
      <c r="H565" s="3"/>
      <c r="I565" s="40"/>
      <c r="J565" s="3"/>
      <c r="K565" s="3"/>
      <c r="L565" s="3"/>
    </row>
    <row r="566" spans="1:12">
      <c r="A566" s="40"/>
      <c r="E566" s="39"/>
      <c r="H566" s="3"/>
      <c r="I566" s="40"/>
      <c r="J566" s="3"/>
      <c r="K566" s="3"/>
      <c r="L566" s="3"/>
    </row>
    <row r="567" spans="1:12">
      <c r="A567" s="40"/>
      <c r="E567" s="39"/>
      <c r="H567" s="3"/>
      <c r="I567" s="40"/>
      <c r="J567" s="3"/>
      <c r="K567" s="3"/>
      <c r="L567" s="3"/>
    </row>
    <row r="568" spans="1:12">
      <c r="A568" s="40"/>
      <c r="E568" s="39"/>
      <c r="H568" s="3"/>
      <c r="I568" s="40"/>
      <c r="J568" s="3"/>
      <c r="K568" s="3"/>
      <c r="L568" s="3"/>
    </row>
    <row r="569" spans="1:12">
      <c r="A569" s="40"/>
      <c r="E569" s="39"/>
      <c r="H569" s="3"/>
      <c r="I569" s="40"/>
      <c r="J569" s="3"/>
      <c r="K569" s="3"/>
      <c r="L569" s="3"/>
    </row>
    <row r="570" spans="1:12">
      <c r="A570" s="40"/>
      <c r="E570" s="39"/>
      <c r="H570" s="3"/>
      <c r="I570" s="40"/>
      <c r="J570" s="3"/>
      <c r="K570" s="3"/>
      <c r="L570" s="3"/>
    </row>
    <row r="571" spans="1:12">
      <c r="A571" s="40"/>
      <c r="E571" s="39"/>
      <c r="H571" s="3"/>
      <c r="I571" s="40"/>
      <c r="J571" s="3"/>
      <c r="K571" s="3"/>
      <c r="L571" s="3"/>
    </row>
    <row r="572" spans="1:12">
      <c r="A572" s="40"/>
      <c r="E572" s="39"/>
      <c r="H572" s="3"/>
      <c r="I572" s="40"/>
      <c r="J572" s="3"/>
      <c r="K572" s="3"/>
      <c r="L572" s="3"/>
    </row>
    <row r="573" spans="1:12">
      <c r="A573" s="40"/>
      <c r="E573" s="39"/>
      <c r="H573" s="3"/>
      <c r="I573" s="40"/>
      <c r="J573" s="3"/>
      <c r="K573" s="3"/>
      <c r="L573" s="3"/>
    </row>
    <row r="574" spans="1:12">
      <c r="A574" s="40"/>
      <c r="E574" s="39"/>
      <c r="H574" s="3"/>
      <c r="I574" s="40"/>
      <c r="J574" s="3"/>
      <c r="K574" s="3"/>
      <c r="L574" s="3"/>
    </row>
    <row r="575" spans="1:12">
      <c r="A575" s="40"/>
      <c r="E575" s="39"/>
      <c r="H575" s="3"/>
      <c r="I575" s="40"/>
      <c r="J575" s="3"/>
      <c r="K575" s="3"/>
      <c r="L575" s="3"/>
    </row>
    <row r="576" spans="1:12">
      <c r="A576" s="40"/>
      <c r="E576" s="39"/>
      <c r="H576" s="3"/>
      <c r="I576" s="40"/>
      <c r="J576" s="3"/>
      <c r="K576" s="3"/>
      <c r="L576" s="3"/>
    </row>
    <row r="577" spans="1:12">
      <c r="A577" s="40"/>
      <c r="E577" s="39"/>
      <c r="H577" s="3"/>
      <c r="I577" s="40"/>
      <c r="J577" s="3"/>
      <c r="K577" s="3"/>
      <c r="L577" s="3"/>
    </row>
    <row r="578" spans="1:12">
      <c r="A578" s="40"/>
      <c r="E578" s="39"/>
      <c r="H578" s="3"/>
      <c r="I578" s="40"/>
      <c r="J578" s="3"/>
      <c r="K578" s="3"/>
      <c r="L578" s="3"/>
    </row>
    <row r="579" spans="1:12">
      <c r="A579" s="40"/>
      <c r="E579" s="39"/>
      <c r="H579" s="3"/>
      <c r="I579" s="40"/>
      <c r="J579" s="3"/>
      <c r="K579" s="3"/>
      <c r="L579" s="3"/>
    </row>
    <row r="580" spans="1:12">
      <c r="A580" s="40"/>
      <c r="E580" s="39"/>
      <c r="H580" s="3"/>
      <c r="I580" s="40"/>
      <c r="J580" s="3"/>
      <c r="K580" s="3"/>
      <c r="L580" s="3"/>
    </row>
    <row r="581" spans="1:12">
      <c r="A581" s="40"/>
      <c r="E581" s="39"/>
      <c r="H581" s="3"/>
      <c r="I581" s="40"/>
      <c r="J581" s="3"/>
      <c r="K581" s="3"/>
      <c r="L581" s="3"/>
    </row>
    <row r="582" spans="1:12">
      <c r="A582" s="40"/>
      <c r="E582" s="39"/>
      <c r="H582" s="3"/>
      <c r="I582" s="40"/>
      <c r="J582" s="3"/>
      <c r="K582" s="3"/>
      <c r="L582" s="3"/>
    </row>
    <row r="583" spans="1:12">
      <c r="A583" s="40"/>
      <c r="E583" s="39"/>
      <c r="H583" s="3"/>
      <c r="I583" s="40"/>
      <c r="J583" s="3"/>
      <c r="K583" s="3"/>
      <c r="L583" s="3"/>
    </row>
    <row r="584" spans="1:12">
      <c r="A584" s="40"/>
      <c r="E584" s="39"/>
      <c r="H584" s="3"/>
      <c r="I584" s="40"/>
      <c r="J584" s="3"/>
      <c r="K584" s="3"/>
      <c r="L584" s="3"/>
    </row>
    <row r="585" spans="1:12">
      <c r="A585" s="40"/>
      <c r="E585" s="39"/>
      <c r="H585" s="3"/>
      <c r="I585" s="40"/>
      <c r="J585" s="3"/>
      <c r="K585" s="3"/>
      <c r="L585" s="3"/>
    </row>
    <row r="586" spans="1:12">
      <c r="A586" s="40"/>
      <c r="E586" s="39"/>
      <c r="H586" s="3"/>
      <c r="I586" s="40"/>
      <c r="J586" s="3"/>
      <c r="K586" s="3"/>
      <c r="L586" s="3"/>
    </row>
    <row r="587" spans="1:12">
      <c r="A587" s="40"/>
      <c r="E587" s="39"/>
      <c r="H587" s="3"/>
      <c r="I587" s="40"/>
      <c r="J587" s="3"/>
      <c r="K587" s="3"/>
      <c r="L587" s="3"/>
    </row>
    <row r="588" spans="1:12">
      <c r="A588" s="40"/>
      <c r="E588" s="39"/>
      <c r="H588" s="3"/>
      <c r="I588" s="40"/>
      <c r="J588" s="3"/>
      <c r="K588" s="3"/>
      <c r="L588" s="3"/>
    </row>
    <row r="589" spans="1:12">
      <c r="A589" s="40"/>
      <c r="E589" s="39"/>
      <c r="H589" s="3"/>
      <c r="I589" s="40"/>
      <c r="J589" s="3"/>
      <c r="K589" s="3"/>
      <c r="L589" s="3"/>
    </row>
    <row r="590" spans="1:12">
      <c r="A590" s="40"/>
      <c r="E590" s="39"/>
      <c r="H590" s="3"/>
      <c r="I590" s="40"/>
      <c r="J590" s="3"/>
      <c r="K590" s="3"/>
      <c r="L590" s="3"/>
    </row>
    <row r="591" spans="1:12">
      <c r="A591" s="40"/>
      <c r="E591" s="39"/>
      <c r="H591" s="3"/>
      <c r="I591" s="40"/>
      <c r="J591" s="3"/>
      <c r="K591" s="3"/>
      <c r="L591" s="3"/>
    </row>
    <row r="592" spans="1:12">
      <c r="A592" s="40"/>
      <c r="E592" s="39"/>
      <c r="H592" s="3"/>
      <c r="I592" s="40"/>
      <c r="J592" s="3"/>
      <c r="K592" s="3"/>
      <c r="L592" s="3"/>
    </row>
    <row r="593" spans="1:12">
      <c r="A593" s="40"/>
      <c r="E593" s="39"/>
      <c r="H593" s="3"/>
      <c r="I593" s="40"/>
      <c r="J593" s="3"/>
      <c r="K593" s="3"/>
      <c r="L593" s="3"/>
    </row>
    <row r="594" spans="1:12">
      <c r="A594" s="40"/>
      <c r="E594" s="39"/>
      <c r="H594" s="3"/>
      <c r="I594" s="40"/>
      <c r="J594" s="3"/>
      <c r="K594" s="3"/>
      <c r="L594" s="3"/>
    </row>
    <row r="595" spans="1:12">
      <c r="A595" s="40"/>
      <c r="E595" s="39"/>
      <c r="H595" s="3"/>
      <c r="I595" s="40"/>
      <c r="J595" s="3"/>
      <c r="K595" s="3"/>
      <c r="L595" s="3"/>
    </row>
    <row r="596" spans="1:12">
      <c r="A596" s="40"/>
      <c r="E596" s="39"/>
      <c r="H596" s="3"/>
      <c r="I596" s="40"/>
      <c r="J596" s="3"/>
      <c r="K596" s="3"/>
      <c r="L596" s="3"/>
    </row>
    <row r="597" spans="1:12">
      <c r="A597" s="40"/>
      <c r="E597" s="39"/>
      <c r="H597" s="3"/>
      <c r="I597" s="40"/>
      <c r="J597" s="3"/>
      <c r="K597" s="3"/>
      <c r="L597" s="3"/>
    </row>
    <row r="598" spans="1:12">
      <c r="A598" s="40"/>
      <c r="E598" s="39"/>
      <c r="H598" s="3"/>
      <c r="I598" s="40"/>
      <c r="J598" s="3"/>
      <c r="K598" s="3"/>
      <c r="L598" s="3"/>
    </row>
    <row r="599" spans="1:12">
      <c r="A599" s="40"/>
      <c r="E599" s="39"/>
      <c r="H599" s="3"/>
      <c r="I599" s="40"/>
      <c r="J599" s="3"/>
      <c r="K599" s="3"/>
      <c r="L599" s="3"/>
    </row>
    <row r="600" spans="1:12">
      <c r="A600" s="40"/>
      <c r="E600" s="39"/>
      <c r="H600" s="3"/>
      <c r="I600" s="40"/>
      <c r="J600" s="3"/>
      <c r="K600" s="3"/>
      <c r="L600" s="3"/>
    </row>
    <row r="601" spans="1:12">
      <c r="A601" s="40"/>
      <c r="E601" s="39"/>
      <c r="H601" s="3"/>
      <c r="I601" s="40"/>
      <c r="J601" s="3"/>
      <c r="K601" s="3"/>
      <c r="L601" s="3"/>
    </row>
    <row r="602" spans="1:12">
      <c r="A602" s="40"/>
      <c r="E602" s="39"/>
      <c r="H602" s="3"/>
      <c r="I602" s="40"/>
      <c r="J602" s="3"/>
      <c r="K602" s="3"/>
      <c r="L602" s="3"/>
    </row>
    <row r="603" spans="1:12">
      <c r="A603" s="40"/>
      <c r="E603" s="39"/>
      <c r="H603" s="3"/>
      <c r="I603" s="40"/>
      <c r="J603" s="3"/>
      <c r="K603" s="3"/>
      <c r="L603" s="3"/>
    </row>
    <row r="604" spans="1:12">
      <c r="A604" s="40"/>
      <c r="E604" s="39"/>
      <c r="H604" s="3"/>
      <c r="I604" s="40"/>
      <c r="J604" s="3"/>
      <c r="K604" s="3"/>
      <c r="L604" s="3"/>
    </row>
    <row r="605" spans="1:12">
      <c r="A605" s="40"/>
      <c r="E605" s="39"/>
      <c r="H605" s="3"/>
      <c r="I605" s="40"/>
      <c r="J605" s="3"/>
      <c r="K605" s="3"/>
      <c r="L605" s="3"/>
    </row>
    <row r="606" spans="1:12">
      <c r="A606" s="40"/>
      <c r="E606" s="39"/>
      <c r="H606" s="3"/>
      <c r="I606" s="40"/>
      <c r="J606" s="3"/>
      <c r="K606" s="3"/>
      <c r="L606" s="3"/>
    </row>
    <row r="607" spans="1:12">
      <c r="A607" s="40"/>
      <c r="E607" s="39"/>
      <c r="H607" s="3"/>
      <c r="I607" s="40"/>
      <c r="J607" s="3"/>
      <c r="K607" s="3"/>
      <c r="L607" s="3"/>
    </row>
    <row r="608" spans="1:12">
      <c r="A608" s="40"/>
      <c r="E608" s="39"/>
      <c r="H608" s="3"/>
      <c r="I608" s="40"/>
      <c r="J608" s="3"/>
      <c r="K608" s="3"/>
      <c r="L608" s="3"/>
    </row>
    <row r="609" spans="1:12">
      <c r="A609" s="40"/>
      <c r="E609" s="39"/>
      <c r="H609" s="3"/>
      <c r="I609" s="40"/>
      <c r="J609" s="3"/>
      <c r="K609" s="3"/>
      <c r="L609" s="3"/>
    </row>
    <row r="610" spans="1:12">
      <c r="A610" s="40"/>
      <c r="E610" s="39"/>
      <c r="H610" s="3"/>
      <c r="I610" s="40"/>
      <c r="J610" s="3"/>
      <c r="K610" s="3"/>
      <c r="L610" s="3"/>
    </row>
    <row r="611" spans="1:12">
      <c r="A611" s="40"/>
      <c r="E611" s="39"/>
      <c r="H611" s="3"/>
      <c r="I611" s="40"/>
      <c r="J611" s="3"/>
      <c r="K611" s="3"/>
      <c r="L611" s="3"/>
    </row>
    <row r="612" spans="1:12">
      <c r="A612" s="40"/>
      <c r="E612" s="39"/>
      <c r="H612" s="3"/>
      <c r="I612" s="40"/>
      <c r="J612" s="3"/>
      <c r="K612" s="3"/>
      <c r="L612" s="3"/>
    </row>
    <row r="613" spans="1:12">
      <c r="A613" s="40"/>
      <c r="E613" s="39"/>
      <c r="H613" s="3"/>
      <c r="I613" s="40"/>
      <c r="J613" s="3"/>
      <c r="K613" s="3"/>
      <c r="L613" s="3"/>
    </row>
    <row r="614" spans="1:12">
      <c r="A614" s="40"/>
      <c r="E614" s="39"/>
      <c r="H614" s="3"/>
      <c r="I614" s="40"/>
      <c r="J614" s="3"/>
      <c r="K614" s="3"/>
      <c r="L614" s="3"/>
    </row>
    <row r="615" spans="1:12">
      <c r="A615" s="40"/>
      <c r="E615" s="39"/>
      <c r="H615" s="3"/>
      <c r="I615" s="40"/>
      <c r="J615" s="3"/>
      <c r="K615" s="3"/>
      <c r="L615" s="3"/>
    </row>
    <row r="616" spans="1:12">
      <c r="A616" s="40"/>
      <c r="E616" s="39"/>
      <c r="H616" s="3"/>
      <c r="I616" s="40"/>
      <c r="J616" s="3"/>
      <c r="K616" s="3"/>
      <c r="L616" s="3"/>
    </row>
    <row r="617" spans="1:12">
      <c r="A617" s="40"/>
      <c r="E617" s="39"/>
      <c r="H617" s="3"/>
      <c r="I617" s="40"/>
      <c r="J617" s="3"/>
      <c r="K617" s="3"/>
      <c r="L617" s="3"/>
    </row>
    <row r="618" spans="1:12">
      <c r="A618" s="40"/>
      <c r="E618" s="39"/>
      <c r="H618" s="3"/>
      <c r="I618" s="40"/>
      <c r="J618" s="3"/>
      <c r="K618" s="3"/>
      <c r="L618" s="3"/>
    </row>
    <row r="619" spans="1:12">
      <c r="A619" s="40"/>
      <c r="E619" s="39"/>
      <c r="H619" s="3"/>
      <c r="I619" s="40"/>
      <c r="J619" s="3"/>
      <c r="K619" s="3"/>
      <c r="L619" s="3"/>
    </row>
    <row r="620" spans="1:12">
      <c r="A620" s="40"/>
      <c r="E620" s="39"/>
      <c r="H620" s="3"/>
      <c r="I620" s="40"/>
      <c r="J620" s="3"/>
      <c r="K620" s="3"/>
      <c r="L620" s="3"/>
    </row>
    <row r="621" spans="1:12">
      <c r="A621" s="40"/>
      <c r="E621" s="39"/>
      <c r="H621" s="3"/>
      <c r="I621" s="40"/>
      <c r="J621" s="3"/>
      <c r="K621" s="3"/>
      <c r="L621" s="3"/>
    </row>
    <row r="622" spans="1:12">
      <c r="A622" s="40"/>
      <c r="E622" s="39"/>
      <c r="H622" s="3"/>
      <c r="I622" s="40"/>
      <c r="J622" s="3"/>
      <c r="K622" s="3"/>
      <c r="L622" s="3"/>
    </row>
    <row r="623" spans="1:12">
      <c r="A623" s="40"/>
      <c r="E623" s="39"/>
      <c r="H623" s="3"/>
      <c r="I623" s="40"/>
      <c r="J623" s="3"/>
      <c r="K623" s="3"/>
      <c r="L623" s="3"/>
    </row>
    <row r="624" spans="1:12">
      <c r="A624" s="40"/>
      <c r="E624" s="39"/>
      <c r="H624" s="3"/>
      <c r="I624" s="40"/>
      <c r="J624" s="3"/>
      <c r="K624" s="3"/>
      <c r="L624" s="3"/>
    </row>
    <row r="625" spans="1:12">
      <c r="A625" s="40"/>
      <c r="E625" s="39"/>
      <c r="H625" s="3"/>
      <c r="I625" s="40"/>
      <c r="J625" s="3"/>
      <c r="K625" s="3"/>
      <c r="L625" s="3"/>
    </row>
    <row r="626" spans="1:12">
      <c r="A626" s="40"/>
      <c r="E626" s="39"/>
      <c r="H626" s="3"/>
      <c r="I626" s="40"/>
      <c r="J626" s="3"/>
      <c r="K626" s="3"/>
      <c r="L626" s="3"/>
    </row>
    <row r="627" spans="1:12">
      <c r="A627" s="40"/>
      <c r="E627" s="39"/>
      <c r="H627" s="3"/>
      <c r="I627" s="40"/>
      <c r="J627" s="3"/>
      <c r="K627" s="3"/>
      <c r="L627" s="3"/>
    </row>
    <row r="628" spans="1:12">
      <c r="A628" s="40"/>
      <c r="E628" s="39"/>
      <c r="H628" s="3"/>
      <c r="I628" s="40"/>
      <c r="J628" s="3"/>
      <c r="K628" s="3"/>
      <c r="L628" s="3"/>
    </row>
    <row r="629" spans="1:12">
      <c r="A629" s="40"/>
      <c r="E629" s="39"/>
      <c r="H629" s="3"/>
      <c r="I629" s="40"/>
      <c r="J629" s="3"/>
      <c r="K629" s="3"/>
      <c r="L629" s="3"/>
    </row>
    <row r="630" spans="1:12">
      <c r="A630" s="40"/>
      <c r="E630" s="39"/>
      <c r="H630" s="3"/>
      <c r="I630" s="40"/>
      <c r="J630" s="3"/>
      <c r="K630" s="3"/>
      <c r="L630" s="3"/>
    </row>
    <row r="631" spans="1:12">
      <c r="A631" s="40"/>
      <c r="E631" s="39"/>
      <c r="H631" s="3"/>
      <c r="I631" s="40"/>
      <c r="J631" s="3"/>
      <c r="K631" s="3"/>
      <c r="L631" s="3"/>
    </row>
    <row r="632" spans="1:12">
      <c r="A632" s="40"/>
      <c r="E632" s="39"/>
      <c r="H632" s="3"/>
      <c r="I632" s="40"/>
      <c r="J632" s="3"/>
      <c r="K632" s="3"/>
      <c r="L632" s="3"/>
    </row>
    <row r="633" spans="1:12">
      <c r="A633" s="40"/>
      <c r="E633" s="39"/>
      <c r="H633" s="3"/>
      <c r="I633" s="40"/>
      <c r="J633" s="3"/>
      <c r="K633" s="3"/>
      <c r="L633" s="3"/>
    </row>
    <row r="634" spans="1:12">
      <c r="A634" s="40"/>
      <c r="E634" s="39"/>
      <c r="H634" s="3"/>
      <c r="I634" s="40"/>
      <c r="J634" s="3"/>
      <c r="K634" s="3"/>
      <c r="L634" s="3"/>
    </row>
    <row r="635" spans="1:12">
      <c r="A635" s="40"/>
      <c r="E635" s="39"/>
      <c r="H635" s="3"/>
      <c r="I635" s="40"/>
      <c r="J635" s="3"/>
      <c r="K635" s="3"/>
      <c r="L635" s="3"/>
    </row>
    <row r="636" spans="1:12">
      <c r="A636" s="40"/>
      <c r="E636" s="39"/>
      <c r="H636" s="3"/>
      <c r="I636" s="40"/>
      <c r="J636" s="3"/>
      <c r="K636" s="3"/>
      <c r="L636" s="3"/>
    </row>
    <row r="637" spans="1:12">
      <c r="A637" s="40"/>
      <c r="E637" s="39"/>
      <c r="H637" s="3"/>
      <c r="I637" s="40"/>
      <c r="J637" s="3"/>
      <c r="K637" s="3"/>
      <c r="L637" s="3"/>
    </row>
    <row r="638" spans="1:12">
      <c r="A638" s="40"/>
      <c r="E638" s="39"/>
      <c r="H638" s="3"/>
      <c r="I638" s="40"/>
      <c r="J638" s="3"/>
      <c r="K638" s="3"/>
      <c r="L638" s="3"/>
    </row>
    <row r="639" spans="1:12">
      <c r="A639" s="40"/>
      <c r="E639" s="39"/>
      <c r="H639" s="3"/>
      <c r="I639" s="40"/>
      <c r="J639" s="3"/>
      <c r="K639" s="3"/>
      <c r="L639" s="3"/>
    </row>
    <row r="640" spans="1:12">
      <c r="A640" s="40"/>
      <c r="E640" s="39"/>
      <c r="H640" s="3"/>
      <c r="I640" s="40"/>
      <c r="J640" s="3"/>
      <c r="K640" s="3"/>
      <c r="L640" s="3"/>
    </row>
    <row r="641" spans="1:12">
      <c r="A641" s="40"/>
      <c r="E641" s="39"/>
      <c r="H641" s="3"/>
      <c r="I641" s="40"/>
      <c r="J641" s="3"/>
      <c r="K641" s="3"/>
      <c r="L641" s="3"/>
    </row>
    <row r="642" spans="1:12">
      <c r="A642" s="40"/>
      <c r="E642" s="39"/>
      <c r="H642" s="3"/>
      <c r="I642" s="40"/>
      <c r="J642" s="3"/>
      <c r="K642" s="3"/>
      <c r="L642" s="3"/>
    </row>
    <row r="643" spans="1:12">
      <c r="A643" s="40"/>
      <c r="E643" s="39"/>
      <c r="H643" s="3"/>
      <c r="I643" s="40"/>
      <c r="J643" s="3"/>
      <c r="K643" s="3"/>
      <c r="L643" s="3"/>
    </row>
    <row r="644" spans="1:12">
      <c r="A644" s="40"/>
      <c r="E644" s="39"/>
      <c r="H644" s="3"/>
      <c r="I644" s="40"/>
      <c r="J644" s="3"/>
      <c r="K644" s="3"/>
      <c r="L644" s="3"/>
    </row>
    <row r="645" spans="1:12">
      <c r="A645" s="40"/>
      <c r="E645" s="39"/>
      <c r="H645" s="3"/>
      <c r="I645" s="40"/>
      <c r="J645" s="3"/>
      <c r="K645" s="3"/>
      <c r="L645" s="3"/>
    </row>
    <row r="646" spans="1:12">
      <c r="A646" s="40"/>
      <c r="E646" s="39"/>
      <c r="H646" s="3"/>
      <c r="I646" s="40"/>
      <c r="J646" s="3"/>
      <c r="K646" s="3"/>
      <c r="L646" s="3"/>
    </row>
    <row r="647" spans="1:12">
      <c r="A647" s="40"/>
      <c r="E647" s="39"/>
      <c r="H647" s="3"/>
      <c r="I647" s="40"/>
      <c r="J647" s="3"/>
      <c r="K647" s="3"/>
      <c r="L647" s="3"/>
    </row>
    <row r="648" spans="1:12">
      <c r="A648" s="40"/>
      <c r="E648" s="39"/>
      <c r="H648" s="3"/>
      <c r="I648" s="40"/>
      <c r="J648" s="3"/>
      <c r="K648" s="3"/>
      <c r="L648" s="3"/>
    </row>
    <row r="649" spans="1:12">
      <c r="A649" s="40"/>
      <c r="E649" s="39"/>
      <c r="H649" s="3"/>
      <c r="I649" s="40"/>
      <c r="J649" s="3"/>
      <c r="K649" s="3"/>
      <c r="L649" s="3"/>
    </row>
    <row r="650" spans="1:12">
      <c r="A650" s="40"/>
      <c r="E650" s="39"/>
      <c r="H650" s="3"/>
      <c r="I650" s="40"/>
      <c r="J650" s="3"/>
      <c r="K650" s="3"/>
      <c r="L650" s="3"/>
    </row>
    <row r="651" spans="1:12">
      <c r="A651" s="40"/>
      <c r="E651" s="39"/>
      <c r="H651" s="3"/>
      <c r="I651" s="40"/>
      <c r="J651" s="3"/>
      <c r="K651" s="3"/>
      <c r="L651" s="3"/>
    </row>
    <row r="652" spans="1:12">
      <c r="A652" s="40"/>
      <c r="E652" s="39"/>
      <c r="H652" s="3"/>
      <c r="I652" s="40"/>
      <c r="J652" s="3"/>
      <c r="K652" s="3"/>
      <c r="L652" s="3"/>
    </row>
    <row r="653" spans="1:12">
      <c r="A653" s="40"/>
      <c r="E653" s="39"/>
      <c r="H653" s="3"/>
      <c r="I653" s="40"/>
      <c r="J653" s="3"/>
      <c r="K653" s="3"/>
      <c r="L653" s="3"/>
    </row>
    <row r="654" spans="1:12">
      <c r="A654" s="40"/>
      <c r="E654" s="39"/>
      <c r="H654" s="3"/>
      <c r="I654" s="40"/>
      <c r="J654" s="3"/>
      <c r="K654" s="3"/>
      <c r="L654" s="3"/>
    </row>
    <row r="655" spans="1:12">
      <c r="A655" s="40"/>
      <c r="E655" s="39"/>
      <c r="H655" s="3"/>
      <c r="I655" s="40"/>
      <c r="J655" s="3"/>
      <c r="K655" s="3"/>
      <c r="L655" s="3"/>
    </row>
    <row r="656" spans="1:12">
      <c r="A656" s="40"/>
      <c r="E656" s="39"/>
      <c r="H656" s="3"/>
      <c r="I656" s="40"/>
      <c r="J656" s="3"/>
      <c r="K656" s="3"/>
      <c r="L656" s="3"/>
    </row>
    <row r="657" spans="1:12">
      <c r="A657" s="40"/>
      <c r="E657" s="39"/>
      <c r="H657" s="3"/>
      <c r="I657" s="40"/>
      <c r="J657" s="3"/>
      <c r="K657" s="3"/>
      <c r="L657" s="3"/>
    </row>
    <row r="658" spans="1:12">
      <c r="A658" s="40"/>
      <c r="E658" s="39"/>
      <c r="H658" s="3"/>
      <c r="I658" s="40"/>
      <c r="J658" s="3"/>
      <c r="K658" s="3"/>
      <c r="L658" s="3"/>
    </row>
    <row r="659" spans="1:12">
      <c r="A659" s="40"/>
      <c r="E659" s="39"/>
      <c r="H659" s="3"/>
      <c r="I659" s="40"/>
      <c r="J659" s="3"/>
      <c r="K659" s="3"/>
      <c r="L659" s="3"/>
    </row>
    <row r="660" spans="1:12">
      <c r="A660" s="40"/>
      <c r="E660" s="39"/>
      <c r="H660" s="3"/>
      <c r="I660" s="40"/>
      <c r="J660" s="3"/>
      <c r="K660" s="3"/>
      <c r="L660" s="3"/>
    </row>
    <row r="661" spans="1:12">
      <c r="A661" s="40"/>
      <c r="E661" s="39"/>
      <c r="H661" s="3"/>
      <c r="I661" s="40"/>
      <c r="J661" s="3"/>
      <c r="K661" s="3"/>
      <c r="L661" s="3"/>
    </row>
    <row r="662" spans="1:12">
      <c r="A662" s="40"/>
      <c r="E662" s="39"/>
      <c r="H662" s="3"/>
      <c r="I662" s="40"/>
      <c r="J662" s="3"/>
      <c r="K662" s="3"/>
      <c r="L662" s="3"/>
    </row>
    <row r="663" spans="1:12">
      <c r="A663" s="40"/>
      <c r="E663" s="39"/>
      <c r="H663" s="3"/>
      <c r="I663" s="40"/>
      <c r="J663" s="3"/>
      <c r="K663" s="3"/>
      <c r="L663" s="3"/>
    </row>
    <row r="664" spans="1:12">
      <c r="A664" s="40"/>
      <c r="E664" s="39"/>
      <c r="H664" s="3"/>
      <c r="I664" s="40"/>
      <c r="J664" s="3"/>
      <c r="K664" s="3"/>
      <c r="L664" s="3"/>
    </row>
    <row r="665" spans="1:12">
      <c r="A665" s="40"/>
      <c r="E665" s="39"/>
      <c r="H665" s="3"/>
      <c r="I665" s="40"/>
      <c r="J665" s="3"/>
      <c r="K665" s="3"/>
      <c r="L665" s="3"/>
    </row>
    <row r="666" spans="1:12">
      <c r="A666" s="40"/>
      <c r="E666" s="39"/>
      <c r="H666" s="3"/>
      <c r="I666" s="40"/>
      <c r="J666" s="3"/>
      <c r="K666" s="3"/>
      <c r="L666" s="3"/>
    </row>
    <row r="667" spans="1:12">
      <c r="A667" s="40"/>
      <c r="E667" s="39"/>
      <c r="H667" s="3"/>
      <c r="I667" s="40"/>
      <c r="J667" s="3"/>
      <c r="K667" s="3"/>
      <c r="L667" s="3"/>
    </row>
    <row r="668" spans="1:12">
      <c r="A668" s="40"/>
      <c r="E668" s="39"/>
      <c r="H668" s="3"/>
      <c r="I668" s="40"/>
      <c r="J668" s="3"/>
      <c r="K668" s="3"/>
      <c r="L668" s="3"/>
    </row>
    <row r="669" spans="1:12">
      <c r="A669" s="40"/>
      <c r="E669" s="39"/>
      <c r="H669" s="3"/>
      <c r="I669" s="40"/>
      <c r="J669" s="3"/>
      <c r="K669" s="3"/>
      <c r="L669" s="3"/>
    </row>
    <row r="670" spans="1:12">
      <c r="A670" s="40"/>
      <c r="E670" s="39"/>
      <c r="H670" s="3"/>
      <c r="I670" s="40"/>
      <c r="J670" s="3"/>
      <c r="K670" s="3"/>
      <c r="L670" s="3"/>
    </row>
    <row r="671" spans="1:12">
      <c r="A671" s="40"/>
      <c r="E671" s="39"/>
      <c r="H671" s="3"/>
      <c r="I671" s="40"/>
      <c r="J671" s="3"/>
      <c r="K671" s="3"/>
      <c r="L671" s="3"/>
    </row>
    <row r="672" spans="1:12">
      <c r="A672" s="40"/>
      <c r="E672" s="39"/>
      <c r="H672" s="3"/>
      <c r="I672" s="40"/>
      <c r="J672" s="3"/>
      <c r="K672" s="3"/>
      <c r="L672" s="3"/>
    </row>
    <row r="673" spans="1:12">
      <c r="A673" s="40"/>
      <c r="E673" s="39"/>
      <c r="H673" s="3"/>
      <c r="I673" s="40"/>
      <c r="J673" s="3"/>
      <c r="K673" s="3"/>
      <c r="L673" s="3"/>
    </row>
    <row r="674" spans="1:12">
      <c r="A674" s="40"/>
      <c r="E674" s="39"/>
      <c r="H674" s="3"/>
      <c r="I674" s="40"/>
      <c r="J674" s="3"/>
      <c r="K674" s="3"/>
      <c r="L674" s="3"/>
    </row>
    <row r="675" spans="1:12">
      <c r="A675" s="40"/>
      <c r="E675" s="39"/>
      <c r="H675" s="3"/>
      <c r="I675" s="40"/>
      <c r="J675" s="3"/>
      <c r="K675" s="3"/>
      <c r="L675" s="3"/>
    </row>
    <row r="676" spans="1:12">
      <c r="A676" s="40"/>
      <c r="E676" s="39"/>
      <c r="H676" s="3"/>
      <c r="I676" s="40"/>
      <c r="J676" s="3"/>
      <c r="K676" s="3"/>
      <c r="L676" s="3"/>
    </row>
    <row r="677" spans="1:12">
      <c r="A677" s="40"/>
      <c r="E677" s="39"/>
      <c r="H677" s="3"/>
      <c r="I677" s="40"/>
      <c r="J677" s="3"/>
      <c r="K677" s="3"/>
      <c r="L677" s="3"/>
    </row>
    <row r="678" spans="1:12">
      <c r="A678" s="40"/>
      <c r="E678" s="39"/>
      <c r="H678" s="3"/>
      <c r="I678" s="40"/>
      <c r="J678" s="3"/>
      <c r="K678" s="3"/>
      <c r="L678" s="3"/>
    </row>
    <row r="679" spans="1:12">
      <c r="A679" s="40"/>
      <c r="E679" s="39"/>
      <c r="H679" s="3"/>
      <c r="I679" s="40"/>
      <c r="J679" s="3"/>
      <c r="K679" s="3"/>
      <c r="L679" s="3"/>
    </row>
    <row r="680" spans="1:12">
      <c r="A680" s="40"/>
      <c r="E680" s="39"/>
      <c r="H680" s="3"/>
      <c r="I680" s="40"/>
      <c r="J680" s="3"/>
      <c r="K680" s="3"/>
      <c r="L680" s="3"/>
    </row>
    <row r="681" spans="1:12">
      <c r="A681" s="40"/>
      <c r="E681" s="39"/>
      <c r="H681" s="3"/>
      <c r="I681" s="40"/>
      <c r="J681" s="3"/>
      <c r="K681" s="3"/>
      <c r="L681" s="3"/>
    </row>
    <row r="682" spans="1:12">
      <c r="A682" s="40"/>
      <c r="E682" s="39"/>
      <c r="H682" s="3"/>
      <c r="I682" s="40"/>
      <c r="J682" s="3"/>
      <c r="K682" s="3"/>
      <c r="L682" s="3"/>
    </row>
    <row r="683" spans="1:12">
      <c r="A683" s="40"/>
      <c r="E683" s="39"/>
      <c r="H683" s="3"/>
      <c r="I683" s="40"/>
      <c r="J683" s="3"/>
      <c r="K683" s="3"/>
      <c r="L683" s="3"/>
    </row>
    <row r="684" spans="1:12">
      <c r="A684" s="40"/>
      <c r="E684" s="39"/>
      <c r="H684" s="3"/>
      <c r="I684" s="40"/>
      <c r="J684" s="3"/>
      <c r="K684" s="3"/>
      <c r="L684" s="3"/>
    </row>
    <row r="685" spans="1:12">
      <c r="A685" s="40"/>
      <c r="E685" s="39"/>
      <c r="H685" s="3"/>
      <c r="I685" s="40"/>
      <c r="J685" s="3"/>
      <c r="K685" s="3"/>
      <c r="L685" s="3"/>
    </row>
    <row r="686" spans="1:12">
      <c r="A686" s="40"/>
      <c r="E686" s="39"/>
      <c r="H686" s="3"/>
      <c r="I686" s="40"/>
      <c r="J686" s="3"/>
      <c r="K686" s="3"/>
      <c r="L686" s="3"/>
    </row>
    <row r="687" spans="1:12">
      <c r="A687" s="40"/>
      <c r="E687" s="39"/>
      <c r="H687" s="3"/>
      <c r="I687" s="40"/>
      <c r="J687" s="3"/>
      <c r="K687" s="3"/>
      <c r="L687" s="3"/>
    </row>
    <row r="688" spans="1:12">
      <c r="A688" s="40"/>
      <c r="E688" s="39"/>
      <c r="H688" s="3"/>
      <c r="I688" s="40"/>
      <c r="J688" s="3"/>
      <c r="K688" s="3"/>
      <c r="L688" s="3"/>
    </row>
    <row r="689" spans="1:12">
      <c r="A689" s="40"/>
      <c r="E689" s="39"/>
      <c r="H689" s="3"/>
      <c r="I689" s="40"/>
      <c r="J689" s="3"/>
      <c r="K689" s="3"/>
      <c r="L689" s="3"/>
    </row>
    <row r="690" spans="1:12">
      <c r="A690" s="40"/>
      <c r="E690" s="39"/>
      <c r="H690" s="3"/>
      <c r="I690" s="40"/>
      <c r="J690" s="3"/>
      <c r="K690" s="3"/>
      <c r="L690" s="3"/>
    </row>
    <row r="691" spans="1:12">
      <c r="A691" s="40"/>
      <c r="E691" s="39"/>
      <c r="H691" s="3"/>
      <c r="I691" s="40"/>
      <c r="J691" s="3"/>
      <c r="K691" s="3"/>
      <c r="L691" s="3"/>
    </row>
    <row r="692" spans="1:12">
      <c r="A692" s="40"/>
      <c r="E692" s="39"/>
      <c r="H692" s="3"/>
      <c r="I692" s="40"/>
      <c r="J692" s="3"/>
      <c r="K692" s="3"/>
      <c r="L692" s="3"/>
    </row>
    <row r="693" spans="1:12">
      <c r="A693" s="40"/>
      <c r="E693" s="39"/>
      <c r="H693" s="3"/>
      <c r="I693" s="40"/>
      <c r="J693" s="3"/>
      <c r="K693" s="3"/>
      <c r="L693" s="3"/>
    </row>
    <row r="694" spans="1:12">
      <c r="A694" s="40"/>
      <c r="E694" s="39"/>
      <c r="H694" s="3"/>
      <c r="I694" s="40"/>
      <c r="J694" s="3"/>
      <c r="K694" s="3"/>
      <c r="L694" s="3"/>
    </row>
    <row r="695" spans="1:12">
      <c r="A695" s="40"/>
      <c r="E695" s="39"/>
      <c r="H695" s="3"/>
      <c r="I695" s="40"/>
      <c r="J695" s="3"/>
      <c r="K695" s="3"/>
      <c r="L695" s="3"/>
    </row>
    <row r="696" spans="1:12">
      <c r="A696" s="40"/>
      <c r="E696" s="39"/>
      <c r="H696" s="3"/>
      <c r="I696" s="40"/>
      <c r="J696" s="3"/>
      <c r="K696" s="3"/>
      <c r="L696" s="3"/>
    </row>
    <row r="697" spans="1:12">
      <c r="A697" s="40"/>
      <c r="E697" s="39"/>
      <c r="H697" s="3"/>
      <c r="I697" s="40"/>
      <c r="J697" s="3"/>
      <c r="K697" s="3"/>
      <c r="L697" s="3"/>
    </row>
    <row r="698" spans="1:12">
      <c r="A698" s="40"/>
      <c r="E698" s="39"/>
      <c r="H698" s="3"/>
      <c r="I698" s="40"/>
      <c r="J698" s="3"/>
      <c r="K698" s="3"/>
      <c r="L698" s="3"/>
    </row>
    <row r="699" spans="1:12">
      <c r="A699" s="40"/>
      <c r="E699" s="39"/>
      <c r="H699" s="3"/>
      <c r="I699" s="40"/>
      <c r="J699" s="3"/>
      <c r="K699" s="3"/>
      <c r="L699" s="3"/>
    </row>
    <row r="700" spans="1:12">
      <c r="A700" s="40"/>
      <c r="E700" s="39"/>
      <c r="H700" s="3"/>
      <c r="I700" s="40"/>
      <c r="J700" s="3"/>
      <c r="K700" s="3"/>
      <c r="L700" s="3"/>
    </row>
    <row r="701" spans="1:12">
      <c r="A701" s="40"/>
      <c r="E701" s="39"/>
      <c r="H701" s="3"/>
      <c r="I701" s="40"/>
      <c r="J701" s="3"/>
      <c r="K701" s="3"/>
      <c r="L701" s="3"/>
    </row>
    <row r="702" spans="1:12">
      <c r="A702" s="40"/>
      <c r="E702" s="39"/>
      <c r="H702" s="3"/>
      <c r="I702" s="40"/>
      <c r="J702" s="3"/>
      <c r="K702" s="3"/>
      <c r="L702" s="3"/>
    </row>
    <row r="703" spans="1:12">
      <c r="A703" s="40"/>
      <c r="E703" s="39"/>
      <c r="H703" s="3"/>
      <c r="I703" s="40"/>
      <c r="J703" s="3"/>
      <c r="K703" s="3"/>
      <c r="L703" s="3"/>
    </row>
    <row r="704" spans="1:12">
      <c r="A704" s="40"/>
      <c r="E704" s="39"/>
      <c r="H704" s="3"/>
      <c r="I704" s="40"/>
      <c r="J704" s="3"/>
      <c r="K704" s="3"/>
      <c r="L704" s="3"/>
    </row>
    <row r="705" spans="1:12">
      <c r="A705" s="40"/>
      <c r="E705" s="39"/>
      <c r="H705" s="3"/>
      <c r="I705" s="40"/>
      <c r="J705" s="3"/>
      <c r="K705" s="3"/>
      <c r="L705" s="3"/>
    </row>
    <row r="706" spans="1:12">
      <c r="A706" s="40"/>
      <c r="E706" s="39"/>
      <c r="H706" s="3"/>
      <c r="I706" s="40"/>
      <c r="J706" s="3"/>
      <c r="K706" s="3"/>
      <c r="L706" s="3"/>
    </row>
    <row r="707" spans="1:12">
      <c r="A707" s="40"/>
      <c r="E707" s="39"/>
      <c r="H707" s="3"/>
      <c r="I707" s="40"/>
      <c r="J707" s="3"/>
      <c r="K707" s="3"/>
      <c r="L707" s="3"/>
    </row>
    <row r="708" spans="1:12">
      <c r="A708" s="40"/>
      <c r="E708" s="39"/>
      <c r="H708" s="3"/>
      <c r="I708" s="40"/>
      <c r="J708" s="3"/>
      <c r="K708" s="3"/>
      <c r="L708" s="3"/>
    </row>
    <row r="709" spans="1:12">
      <c r="A709" s="40"/>
      <c r="E709" s="39"/>
      <c r="H709" s="3"/>
      <c r="I709" s="40"/>
      <c r="J709" s="3"/>
      <c r="K709" s="3"/>
      <c r="L709" s="3"/>
    </row>
    <row r="710" spans="1:12">
      <c r="A710" s="40"/>
      <c r="E710" s="39"/>
      <c r="H710" s="3"/>
      <c r="I710" s="40"/>
      <c r="J710" s="3"/>
      <c r="K710" s="3"/>
      <c r="L710" s="3"/>
    </row>
    <row r="711" spans="1:12">
      <c r="A711" s="40"/>
      <c r="E711" s="39"/>
      <c r="H711" s="3"/>
      <c r="I711" s="40"/>
      <c r="J711" s="3"/>
      <c r="K711" s="3"/>
      <c r="L711" s="3"/>
    </row>
    <row r="712" spans="1:12">
      <c r="A712" s="40"/>
      <c r="E712" s="39"/>
      <c r="H712" s="3"/>
      <c r="I712" s="40"/>
      <c r="J712" s="3"/>
      <c r="K712" s="3"/>
      <c r="L712" s="3"/>
    </row>
    <row r="713" spans="1:12">
      <c r="A713" s="40"/>
      <c r="E713" s="39"/>
      <c r="H713" s="3"/>
      <c r="I713" s="40"/>
      <c r="J713" s="3"/>
      <c r="K713" s="3"/>
      <c r="L713" s="3"/>
    </row>
    <row r="714" spans="1:12">
      <c r="A714" s="40"/>
      <c r="E714" s="39"/>
      <c r="H714" s="3"/>
      <c r="I714" s="40"/>
      <c r="J714" s="3"/>
      <c r="K714" s="3"/>
      <c r="L714" s="3"/>
    </row>
    <row r="715" spans="1:12">
      <c r="A715" s="40"/>
      <c r="E715" s="39"/>
      <c r="H715" s="3"/>
      <c r="I715" s="40"/>
      <c r="J715" s="3"/>
      <c r="K715" s="3"/>
      <c r="L715" s="3"/>
    </row>
    <row r="716" spans="1:12">
      <c r="A716" s="40"/>
      <c r="E716" s="39"/>
      <c r="H716" s="3"/>
      <c r="I716" s="40"/>
      <c r="J716" s="3"/>
      <c r="K716" s="3"/>
      <c r="L716" s="3"/>
    </row>
    <row r="717" spans="1:12">
      <c r="A717" s="40"/>
      <c r="E717" s="39"/>
      <c r="H717" s="3"/>
      <c r="I717" s="40"/>
      <c r="J717" s="3"/>
      <c r="K717" s="3"/>
      <c r="L717" s="3"/>
    </row>
    <row r="718" spans="1:12">
      <c r="A718" s="40"/>
      <c r="E718" s="39"/>
      <c r="H718" s="3"/>
      <c r="I718" s="40"/>
      <c r="J718" s="3"/>
      <c r="K718" s="3"/>
      <c r="L718" s="3"/>
    </row>
    <row r="719" spans="1:12">
      <c r="A719" s="40"/>
      <c r="E719" s="39"/>
      <c r="H719" s="3"/>
      <c r="I719" s="40"/>
      <c r="J719" s="3"/>
      <c r="K719" s="3"/>
      <c r="L719" s="3"/>
    </row>
    <row r="720" spans="1:12">
      <c r="A720" s="40"/>
      <c r="E720" s="39"/>
      <c r="H720" s="3"/>
      <c r="I720" s="40"/>
      <c r="J720" s="3"/>
      <c r="K720" s="3"/>
      <c r="L720" s="3"/>
    </row>
    <row r="721" spans="1:12">
      <c r="A721" s="40"/>
      <c r="E721" s="39"/>
      <c r="H721" s="3"/>
      <c r="I721" s="40"/>
      <c r="J721" s="3"/>
      <c r="K721" s="3"/>
      <c r="L721" s="3"/>
    </row>
    <row r="722" spans="1:12">
      <c r="A722" s="40"/>
      <c r="E722" s="39"/>
      <c r="H722" s="3"/>
      <c r="I722" s="40"/>
      <c r="J722" s="3"/>
      <c r="K722" s="3"/>
      <c r="L722" s="3"/>
    </row>
    <row r="723" spans="1:12">
      <c r="A723" s="40"/>
      <c r="E723" s="39"/>
      <c r="H723" s="3"/>
      <c r="I723" s="40"/>
      <c r="J723" s="3"/>
      <c r="K723" s="3"/>
      <c r="L723" s="3"/>
    </row>
    <row r="724" spans="1:12">
      <c r="A724" s="40"/>
      <c r="E724" s="39"/>
      <c r="H724" s="3"/>
      <c r="I724" s="40"/>
      <c r="J724" s="3"/>
      <c r="K724" s="3"/>
      <c r="L724" s="3"/>
    </row>
    <row r="725" spans="1:12">
      <c r="A725" s="40"/>
      <c r="E725" s="39"/>
      <c r="H725" s="3"/>
      <c r="I725" s="40"/>
      <c r="J725" s="3"/>
      <c r="K725" s="3"/>
      <c r="L725" s="3"/>
    </row>
    <row r="726" spans="1:12">
      <c r="A726" s="40"/>
      <c r="E726" s="39"/>
      <c r="H726" s="3"/>
      <c r="I726" s="40"/>
      <c r="J726" s="3"/>
      <c r="K726" s="3"/>
      <c r="L726" s="3"/>
    </row>
    <row r="727" spans="1:12">
      <c r="A727" s="40"/>
      <c r="E727" s="39"/>
      <c r="H727" s="3"/>
      <c r="I727" s="40"/>
      <c r="J727" s="3"/>
      <c r="K727" s="3"/>
      <c r="L727" s="3"/>
    </row>
    <row r="728" spans="1:12">
      <c r="A728" s="40"/>
      <c r="E728" s="39"/>
      <c r="H728" s="3"/>
      <c r="I728" s="40"/>
      <c r="J728" s="3"/>
      <c r="K728" s="3"/>
      <c r="L728" s="3"/>
    </row>
    <row r="729" spans="1:12">
      <c r="A729" s="40"/>
      <c r="E729" s="39"/>
      <c r="H729" s="3"/>
      <c r="I729" s="40"/>
      <c r="J729" s="3"/>
      <c r="K729" s="3"/>
      <c r="L729" s="3"/>
    </row>
    <row r="730" spans="1:12">
      <c r="A730" s="40"/>
      <c r="E730" s="39"/>
      <c r="H730" s="3"/>
      <c r="I730" s="40"/>
      <c r="J730" s="3"/>
      <c r="K730" s="3"/>
      <c r="L730" s="3"/>
    </row>
    <row r="731" spans="1:12">
      <c r="A731" s="40"/>
      <c r="E731" s="39"/>
      <c r="H731" s="3"/>
      <c r="I731" s="40"/>
      <c r="J731" s="3"/>
      <c r="K731" s="3"/>
      <c r="L731" s="3"/>
    </row>
    <row r="732" spans="1:12">
      <c r="A732" s="40"/>
      <c r="E732" s="39"/>
      <c r="H732" s="3"/>
      <c r="I732" s="40"/>
      <c r="J732" s="3"/>
      <c r="K732" s="3"/>
      <c r="L732" s="3"/>
    </row>
    <row r="733" spans="1:12">
      <c r="A733" s="40"/>
      <c r="E733" s="39"/>
      <c r="H733" s="3"/>
      <c r="I733" s="40"/>
      <c r="J733" s="3"/>
      <c r="K733" s="3"/>
      <c r="L733" s="3"/>
    </row>
    <row r="734" spans="1:12">
      <c r="A734" s="40"/>
      <c r="E734" s="39"/>
      <c r="H734" s="3"/>
      <c r="I734" s="40"/>
      <c r="J734" s="3"/>
      <c r="K734" s="3"/>
      <c r="L734" s="3"/>
    </row>
    <row r="735" spans="1:12">
      <c r="A735" s="40"/>
      <c r="E735" s="39"/>
      <c r="H735" s="3"/>
      <c r="I735" s="40"/>
      <c r="J735" s="3"/>
      <c r="K735" s="3"/>
      <c r="L735" s="3"/>
    </row>
    <row r="736" spans="1:12">
      <c r="A736" s="40"/>
      <c r="E736" s="39"/>
      <c r="H736" s="3"/>
      <c r="I736" s="40"/>
      <c r="J736" s="3"/>
      <c r="K736" s="3"/>
      <c r="L736" s="3"/>
    </row>
    <row r="737" spans="1:12">
      <c r="A737" s="40"/>
      <c r="E737" s="39"/>
      <c r="H737" s="3"/>
      <c r="I737" s="40"/>
      <c r="J737" s="3"/>
      <c r="K737" s="3"/>
      <c r="L737" s="3"/>
    </row>
    <row r="738" spans="1:12">
      <c r="A738" s="40"/>
      <c r="E738" s="39"/>
      <c r="H738" s="3"/>
      <c r="I738" s="40"/>
      <c r="J738" s="3"/>
      <c r="K738" s="3"/>
      <c r="L738" s="3"/>
    </row>
    <row r="739" spans="1:12">
      <c r="A739" s="40"/>
      <c r="E739" s="39"/>
      <c r="H739" s="3"/>
      <c r="I739" s="40"/>
      <c r="J739" s="3"/>
      <c r="K739" s="3"/>
      <c r="L739" s="3"/>
    </row>
    <row r="740" spans="1:12">
      <c r="A740" s="40"/>
      <c r="E740" s="39"/>
      <c r="H740" s="3"/>
      <c r="I740" s="40"/>
      <c r="J740" s="3"/>
      <c r="K740" s="3"/>
      <c r="L740" s="3"/>
    </row>
    <row r="741" spans="1:12">
      <c r="A741" s="40"/>
      <c r="E741" s="39"/>
      <c r="H741" s="3"/>
      <c r="I741" s="40"/>
      <c r="J741" s="3"/>
      <c r="K741" s="3"/>
      <c r="L741" s="3"/>
    </row>
    <row r="742" spans="1:12">
      <c r="A742" s="40"/>
      <c r="E742" s="39"/>
      <c r="H742" s="3"/>
      <c r="I742" s="40"/>
      <c r="J742" s="3"/>
      <c r="K742" s="3"/>
      <c r="L742" s="3"/>
    </row>
    <row r="743" spans="1:12">
      <c r="A743" s="40"/>
      <c r="E743" s="39"/>
      <c r="H743" s="3"/>
      <c r="I743" s="40"/>
      <c r="J743" s="3"/>
      <c r="K743" s="3"/>
      <c r="L743" s="3"/>
    </row>
    <row r="744" spans="1:12">
      <c r="A744" s="40"/>
      <c r="E744" s="39"/>
      <c r="H744" s="3"/>
      <c r="I744" s="40"/>
      <c r="J744" s="3"/>
      <c r="K744" s="3"/>
      <c r="L744" s="3"/>
    </row>
    <row r="745" spans="1:12">
      <c r="A745" s="40"/>
      <c r="E745" s="39"/>
      <c r="H745" s="3"/>
      <c r="I745" s="40"/>
      <c r="J745" s="3"/>
      <c r="K745" s="3"/>
      <c r="L745" s="3"/>
    </row>
    <row r="746" spans="1:12">
      <c r="A746" s="40"/>
      <c r="E746" s="39"/>
      <c r="H746" s="3"/>
      <c r="I746" s="40"/>
      <c r="J746" s="3"/>
      <c r="K746" s="3"/>
      <c r="L746" s="3"/>
    </row>
    <row r="747" spans="1:12">
      <c r="A747" s="40"/>
      <c r="E747" s="39"/>
      <c r="H747" s="3"/>
      <c r="I747" s="40"/>
      <c r="J747" s="3"/>
      <c r="K747" s="3"/>
      <c r="L747" s="3"/>
    </row>
    <row r="748" spans="1:12">
      <c r="A748" s="40"/>
      <c r="E748" s="39"/>
      <c r="H748" s="3"/>
      <c r="I748" s="40"/>
      <c r="J748" s="3"/>
      <c r="K748" s="3"/>
      <c r="L748" s="3"/>
    </row>
    <row r="749" spans="1:12">
      <c r="A749" s="40"/>
      <c r="E749" s="39"/>
      <c r="H749" s="3"/>
      <c r="I749" s="40"/>
      <c r="J749" s="3"/>
      <c r="K749" s="3"/>
      <c r="L749" s="3"/>
    </row>
    <row r="750" spans="1:12">
      <c r="A750" s="40"/>
      <c r="E750" s="39"/>
      <c r="H750" s="3"/>
      <c r="I750" s="40"/>
      <c r="J750" s="3"/>
      <c r="K750" s="3"/>
      <c r="L750" s="3"/>
    </row>
    <row r="751" spans="1:12">
      <c r="A751" s="40"/>
      <c r="E751" s="39"/>
      <c r="H751" s="3"/>
      <c r="I751" s="40"/>
      <c r="J751" s="3"/>
      <c r="K751" s="3"/>
      <c r="L751" s="3"/>
    </row>
    <row r="752" spans="1:12">
      <c r="A752" s="40"/>
      <c r="E752" s="39"/>
      <c r="H752" s="3"/>
      <c r="I752" s="40"/>
      <c r="J752" s="3"/>
      <c r="K752" s="3"/>
      <c r="L752" s="3"/>
    </row>
    <row r="753" spans="1:12">
      <c r="A753" s="40"/>
      <c r="E753" s="39"/>
      <c r="H753" s="3"/>
      <c r="I753" s="40"/>
      <c r="J753" s="3"/>
      <c r="K753" s="3"/>
      <c r="L753" s="3"/>
    </row>
    <row r="754" spans="1:12">
      <c r="A754" s="40"/>
      <c r="E754" s="39"/>
      <c r="H754" s="3"/>
      <c r="I754" s="40"/>
      <c r="J754" s="3"/>
      <c r="K754" s="3"/>
      <c r="L754" s="3"/>
    </row>
    <row r="755" spans="1:12">
      <c r="A755" s="40"/>
      <c r="E755" s="39"/>
      <c r="H755" s="3"/>
      <c r="I755" s="40"/>
      <c r="J755" s="3"/>
      <c r="K755" s="3"/>
      <c r="L755" s="3"/>
    </row>
    <row r="756" spans="1:12">
      <c r="A756" s="40"/>
      <c r="E756" s="39"/>
      <c r="H756" s="3"/>
      <c r="I756" s="40"/>
      <c r="J756" s="3"/>
      <c r="K756" s="3"/>
      <c r="L756" s="3"/>
    </row>
    <row r="757" spans="1:12">
      <c r="A757" s="40"/>
      <c r="E757" s="39"/>
      <c r="H757" s="3"/>
      <c r="I757" s="40"/>
      <c r="J757" s="3"/>
      <c r="K757" s="3"/>
      <c r="L757" s="3"/>
    </row>
    <row r="758" spans="1:12">
      <c r="A758" s="40"/>
      <c r="E758" s="39"/>
      <c r="H758" s="3"/>
      <c r="I758" s="40"/>
      <c r="J758" s="3"/>
      <c r="K758" s="3"/>
      <c r="L758" s="3"/>
    </row>
    <row r="759" spans="1:12">
      <c r="A759" s="40"/>
      <c r="E759" s="39"/>
      <c r="H759" s="3"/>
      <c r="I759" s="40"/>
      <c r="J759" s="3"/>
      <c r="K759" s="3"/>
      <c r="L759" s="3"/>
    </row>
    <row r="760" spans="1:12">
      <c r="A760" s="40"/>
      <c r="E760" s="39"/>
      <c r="H760" s="3"/>
      <c r="I760" s="40"/>
      <c r="J760" s="3"/>
      <c r="K760" s="3"/>
      <c r="L760" s="3"/>
    </row>
    <row r="761" spans="1:12">
      <c r="A761" s="40"/>
      <c r="E761" s="39"/>
      <c r="H761" s="3"/>
      <c r="I761" s="40"/>
      <c r="J761" s="3"/>
      <c r="K761" s="3"/>
      <c r="L761" s="3"/>
    </row>
    <row r="762" spans="1:12">
      <c r="A762" s="40"/>
      <c r="E762" s="39"/>
      <c r="H762" s="3"/>
      <c r="I762" s="40"/>
      <c r="J762" s="3"/>
      <c r="K762" s="3"/>
      <c r="L762" s="3"/>
    </row>
    <row r="763" spans="1:12">
      <c r="A763" s="40"/>
      <c r="E763" s="39"/>
      <c r="H763" s="3"/>
      <c r="I763" s="40"/>
      <c r="J763" s="3"/>
      <c r="K763" s="3"/>
      <c r="L763" s="3"/>
    </row>
    <row r="764" spans="1:12">
      <c r="A764" s="40"/>
      <c r="E764" s="39"/>
      <c r="H764" s="3"/>
      <c r="I764" s="40"/>
      <c r="J764" s="3"/>
      <c r="K764" s="3"/>
      <c r="L764" s="3"/>
    </row>
    <row r="765" spans="1:12">
      <c r="A765" s="40"/>
      <c r="E765" s="39"/>
      <c r="H765" s="3"/>
      <c r="I765" s="40"/>
      <c r="J765" s="3"/>
      <c r="K765" s="3"/>
      <c r="L765" s="3"/>
    </row>
    <row r="766" spans="1:12">
      <c r="A766" s="40"/>
      <c r="E766" s="39"/>
      <c r="H766" s="3"/>
      <c r="I766" s="40"/>
      <c r="J766" s="3"/>
      <c r="K766" s="3"/>
      <c r="L766" s="3"/>
    </row>
    <row r="767" spans="1:12">
      <c r="A767" s="40"/>
      <c r="E767" s="39"/>
      <c r="H767" s="3"/>
      <c r="I767" s="40"/>
      <c r="J767" s="3"/>
      <c r="K767" s="3"/>
      <c r="L767" s="3"/>
    </row>
    <row r="768" spans="1:12">
      <c r="A768" s="40"/>
      <c r="E768" s="39"/>
      <c r="H768" s="3"/>
      <c r="I768" s="40"/>
      <c r="J768" s="3"/>
      <c r="K768" s="3"/>
      <c r="L768" s="3"/>
    </row>
    <row r="769" spans="1:12">
      <c r="A769" s="40"/>
      <c r="E769" s="39"/>
      <c r="H769" s="3"/>
      <c r="I769" s="40"/>
      <c r="J769" s="3"/>
      <c r="K769" s="3"/>
      <c r="L769" s="3"/>
    </row>
    <row r="770" spans="1:12">
      <c r="A770" s="40"/>
      <c r="E770" s="39"/>
      <c r="H770" s="3"/>
      <c r="I770" s="40"/>
      <c r="J770" s="3"/>
      <c r="K770" s="3"/>
      <c r="L770" s="3"/>
    </row>
    <row r="771" spans="1:12">
      <c r="A771" s="40"/>
      <c r="E771" s="39"/>
      <c r="H771" s="3"/>
      <c r="I771" s="40"/>
      <c r="J771" s="3"/>
      <c r="K771" s="3"/>
      <c r="L771" s="3"/>
    </row>
    <row r="772" spans="1:12">
      <c r="A772" s="40"/>
      <c r="E772" s="39"/>
      <c r="H772" s="3"/>
      <c r="I772" s="40"/>
      <c r="J772" s="3"/>
      <c r="K772" s="3"/>
      <c r="L772" s="3"/>
    </row>
    <row r="773" spans="1:12">
      <c r="A773" s="40"/>
      <c r="E773" s="39"/>
      <c r="H773" s="3"/>
      <c r="I773" s="40"/>
      <c r="J773" s="3"/>
      <c r="K773" s="3"/>
      <c r="L773" s="3"/>
    </row>
    <row r="774" spans="1:12">
      <c r="A774" s="40"/>
      <c r="E774" s="39"/>
      <c r="H774" s="3"/>
      <c r="I774" s="40"/>
      <c r="J774" s="3"/>
      <c r="K774" s="3"/>
      <c r="L774" s="3"/>
    </row>
    <row r="775" spans="1:12">
      <c r="A775" s="40"/>
      <c r="E775" s="39"/>
      <c r="H775" s="3"/>
      <c r="I775" s="40"/>
      <c r="J775" s="3"/>
      <c r="K775" s="3"/>
      <c r="L775" s="3"/>
    </row>
    <row r="776" spans="1:12">
      <c r="A776" s="40"/>
      <c r="E776" s="39"/>
      <c r="H776" s="3"/>
      <c r="I776" s="40"/>
      <c r="J776" s="3"/>
      <c r="K776" s="3"/>
      <c r="L776" s="3"/>
    </row>
    <row r="777" spans="1:12">
      <c r="A777" s="40"/>
      <c r="E777" s="39"/>
      <c r="H777" s="3"/>
      <c r="I777" s="40"/>
      <c r="J777" s="3"/>
      <c r="K777" s="3"/>
      <c r="L777" s="3"/>
    </row>
    <row r="778" spans="1:12">
      <c r="A778" s="40"/>
      <c r="E778" s="39"/>
      <c r="H778" s="3"/>
      <c r="I778" s="40"/>
      <c r="J778" s="3"/>
      <c r="K778" s="3"/>
      <c r="L778" s="3"/>
    </row>
    <row r="779" spans="1:12">
      <c r="A779" s="40"/>
      <c r="E779" s="39"/>
      <c r="H779" s="3"/>
      <c r="I779" s="40"/>
      <c r="J779" s="3"/>
      <c r="K779" s="3"/>
      <c r="L779" s="3"/>
    </row>
    <row r="780" spans="1:12">
      <c r="A780" s="40"/>
      <c r="E780" s="39"/>
      <c r="H780" s="3"/>
      <c r="I780" s="40"/>
      <c r="J780" s="3"/>
      <c r="K780" s="3"/>
      <c r="L780" s="3"/>
    </row>
    <row r="781" spans="1:12">
      <c r="A781" s="40"/>
      <c r="E781" s="39"/>
      <c r="H781" s="3"/>
      <c r="I781" s="40"/>
      <c r="J781" s="3"/>
      <c r="K781" s="3"/>
      <c r="L781" s="3"/>
    </row>
    <row r="782" spans="1:12">
      <c r="A782" s="40"/>
      <c r="E782" s="39"/>
      <c r="H782" s="3"/>
      <c r="I782" s="40"/>
      <c r="J782" s="3"/>
      <c r="K782" s="3"/>
      <c r="L782" s="3"/>
    </row>
    <row r="783" spans="1:12">
      <c r="A783" s="40"/>
      <c r="E783" s="39"/>
      <c r="H783" s="3"/>
      <c r="I783" s="40"/>
      <c r="J783" s="3"/>
      <c r="K783" s="3"/>
      <c r="L783" s="3"/>
    </row>
    <row r="784" spans="1:12">
      <c r="A784" s="40"/>
      <c r="E784" s="39"/>
      <c r="H784" s="3"/>
      <c r="I784" s="40"/>
      <c r="J784" s="3"/>
      <c r="K784" s="3"/>
      <c r="L784" s="3"/>
    </row>
    <row r="785" spans="1:12">
      <c r="A785" s="40"/>
      <c r="E785" s="39"/>
      <c r="H785" s="3"/>
      <c r="I785" s="40"/>
      <c r="J785" s="3"/>
      <c r="K785" s="3"/>
      <c r="L785" s="3"/>
    </row>
    <row r="786" spans="1:12">
      <c r="A786" s="40"/>
      <c r="E786" s="39"/>
      <c r="H786" s="3"/>
      <c r="I786" s="40"/>
      <c r="J786" s="3"/>
      <c r="K786" s="3"/>
      <c r="L786" s="3"/>
    </row>
    <row r="787" spans="1:12">
      <c r="A787" s="40"/>
      <c r="E787" s="39"/>
      <c r="H787" s="3"/>
      <c r="I787" s="40"/>
      <c r="J787" s="3"/>
      <c r="K787" s="3"/>
      <c r="L787" s="3"/>
    </row>
    <row r="788" spans="1:12">
      <c r="A788" s="40"/>
      <c r="E788" s="39"/>
      <c r="H788" s="3"/>
      <c r="I788" s="40"/>
      <c r="J788" s="3"/>
      <c r="K788" s="3"/>
      <c r="L788" s="3"/>
    </row>
    <row r="789" spans="1:12">
      <c r="A789" s="40"/>
      <c r="E789" s="39"/>
      <c r="H789" s="3"/>
      <c r="I789" s="40"/>
      <c r="J789" s="3"/>
      <c r="K789" s="3"/>
      <c r="L789" s="3"/>
    </row>
    <row r="790" spans="1:12">
      <c r="A790" s="40"/>
      <c r="E790" s="39"/>
      <c r="H790" s="3"/>
      <c r="I790" s="40"/>
      <c r="J790" s="3"/>
      <c r="K790" s="3"/>
      <c r="L790" s="3"/>
    </row>
    <row r="791" spans="1:12">
      <c r="A791" s="40"/>
      <c r="E791" s="39"/>
      <c r="H791" s="3"/>
      <c r="I791" s="40"/>
      <c r="J791" s="3"/>
      <c r="K791" s="3"/>
      <c r="L791" s="3"/>
    </row>
    <row r="792" spans="1:12">
      <c r="A792" s="40"/>
      <c r="E792" s="39"/>
      <c r="H792" s="3"/>
      <c r="I792" s="40"/>
      <c r="J792" s="3"/>
      <c r="K792" s="3"/>
      <c r="L792" s="3"/>
    </row>
    <row r="793" spans="1:12">
      <c r="A793" s="40"/>
      <c r="E793" s="39"/>
      <c r="H793" s="3"/>
      <c r="I793" s="40"/>
      <c r="J793" s="3"/>
      <c r="K793" s="3"/>
      <c r="L793" s="3"/>
    </row>
    <row r="794" spans="1:12">
      <c r="A794" s="40"/>
      <c r="E794" s="39"/>
      <c r="H794" s="3"/>
      <c r="I794" s="40"/>
      <c r="J794" s="3"/>
      <c r="K794" s="3"/>
      <c r="L794" s="3"/>
    </row>
    <row r="795" spans="1:12">
      <c r="A795" s="40"/>
      <c r="E795" s="39"/>
      <c r="H795" s="3"/>
      <c r="I795" s="40"/>
      <c r="J795" s="3"/>
      <c r="K795" s="3"/>
      <c r="L795" s="3"/>
    </row>
    <row r="796" spans="1:12">
      <c r="A796" s="40"/>
      <c r="E796" s="39"/>
      <c r="H796" s="3"/>
      <c r="I796" s="40"/>
      <c r="J796" s="3"/>
      <c r="K796" s="3"/>
      <c r="L796" s="3"/>
    </row>
    <row r="797" spans="1:12">
      <c r="A797" s="40"/>
      <c r="E797" s="39"/>
      <c r="H797" s="3"/>
      <c r="I797" s="40"/>
      <c r="J797" s="3"/>
      <c r="K797" s="3"/>
      <c r="L797" s="3"/>
    </row>
    <row r="798" spans="1:12">
      <c r="A798" s="40"/>
      <c r="E798" s="39"/>
      <c r="H798" s="3"/>
      <c r="I798" s="40"/>
      <c r="J798" s="3"/>
      <c r="K798" s="3"/>
      <c r="L798" s="3"/>
    </row>
    <row r="799" spans="1:12">
      <c r="A799" s="40"/>
      <c r="E799" s="39"/>
      <c r="H799" s="3"/>
      <c r="I799" s="40"/>
      <c r="J799" s="3"/>
      <c r="K799" s="3"/>
      <c r="L799" s="3"/>
    </row>
    <row r="800" spans="1:12">
      <c r="A800" s="40"/>
      <c r="E800" s="39"/>
      <c r="H800" s="3"/>
      <c r="I800" s="40"/>
      <c r="J800" s="3"/>
      <c r="K800" s="3"/>
      <c r="L800" s="3"/>
    </row>
    <row r="801" spans="1:12">
      <c r="A801" s="40"/>
      <c r="E801" s="39"/>
      <c r="H801" s="3"/>
      <c r="I801" s="40"/>
      <c r="J801" s="3"/>
      <c r="K801" s="3"/>
      <c r="L801" s="3"/>
    </row>
    <row r="802" spans="1:12">
      <c r="A802" s="40"/>
      <c r="E802" s="39"/>
      <c r="H802" s="3"/>
      <c r="I802" s="40"/>
      <c r="J802" s="3"/>
      <c r="K802" s="3"/>
      <c r="L802" s="3"/>
    </row>
    <row r="803" spans="1:12">
      <c r="A803" s="40"/>
      <c r="E803" s="39"/>
      <c r="H803" s="3"/>
      <c r="I803" s="40"/>
      <c r="J803" s="3"/>
      <c r="K803" s="3"/>
      <c r="L803" s="3"/>
    </row>
    <row r="804" spans="1:12">
      <c r="A804" s="40"/>
      <c r="E804" s="39"/>
      <c r="H804" s="3"/>
      <c r="I804" s="40"/>
      <c r="J804" s="3"/>
      <c r="K804" s="3"/>
      <c r="L804" s="3"/>
    </row>
    <row r="805" spans="1:12">
      <c r="A805" s="40"/>
      <c r="E805" s="39"/>
      <c r="H805" s="3"/>
      <c r="I805" s="40"/>
      <c r="J805" s="3"/>
      <c r="K805" s="3"/>
      <c r="L805" s="3"/>
    </row>
    <row r="806" spans="1:12">
      <c r="A806" s="40"/>
      <c r="E806" s="39"/>
      <c r="H806" s="3"/>
      <c r="I806" s="40"/>
      <c r="J806" s="3"/>
      <c r="K806" s="3"/>
      <c r="L806" s="3"/>
    </row>
    <row r="807" spans="1:12">
      <c r="A807" s="40"/>
      <c r="E807" s="39"/>
      <c r="H807" s="3"/>
      <c r="I807" s="40"/>
      <c r="J807" s="3"/>
      <c r="K807" s="3"/>
      <c r="L807" s="3"/>
    </row>
    <row r="808" spans="1:12">
      <c r="A808" s="40"/>
      <c r="E808" s="39"/>
      <c r="H808" s="3"/>
      <c r="I808" s="40"/>
      <c r="J808" s="3"/>
      <c r="K808" s="3"/>
      <c r="L808" s="3"/>
    </row>
    <row r="809" spans="1:12">
      <c r="A809" s="40"/>
      <c r="E809" s="39"/>
      <c r="H809" s="3"/>
      <c r="I809" s="40"/>
      <c r="J809" s="3"/>
      <c r="K809" s="3"/>
      <c r="L809" s="3"/>
    </row>
    <row r="810" spans="1:12">
      <c r="A810" s="40"/>
      <c r="E810" s="39"/>
      <c r="H810" s="3"/>
      <c r="I810" s="40"/>
      <c r="J810" s="3"/>
      <c r="K810" s="3"/>
      <c r="L810" s="3"/>
    </row>
    <row r="811" spans="1:12">
      <c r="A811" s="40"/>
      <c r="E811" s="39"/>
      <c r="H811" s="3"/>
      <c r="I811" s="40"/>
      <c r="J811" s="3"/>
      <c r="K811" s="3"/>
      <c r="L811" s="3"/>
    </row>
    <row r="812" spans="1:12">
      <c r="A812" s="40"/>
      <c r="E812" s="39"/>
      <c r="H812" s="3"/>
      <c r="I812" s="40"/>
      <c r="J812" s="3"/>
      <c r="K812" s="3"/>
      <c r="L812" s="3"/>
    </row>
    <row r="813" spans="1:12">
      <c r="A813" s="40"/>
      <c r="E813" s="39"/>
      <c r="H813" s="3"/>
      <c r="I813" s="40"/>
      <c r="J813" s="3"/>
      <c r="K813" s="3"/>
      <c r="L813" s="3"/>
    </row>
    <row r="814" spans="1:12">
      <c r="A814" s="40"/>
      <c r="E814" s="39"/>
      <c r="H814" s="3"/>
      <c r="I814" s="40"/>
      <c r="J814" s="3"/>
      <c r="K814" s="3"/>
      <c r="L814" s="3"/>
    </row>
    <row r="815" spans="1:12">
      <c r="A815" s="40"/>
      <c r="E815" s="39"/>
      <c r="H815" s="3"/>
      <c r="I815" s="40"/>
      <c r="J815" s="3"/>
      <c r="K815" s="3"/>
      <c r="L815" s="3"/>
    </row>
    <row r="816" spans="1:12">
      <c r="A816" s="40"/>
      <c r="E816" s="39"/>
      <c r="H816" s="3"/>
      <c r="I816" s="40"/>
      <c r="J816" s="3"/>
      <c r="K816" s="3"/>
      <c r="L816" s="3"/>
    </row>
    <row r="817" spans="1:12">
      <c r="A817" s="40"/>
      <c r="E817" s="39"/>
      <c r="H817" s="3"/>
      <c r="I817" s="40"/>
      <c r="J817" s="3"/>
      <c r="K817" s="3"/>
      <c r="L817" s="3"/>
    </row>
    <row r="818" spans="1:12">
      <c r="A818" s="40"/>
      <c r="E818" s="39"/>
      <c r="H818" s="3"/>
      <c r="I818" s="40"/>
      <c r="J818" s="3"/>
      <c r="K818" s="3"/>
      <c r="L818" s="3"/>
    </row>
    <row r="819" spans="1:12">
      <c r="A819" s="40"/>
      <c r="E819" s="39"/>
      <c r="H819" s="3"/>
      <c r="I819" s="40"/>
      <c r="J819" s="3"/>
      <c r="K819" s="3"/>
      <c r="L819" s="3"/>
    </row>
    <row r="820" spans="1:12">
      <c r="A820" s="40"/>
      <c r="E820" s="39"/>
      <c r="H820" s="3"/>
      <c r="I820" s="40"/>
      <c r="J820" s="3"/>
      <c r="K820" s="3"/>
      <c r="L820" s="3"/>
    </row>
    <row r="821" spans="1:12">
      <c r="A821" s="40"/>
      <c r="E821" s="39"/>
      <c r="H821" s="3"/>
      <c r="I821" s="40"/>
      <c r="J821" s="3"/>
      <c r="K821" s="3"/>
      <c r="L821" s="3"/>
    </row>
    <row r="822" spans="1:12">
      <c r="A822" s="40"/>
      <c r="E822" s="39"/>
      <c r="H822" s="3"/>
      <c r="I822" s="40"/>
      <c r="J822" s="3"/>
      <c r="K822" s="3"/>
      <c r="L822" s="3"/>
    </row>
    <row r="823" spans="1:12">
      <c r="A823" s="40"/>
      <c r="E823" s="39"/>
      <c r="H823" s="3"/>
      <c r="I823" s="40"/>
      <c r="J823" s="3"/>
      <c r="K823" s="3"/>
      <c r="L823" s="3"/>
    </row>
    <row r="824" spans="1:12">
      <c r="A824" s="40"/>
      <c r="E824" s="39"/>
      <c r="H824" s="3"/>
      <c r="I824" s="40"/>
      <c r="J824" s="3"/>
      <c r="K824" s="3"/>
      <c r="L824" s="3"/>
    </row>
    <row r="825" spans="1:12">
      <c r="A825" s="40"/>
      <c r="E825" s="39"/>
      <c r="H825" s="3"/>
      <c r="I825" s="40"/>
      <c r="J825" s="3"/>
      <c r="K825" s="3"/>
      <c r="L825" s="3"/>
    </row>
    <row r="826" spans="1:12">
      <c r="A826" s="40"/>
      <c r="E826" s="39"/>
      <c r="H826" s="3"/>
      <c r="I826" s="40"/>
      <c r="J826" s="3"/>
      <c r="K826" s="3"/>
      <c r="L826" s="3"/>
    </row>
    <row r="827" spans="1:12">
      <c r="A827" s="40"/>
      <c r="E827" s="39"/>
      <c r="H827" s="3"/>
      <c r="I827" s="40"/>
      <c r="J827" s="3"/>
      <c r="K827" s="3"/>
      <c r="L827" s="3"/>
    </row>
    <row r="828" spans="1:12">
      <c r="A828" s="40"/>
      <c r="E828" s="39"/>
      <c r="H828" s="3"/>
      <c r="I828" s="40"/>
      <c r="J828" s="3"/>
      <c r="K828" s="3"/>
      <c r="L828" s="3"/>
    </row>
    <row r="829" spans="1:12">
      <c r="A829" s="40"/>
      <c r="E829" s="39"/>
      <c r="H829" s="3"/>
      <c r="I829" s="40"/>
      <c r="J829" s="3"/>
      <c r="K829" s="3"/>
      <c r="L829" s="3"/>
    </row>
    <row r="830" spans="1:12">
      <c r="A830" s="40"/>
      <c r="E830" s="39"/>
      <c r="H830" s="3"/>
      <c r="I830" s="40"/>
      <c r="J830" s="3"/>
      <c r="K830" s="3"/>
      <c r="L830" s="3"/>
    </row>
    <row r="831" spans="1:12">
      <c r="A831" s="40"/>
      <c r="E831" s="39"/>
      <c r="H831" s="3"/>
      <c r="I831" s="40"/>
      <c r="J831" s="3"/>
      <c r="K831" s="3"/>
      <c r="L831" s="3"/>
    </row>
    <row r="832" spans="1:12">
      <c r="A832" s="40"/>
      <c r="E832" s="39"/>
      <c r="H832" s="3"/>
      <c r="I832" s="40"/>
      <c r="J832" s="3"/>
      <c r="K832" s="3"/>
      <c r="L832" s="3"/>
    </row>
    <row r="833" spans="1:12">
      <c r="A833" s="40"/>
      <c r="E833" s="39"/>
      <c r="H833" s="3"/>
      <c r="I833" s="40"/>
      <c r="J833" s="3"/>
      <c r="K833" s="3"/>
      <c r="L833" s="3"/>
    </row>
    <row r="834" spans="1:12">
      <c r="A834" s="40"/>
      <c r="E834" s="39"/>
      <c r="H834" s="3"/>
      <c r="I834" s="40"/>
      <c r="J834" s="3"/>
      <c r="K834" s="3"/>
      <c r="L834" s="3"/>
    </row>
    <row r="835" spans="1:12">
      <c r="A835" s="40"/>
      <c r="E835" s="39"/>
      <c r="H835" s="3"/>
      <c r="I835" s="40"/>
      <c r="J835" s="3"/>
      <c r="K835" s="3"/>
      <c r="L835" s="3"/>
    </row>
    <row r="836" spans="1:12">
      <c r="A836" s="40"/>
      <c r="E836" s="39"/>
      <c r="H836" s="3"/>
      <c r="I836" s="40"/>
      <c r="J836" s="3"/>
      <c r="K836" s="3"/>
      <c r="L836" s="3"/>
    </row>
    <row r="837" spans="1:12">
      <c r="A837" s="40"/>
      <c r="E837" s="39"/>
      <c r="H837" s="3"/>
      <c r="I837" s="40"/>
      <c r="J837" s="3"/>
      <c r="K837" s="3"/>
      <c r="L837" s="3"/>
    </row>
    <row r="838" spans="1:12">
      <c r="A838" s="40"/>
      <c r="E838" s="39"/>
      <c r="H838" s="3"/>
      <c r="I838" s="40"/>
      <c r="J838" s="3"/>
      <c r="K838" s="3"/>
      <c r="L838" s="3"/>
    </row>
    <row r="839" spans="1:12">
      <c r="A839" s="40"/>
      <c r="E839" s="39"/>
      <c r="H839" s="3"/>
      <c r="I839" s="40"/>
      <c r="J839" s="3"/>
      <c r="K839" s="3"/>
      <c r="L839" s="3"/>
    </row>
    <row r="840" spans="1:12">
      <c r="A840" s="40"/>
      <c r="E840" s="39"/>
      <c r="H840" s="3"/>
      <c r="I840" s="40"/>
      <c r="J840" s="3"/>
      <c r="K840" s="3"/>
      <c r="L840" s="3"/>
    </row>
    <row r="841" spans="1:12">
      <c r="A841" s="40"/>
      <c r="E841" s="39"/>
      <c r="H841" s="3"/>
      <c r="I841" s="40"/>
      <c r="J841" s="3"/>
      <c r="K841" s="3"/>
      <c r="L841" s="3"/>
    </row>
    <row r="842" spans="1:12">
      <c r="A842" s="40"/>
      <c r="E842" s="39"/>
      <c r="H842" s="3"/>
      <c r="I842" s="40"/>
      <c r="J842" s="3"/>
      <c r="K842" s="3"/>
      <c r="L842" s="3"/>
    </row>
    <row r="843" spans="1:12">
      <c r="A843" s="40"/>
      <c r="E843" s="39"/>
      <c r="H843" s="3"/>
      <c r="I843" s="40"/>
      <c r="J843" s="3"/>
      <c r="K843" s="3"/>
      <c r="L843" s="3"/>
    </row>
    <row r="844" spans="1:12">
      <c r="A844" s="40"/>
      <c r="E844" s="39"/>
      <c r="H844" s="3"/>
      <c r="I844" s="40"/>
      <c r="J844" s="3"/>
      <c r="K844" s="3"/>
      <c r="L844" s="3"/>
    </row>
    <row r="845" spans="1:12">
      <c r="A845" s="40"/>
      <c r="E845" s="39"/>
      <c r="H845" s="3"/>
      <c r="I845" s="40"/>
      <c r="J845" s="3"/>
      <c r="K845" s="3"/>
      <c r="L845" s="3"/>
    </row>
    <row r="846" spans="1:12">
      <c r="A846" s="40"/>
      <c r="E846" s="39"/>
      <c r="H846" s="3"/>
      <c r="I846" s="40"/>
      <c r="J846" s="3"/>
      <c r="K846" s="3"/>
      <c r="L846" s="3"/>
    </row>
    <row r="847" spans="1:12">
      <c r="A847" s="40"/>
      <c r="E847" s="39"/>
      <c r="H847" s="3"/>
      <c r="I847" s="40"/>
      <c r="J847" s="3"/>
      <c r="K847" s="3"/>
      <c r="L847" s="3"/>
    </row>
    <row r="848" spans="1:12">
      <c r="A848" s="40"/>
      <c r="E848" s="39"/>
      <c r="H848" s="3"/>
      <c r="I848" s="40"/>
      <c r="J848" s="3"/>
      <c r="K848" s="3"/>
      <c r="L848" s="3"/>
    </row>
    <row r="849" spans="1:12">
      <c r="A849" s="40"/>
      <c r="E849" s="39"/>
      <c r="H849" s="3"/>
      <c r="I849" s="40"/>
      <c r="J849" s="3"/>
      <c r="K849" s="3"/>
      <c r="L849" s="3"/>
    </row>
    <row r="850" spans="1:12">
      <c r="A850" s="40"/>
      <c r="E850" s="39"/>
      <c r="H850" s="3"/>
      <c r="I850" s="40"/>
      <c r="J850" s="3"/>
      <c r="K850" s="3"/>
      <c r="L850" s="3"/>
    </row>
    <row r="851" spans="1:12">
      <c r="A851" s="40"/>
      <c r="E851" s="39"/>
      <c r="H851" s="3"/>
      <c r="I851" s="40"/>
      <c r="J851" s="3"/>
      <c r="K851" s="3"/>
      <c r="L851" s="3"/>
    </row>
    <row r="852" spans="1:12">
      <c r="A852" s="40"/>
      <c r="E852" s="39"/>
      <c r="H852" s="3"/>
      <c r="I852" s="40"/>
      <c r="J852" s="3"/>
      <c r="K852" s="3"/>
      <c r="L852" s="3"/>
    </row>
    <row r="853" spans="1:12">
      <c r="A853" s="40"/>
      <c r="E853" s="39"/>
      <c r="H853" s="3"/>
      <c r="I853" s="40"/>
      <c r="J853" s="3"/>
      <c r="K853" s="3"/>
      <c r="L853" s="3"/>
    </row>
    <row r="854" spans="1:12">
      <c r="A854" s="40"/>
      <c r="E854" s="39"/>
      <c r="H854" s="3"/>
      <c r="I854" s="40"/>
      <c r="J854" s="3"/>
      <c r="K854" s="3"/>
      <c r="L854" s="3"/>
    </row>
    <row r="855" spans="1:12">
      <c r="A855" s="40"/>
      <c r="E855" s="39"/>
      <c r="H855" s="3"/>
      <c r="I855" s="40"/>
      <c r="J855" s="3"/>
      <c r="K855" s="3"/>
      <c r="L855" s="3"/>
    </row>
    <row r="856" spans="1:12">
      <c r="A856" s="40"/>
      <c r="E856" s="39"/>
      <c r="H856" s="3"/>
      <c r="I856" s="40"/>
      <c r="J856" s="3"/>
      <c r="K856" s="3"/>
      <c r="L856" s="3"/>
    </row>
    <row r="857" spans="1:12">
      <c r="A857" s="40"/>
      <c r="E857" s="39"/>
      <c r="H857" s="3"/>
      <c r="I857" s="40"/>
      <c r="J857" s="3"/>
      <c r="K857" s="3"/>
      <c r="L857" s="3"/>
    </row>
    <row r="858" spans="1:12">
      <c r="A858" s="40"/>
      <c r="E858" s="39"/>
      <c r="H858" s="3"/>
      <c r="I858" s="40"/>
      <c r="J858" s="3"/>
      <c r="K858" s="3"/>
      <c r="L858" s="3"/>
    </row>
    <row r="859" spans="1:12">
      <c r="A859" s="40"/>
      <c r="E859" s="39"/>
      <c r="H859" s="3"/>
      <c r="I859" s="40"/>
      <c r="J859" s="3"/>
      <c r="K859" s="3"/>
      <c r="L859" s="3"/>
    </row>
    <row r="860" spans="1:12">
      <c r="A860" s="40"/>
      <c r="E860" s="39"/>
      <c r="H860" s="3"/>
      <c r="I860" s="40"/>
      <c r="J860" s="3"/>
      <c r="K860" s="3"/>
      <c r="L860" s="3"/>
    </row>
    <row r="861" spans="1:12">
      <c r="A861" s="40"/>
      <c r="E861" s="39"/>
      <c r="H861" s="3"/>
      <c r="I861" s="40"/>
      <c r="J861" s="3"/>
      <c r="K861" s="3"/>
      <c r="L861" s="3"/>
    </row>
    <row r="862" spans="1:12">
      <c r="A862" s="40"/>
      <c r="E862" s="39"/>
      <c r="H862" s="3"/>
      <c r="I862" s="40"/>
      <c r="J862" s="3"/>
      <c r="K862" s="3"/>
      <c r="L862" s="3"/>
    </row>
    <row r="863" spans="1:12">
      <c r="A863" s="40"/>
      <c r="E863" s="39"/>
      <c r="H863" s="3"/>
      <c r="I863" s="40"/>
      <c r="J863" s="3"/>
      <c r="K863" s="3"/>
      <c r="L863" s="3"/>
    </row>
    <row r="864" spans="1:12">
      <c r="A864" s="40"/>
      <c r="E864" s="39"/>
      <c r="H864" s="3"/>
      <c r="I864" s="40"/>
      <c r="J864" s="3"/>
      <c r="K864" s="3"/>
      <c r="L864" s="3"/>
    </row>
    <row r="865" spans="1:12">
      <c r="A865" s="40"/>
      <c r="E865" s="39"/>
      <c r="H865" s="3"/>
      <c r="I865" s="40"/>
      <c r="J865" s="3"/>
      <c r="K865" s="3"/>
      <c r="L865" s="3"/>
    </row>
    <row r="866" spans="1:12">
      <c r="A866" s="40"/>
      <c r="E866" s="39"/>
      <c r="H866" s="3"/>
      <c r="I866" s="40"/>
      <c r="J866" s="3"/>
      <c r="K866" s="3"/>
      <c r="L866" s="3"/>
    </row>
    <row r="867" spans="1:12">
      <c r="A867" s="40"/>
      <c r="E867" s="39"/>
      <c r="H867" s="3"/>
      <c r="I867" s="40"/>
      <c r="J867" s="3"/>
      <c r="K867" s="3"/>
      <c r="L867" s="3"/>
    </row>
    <row r="868" spans="1:12">
      <c r="A868" s="40"/>
      <c r="E868" s="39"/>
      <c r="H868" s="3"/>
      <c r="I868" s="40"/>
      <c r="J868" s="3"/>
      <c r="K868" s="3"/>
      <c r="L868" s="3"/>
    </row>
    <row r="869" spans="1:12">
      <c r="A869" s="40"/>
      <c r="E869" s="39"/>
      <c r="H869" s="3"/>
      <c r="I869" s="40"/>
      <c r="J869" s="3"/>
      <c r="K869" s="3"/>
      <c r="L869" s="3"/>
    </row>
    <row r="870" spans="1:12">
      <c r="A870" s="40"/>
      <c r="E870" s="39"/>
      <c r="H870" s="3"/>
      <c r="I870" s="40"/>
      <c r="J870" s="3"/>
      <c r="K870" s="3"/>
      <c r="L870" s="3"/>
    </row>
    <row r="871" spans="1:12">
      <c r="A871" s="40"/>
      <c r="E871" s="39"/>
      <c r="H871" s="3"/>
      <c r="I871" s="40"/>
      <c r="J871" s="3"/>
      <c r="K871" s="3"/>
      <c r="L871" s="3"/>
    </row>
    <row r="872" spans="1:12">
      <c r="A872" s="40"/>
      <c r="E872" s="39"/>
      <c r="H872" s="3"/>
      <c r="I872" s="40"/>
      <c r="J872" s="3"/>
      <c r="K872" s="3"/>
      <c r="L872" s="3"/>
    </row>
    <row r="873" spans="1:12">
      <c r="A873" s="40"/>
      <c r="E873" s="39"/>
      <c r="H873" s="3"/>
      <c r="I873" s="40"/>
      <c r="J873" s="3"/>
      <c r="K873" s="3"/>
      <c r="L873" s="3"/>
    </row>
    <row r="874" spans="1:12">
      <c r="A874" s="40"/>
      <c r="E874" s="39"/>
      <c r="H874" s="3"/>
      <c r="I874" s="40"/>
      <c r="J874" s="3"/>
      <c r="K874" s="3"/>
      <c r="L874" s="3"/>
    </row>
    <row r="875" spans="1:12">
      <c r="A875" s="40"/>
      <c r="E875" s="39"/>
      <c r="H875" s="3"/>
      <c r="I875" s="40"/>
      <c r="J875" s="3"/>
      <c r="K875" s="3"/>
      <c r="L875" s="3"/>
    </row>
    <row r="876" spans="1:12">
      <c r="A876" s="40"/>
      <c r="E876" s="39"/>
      <c r="H876" s="3"/>
      <c r="I876" s="40"/>
      <c r="J876" s="3"/>
      <c r="K876" s="3"/>
      <c r="L876" s="3"/>
    </row>
    <row r="877" spans="1:12">
      <c r="A877" s="40"/>
      <c r="E877" s="39"/>
      <c r="H877" s="3"/>
      <c r="I877" s="40"/>
      <c r="J877" s="3"/>
      <c r="K877" s="3"/>
      <c r="L877" s="3"/>
    </row>
    <row r="878" spans="1:12">
      <c r="A878" s="40"/>
      <c r="E878" s="39"/>
      <c r="H878" s="3"/>
      <c r="I878" s="40"/>
      <c r="J878" s="3"/>
      <c r="K878" s="3"/>
      <c r="L878" s="3"/>
    </row>
    <row r="879" spans="1:12">
      <c r="A879" s="40"/>
      <c r="E879" s="39"/>
      <c r="H879" s="3"/>
      <c r="I879" s="40"/>
      <c r="J879" s="3"/>
      <c r="K879" s="3"/>
      <c r="L879" s="3"/>
    </row>
    <row r="880" spans="1:12">
      <c r="A880" s="40"/>
      <c r="E880" s="39"/>
      <c r="H880" s="3"/>
      <c r="I880" s="40"/>
      <c r="J880" s="3"/>
      <c r="K880" s="3"/>
      <c r="L880" s="3"/>
    </row>
    <row r="881" spans="1:12">
      <c r="A881" s="40"/>
      <c r="E881" s="39"/>
      <c r="H881" s="3"/>
      <c r="I881" s="40"/>
      <c r="J881" s="3"/>
      <c r="K881" s="3"/>
      <c r="L881" s="3"/>
    </row>
    <row r="882" spans="1:12">
      <c r="A882" s="40"/>
      <c r="E882" s="39"/>
      <c r="H882" s="3"/>
      <c r="I882" s="40"/>
      <c r="J882" s="3"/>
      <c r="K882" s="3"/>
      <c r="L882" s="3"/>
    </row>
    <row r="883" spans="1:12">
      <c r="A883" s="40"/>
      <c r="E883" s="39"/>
      <c r="H883" s="3"/>
      <c r="I883" s="40"/>
      <c r="J883" s="3"/>
      <c r="K883" s="3"/>
      <c r="L883" s="3"/>
    </row>
    <row r="884" spans="1:12">
      <c r="A884" s="40"/>
      <c r="E884" s="39"/>
      <c r="H884" s="3"/>
      <c r="I884" s="40"/>
      <c r="J884" s="3"/>
      <c r="K884" s="3"/>
      <c r="L884" s="3"/>
    </row>
    <row r="885" spans="1:12">
      <c r="A885" s="40"/>
      <c r="E885" s="39"/>
      <c r="H885" s="3"/>
      <c r="I885" s="40"/>
      <c r="J885" s="3"/>
      <c r="K885" s="3"/>
      <c r="L885" s="3"/>
    </row>
    <row r="886" spans="1:12">
      <c r="A886" s="40"/>
      <c r="E886" s="39"/>
      <c r="H886" s="3"/>
      <c r="I886" s="40"/>
      <c r="J886" s="3"/>
      <c r="K886" s="3"/>
      <c r="L886" s="3"/>
    </row>
    <row r="887" spans="1:12">
      <c r="A887" s="40"/>
      <c r="E887" s="39"/>
      <c r="H887" s="3"/>
      <c r="I887" s="40"/>
      <c r="J887" s="3"/>
      <c r="K887" s="3"/>
      <c r="L887" s="3"/>
    </row>
    <row r="888" spans="1:12">
      <c r="A888" s="40"/>
      <c r="E888" s="39"/>
      <c r="H888" s="3"/>
      <c r="I888" s="40"/>
      <c r="J888" s="3"/>
      <c r="K888" s="3"/>
      <c r="L888" s="3"/>
    </row>
    <row r="889" spans="1:12">
      <c r="A889" s="40"/>
      <c r="E889" s="39"/>
      <c r="H889" s="3"/>
      <c r="I889" s="40"/>
      <c r="J889" s="3"/>
      <c r="K889" s="3"/>
      <c r="L889" s="3"/>
    </row>
    <row r="890" spans="1:12">
      <c r="A890" s="40"/>
      <c r="E890" s="39"/>
      <c r="H890" s="3"/>
      <c r="I890" s="40"/>
      <c r="J890" s="3"/>
      <c r="K890" s="3"/>
      <c r="L890" s="3"/>
    </row>
    <row r="891" spans="1:12">
      <c r="A891" s="40"/>
      <c r="E891" s="39"/>
      <c r="H891" s="3"/>
      <c r="I891" s="40"/>
      <c r="J891" s="3"/>
      <c r="K891" s="3"/>
      <c r="L891" s="3"/>
    </row>
    <row r="892" spans="1:12">
      <c r="A892" s="40"/>
      <c r="E892" s="39"/>
      <c r="H892" s="3"/>
      <c r="I892" s="40"/>
      <c r="J892" s="3"/>
      <c r="K892" s="3"/>
      <c r="L892" s="3"/>
    </row>
    <row r="893" spans="1:12">
      <c r="A893" s="40"/>
      <c r="E893" s="39"/>
      <c r="H893" s="3"/>
      <c r="I893" s="40"/>
      <c r="J893" s="3"/>
      <c r="K893" s="3"/>
      <c r="L893" s="3"/>
    </row>
    <row r="894" spans="1:12">
      <c r="A894" s="40"/>
      <c r="E894" s="39"/>
      <c r="H894" s="3"/>
      <c r="I894" s="40"/>
      <c r="J894" s="3"/>
      <c r="K894" s="3"/>
      <c r="L894" s="3"/>
    </row>
    <row r="895" spans="1:12">
      <c r="A895" s="40"/>
      <c r="E895" s="39"/>
      <c r="H895" s="3"/>
      <c r="I895" s="40"/>
      <c r="J895" s="3"/>
      <c r="K895" s="3"/>
      <c r="L895" s="3"/>
    </row>
    <row r="896" spans="1:12">
      <c r="A896" s="40"/>
      <c r="E896" s="39"/>
      <c r="H896" s="3"/>
      <c r="I896" s="40"/>
      <c r="J896" s="3"/>
      <c r="K896" s="3"/>
      <c r="L896" s="3"/>
    </row>
    <row r="897" spans="1:12">
      <c r="A897" s="40"/>
      <c r="E897" s="39"/>
      <c r="H897" s="3"/>
      <c r="I897" s="40"/>
      <c r="J897" s="3"/>
      <c r="K897" s="3"/>
      <c r="L897" s="3"/>
    </row>
    <row r="898" spans="1:12">
      <c r="A898" s="40"/>
      <c r="E898" s="39"/>
      <c r="H898" s="3"/>
      <c r="I898" s="40"/>
      <c r="J898" s="3"/>
      <c r="K898" s="3"/>
      <c r="L898" s="3"/>
    </row>
    <row r="899" spans="1:12">
      <c r="A899" s="40"/>
      <c r="E899" s="39"/>
      <c r="H899" s="3"/>
      <c r="I899" s="40"/>
      <c r="J899" s="3"/>
      <c r="K899" s="3"/>
      <c r="L899" s="3"/>
    </row>
    <row r="900" spans="1:12">
      <c r="A900" s="40"/>
      <c r="E900" s="39"/>
      <c r="H900" s="3"/>
      <c r="I900" s="40"/>
      <c r="J900" s="3"/>
      <c r="K900" s="3"/>
      <c r="L900" s="3"/>
    </row>
    <row r="901" spans="1:12">
      <c r="A901" s="40"/>
      <c r="E901" s="39"/>
      <c r="H901" s="3"/>
      <c r="I901" s="40"/>
      <c r="J901" s="3"/>
      <c r="K901" s="3"/>
      <c r="L901" s="3"/>
    </row>
    <row r="902" spans="1:12">
      <c r="A902" s="40"/>
      <c r="E902" s="39"/>
      <c r="H902" s="3"/>
      <c r="I902" s="40"/>
      <c r="J902" s="3"/>
      <c r="K902" s="3"/>
      <c r="L902" s="3"/>
    </row>
    <row r="903" spans="1:12">
      <c r="A903" s="40"/>
      <c r="E903" s="39"/>
      <c r="H903" s="3"/>
      <c r="I903" s="40"/>
      <c r="J903" s="3"/>
      <c r="K903" s="3"/>
      <c r="L903" s="3"/>
    </row>
  </sheetData>
  <dataValidations count="4">
    <dataValidation type="list" allowBlank="1" showErrorMessage="1" sqref="H2:H22 H24:H29 H35:H903" xr:uid="{00000000-0002-0000-3700-000000000000}">
      <formula1>"Malini,Ricardo,Swetha,Camila,Siddharth"</formula1>
    </dataValidation>
    <dataValidation type="list" allowBlank="1" showErrorMessage="1" sqref="K2:K22 K24:K29 K35:K903" xr:uid="{00000000-0002-0000-3700-000001000000}">
      <formula1>"Venmo,Zelle,Paypal,Apple pay,Cash,Not in the Directory"</formula1>
    </dataValidation>
    <dataValidation type="list" allowBlank="1" showErrorMessage="1" sqref="I2 I3:J3 I4 I5:J7 I8 I9:J10 I11 I12:J15 I16 I17:J22 L2:L22 I24:J29 L24:L29 I35:J903 L35:L903" xr:uid="{00000000-0002-0000-3700-000002000000}">
      <formula1>"Yes,No,NA"</formula1>
    </dataValidation>
    <dataValidation type="list" allowBlank="1" showErrorMessage="1" sqref="J2 J4 J8 J11 J16" xr:uid="{00000000-0002-0000-3700-000003000000}">
      <formula1>"Yes,No"</formula1>
    </dataValidation>
  </dataValidation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M118"/>
  <sheetViews>
    <sheetView workbookViewId="0"/>
  </sheetViews>
  <sheetFormatPr defaultColWidth="12.6640625" defaultRowHeight="15.75" customHeight="1"/>
  <cols>
    <col min="1" max="1" width="10.44140625" customWidth="1"/>
    <col min="2" max="2" width="13.21875" customWidth="1"/>
    <col min="3" max="3" width="17.44140625" customWidth="1"/>
    <col min="4" max="4" width="15.88671875" hidden="1" customWidth="1"/>
    <col min="5" max="5" width="15.6640625" customWidth="1"/>
    <col min="6" max="6" width="15.88671875" customWidth="1"/>
  </cols>
  <sheetData>
    <row r="1" spans="1:12" ht="13.2">
      <c r="A1" s="375" t="s">
        <v>1777</v>
      </c>
      <c r="B1" s="375"/>
      <c r="C1" s="375" t="s">
        <v>1778</v>
      </c>
      <c r="D1" s="5"/>
      <c r="E1" s="375"/>
      <c r="F1" s="375"/>
      <c r="G1" s="5"/>
      <c r="H1" s="5"/>
      <c r="I1" s="5"/>
    </row>
    <row r="2" spans="1:12" ht="13.2">
      <c r="A2" s="375" t="s">
        <v>5</v>
      </c>
      <c r="B2" s="375"/>
      <c r="C2" s="375"/>
      <c r="D2" s="5"/>
      <c r="E2" s="375"/>
      <c r="F2" s="375" t="s">
        <v>685</v>
      </c>
      <c r="G2" s="5"/>
      <c r="H2" s="5"/>
      <c r="I2" s="5"/>
      <c r="J2" s="5" t="s">
        <v>472</v>
      </c>
      <c r="K2" s="5" t="s">
        <v>20</v>
      </c>
      <c r="L2" s="3" t="s">
        <v>1093</v>
      </c>
    </row>
    <row r="3" spans="1:12" ht="13.2">
      <c r="A3" s="375" t="s">
        <v>15</v>
      </c>
      <c r="B3" s="375"/>
      <c r="C3" s="375" t="s">
        <v>765</v>
      </c>
      <c r="D3" s="5"/>
      <c r="E3" s="375"/>
      <c r="F3" s="375"/>
      <c r="G3" s="5" t="s">
        <v>374</v>
      </c>
      <c r="H3" s="5" t="s">
        <v>30</v>
      </c>
      <c r="I3" s="5"/>
      <c r="J3" s="5" t="s">
        <v>472</v>
      </c>
      <c r="K3" s="5" t="s">
        <v>20</v>
      </c>
    </row>
    <row r="4" spans="1:12" ht="13.2">
      <c r="A4" s="375" t="s">
        <v>19</v>
      </c>
      <c r="B4" s="375"/>
      <c r="C4" s="375"/>
      <c r="D4" s="5"/>
      <c r="E4" s="375"/>
      <c r="F4" s="375" t="s">
        <v>685</v>
      </c>
      <c r="G4" s="5"/>
      <c r="H4" s="5"/>
      <c r="I4" s="5" t="s">
        <v>1779</v>
      </c>
      <c r="J4" s="5" t="s">
        <v>472</v>
      </c>
      <c r="K4" s="5" t="s">
        <v>20</v>
      </c>
      <c r="L4" s="3" t="s">
        <v>1093</v>
      </c>
    </row>
    <row r="5" spans="1:12" ht="13.2">
      <c r="A5" s="375" t="s">
        <v>34</v>
      </c>
      <c r="B5" s="5"/>
      <c r="C5" s="375" t="s">
        <v>765</v>
      </c>
      <c r="D5" s="375"/>
      <c r="E5" s="375"/>
      <c r="F5" s="375"/>
      <c r="G5" s="375"/>
      <c r="H5" s="375"/>
      <c r="I5" s="5"/>
      <c r="J5" s="5" t="s">
        <v>472</v>
      </c>
      <c r="K5" s="5" t="s">
        <v>20</v>
      </c>
    </row>
    <row r="7" spans="1:12" ht="44.4">
      <c r="A7" s="376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76"/>
    </row>
    <row r="8" spans="1:12" ht="44.4">
      <c r="A8" s="21" t="s">
        <v>5</v>
      </c>
      <c r="B8" s="21" t="s">
        <v>15</v>
      </c>
      <c r="C8" s="21" t="s">
        <v>19</v>
      </c>
      <c r="D8" s="21" t="s">
        <v>34</v>
      </c>
      <c r="E8" s="21" t="s">
        <v>34</v>
      </c>
      <c r="F8" s="21" t="s">
        <v>36</v>
      </c>
      <c r="G8" s="21"/>
      <c r="H8" s="21"/>
      <c r="I8" s="21"/>
      <c r="K8" s="21"/>
      <c r="L8" s="376"/>
    </row>
    <row r="9" spans="1:12" ht="44.4">
      <c r="A9" s="21" t="s">
        <v>1780</v>
      </c>
      <c r="B9" s="21" t="s">
        <v>1781</v>
      </c>
      <c r="C9" s="21" t="s">
        <v>1780</v>
      </c>
      <c r="D9" s="21"/>
      <c r="E9" s="21"/>
      <c r="F9" s="21"/>
      <c r="G9" s="21"/>
      <c r="H9" s="21"/>
      <c r="I9" s="376"/>
      <c r="J9" s="376"/>
      <c r="K9" s="376"/>
      <c r="L9" s="376"/>
    </row>
    <row r="10" spans="1:12" ht="44.4">
      <c r="A10" s="21" t="s">
        <v>1782</v>
      </c>
      <c r="B10" s="21" t="s">
        <v>1783</v>
      </c>
      <c r="C10" s="21" t="s">
        <v>1784</v>
      </c>
      <c r="D10" s="21"/>
      <c r="E10" s="21" t="s">
        <v>1782</v>
      </c>
      <c r="F10" s="21"/>
      <c r="G10" s="21"/>
      <c r="H10" s="21"/>
      <c r="I10" s="376"/>
      <c r="J10" s="376"/>
      <c r="K10" s="376"/>
      <c r="L10" s="376"/>
    </row>
    <row r="11" spans="1:12" ht="44.4">
      <c r="A11" s="21" t="s">
        <v>1784</v>
      </c>
      <c r="B11" s="21" t="s">
        <v>1785</v>
      </c>
      <c r="C11" s="21"/>
      <c r="D11" s="21"/>
      <c r="E11" s="21" t="s">
        <v>1785</v>
      </c>
      <c r="F11" s="21"/>
      <c r="G11" s="21"/>
      <c r="H11" s="21"/>
      <c r="I11" s="376"/>
      <c r="J11" s="376"/>
      <c r="K11" s="376"/>
      <c r="L11" s="376"/>
    </row>
    <row r="12" spans="1:12" ht="44.4">
      <c r="A12" s="377"/>
      <c r="B12" s="21" t="s">
        <v>1784</v>
      </c>
      <c r="C12" s="21"/>
      <c r="D12" s="378"/>
      <c r="E12" s="377"/>
      <c r="F12" s="21"/>
      <c r="G12" s="21"/>
      <c r="H12" s="21"/>
      <c r="I12" s="376"/>
      <c r="J12" s="376"/>
      <c r="K12" s="376"/>
      <c r="L12" s="376"/>
    </row>
    <row r="13" spans="1:12" ht="44.4">
      <c r="A13" s="377"/>
      <c r="B13" s="21"/>
      <c r="C13" s="21"/>
      <c r="D13" s="378"/>
      <c r="E13" s="379"/>
      <c r="F13" s="21"/>
      <c r="G13" s="21"/>
      <c r="H13" s="21"/>
      <c r="I13" s="376"/>
      <c r="J13" s="376"/>
      <c r="K13" s="376"/>
      <c r="L13" s="376"/>
    </row>
    <row r="14" spans="1:12" ht="15">
      <c r="A14" s="377"/>
      <c r="B14" s="21"/>
      <c r="C14" s="21"/>
      <c r="D14" s="378"/>
      <c r="E14" s="377"/>
      <c r="F14" s="21"/>
      <c r="G14" s="21"/>
      <c r="H14" s="21"/>
    </row>
    <row r="15" spans="1:12" ht="15">
      <c r="A15" s="377"/>
      <c r="B15" s="21"/>
      <c r="C15" s="21"/>
      <c r="D15" s="378"/>
      <c r="E15" s="377"/>
      <c r="F15" s="21"/>
      <c r="G15" s="21"/>
      <c r="H15" s="21"/>
    </row>
    <row r="16" spans="1:12" ht="13.2">
      <c r="A16" s="40" t="s">
        <v>227</v>
      </c>
      <c r="D16" s="3" t="s">
        <v>479</v>
      </c>
    </row>
    <row r="17" spans="1:13" ht="13.2">
      <c r="A17" s="40" t="s">
        <v>1786</v>
      </c>
      <c r="D17" s="3" t="s">
        <v>1787</v>
      </c>
    </row>
    <row r="18" spans="1:13" ht="13.2">
      <c r="A18" s="40" t="s">
        <v>1788</v>
      </c>
    </row>
    <row r="19" spans="1:13" ht="13.2">
      <c r="A19" s="40" t="s">
        <v>1789</v>
      </c>
    </row>
    <row r="20" spans="1:13" ht="13.2">
      <c r="A20" s="40" t="s">
        <v>1790</v>
      </c>
    </row>
    <row r="23" spans="1:13" ht="13.2">
      <c r="H23" s="3" t="s">
        <v>1791</v>
      </c>
      <c r="I23" s="3" t="s">
        <v>685</v>
      </c>
      <c r="J23" s="3" t="s">
        <v>1048</v>
      </c>
      <c r="K23" s="3" t="s">
        <v>1792</v>
      </c>
      <c r="M23" s="3" t="s">
        <v>1793</v>
      </c>
    </row>
    <row r="24" spans="1:13" ht="13.2">
      <c r="A24" s="375"/>
      <c r="B24" s="11"/>
      <c r="C24" s="11"/>
      <c r="D24" s="152"/>
      <c r="E24" s="11"/>
      <c r="F24" s="11"/>
      <c r="G24" s="11"/>
      <c r="J24" s="3" t="s">
        <v>1794</v>
      </c>
      <c r="K24" s="3" t="s">
        <v>1795</v>
      </c>
    </row>
    <row r="25" spans="1:13" ht="13.2">
      <c r="A25" s="111"/>
      <c r="B25" s="111"/>
      <c r="C25" s="111"/>
      <c r="D25" s="153" t="s">
        <v>65</v>
      </c>
      <c r="E25" s="11"/>
      <c r="F25" s="11"/>
      <c r="G25" s="11"/>
      <c r="H25" s="11" t="s">
        <v>1796</v>
      </c>
    </row>
    <row r="26" spans="1:13" ht="13.2">
      <c r="A26" s="111"/>
      <c r="B26" s="111"/>
      <c r="C26" s="111"/>
      <c r="D26" s="153" t="s">
        <v>1154</v>
      </c>
      <c r="E26" s="11"/>
      <c r="F26" s="11"/>
      <c r="G26" s="11"/>
      <c r="H26" s="11" t="s">
        <v>1093</v>
      </c>
    </row>
    <row r="27" spans="1:13" ht="13.2">
      <c r="A27" s="111"/>
      <c r="B27" s="111"/>
      <c r="C27" s="111"/>
      <c r="D27" s="153" t="s">
        <v>1797</v>
      </c>
      <c r="E27" s="11"/>
      <c r="F27" s="11"/>
      <c r="G27" s="11"/>
      <c r="H27" s="380" t="s">
        <v>117</v>
      </c>
      <c r="I27" s="3" t="s">
        <v>1798</v>
      </c>
    </row>
    <row r="28" spans="1:13" ht="13.8">
      <c r="A28" s="111"/>
      <c r="B28" s="381"/>
      <c r="C28" s="111"/>
      <c r="D28" s="153" t="s">
        <v>1799</v>
      </c>
      <c r="E28" s="11"/>
      <c r="F28" s="11"/>
      <c r="G28" s="11"/>
      <c r="H28" s="380" t="s">
        <v>201</v>
      </c>
    </row>
    <row r="29" spans="1:13" ht="13.2">
      <c r="A29" s="111"/>
      <c r="B29" s="111"/>
      <c r="C29" s="111"/>
      <c r="D29" s="153" t="s">
        <v>1678</v>
      </c>
      <c r="E29" s="11"/>
      <c r="F29" s="11"/>
      <c r="G29" s="11"/>
      <c r="H29" s="11" t="s">
        <v>30</v>
      </c>
    </row>
    <row r="30" spans="1:13" ht="13.2">
      <c r="A30" s="11"/>
      <c r="B30" s="111"/>
      <c r="C30" s="111"/>
      <c r="D30" s="153" t="s">
        <v>1800</v>
      </c>
      <c r="E30" s="11"/>
      <c r="F30" s="11"/>
      <c r="G30" s="11"/>
      <c r="H30" s="11" t="s">
        <v>1801</v>
      </c>
    </row>
    <row r="31" spans="1:13" ht="13.2">
      <c r="A31" s="11"/>
      <c r="B31" s="111"/>
      <c r="C31" s="111"/>
      <c r="D31" s="11"/>
      <c r="E31" s="11"/>
      <c r="F31" s="11"/>
      <c r="G31" s="11"/>
      <c r="H31" s="11" t="s">
        <v>1802</v>
      </c>
    </row>
    <row r="32" spans="1:13" ht="13.2">
      <c r="A32" s="111"/>
      <c r="D32" s="152"/>
      <c r="E32" s="11"/>
      <c r="F32" s="11"/>
      <c r="G32" s="11"/>
      <c r="H32" s="11" t="s">
        <v>1803</v>
      </c>
    </row>
    <row r="33" spans="1:8" ht="13.2">
      <c r="A33" s="11"/>
      <c r="B33" s="11"/>
      <c r="C33" s="11"/>
      <c r="D33" s="152"/>
      <c r="E33" s="11"/>
      <c r="F33" s="11"/>
      <c r="G33" s="11"/>
      <c r="H33" s="11"/>
    </row>
    <row r="34" spans="1:8" ht="13.2">
      <c r="A34" s="11"/>
      <c r="B34" s="11"/>
      <c r="C34" s="11"/>
      <c r="D34" s="11"/>
      <c r="E34" s="11"/>
      <c r="F34" s="11"/>
      <c r="G34" s="11"/>
      <c r="H34" s="11" t="s">
        <v>751</v>
      </c>
    </row>
    <row r="35" spans="1:8" ht="13.2">
      <c r="A35" s="11"/>
      <c r="B35" s="11"/>
      <c r="C35" s="11"/>
      <c r="D35" s="11"/>
      <c r="E35" s="11"/>
      <c r="F35" s="11"/>
      <c r="G35" s="11"/>
      <c r="H35" s="11" t="s">
        <v>660</v>
      </c>
    </row>
    <row r="36" spans="1:8" ht="13.2">
      <c r="A36" s="11"/>
      <c r="B36" s="11"/>
      <c r="C36" s="11"/>
      <c r="D36" s="11"/>
      <c r="E36" s="11"/>
      <c r="F36" s="11"/>
      <c r="G36" s="11"/>
      <c r="H36" s="11" t="s">
        <v>603</v>
      </c>
    </row>
    <row r="37" spans="1:8" ht="13.2">
      <c r="A37" s="11" t="s">
        <v>1804</v>
      </c>
      <c r="B37" s="11"/>
      <c r="C37" s="11" t="s">
        <v>5</v>
      </c>
      <c r="D37" s="11" t="s">
        <v>15</v>
      </c>
      <c r="E37" s="3" t="s">
        <v>15</v>
      </c>
      <c r="F37" s="11" t="s">
        <v>19</v>
      </c>
      <c r="G37" s="11" t="s">
        <v>34</v>
      </c>
      <c r="H37" s="11" t="s">
        <v>4</v>
      </c>
    </row>
    <row r="38" spans="1:8" ht="13.2">
      <c r="A38" s="11"/>
      <c r="B38" s="11" t="s">
        <v>1796</v>
      </c>
      <c r="C38" s="375" t="s">
        <v>1093</v>
      </c>
      <c r="D38" s="11" t="s">
        <v>30</v>
      </c>
      <c r="E38" s="3" t="s">
        <v>30</v>
      </c>
      <c r="F38" s="11" t="s">
        <v>1779</v>
      </c>
      <c r="G38" s="11"/>
      <c r="H38" s="375"/>
    </row>
    <row r="39" spans="1:8" ht="13.2">
      <c r="A39" s="11"/>
      <c r="B39" s="11"/>
      <c r="C39" s="382"/>
      <c r="D39" s="11" t="s">
        <v>1090</v>
      </c>
      <c r="E39" s="3" t="s">
        <v>472</v>
      </c>
      <c r="F39" s="375" t="s">
        <v>1093</v>
      </c>
      <c r="G39" s="375"/>
      <c r="H39" s="11"/>
    </row>
    <row r="40" spans="1:8" ht="13.2">
      <c r="A40" s="11"/>
      <c r="B40" s="11"/>
      <c r="C40" s="5" t="s">
        <v>1805</v>
      </c>
      <c r="D40" s="11" t="s">
        <v>1806</v>
      </c>
      <c r="E40" s="3" t="s">
        <v>685</v>
      </c>
      <c r="F40" s="11" t="s">
        <v>1807</v>
      </c>
      <c r="G40" s="3" t="s">
        <v>1093</v>
      </c>
      <c r="H40" s="11"/>
    </row>
    <row r="41" spans="1:8" ht="13.2">
      <c r="A41" s="11"/>
      <c r="B41" s="11"/>
      <c r="C41" s="11" t="s">
        <v>1808</v>
      </c>
      <c r="D41" s="11" t="s">
        <v>1809</v>
      </c>
      <c r="E41" s="3" t="s">
        <v>1810</v>
      </c>
      <c r="F41" s="3" t="s">
        <v>472</v>
      </c>
      <c r="G41" s="3" t="s">
        <v>660</v>
      </c>
      <c r="H41" s="11"/>
    </row>
    <row r="42" spans="1:8" ht="13.2">
      <c r="A42" s="11"/>
      <c r="B42" s="11"/>
      <c r="C42" s="3" t="s">
        <v>472</v>
      </c>
      <c r="D42" s="11"/>
      <c r="E42" s="3" t="s">
        <v>660</v>
      </c>
      <c r="F42" s="11"/>
      <c r="H42" s="11"/>
    </row>
    <row r="43" spans="1:8" ht="13.2">
      <c r="A43" s="11"/>
      <c r="B43" s="11"/>
      <c r="C43" s="11"/>
      <c r="D43" s="11"/>
      <c r="E43" s="152"/>
      <c r="F43" s="11"/>
      <c r="G43" s="11"/>
      <c r="H43" s="11"/>
    </row>
    <row r="44" spans="1:8" ht="13.2">
      <c r="A44" s="11"/>
      <c r="B44" s="11"/>
      <c r="C44" s="11"/>
      <c r="D44" s="11"/>
      <c r="E44" s="11"/>
      <c r="F44" s="11"/>
      <c r="G44" s="11"/>
      <c r="H44" s="11"/>
    </row>
    <row r="45" spans="1:8" ht="13.2">
      <c r="A45" s="11"/>
      <c r="B45" s="11"/>
      <c r="C45" s="11"/>
      <c r="D45" s="11"/>
      <c r="E45" s="11"/>
      <c r="F45" s="11"/>
      <c r="G45" s="11"/>
      <c r="H45" s="11"/>
    </row>
    <row r="46" spans="1:8" ht="13.2">
      <c r="A46" s="111"/>
      <c r="B46" s="11"/>
      <c r="C46" s="383"/>
      <c r="D46" s="383"/>
      <c r="E46" s="11"/>
      <c r="F46" s="11"/>
      <c r="G46" s="11"/>
      <c r="H46" s="11"/>
    </row>
    <row r="47" spans="1:8" ht="13.2">
      <c r="A47" s="111"/>
      <c r="B47" s="11"/>
      <c r="C47" s="383"/>
      <c r="D47" s="383"/>
      <c r="E47" s="11"/>
      <c r="F47" s="11"/>
      <c r="G47" s="383"/>
      <c r="H47" s="11"/>
    </row>
    <row r="48" spans="1:8" ht="13.2">
      <c r="A48" s="111"/>
      <c r="B48" s="11"/>
      <c r="C48" s="383"/>
      <c r="D48" s="383"/>
      <c r="E48" s="11"/>
      <c r="F48" s="11"/>
      <c r="G48" s="383"/>
      <c r="H48" s="11"/>
    </row>
    <row r="49" spans="1:8" ht="13.2">
      <c r="A49" s="111"/>
      <c r="B49" s="11"/>
      <c r="C49" s="383"/>
      <c r="D49" s="11"/>
      <c r="E49" s="11"/>
      <c r="F49" s="11"/>
      <c r="G49" s="11"/>
      <c r="H49" s="11"/>
    </row>
    <row r="50" spans="1:8" ht="13.2">
      <c r="A50" s="111"/>
      <c r="B50" s="11"/>
      <c r="C50" s="383"/>
      <c r="D50" s="11"/>
      <c r="E50" s="11"/>
      <c r="F50" s="11"/>
      <c r="G50" s="11"/>
      <c r="H50" s="11"/>
    </row>
    <row r="51" spans="1:8" ht="13.2">
      <c r="A51" s="111"/>
      <c r="B51" s="11"/>
      <c r="C51" s="383"/>
      <c r="D51" s="11"/>
      <c r="E51" s="11"/>
      <c r="F51" s="11"/>
      <c r="G51" s="11"/>
      <c r="H51" s="11"/>
    </row>
    <row r="52" spans="1:8" ht="17.399999999999999">
      <c r="A52" s="384" t="s">
        <v>5</v>
      </c>
      <c r="B52" s="384" t="s">
        <v>15</v>
      </c>
      <c r="C52" s="384" t="s">
        <v>19</v>
      </c>
      <c r="D52" s="384"/>
      <c r="E52" s="384" t="s">
        <v>34</v>
      </c>
      <c r="F52" s="385"/>
      <c r="G52" s="385"/>
      <c r="H52" s="11" t="s">
        <v>1811</v>
      </c>
    </row>
    <row r="53" spans="1:8" ht="13.2">
      <c r="A53" s="385"/>
      <c r="B53" s="11"/>
      <c r="C53" s="385"/>
      <c r="D53" s="385"/>
      <c r="E53" s="385"/>
      <c r="F53" s="385"/>
      <c r="G53" s="385"/>
      <c r="H53" s="11" t="s">
        <v>1812</v>
      </c>
    </row>
    <row r="54" spans="1:8" ht="13.2">
      <c r="A54" s="386" t="s">
        <v>1813</v>
      </c>
      <c r="B54" s="386" t="s">
        <v>1813</v>
      </c>
      <c r="C54" s="386" t="s">
        <v>1813</v>
      </c>
      <c r="D54" s="387"/>
      <c r="E54" s="386" t="s">
        <v>1813</v>
      </c>
      <c r="F54" s="385"/>
      <c r="G54" s="385"/>
      <c r="H54" s="11" t="s">
        <v>1814</v>
      </c>
    </row>
    <row r="55" spans="1:8" ht="13.2">
      <c r="A55" s="388" t="s">
        <v>1815</v>
      </c>
      <c r="B55" s="388" t="s">
        <v>1815</v>
      </c>
      <c r="C55" s="388" t="s">
        <v>1815</v>
      </c>
      <c r="D55" s="389"/>
      <c r="E55" s="388" t="s">
        <v>1815</v>
      </c>
      <c r="F55" s="385"/>
      <c r="G55" s="385"/>
      <c r="H55" s="11" t="s">
        <v>1816</v>
      </c>
    </row>
    <row r="56" spans="1:8" ht="13.2">
      <c r="A56" s="390" t="s">
        <v>1817</v>
      </c>
      <c r="B56" s="391" t="s">
        <v>1818</v>
      </c>
      <c r="C56" s="390" t="s">
        <v>1817</v>
      </c>
      <c r="D56" s="392"/>
      <c r="E56" s="391" t="s">
        <v>1818</v>
      </c>
      <c r="F56" s="385"/>
      <c r="G56" s="385"/>
      <c r="H56" s="11" t="s">
        <v>1819</v>
      </c>
    </row>
    <row r="57" spans="1:8" ht="14.4">
      <c r="A57" s="393"/>
      <c r="B57" s="394" t="s">
        <v>397</v>
      </c>
      <c r="C57" s="395"/>
      <c r="D57" s="396"/>
      <c r="E57" s="394" t="s">
        <v>397</v>
      </c>
      <c r="F57" s="385"/>
      <c r="G57" s="385"/>
      <c r="H57" s="11" t="s">
        <v>1820</v>
      </c>
    </row>
    <row r="58" spans="1:8" ht="13.2">
      <c r="A58" s="386" t="s">
        <v>1821</v>
      </c>
      <c r="B58" s="386" t="s">
        <v>1821</v>
      </c>
      <c r="C58" s="386" t="s">
        <v>1821</v>
      </c>
      <c r="D58" s="387"/>
      <c r="E58" s="386" t="s">
        <v>1821</v>
      </c>
      <c r="F58" s="385"/>
      <c r="G58" s="385"/>
      <c r="H58" s="11"/>
    </row>
    <row r="59" spans="1:8" ht="13.2">
      <c r="A59" s="388" t="s">
        <v>681</v>
      </c>
      <c r="B59" s="388" t="s">
        <v>735</v>
      </c>
      <c r="C59" s="389" t="s">
        <v>681</v>
      </c>
      <c r="D59" s="389"/>
      <c r="E59" s="388" t="s">
        <v>735</v>
      </c>
      <c r="F59" s="385"/>
      <c r="G59" s="385"/>
      <c r="H59" s="11"/>
    </row>
    <row r="60" spans="1:8" ht="13.2">
      <c r="A60" s="390" t="s">
        <v>1822</v>
      </c>
      <c r="B60" s="397" t="s">
        <v>1823</v>
      </c>
      <c r="C60" s="390" t="s">
        <v>1824</v>
      </c>
      <c r="D60" s="398"/>
      <c r="E60" s="390" t="s">
        <v>1825</v>
      </c>
      <c r="F60" s="385"/>
      <c r="G60" s="385"/>
      <c r="H60" s="11"/>
    </row>
    <row r="61" spans="1:8" ht="13.2">
      <c r="A61" s="393" t="s">
        <v>114</v>
      </c>
      <c r="B61" s="394" t="s">
        <v>555</v>
      </c>
      <c r="C61" s="399" t="s">
        <v>114</v>
      </c>
      <c r="D61" s="400"/>
      <c r="E61" s="399" t="s">
        <v>13</v>
      </c>
      <c r="F61" s="385"/>
      <c r="G61" s="385"/>
      <c r="H61" s="11"/>
    </row>
    <row r="62" spans="1:8" ht="13.2">
      <c r="A62" s="386" t="s">
        <v>1825</v>
      </c>
      <c r="B62" s="385"/>
      <c r="C62" s="385"/>
      <c r="D62" s="385"/>
      <c r="E62" s="385"/>
      <c r="F62" s="385"/>
      <c r="G62" s="385"/>
      <c r="H62" s="11"/>
    </row>
    <row r="63" spans="1:8" ht="13.2">
      <c r="A63" s="388" t="s">
        <v>13</v>
      </c>
      <c r="B63" s="385"/>
      <c r="C63" s="385"/>
      <c r="D63" s="385"/>
      <c r="E63" s="385"/>
      <c r="F63" s="385"/>
      <c r="G63" s="385"/>
      <c r="H63" s="11"/>
    </row>
    <row r="64" spans="1:8" ht="13.2">
      <c r="A64" s="385"/>
      <c r="B64" s="385"/>
      <c r="C64" s="385"/>
      <c r="D64" s="385"/>
      <c r="E64" s="385"/>
      <c r="F64" s="385"/>
      <c r="G64" s="385"/>
      <c r="H64" s="11"/>
    </row>
    <row r="65" spans="1:8" ht="13.2">
      <c r="A65" s="11"/>
      <c r="B65" s="401" t="s">
        <v>1826</v>
      </c>
      <c r="C65" s="401" t="s">
        <v>30</v>
      </c>
      <c r="D65" s="111"/>
      <c r="E65" s="401" t="s">
        <v>765</v>
      </c>
      <c r="F65" s="32" t="s">
        <v>1090</v>
      </c>
      <c r="G65" s="11"/>
      <c r="H65" s="11" t="s">
        <v>1827</v>
      </c>
    </row>
    <row r="66" spans="1:8" ht="14.4">
      <c r="A66" s="11"/>
      <c r="B66" s="401" t="s">
        <v>1779</v>
      </c>
      <c r="C66" s="402" t="s">
        <v>685</v>
      </c>
      <c r="D66" s="403"/>
      <c r="E66" s="404" t="s">
        <v>685</v>
      </c>
      <c r="F66" s="404" t="s">
        <v>685</v>
      </c>
      <c r="G66" s="11"/>
      <c r="H66" s="11" t="s">
        <v>1828</v>
      </c>
    </row>
    <row r="67" spans="1:8" ht="13.2">
      <c r="A67" s="11"/>
      <c r="B67" s="405" t="s">
        <v>1805</v>
      </c>
      <c r="C67" s="406" t="s">
        <v>1829</v>
      </c>
      <c r="D67" s="407"/>
      <c r="E67" s="408" t="s">
        <v>1830</v>
      </c>
      <c r="F67" s="406" t="s">
        <v>1829</v>
      </c>
      <c r="G67" s="11"/>
      <c r="H67" s="11" t="s">
        <v>1831</v>
      </c>
    </row>
    <row r="68" spans="1:8" ht="13.2">
      <c r="A68" s="11"/>
      <c r="B68" s="408" t="s">
        <v>1830</v>
      </c>
      <c r="C68" s="406" t="s">
        <v>1832</v>
      </c>
      <c r="D68" s="407"/>
      <c r="E68" s="405" t="s">
        <v>1808</v>
      </c>
      <c r="F68" s="406" t="s">
        <v>1832</v>
      </c>
      <c r="G68" s="11"/>
      <c r="H68" s="11"/>
    </row>
    <row r="69" spans="1:8" ht="13.2">
      <c r="A69" s="11"/>
      <c r="B69" s="405" t="s">
        <v>1808</v>
      </c>
      <c r="C69" s="409" t="s">
        <v>1833</v>
      </c>
      <c r="D69" s="96"/>
      <c r="E69" s="405" t="s">
        <v>1834</v>
      </c>
      <c r="F69" s="409" t="s">
        <v>1833</v>
      </c>
      <c r="G69" s="11"/>
      <c r="H69" s="11"/>
    </row>
    <row r="70" spans="1:8" ht="13.2">
      <c r="A70" s="11"/>
      <c r="B70" s="405" t="s">
        <v>1834</v>
      </c>
      <c r="C70" s="409" t="s">
        <v>1835</v>
      </c>
      <c r="D70" s="96"/>
      <c r="E70" s="17"/>
      <c r="F70" s="405" t="s">
        <v>1805</v>
      </c>
      <c r="G70" s="11"/>
      <c r="H70" s="11"/>
    </row>
    <row r="71" spans="1:8" ht="13.2">
      <c r="A71" s="11"/>
      <c r="B71" s="11"/>
      <c r="D71" s="11"/>
      <c r="E71" s="11"/>
      <c r="F71" s="11"/>
      <c r="G71" s="11"/>
      <c r="H71" s="11"/>
    </row>
    <row r="72" spans="1:8" ht="13.2">
      <c r="B72" s="410" t="s">
        <v>1836</v>
      </c>
      <c r="G72" s="410" t="s">
        <v>1836</v>
      </c>
    </row>
    <row r="73" spans="1:8" ht="13.2">
      <c r="A73" s="11"/>
      <c r="B73" s="11"/>
      <c r="C73" s="11"/>
      <c r="D73" s="11"/>
      <c r="E73" s="11"/>
      <c r="F73" s="11"/>
      <c r="G73" s="11"/>
      <c r="H73" s="11"/>
    </row>
    <row r="83" spans="1:9" ht="14.4">
      <c r="A83" s="411" t="s">
        <v>5</v>
      </c>
      <c r="B83" s="3" t="s">
        <v>1837</v>
      </c>
      <c r="C83" s="412" t="s">
        <v>685</v>
      </c>
      <c r="D83" s="413" t="s">
        <v>1838</v>
      </c>
      <c r="E83" s="414" t="s">
        <v>1838</v>
      </c>
      <c r="F83" s="415" t="s">
        <v>1093</v>
      </c>
      <c r="G83" s="49" t="s">
        <v>1839</v>
      </c>
      <c r="I83" s="5" t="s">
        <v>1840</v>
      </c>
    </row>
    <row r="84" spans="1:9" ht="14.4">
      <c r="A84" s="416"/>
      <c r="B84" s="3" t="s">
        <v>1841</v>
      </c>
      <c r="C84" s="394" t="s">
        <v>685</v>
      </c>
      <c r="D84" s="385" t="s">
        <v>1093</v>
      </c>
      <c r="E84" s="414" t="s">
        <v>1838</v>
      </c>
      <c r="F84" s="415" t="s">
        <v>1093</v>
      </c>
    </row>
    <row r="85" spans="1:9" ht="10.5" customHeight="1">
      <c r="A85" s="11"/>
      <c r="B85" s="3"/>
      <c r="C85" s="417"/>
      <c r="D85" s="418"/>
      <c r="E85" s="418"/>
      <c r="F85" s="418"/>
      <c r="G85" s="3"/>
      <c r="I85" s="3"/>
    </row>
    <row r="86" spans="1:9" ht="14.4">
      <c r="A86" s="11" t="s">
        <v>15</v>
      </c>
      <c r="B86" s="3" t="s">
        <v>1837</v>
      </c>
      <c r="C86" s="412" t="s">
        <v>685</v>
      </c>
      <c r="D86" s="419"/>
      <c r="E86" s="420" t="s">
        <v>765</v>
      </c>
      <c r="F86" s="414" t="s">
        <v>1842</v>
      </c>
      <c r="G86" s="49" t="s">
        <v>1839</v>
      </c>
      <c r="H86" s="421" t="s">
        <v>1843</v>
      </c>
      <c r="I86" s="422" t="s">
        <v>1844</v>
      </c>
    </row>
    <row r="87" spans="1:9" ht="13.2">
      <c r="A87" s="11"/>
      <c r="B87" s="3" t="s">
        <v>1841</v>
      </c>
      <c r="C87" s="394" t="s">
        <v>685</v>
      </c>
      <c r="D87" s="419"/>
      <c r="E87" s="420" t="s">
        <v>765</v>
      </c>
      <c r="F87" s="414" t="s">
        <v>1842</v>
      </c>
    </row>
    <row r="88" spans="1:9" ht="10.5" customHeight="1">
      <c r="A88" s="11"/>
      <c r="B88" s="3"/>
      <c r="C88" s="417"/>
      <c r="D88" s="418"/>
      <c r="E88" s="418"/>
      <c r="F88" s="418"/>
      <c r="G88" s="3"/>
      <c r="H88" s="3"/>
      <c r="I88" s="3"/>
    </row>
    <row r="89" spans="1:9" ht="14.4">
      <c r="A89" s="11" t="s">
        <v>19</v>
      </c>
      <c r="B89" s="3" t="s">
        <v>1837</v>
      </c>
      <c r="C89" s="412" t="s">
        <v>685</v>
      </c>
      <c r="D89" s="419"/>
      <c r="E89" s="415" t="s">
        <v>1093</v>
      </c>
      <c r="F89" s="423" t="s">
        <v>1779</v>
      </c>
      <c r="G89" s="49" t="s">
        <v>1839</v>
      </c>
    </row>
    <row r="90" spans="1:9" ht="13.2">
      <c r="A90" s="11"/>
      <c r="B90" s="3" t="s">
        <v>1841</v>
      </c>
      <c r="C90" s="394" t="s">
        <v>685</v>
      </c>
      <c r="D90" s="419"/>
      <c r="E90" s="415" t="s">
        <v>1093</v>
      </c>
      <c r="F90" s="423" t="s">
        <v>1779</v>
      </c>
    </row>
    <row r="91" spans="1:9" ht="10.5" customHeight="1">
      <c r="A91" s="11"/>
      <c r="B91" s="3"/>
      <c r="C91" s="417"/>
      <c r="D91" s="418"/>
      <c r="E91" s="418"/>
      <c r="F91" s="418"/>
      <c r="G91" s="3"/>
      <c r="H91" s="3"/>
      <c r="I91" s="3"/>
    </row>
    <row r="92" spans="1:9" ht="14.4">
      <c r="A92" s="11" t="s">
        <v>34</v>
      </c>
      <c r="B92" s="3" t="s">
        <v>1837</v>
      </c>
      <c r="C92" s="412" t="s">
        <v>685</v>
      </c>
      <c r="D92" s="419"/>
      <c r="E92" s="420" t="s">
        <v>765</v>
      </c>
      <c r="F92" s="424" t="s">
        <v>1090</v>
      </c>
      <c r="G92" s="49" t="s">
        <v>1839</v>
      </c>
      <c r="H92" s="421" t="s">
        <v>1843</v>
      </c>
      <c r="I92" s="5" t="s">
        <v>1840</v>
      </c>
    </row>
    <row r="93" spans="1:9" ht="13.2">
      <c r="A93" s="11"/>
      <c r="B93" s="3" t="s">
        <v>1841</v>
      </c>
      <c r="C93" s="394" t="s">
        <v>685</v>
      </c>
      <c r="D93" s="419"/>
      <c r="E93" s="420" t="s">
        <v>765</v>
      </c>
      <c r="F93" s="424" t="s">
        <v>1090</v>
      </c>
    </row>
    <row r="94" spans="1:9" ht="14.4">
      <c r="A94" s="411"/>
      <c r="B94" s="416"/>
      <c r="C94" s="416"/>
    </row>
    <row r="95" spans="1:9" ht="14.4">
      <c r="A95" s="416"/>
      <c r="B95" s="425"/>
      <c r="C95" s="11"/>
    </row>
    <row r="96" spans="1:9" ht="13.2">
      <c r="A96" s="426"/>
      <c r="B96" s="425"/>
      <c r="C96" s="11"/>
    </row>
    <row r="97" spans="1:3" ht="13.8">
      <c r="A97" s="11"/>
      <c r="B97" s="427"/>
      <c r="C97" s="11"/>
    </row>
    <row r="98" spans="1:3" ht="13.2">
      <c r="A98" s="11"/>
      <c r="B98" s="425"/>
      <c r="C98" s="11"/>
    </row>
    <row r="99" spans="1:3" ht="13.2">
      <c r="A99" s="11"/>
      <c r="B99" s="425"/>
      <c r="C99" s="11"/>
    </row>
    <row r="100" spans="1:3" ht="13.2">
      <c r="A100" s="11"/>
      <c r="B100" s="425"/>
      <c r="C100" s="11"/>
    </row>
    <row r="101" spans="1:3" ht="13.2">
      <c r="A101" s="11"/>
      <c r="B101" s="425"/>
      <c r="C101" s="11"/>
    </row>
    <row r="102" spans="1:3" ht="13.2">
      <c r="A102" s="11"/>
      <c r="B102" s="11"/>
      <c r="C102" s="11"/>
    </row>
    <row r="103" spans="1:3" ht="13.2">
      <c r="A103" s="11"/>
      <c r="B103" s="11"/>
      <c r="C103" s="11"/>
    </row>
    <row r="104" spans="1:3" ht="13.2">
      <c r="A104" s="11"/>
      <c r="B104" s="11"/>
      <c r="C104" s="11"/>
    </row>
    <row r="105" spans="1:3" ht="14.4">
      <c r="A105" s="416"/>
      <c r="B105" s="425"/>
      <c r="C105" s="11"/>
    </row>
    <row r="106" spans="1:3" ht="13.8">
      <c r="A106" s="426"/>
      <c r="B106" s="427"/>
      <c r="C106" s="11"/>
    </row>
    <row r="107" spans="1:3" ht="13.2">
      <c r="A107" s="11"/>
      <c r="B107" s="425"/>
      <c r="C107" s="11"/>
    </row>
    <row r="108" spans="1:3" ht="13.2">
      <c r="A108" s="11"/>
      <c r="B108" s="425"/>
      <c r="C108" s="11"/>
    </row>
    <row r="109" spans="1:3" ht="13.2">
      <c r="A109" s="11"/>
      <c r="B109" s="11"/>
      <c r="C109" s="11"/>
    </row>
    <row r="110" spans="1:3" ht="13.2">
      <c r="A110" s="11"/>
      <c r="B110" s="11"/>
      <c r="C110" s="11"/>
    </row>
    <row r="111" spans="1:3" ht="13.2">
      <c r="A111" s="11"/>
      <c r="B111" s="11"/>
      <c r="C111" s="11"/>
    </row>
    <row r="112" spans="1:3" ht="13.2">
      <c r="A112" s="11"/>
      <c r="B112" s="11"/>
      <c r="C112" s="11"/>
    </row>
    <row r="113" spans="1:3" ht="14.4">
      <c r="A113" s="416"/>
      <c r="B113" s="425"/>
      <c r="C113" s="11"/>
    </row>
    <row r="114" spans="1:3" ht="13.8">
      <c r="A114" s="426"/>
      <c r="B114" s="427"/>
      <c r="C114" s="11"/>
    </row>
    <row r="115" spans="1:3" ht="13.2">
      <c r="A115" s="11"/>
      <c r="B115" s="425"/>
      <c r="C115" s="11"/>
    </row>
    <row r="116" spans="1:3" ht="13.2">
      <c r="A116" s="11"/>
      <c r="B116" s="425"/>
      <c r="C116" s="11"/>
    </row>
    <row r="117" spans="1:3" ht="13.2">
      <c r="A117" s="11"/>
      <c r="B117" s="11"/>
      <c r="C117" s="11"/>
    </row>
    <row r="118" spans="1:3" ht="13.2">
      <c r="A118" s="11"/>
      <c r="B118" s="11"/>
      <c r="C118" s="11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F26"/>
  <sheetViews>
    <sheetView workbookViewId="0"/>
  </sheetViews>
  <sheetFormatPr defaultColWidth="12.6640625" defaultRowHeight="15.75" customHeight="1"/>
  <cols>
    <col min="4" max="4" width="16.44140625" customWidth="1"/>
  </cols>
  <sheetData>
    <row r="1" spans="1:4">
      <c r="A1" s="3"/>
      <c r="B1" s="3" t="s">
        <v>751</v>
      </c>
      <c r="C1" s="3" t="s">
        <v>685</v>
      </c>
      <c r="D1" s="3" t="s">
        <v>765</v>
      </c>
    </row>
    <row r="2" spans="1:4">
      <c r="A2" s="3" t="s">
        <v>58</v>
      </c>
      <c r="C2" s="3" t="s">
        <v>1845</v>
      </c>
      <c r="D2" s="3" t="s">
        <v>1846</v>
      </c>
    </row>
    <row r="3" spans="1:4">
      <c r="A3" s="3"/>
    </row>
    <row r="4" spans="1:4">
      <c r="A4" s="3" t="s">
        <v>62</v>
      </c>
      <c r="C4" s="3" t="s">
        <v>1847</v>
      </c>
      <c r="D4" s="3" t="s">
        <v>1848</v>
      </c>
    </row>
    <row r="5" spans="1:4">
      <c r="A5" s="3" t="s">
        <v>64</v>
      </c>
      <c r="C5" s="3" t="s">
        <v>1849</v>
      </c>
      <c r="D5" s="3" t="s">
        <v>1846</v>
      </c>
    </row>
    <row r="6" spans="1:4">
      <c r="A6" s="3" t="s">
        <v>65</v>
      </c>
      <c r="C6" s="3" t="s">
        <v>1850</v>
      </c>
      <c r="D6" s="3" t="s">
        <v>1845</v>
      </c>
    </row>
    <row r="7" spans="1:4">
      <c r="A7" s="3" t="s">
        <v>61</v>
      </c>
    </row>
    <row r="8" spans="1:4">
      <c r="A8" s="3" t="s">
        <v>44</v>
      </c>
      <c r="D8" s="3" t="s">
        <v>1851</v>
      </c>
    </row>
    <row r="9" spans="1:4">
      <c r="A9" s="3" t="s">
        <v>47</v>
      </c>
    </row>
    <row r="19" spans="1:6">
      <c r="A19" s="11"/>
      <c r="B19" s="11"/>
    </row>
    <row r="20" spans="1:6">
      <c r="A20" s="152"/>
      <c r="B20" s="152"/>
    </row>
    <row r="21" spans="1:6">
      <c r="A21" s="11"/>
      <c r="B21" s="11"/>
      <c r="C21" s="11"/>
    </row>
    <row r="22" spans="1:6">
      <c r="A22" s="11"/>
      <c r="B22" s="11"/>
      <c r="C22" s="11"/>
      <c r="D22" s="260"/>
      <c r="E22" s="152"/>
      <c r="F22" s="260"/>
    </row>
    <row r="23" spans="1:6">
      <c r="A23" s="11"/>
      <c r="B23" s="11"/>
      <c r="C23" s="11"/>
      <c r="D23" s="11"/>
      <c r="E23" s="152"/>
      <c r="F23" s="11"/>
    </row>
    <row r="24" spans="1:6">
      <c r="A24" s="11"/>
      <c r="B24" s="11"/>
    </row>
    <row r="25" spans="1:6">
      <c r="A25" s="11"/>
      <c r="B25" s="11"/>
      <c r="C25" s="11"/>
      <c r="D25" s="11"/>
      <c r="E25" s="152"/>
      <c r="F25" s="11"/>
    </row>
    <row r="26" spans="1:6">
      <c r="A26" s="11"/>
      <c r="B26" s="11"/>
      <c r="C26" s="11"/>
      <c r="D26" s="11"/>
      <c r="E26" s="152"/>
      <c r="F26" s="11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AA122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14.109375" customWidth="1"/>
    <col min="2" max="2" width="17.109375" customWidth="1"/>
    <col min="9" max="9" width="20.33203125" customWidth="1"/>
    <col min="10" max="10" width="15.6640625" customWidth="1"/>
  </cols>
  <sheetData>
    <row r="1" spans="1:27" ht="13.2">
      <c r="A1" s="50" t="s">
        <v>1852</v>
      </c>
      <c r="B1" s="428" t="s">
        <v>0</v>
      </c>
      <c r="C1" s="428" t="s">
        <v>1</v>
      </c>
      <c r="D1" s="428" t="s">
        <v>1853</v>
      </c>
      <c r="E1" s="428" t="s">
        <v>3</v>
      </c>
      <c r="F1" s="50" t="s">
        <v>505</v>
      </c>
      <c r="G1" s="428" t="s">
        <v>194</v>
      </c>
      <c r="H1" s="428" t="s">
        <v>1183</v>
      </c>
      <c r="I1" s="428" t="s">
        <v>1854</v>
      </c>
      <c r="J1" s="302"/>
      <c r="K1" s="302"/>
      <c r="L1" s="302"/>
      <c r="M1" s="302"/>
      <c r="N1" s="302"/>
      <c r="O1" s="302"/>
      <c r="P1" s="302"/>
      <c r="Q1" s="302"/>
      <c r="R1" s="302"/>
      <c r="S1" s="302"/>
      <c r="T1" s="302"/>
      <c r="U1" s="302"/>
      <c r="V1" s="302"/>
      <c r="W1" s="302"/>
      <c r="X1" s="302"/>
      <c r="Y1" s="302"/>
      <c r="Z1" s="302"/>
      <c r="AA1" s="302"/>
    </row>
    <row r="2" spans="1:27" ht="15.6">
      <c r="A2" s="429">
        <v>2020</v>
      </c>
      <c r="B2" s="430"/>
      <c r="C2" s="430"/>
      <c r="D2" s="430"/>
      <c r="E2" s="32"/>
      <c r="F2" s="32"/>
      <c r="G2" s="429"/>
      <c r="H2" s="431">
        <v>81571.5</v>
      </c>
      <c r="I2" s="301"/>
    </row>
    <row r="3" spans="1:27" ht="15.6" hidden="1">
      <c r="A3" s="32"/>
      <c r="B3" s="432">
        <v>0</v>
      </c>
      <c r="C3" s="32">
        <v>0</v>
      </c>
      <c r="D3" s="32">
        <v>0</v>
      </c>
      <c r="E3" s="32">
        <v>0</v>
      </c>
      <c r="F3" s="32"/>
      <c r="G3" s="32">
        <v>0</v>
      </c>
      <c r="H3" s="32">
        <v>0</v>
      </c>
      <c r="I3" s="139">
        <f>H2+G3</f>
        <v>81571.5</v>
      </c>
      <c r="M3" s="302"/>
      <c r="N3" s="302"/>
      <c r="O3" s="302"/>
      <c r="P3" s="302"/>
      <c r="Q3" s="302"/>
      <c r="R3" s="302"/>
    </row>
    <row r="4" spans="1:27" ht="15.6" hidden="1">
      <c r="A4" s="32"/>
      <c r="B4" s="432">
        <v>0</v>
      </c>
      <c r="C4" s="32">
        <v>0</v>
      </c>
      <c r="D4" s="32">
        <v>0</v>
      </c>
      <c r="E4" s="32">
        <v>0</v>
      </c>
      <c r="F4" s="32"/>
      <c r="G4" s="32">
        <f t="shared" ref="G4:G6" si="0">SUM(B4:E4)</f>
        <v>0</v>
      </c>
      <c r="H4" s="32">
        <v>0</v>
      </c>
      <c r="I4" s="139">
        <f t="shared" ref="I4:I14" si="1">I3+G4</f>
        <v>81571.5</v>
      </c>
      <c r="M4" s="302"/>
      <c r="N4" s="336"/>
      <c r="O4" s="302"/>
      <c r="P4" s="302"/>
      <c r="Q4" s="302"/>
      <c r="R4" s="302"/>
    </row>
    <row r="5" spans="1:27" ht="15.6" hidden="1">
      <c r="A5" s="32"/>
      <c r="B5" s="432">
        <v>3746</v>
      </c>
      <c r="C5" s="32">
        <v>3110</v>
      </c>
      <c r="D5" s="32">
        <v>1772.5</v>
      </c>
      <c r="E5" s="32">
        <v>875</v>
      </c>
      <c r="F5" s="32"/>
      <c r="G5" s="32">
        <f t="shared" si="0"/>
        <v>9503.5</v>
      </c>
      <c r="H5" s="32">
        <f t="shared" ref="H5:H14" si="2">H4+G5</f>
        <v>9503.5</v>
      </c>
      <c r="I5" s="139">
        <f t="shared" si="1"/>
        <v>91075</v>
      </c>
      <c r="J5" s="3" t="s">
        <v>1855</v>
      </c>
      <c r="M5" s="302"/>
      <c r="N5" s="336"/>
      <c r="O5" s="302"/>
      <c r="P5" s="302"/>
      <c r="Q5" s="302"/>
      <c r="R5" s="302"/>
    </row>
    <row r="6" spans="1:27" ht="13.2" hidden="1">
      <c r="A6" s="32"/>
      <c r="B6" s="32">
        <v>2190</v>
      </c>
      <c r="C6" s="32">
        <v>2155</v>
      </c>
      <c r="D6" s="32">
        <v>935</v>
      </c>
      <c r="E6" s="32">
        <v>730</v>
      </c>
      <c r="F6" s="32"/>
      <c r="G6" s="32">
        <f t="shared" si="0"/>
        <v>6010</v>
      </c>
      <c r="H6" s="32">
        <f t="shared" si="2"/>
        <v>15513.5</v>
      </c>
      <c r="I6" s="139">
        <f t="shared" si="1"/>
        <v>97085</v>
      </c>
      <c r="M6" s="302"/>
      <c r="N6" s="336"/>
      <c r="O6" s="302"/>
      <c r="P6" s="302"/>
      <c r="Q6" s="302"/>
      <c r="R6" s="302"/>
    </row>
    <row r="7" spans="1:27" ht="13.2" hidden="1">
      <c r="A7" s="32"/>
      <c r="B7" s="32">
        <v>2880</v>
      </c>
      <c r="C7" s="32">
        <v>2295</v>
      </c>
      <c r="D7" s="32">
        <v>900</v>
      </c>
      <c r="E7" s="32">
        <v>1115</v>
      </c>
      <c r="F7" s="32"/>
      <c r="G7" s="32">
        <f>B7+C7+D7+E7</f>
        <v>7190</v>
      </c>
      <c r="H7" s="32">
        <f t="shared" si="2"/>
        <v>22703.5</v>
      </c>
      <c r="I7" s="139">
        <f t="shared" si="1"/>
        <v>104275</v>
      </c>
      <c r="M7" s="302"/>
      <c r="N7" s="302"/>
      <c r="O7" s="302"/>
      <c r="P7" s="302"/>
      <c r="Q7" s="302"/>
      <c r="R7" s="302"/>
      <c r="S7" s="302"/>
    </row>
    <row r="8" spans="1:27" ht="13.2" hidden="1">
      <c r="A8" s="32"/>
      <c r="B8" s="32">
        <v>1753</v>
      </c>
      <c r="C8" s="32">
        <v>2191</v>
      </c>
      <c r="D8" s="32">
        <v>670</v>
      </c>
      <c r="E8" s="32">
        <v>690</v>
      </c>
      <c r="F8" s="32"/>
      <c r="G8" s="32">
        <f>SUM(B8:E8)</f>
        <v>5304</v>
      </c>
      <c r="H8" s="32">
        <f t="shared" si="2"/>
        <v>28007.5</v>
      </c>
      <c r="I8" s="139">
        <f t="shared" si="1"/>
        <v>109579</v>
      </c>
      <c r="M8" s="302"/>
      <c r="N8" s="302"/>
      <c r="O8" s="302"/>
      <c r="P8" s="302"/>
      <c r="Q8" s="302"/>
      <c r="R8" s="302"/>
    </row>
    <row r="9" spans="1:27" ht="13.2" hidden="1">
      <c r="A9" s="32"/>
      <c r="B9" s="32">
        <v>1550</v>
      </c>
      <c r="C9" s="32">
        <v>490</v>
      </c>
      <c r="D9" s="32">
        <v>1435</v>
      </c>
      <c r="E9" s="32">
        <v>480</v>
      </c>
      <c r="F9" s="32"/>
      <c r="G9" s="32">
        <v>3955</v>
      </c>
      <c r="H9" s="32">
        <f t="shared" si="2"/>
        <v>31962.5</v>
      </c>
      <c r="I9" s="139">
        <f t="shared" si="1"/>
        <v>113534</v>
      </c>
      <c r="M9" s="302"/>
      <c r="N9" s="302"/>
      <c r="O9" s="302"/>
      <c r="P9" s="302"/>
      <c r="Q9" s="302"/>
      <c r="R9" s="302"/>
    </row>
    <row r="10" spans="1:27" ht="13.2" hidden="1">
      <c r="A10" s="32"/>
      <c r="B10" s="32">
        <v>700</v>
      </c>
      <c r="C10" s="32">
        <v>575</v>
      </c>
      <c r="D10" s="32">
        <v>1335</v>
      </c>
      <c r="E10" s="32">
        <v>660</v>
      </c>
      <c r="F10" s="32"/>
      <c r="G10" s="32">
        <v>3270</v>
      </c>
      <c r="H10" s="32">
        <f t="shared" si="2"/>
        <v>35232.5</v>
      </c>
      <c r="I10" s="139">
        <f t="shared" si="1"/>
        <v>116804</v>
      </c>
      <c r="M10" s="302"/>
      <c r="N10" s="302"/>
      <c r="O10" s="302"/>
      <c r="P10" s="302"/>
      <c r="Q10" s="302"/>
      <c r="R10" s="302"/>
    </row>
    <row r="11" spans="1:27" ht="13.2" hidden="1">
      <c r="A11" s="32"/>
      <c r="B11" s="32">
        <v>1612</v>
      </c>
      <c r="C11" s="32">
        <v>1701</v>
      </c>
      <c r="D11" s="32">
        <v>685</v>
      </c>
      <c r="E11" s="32">
        <v>255</v>
      </c>
      <c r="F11" s="32"/>
      <c r="G11" s="32">
        <v>4253</v>
      </c>
      <c r="H11" s="32">
        <f t="shared" si="2"/>
        <v>39485.5</v>
      </c>
      <c r="I11" s="139">
        <f t="shared" si="1"/>
        <v>121057</v>
      </c>
      <c r="M11" s="302"/>
      <c r="N11" s="302"/>
      <c r="O11" s="302"/>
      <c r="P11" s="302"/>
      <c r="Q11" s="302"/>
      <c r="R11" s="302"/>
    </row>
    <row r="12" spans="1:27" ht="13.2" hidden="1">
      <c r="A12" s="32"/>
      <c r="B12" s="32">
        <v>1850</v>
      </c>
      <c r="C12" s="32">
        <v>1370</v>
      </c>
      <c r="D12" s="32">
        <v>1240</v>
      </c>
      <c r="E12" s="32">
        <v>240</v>
      </c>
      <c r="F12" s="32"/>
      <c r="G12" s="32">
        <v>4700</v>
      </c>
      <c r="H12" s="32">
        <f t="shared" si="2"/>
        <v>44185.5</v>
      </c>
      <c r="I12" s="139">
        <f t="shared" si="1"/>
        <v>125757</v>
      </c>
      <c r="M12" s="302"/>
      <c r="N12" s="302"/>
      <c r="O12" s="302"/>
      <c r="P12" s="302"/>
      <c r="Q12" s="302"/>
      <c r="R12" s="302"/>
    </row>
    <row r="13" spans="1:27" ht="13.2" hidden="1">
      <c r="A13" s="32"/>
      <c r="B13" s="32">
        <v>2370</v>
      </c>
      <c r="C13" s="32">
        <v>1743</v>
      </c>
      <c r="D13" s="32">
        <v>1095</v>
      </c>
      <c r="E13" s="32">
        <v>915</v>
      </c>
      <c r="F13" s="32"/>
      <c r="G13" s="32">
        <f t="shared" ref="G13:G14" si="3">SUM(B13:E13)</f>
        <v>6123</v>
      </c>
      <c r="H13" s="32">
        <f t="shared" si="2"/>
        <v>50308.5</v>
      </c>
      <c r="I13" s="139">
        <f t="shared" si="1"/>
        <v>131880</v>
      </c>
      <c r="M13" s="302"/>
      <c r="N13" s="302"/>
      <c r="O13" s="302"/>
      <c r="P13" s="302"/>
      <c r="Q13" s="302"/>
      <c r="R13" s="302"/>
    </row>
    <row r="14" spans="1:27" ht="13.2" hidden="1">
      <c r="A14" s="32"/>
      <c r="B14" s="32">
        <v>930</v>
      </c>
      <c r="C14" s="32">
        <v>230</v>
      </c>
      <c r="D14" s="32">
        <v>370</v>
      </c>
      <c r="E14" s="32">
        <v>170</v>
      </c>
      <c r="F14" s="32"/>
      <c r="G14" s="32">
        <f t="shared" si="3"/>
        <v>1700</v>
      </c>
      <c r="H14" s="32">
        <f t="shared" si="2"/>
        <v>52008.5</v>
      </c>
      <c r="I14" s="139">
        <f t="shared" si="1"/>
        <v>133580</v>
      </c>
      <c r="M14" s="302"/>
      <c r="N14" s="302"/>
      <c r="O14" s="302"/>
      <c r="P14" s="302"/>
      <c r="Q14" s="302"/>
      <c r="R14" s="302"/>
    </row>
    <row r="15" spans="1:27" ht="13.2">
      <c r="A15" s="32"/>
      <c r="B15" s="32"/>
      <c r="C15" s="32"/>
      <c r="D15" s="32"/>
      <c r="E15" s="32"/>
      <c r="F15" s="32"/>
      <c r="G15" s="32"/>
      <c r="H15" s="32"/>
      <c r="M15" s="302"/>
      <c r="N15" s="302"/>
      <c r="O15" s="302"/>
      <c r="P15" s="302"/>
      <c r="Q15" s="302"/>
      <c r="R15" s="302"/>
    </row>
    <row r="16" spans="1:27" ht="13.2">
      <c r="A16" s="410">
        <v>2021</v>
      </c>
      <c r="B16" s="277">
        <f t="shared" ref="B16:E16" si="4">SUM(B1:B14)</f>
        <v>19581</v>
      </c>
      <c r="C16" s="277">
        <f t="shared" si="4"/>
        <v>15860</v>
      </c>
      <c r="D16" s="277">
        <f t="shared" si="4"/>
        <v>10437.5</v>
      </c>
      <c r="E16" s="277">
        <f t="shared" si="4"/>
        <v>6130</v>
      </c>
      <c r="F16" s="277">
        <v>0</v>
      </c>
      <c r="G16" s="433">
        <f>SUM(G1:G14)</f>
        <v>52008.5</v>
      </c>
      <c r="H16" s="433">
        <v>133580</v>
      </c>
      <c r="M16" s="302"/>
      <c r="N16" s="302"/>
      <c r="O16" s="302"/>
      <c r="P16" s="302"/>
      <c r="Q16" s="302"/>
      <c r="R16" s="302"/>
    </row>
    <row r="17" spans="1:18" ht="13.2">
      <c r="B17" s="139"/>
      <c r="C17" s="139"/>
      <c r="D17" s="139"/>
      <c r="E17" s="139"/>
      <c r="F17" s="139"/>
      <c r="G17" s="139"/>
      <c r="H17" s="139"/>
      <c r="M17" s="302"/>
      <c r="N17" s="302"/>
      <c r="O17" s="302"/>
      <c r="P17" s="302"/>
      <c r="Q17" s="302"/>
      <c r="R17" s="302"/>
    </row>
    <row r="18" spans="1:18" ht="13.2" hidden="1">
      <c r="A18" s="12"/>
      <c r="B18" s="139">
        <v>5202</v>
      </c>
      <c r="C18" s="139">
        <v>2641</v>
      </c>
      <c r="D18" s="139">
        <v>1640</v>
      </c>
      <c r="E18" s="139">
        <v>1930</v>
      </c>
      <c r="F18" s="434">
        <v>0</v>
      </c>
      <c r="G18" s="434">
        <f t="shared" ref="G18:G29" si="5">B18+C18+D18+E18</f>
        <v>11413</v>
      </c>
      <c r="H18" s="139">
        <f>G18</f>
        <v>11413</v>
      </c>
      <c r="I18" s="139">
        <f>I14+H18</f>
        <v>144993</v>
      </c>
      <c r="M18" s="302"/>
      <c r="N18" s="302"/>
      <c r="O18" s="302"/>
      <c r="P18" s="302"/>
      <c r="Q18" s="302"/>
      <c r="R18" s="302"/>
    </row>
    <row r="19" spans="1:18" ht="13.2" hidden="1">
      <c r="A19" s="12"/>
      <c r="B19" s="139">
        <v>2652.5</v>
      </c>
      <c r="C19" s="139">
        <v>1520</v>
      </c>
      <c r="D19" s="139">
        <v>1187</v>
      </c>
      <c r="E19" s="139">
        <v>895</v>
      </c>
      <c r="F19" s="434">
        <v>0</v>
      </c>
      <c r="G19" s="434">
        <f t="shared" si="5"/>
        <v>6254.5</v>
      </c>
      <c r="H19" s="139">
        <f t="shared" ref="H19:H29" si="6">H18+G19</f>
        <v>17667.5</v>
      </c>
      <c r="I19" s="139">
        <f t="shared" ref="I19:I29" si="7">I18+G19</f>
        <v>151247.5</v>
      </c>
      <c r="M19" s="302"/>
      <c r="N19" s="302"/>
      <c r="O19" s="302"/>
      <c r="P19" s="302"/>
      <c r="Q19" s="302"/>
      <c r="R19" s="302"/>
    </row>
    <row r="20" spans="1:18" ht="13.2" hidden="1">
      <c r="A20" s="12"/>
      <c r="B20" s="139">
        <v>6012.5</v>
      </c>
      <c r="C20" s="139">
        <v>2610</v>
      </c>
      <c r="D20" s="139">
        <v>1045</v>
      </c>
      <c r="E20" s="139">
        <v>1360</v>
      </c>
      <c r="F20" s="434">
        <v>0</v>
      </c>
      <c r="G20" s="434">
        <f t="shared" si="5"/>
        <v>11027.5</v>
      </c>
      <c r="H20" s="139">
        <f t="shared" si="6"/>
        <v>28695</v>
      </c>
      <c r="I20" s="139">
        <f t="shared" si="7"/>
        <v>162275</v>
      </c>
      <c r="M20" s="302"/>
      <c r="N20" s="302"/>
      <c r="O20" s="302"/>
      <c r="P20" s="302"/>
      <c r="Q20" s="302"/>
      <c r="R20" s="302"/>
    </row>
    <row r="21" spans="1:18" ht="13.2" hidden="1">
      <c r="A21" s="12"/>
      <c r="B21" s="139">
        <v>3492</v>
      </c>
      <c r="C21" s="139">
        <v>1955</v>
      </c>
      <c r="D21" s="139">
        <v>535</v>
      </c>
      <c r="E21" s="139">
        <v>880</v>
      </c>
      <c r="F21" s="434">
        <v>0</v>
      </c>
      <c r="G21" s="434">
        <f t="shared" si="5"/>
        <v>6862</v>
      </c>
      <c r="H21" s="139">
        <f t="shared" si="6"/>
        <v>35557</v>
      </c>
      <c r="I21" s="139">
        <f t="shared" si="7"/>
        <v>169137</v>
      </c>
      <c r="M21" s="302"/>
      <c r="N21" s="302"/>
      <c r="O21" s="302"/>
      <c r="P21" s="302"/>
      <c r="Q21" s="302"/>
      <c r="R21" s="302"/>
    </row>
    <row r="22" spans="1:18" ht="13.2" hidden="1">
      <c r="A22" s="12"/>
      <c r="B22" s="139">
        <v>6298</v>
      </c>
      <c r="C22" s="139">
        <v>3260</v>
      </c>
      <c r="D22" s="139">
        <v>815</v>
      </c>
      <c r="E22" s="139">
        <v>1110</v>
      </c>
      <c r="F22" s="434">
        <v>0</v>
      </c>
      <c r="G22" s="434">
        <f t="shared" si="5"/>
        <v>11483</v>
      </c>
      <c r="H22" s="139">
        <f t="shared" si="6"/>
        <v>47040</v>
      </c>
      <c r="I22" s="139">
        <f t="shared" si="7"/>
        <v>180620</v>
      </c>
      <c r="M22" s="302"/>
      <c r="N22" s="302"/>
      <c r="O22" s="302"/>
      <c r="P22" s="302"/>
      <c r="Q22" s="302"/>
      <c r="R22" s="302"/>
    </row>
    <row r="23" spans="1:18" ht="13.2" hidden="1">
      <c r="A23" s="12"/>
      <c r="B23" s="139">
        <v>2259</v>
      </c>
      <c r="C23" s="139">
        <v>2610</v>
      </c>
      <c r="D23" s="139">
        <v>230</v>
      </c>
      <c r="E23" s="139">
        <v>625</v>
      </c>
      <c r="F23" s="434">
        <v>0</v>
      </c>
      <c r="G23" s="434">
        <f t="shared" si="5"/>
        <v>5724</v>
      </c>
      <c r="H23" s="139">
        <f t="shared" si="6"/>
        <v>52764</v>
      </c>
      <c r="I23" s="139">
        <f t="shared" si="7"/>
        <v>186344</v>
      </c>
      <c r="M23" s="302"/>
      <c r="N23" s="302"/>
      <c r="O23" s="302"/>
      <c r="P23" s="302"/>
      <c r="Q23" s="302"/>
      <c r="R23" s="302"/>
    </row>
    <row r="24" spans="1:18" ht="13.2" hidden="1">
      <c r="A24" s="12"/>
      <c r="B24" s="139">
        <v>0</v>
      </c>
      <c r="C24" s="139">
        <v>980</v>
      </c>
      <c r="D24" s="139">
        <v>0</v>
      </c>
      <c r="E24" s="139">
        <v>0</v>
      </c>
      <c r="F24" s="434">
        <v>0</v>
      </c>
      <c r="G24" s="434">
        <f t="shared" si="5"/>
        <v>980</v>
      </c>
      <c r="H24" s="139">
        <f t="shared" si="6"/>
        <v>53744</v>
      </c>
      <c r="I24" s="139">
        <f t="shared" si="7"/>
        <v>187324</v>
      </c>
      <c r="M24" s="302"/>
      <c r="N24" s="302"/>
      <c r="O24" s="302"/>
      <c r="P24" s="302"/>
      <c r="Q24" s="302"/>
      <c r="R24" s="302"/>
    </row>
    <row r="25" spans="1:18" ht="13.2" hidden="1">
      <c r="A25" s="12"/>
      <c r="B25" s="139">
        <v>659</v>
      </c>
      <c r="C25" s="139">
        <v>1272</v>
      </c>
      <c r="D25" s="139">
        <v>0</v>
      </c>
      <c r="E25" s="139">
        <v>303</v>
      </c>
      <c r="F25" s="434">
        <v>0</v>
      </c>
      <c r="G25" s="434">
        <f t="shared" si="5"/>
        <v>2234</v>
      </c>
      <c r="H25" s="139">
        <f t="shared" si="6"/>
        <v>55978</v>
      </c>
      <c r="I25" s="139">
        <f t="shared" si="7"/>
        <v>189558</v>
      </c>
      <c r="M25" s="302"/>
      <c r="N25" s="302"/>
      <c r="O25" s="302"/>
      <c r="P25" s="302"/>
      <c r="Q25" s="302"/>
      <c r="R25" s="302"/>
    </row>
    <row r="26" spans="1:18" ht="13.2" hidden="1">
      <c r="A26" s="12"/>
      <c r="B26" s="139">
        <v>3379</v>
      </c>
      <c r="C26" s="139">
        <v>2462</v>
      </c>
      <c r="D26" s="139">
        <v>320</v>
      </c>
      <c r="E26" s="139">
        <v>753</v>
      </c>
      <c r="F26" s="434">
        <v>0</v>
      </c>
      <c r="G26" s="434">
        <f t="shared" si="5"/>
        <v>6914</v>
      </c>
      <c r="H26" s="139">
        <f t="shared" si="6"/>
        <v>62892</v>
      </c>
      <c r="I26" s="139">
        <f t="shared" si="7"/>
        <v>196472</v>
      </c>
      <c r="M26" s="302"/>
      <c r="N26" s="302"/>
      <c r="O26" s="302"/>
      <c r="P26" s="302"/>
      <c r="Q26" s="302"/>
      <c r="R26" s="302"/>
    </row>
    <row r="27" spans="1:18" ht="13.2" hidden="1">
      <c r="A27" s="12"/>
      <c r="B27" s="139">
        <v>4012.5</v>
      </c>
      <c r="C27" s="139">
        <v>3441</v>
      </c>
      <c r="D27" s="139">
        <v>1248</v>
      </c>
      <c r="E27" s="139">
        <v>280</v>
      </c>
      <c r="F27" s="434">
        <v>0</v>
      </c>
      <c r="G27" s="434">
        <f t="shared" si="5"/>
        <v>8981.5</v>
      </c>
      <c r="H27" s="139">
        <f t="shared" si="6"/>
        <v>71873.5</v>
      </c>
      <c r="I27" s="139">
        <f t="shared" si="7"/>
        <v>205453.5</v>
      </c>
      <c r="M27" s="302"/>
      <c r="N27" s="302"/>
      <c r="O27" s="302"/>
      <c r="P27" s="302"/>
      <c r="Q27" s="302"/>
      <c r="R27" s="302"/>
    </row>
    <row r="28" spans="1:18" ht="13.2" hidden="1">
      <c r="A28" s="12"/>
      <c r="B28" s="139">
        <v>5518</v>
      </c>
      <c r="C28" s="139">
        <v>3954</v>
      </c>
      <c r="D28" s="139">
        <v>1215</v>
      </c>
      <c r="E28" s="139">
        <v>140</v>
      </c>
      <c r="F28" s="434">
        <v>0</v>
      </c>
      <c r="G28" s="434">
        <f t="shared" si="5"/>
        <v>10827</v>
      </c>
      <c r="H28" s="139">
        <f t="shared" si="6"/>
        <v>82700.5</v>
      </c>
      <c r="I28" s="139">
        <f t="shared" si="7"/>
        <v>216280.5</v>
      </c>
    </row>
    <row r="29" spans="1:18" ht="13.2" hidden="1">
      <c r="A29" s="12"/>
      <c r="B29" s="139">
        <v>3111.5</v>
      </c>
      <c r="C29" s="139">
        <v>1110.5</v>
      </c>
      <c r="D29" s="139">
        <v>261.5</v>
      </c>
      <c r="E29" s="139">
        <v>70</v>
      </c>
      <c r="F29" s="434"/>
      <c r="G29" s="434">
        <f t="shared" si="5"/>
        <v>4553.5</v>
      </c>
      <c r="H29" s="139">
        <f t="shared" si="6"/>
        <v>87254</v>
      </c>
      <c r="I29" s="139">
        <f t="shared" si="7"/>
        <v>220834</v>
      </c>
      <c r="M29" s="302"/>
      <c r="N29" s="302"/>
      <c r="O29" s="302"/>
      <c r="P29" s="302"/>
      <c r="Q29" s="302"/>
      <c r="R29" s="302"/>
    </row>
    <row r="30" spans="1:18" ht="13.2">
      <c r="A30" s="410">
        <v>2022</v>
      </c>
      <c r="B30" s="277">
        <f t="shared" ref="B30:E30" si="8">SUM(B18:B29)</f>
        <v>42596</v>
      </c>
      <c r="C30" s="277">
        <f t="shared" si="8"/>
        <v>27815.5</v>
      </c>
      <c r="D30" s="277">
        <f t="shared" si="8"/>
        <v>8496.5</v>
      </c>
      <c r="E30" s="277">
        <f t="shared" si="8"/>
        <v>8346</v>
      </c>
      <c r="F30" s="277">
        <v>0</v>
      </c>
      <c r="G30" s="433">
        <f>SUM(G18:G29)</f>
        <v>87254</v>
      </c>
      <c r="H30" s="433">
        <v>220834</v>
      </c>
    </row>
    <row r="31" spans="1:18" ht="13.2" hidden="1">
      <c r="B31" s="139">
        <v>7481.25</v>
      </c>
      <c r="C31" s="139">
        <v>2112</v>
      </c>
      <c r="D31" s="139">
        <v>936.75</v>
      </c>
      <c r="E31" s="139">
        <v>280</v>
      </c>
      <c r="F31" s="139"/>
      <c r="G31" s="139">
        <f t="shared" ref="G31:G38" si="9">SUM(B31:E31)</f>
        <v>10810</v>
      </c>
      <c r="H31" s="139">
        <f>G31</f>
        <v>10810</v>
      </c>
      <c r="I31" s="139">
        <f>I29+G31</f>
        <v>231644</v>
      </c>
      <c r="M31" s="302"/>
      <c r="N31" s="302"/>
      <c r="O31" s="302"/>
      <c r="P31" s="302"/>
      <c r="Q31" s="302"/>
      <c r="R31" s="302"/>
    </row>
    <row r="32" spans="1:18" ht="13.2" hidden="1">
      <c r="B32" s="139">
        <v>6557</v>
      </c>
      <c r="C32" s="139">
        <v>255</v>
      </c>
      <c r="D32" s="139">
        <v>966</v>
      </c>
      <c r="E32" s="139">
        <v>210</v>
      </c>
      <c r="F32" s="139"/>
      <c r="G32" s="139">
        <f t="shared" si="9"/>
        <v>7988</v>
      </c>
      <c r="H32" s="139">
        <f t="shared" ref="H32:H41" si="10">H31+G32</f>
        <v>18798</v>
      </c>
      <c r="I32" s="139">
        <f t="shared" ref="I32:I41" si="11">I31+G32</f>
        <v>239632</v>
      </c>
      <c r="M32" s="302"/>
      <c r="N32" s="302"/>
      <c r="O32" s="302"/>
      <c r="P32" s="302"/>
      <c r="Q32" s="302"/>
      <c r="R32" s="302"/>
    </row>
    <row r="33" spans="1:18" ht="13.2" hidden="1">
      <c r="B33" s="139">
        <v>7246</v>
      </c>
      <c r="C33" s="139">
        <v>865</v>
      </c>
      <c r="D33" s="139">
        <v>840</v>
      </c>
      <c r="E33" s="139">
        <v>130</v>
      </c>
      <c r="F33" s="139"/>
      <c r="G33" s="139">
        <f t="shared" si="9"/>
        <v>9081</v>
      </c>
      <c r="H33" s="139">
        <f t="shared" si="10"/>
        <v>27879</v>
      </c>
      <c r="I33" s="139">
        <f t="shared" si="11"/>
        <v>248713</v>
      </c>
    </row>
    <row r="34" spans="1:18" ht="13.2" hidden="1">
      <c r="B34" s="139">
        <v>6554</v>
      </c>
      <c r="C34" s="139">
        <v>350</v>
      </c>
      <c r="D34" s="139">
        <v>1067</v>
      </c>
      <c r="E34" s="139">
        <v>0</v>
      </c>
      <c r="F34" s="139"/>
      <c r="G34" s="139">
        <f t="shared" si="9"/>
        <v>7971</v>
      </c>
      <c r="H34" s="139">
        <f t="shared" si="10"/>
        <v>35850</v>
      </c>
      <c r="I34" s="139">
        <f t="shared" si="11"/>
        <v>256684</v>
      </c>
    </row>
    <row r="35" spans="1:18" ht="13.2" hidden="1">
      <c r="B35" s="139">
        <v>7534</v>
      </c>
      <c r="C35" s="139">
        <v>640</v>
      </c>
      <c r="D35" s="139">
        <v>1166</v>
      </c>
      <c r="E35" s="139">
        <v>140</v>
      </c>
      <c r="F35" s="139"/>
      <c r="G35" s="139">
        <f t="shared" si="9"/>
        <v>9480</v>
      </c>
      <c r="H35" s="139">
        <f t="shared" si="10"/>
        <v>45330</v>
      </c>
      <c r="I35" s="139">
        <f t="shared" si="11"/>
        <v>266164</v>
      </c>
    </row>
    <row r="36" spans="1:18" ht="13.2" hidden="1">
      <c r="B36" s="139">
        <v>11080</v>
      </c>
      <c r="C36" s="139">
        <v>2315</v>
      </c>
      <c r="D36" s="139">
        <v>2035</v>
      </c>
      <c r="E36" s="139">
        <v>70</v>
      </c>
      <c r="F36" s="139"/>
      <c r="G36" s="139">
        <f t="shared" si="9"/>
        <v>15500</v>
      </c>
      <c r="H36" s="139">
        <f t="shared" si="10"/>
        <v>60830</v>
      </c>
      <c r="I36" s="139">
        <f t="shared" si="11"/>
        <v>281664</v>
      </c>
    </row>
    <row r="37" spans="1:18" ht="13.2" hidden="1">
      <c r="B37" s="139">
        <v>2135</v>
      </c>
      <c r="C37" s="139">
        <v>1675</v>
      </c>
      <c r="D37" s="139">
        <v>0</v>
      </c>
      <c r="E37" s="139">
        <v>0</v>
      </c>
      <c r="F37" s="139"/>
      <c r="G37" s="139">
        <f t="shared" si="9"/>
        <v>3810</v>
      </c>
      <c r="H37" s="139">
        <f t="shared" si="10"/>
        <v>64640</v>
      </c>
      <c r="I37" s="139">
        <f t="shared" si="11"/>
        <v>285474</v>
      </c>
    </row>
    <row r="38" spans="1:18" ht="13.2" hidden="1">
      <c r="B38" s="139">
        <v>2990</v>
      </c>
      <c r="C38" s="139">
        <v>1020</v>
      </c>
      <c r="D38" s="139">
        <v>245</v>
      </c>
      <c r="E38" s="139">
        <v>140</v>
      </c>
      <c r="F38" s="139"/>
      <c r="G38" s="139">
        <f t="shared" si="9"/>
        <v>4395</v>
      </c>
      <c r="H38" s="139">
        <f t="shared" si="10"/>
        <v>69035</v>
      </c>
      <c r="I38" s="139">
        <f t="shared" si="11"/>
        <v>289869</v>
      </c>
    </row>
    <row r="39" spans="1:18" ht="13.2" hidden="1">
      <c r="B39" s="139">
        <v>10185</v>
      </c>
      <c r="C39" s="139">
        <v>410</v>
      </c>
      <c r="D39" s="139">
        <v>315</v>
      </c>
      <c r="E39" s="139">
        <v>280</v>
      </c>
      <c r="F39" s="139">
        <v>160</v>
      </c>
      <c r="G39" s="139">
        <f t="shared" ref="G39:G41" si="12">SUM(B39:F39)</f>
        <v>11350</v>
      </c>
      <c r="H39" s="139">
        <f t="shared" si="10"/>
        <v>80385</v>
      </c>
      <c r="I39" s="139">
        <f t="shared" si="11"/>
        <v>301219</v>
      </c>
    </row>
    <row r="40" spans="1:18" ht="13.2" hidden="1">
      <c r="B40" s="139">
        <v>12190</v>
      </c>
      <c r="C40" s="139">
        <v>620</v>
      </c>
      <c r="D40" s="139">
        <v>925</v>
      </c>
      <c r="E40" s="139">
        <v>280</v>
      </c>
      <c r="F40" s="139"/>
      <c r="G40" s="139">
        <f t="shared" si="12"/>
        <v>14015</v>
      </c>
      <c r="H40" s="139">
        <f t="shared" si="10"/>
        <v>94400</v>
      </c>
      <c r="I40" s="139">
        <f t="shared" si="11"/>
        <v>315234</v>
      </c>
      <c r="M40" s="302"/>
      <c r="N40" s="302"/>
      <c r="O40" s="302"/>
      <c r="P40" s="302"/>
      <c r="Q40" s="302"/>
      <c r="R40" s="302"/>
    </row>
    <row r="41" spans="1:18" ht="13.2" hidden="1">
      <c r="B41" s="139">
        <v>3136</v>
      </c>
      <c r="C41" s="139">
        <v>2409</v>
      </c>
      <c r="D41" s="139">
        <v>0</v>
      </c>
      <c r="E41" s="139">
        <v>0</v>
      </c>
      <c r="F41" s="139">
        <v>55</v>
      </c>
      <c r="G41" s="139">
        <f t="shared" si="12"/>
        <v>5600</v>
      </c>
      <c r="H41" s="435">
        <f t="shared" si="10"/>
        <v>100000</v>
      </c>
      <c r="I41" s="139">
        <f t="shared" si="11"/>
        <v>320834</v>
      </c>
    </row>
    <row r="42" spans="1:18" ht="13.2">
      <c r="B42" s="139"/>
      <c r="C42" s="139"/>
      <c r="D42" s="139"/>
      <c r="E42" s="139"/>
      <c r="F42" s="139"/>
      <c r="G42" s="139"/>
      <c r="H42" s="139"/>
      <c r="M42" s="302"/>
      <c r="N42" s="302"/>
      <c r="O42" s="302"/>
      <c r="P42" s="302"/>
      <c r="Q42" s="302"/>
      <c r="R42" s="302"/>
    </row>
    <row r="43" spans="1:18" ht="13.2">
      <c r="A43" s="410">
        <v>2023</v>
      </c>
      <c r="B43" s="277">
        <f t="shared" ref="B43:G43" si="13">SUM(B31:B41)</f>
        <v>77088.25</v>
      </c>
      <c r="C43" s="277">
        <f t="shared" si="13"/>
        <v>12671</v>
      </c>
      <c r="D43" s="277">
        <f t="shared" si="13"/>
        <v>8495.75</v>
      </c>
      <c r="E43" s="277">
        <f t="shared" si="13"/>
        <v>1530</v>
      </c>
      <c r="F43" s="277">
        <f t="shared" si="13"/>
        <v>215</v>
      </c>
      <c r="G43" s="433">
        <f t="shared" si="13"/>
        <v>100000</v>
      </c>
      <c r="H43" s="433">
        <v>320834</v>
      </c>
      <c r="M43" s="302"/>
      <c r="N43" s="302"/>
      <c r="O43" s="302"/>
      <c r="P43" s="302"/>
      <c r="Q43" s="302"/>
      <c r="R43" s="302"/>
    </row>
    <row r="44" spans="1:18" ht="13.2">
      <c r="A44" s="410">
        <v>2023</v>
      </c>
      <c r="B44" s="32" t="s">
        <v>1856</v>
      </c>
      <c r="G44" s="433">
        <v>16355</v>
      </c>
    </row>
    <row r="45" spans="1:18" ht="13.2">
      <c r="A45" s="302" t="s">
        <v>1857</v>
      </c>
      <c r="B45" s="3"/>
      <c r="C45" s="3"/>
      <c r="D45" s="3"/>
      <c r="E45" s="3"/>
      <c r="F45" s="3"/>
      <c r="G45" s="139"/>
      <c r="I45" s="139">
        <f>H43+G44</f>
        <v>337189</v>
      </c>
      <c r="J45" s="3" t="s">
        <v>1858</v>
      </c>
    </row>
    <row r="46" spans="1:18" ht="13.2">
      <c r="A46" s="19">
        <v>44950</v>
      </c>
      <c r="B46" s="3">
        <v>13890</v>
      </c>
      <c r="C46" s="3">
        <v>560</v>
      </c>
      <c r="D46" s="3">
        <v>820</v>
      </c>
      <c r="E46" s="3">
        <v>430</v>
      </c>
      <c r="F46" s="3">
        <v>450</v>
      </c>
      <c r="G46" s="139">
        <f t="shared" ref="G46:G47" si="14">B46+C46+D46+E46+F46</f>
        <v>16150</v>
      </c>
      <c r="H46" s="139">
        <f t="shared" ref="H46:I46" si="15">H45+G46</f>
        <v>16150</v>
      </c>
      <c r="I46" s="139">
        <f t="shared" si="15"/>
        <v>353339</v>
      </c>
      <c r="J46" s="3">
        <v>1335</v>
      </c>
    </row>
    <row r="47" spans="1:18" ht="13.2">
      <c r="A47" s="19">
        <v>44981</v>
      </c>
      <c r="B47" s="302">
        <v>8685</v>
      </c>
      <c r="C47" s="302">
        <v>550</v>
      </c>
      <c r="D47" s="302">
        <v>140</v>
      </c>
      <c r="E47" s="302">
        <v>280</v>
      </c>
      <c r="F47" s="302">
        <v>360</v>
      </c>
      <c r="G47" s="436">
        <f t="shared" si="14"/>
        <v>10015</v>
      </c>
      <c r="H47" s="436">
        <f t="shared" ref="H47:H57" si="16">H46+G47</f>
        <v>26165</v>
      </c>
      <c r="I47" s="139">
        <f t="shared" ref="I47:I50" si="17">I46+G47</f>
        <v>363354</v>
      </c>
      <c r="J47" s="3">
        <v>906</v>
      </c>
    </row>
    <row r="48" spans="1:18" ht="13.2">
      <c r="A48" s="9">
        <v>45009</v>
      </c>
      <c r="B48" s="3">
        <v>9560</v>
      </c>
      <c r="C48" s="3">
        <v>880</v>
      </c>
      <c r="D48" s="3">
        <v>440</v>
      </c>
      <c r="E48" s="3">
        <v>450</v>
      </c>
      <c r="F48" s="3">
        <v>90</v>
      </c>
      <c r="G48" s="139">
        <f>SUM(B48:F48)</f>
        <v>11420</v>
      </c>
      <c r="H48" s="139">
        <f t="shared" si="16"/>
        <v>37585</v>
      </c>
      <c r="I48" s="139">
        <f t="shared" si="17"/>
        <v>374774</v>
      </c>
      <c r="J48" s="3">
        <v>1110</v>
      </c>
    </row>
    <row r="49" spans="1:12" ht="13.2">
      <c r="A49" s="9">
        <v>45040</v>
      </c>
      <c r="B49" s="302">
        <v>14905</v>
      </c>
      <c r="C49" s="302">
        <v>1290</v>
      </c>
      <c r="D49" s="302">
        <v>70</v>
      </c>
      <c r="E49" s="302">
        <v>800</v>
      </c>
      <c r="F49" s="302">
        <v>1920</v>
      </c>
      <c r="G49" s="436">
        <f t="shared" ref="G49:G58" si="18">B49+C49+D49+E49+F49</f>
        <v>18985</v>
      </c>
      <c r="H49" s="436">
        <f t="shared" si="16"/>
        <v>56570</v>
      </c>
      <c r="I49" s="139">
        <f t="shared" si="17"/>
        <v>393759</v>
      </c>
      <c r="J49" s="3">
        <v>1260</v>
      </c>
    </row>
    <row r="50" spans="1:12" ht="13.2">
      <c r="A50" s="9">
        <v>45070</v>
      </c>
      <c r="B50" s="3">
        <v>10440</v>
      </c>
      <c r="C50" s="3">
        <v>710</v>
      </c>
      <c r="D50" s="3">
        <v>350</v>
      </c>
      <c r="E50" s="3">
        <v>270</v>
      </c>
      <c r="F50" s="3">
        <v>80</v>
      </c>
      <c r="G50" s="139">
        <f t="shared" si="18"/>
        <v>11850</v>
      </c>
      <c r="H50" s="436">
        <f t="shared" si="16"/>
        <v>68420</v>
      </c>
      <c r="I50" s="139">
        <f t="shared" si="17"/>
        <v>405609</v>
      </c>
      <c r="J50" s="3">
        <v>769</v>
      </c>
    </row>
    <row r="51" spans="1:12" ht="13.2">
      <c r="A51" s="9">
        <v>45101</v>
      </c>
      <c r="B51" s="302">
        <v>7665</v>
      </c>
      <c r="C51" s="302">
        <v>1020</v>
      </c>
      <c r="D51" s="302">
        <v>205</v>
      </c>
      <c r="E51" s="302">
        <v>0</v>
      </c>
      <c r="F51" s="302">
        <v>0</v>
      </c>
      <c r="G51" s="436">
        <f t="shared" si="18"/>
        <v>8890</v>
      </c>
      <c r="H51" s="436">
        <f t="shared" si="16"/>
        <v>77310</v>
      </c>
      <c r="I51" s="139">
        <f>I50+H51</f>
        <v>482919</v>
      </c>
      <c r="J51" s="3">
        <v>620</v>
      </c>
    </row>
    <row r="52" spans="1:12" ht="13.2">
      <c r="A52" s="9">
        <v>45131</v>
      </c>
      <c r="B52" s="3">
        <v>1105</v>
      </c>
      <c r="C52" s="3">
        <v>100</v>
      </c>
      <c r="D52" s="3">
        <v>0</v>
      </c>
      <c r="E52" s="3">
        <v>0</v>
      </c>
      <c r="F52" s="3">
        <v>0</v>
      </c>
      <c r="G52" s="139">
        <f t="shared" si="18"/>
        <v>1205</v>
      </c>
      <c r="H52" s="139">
        <f t="shared" si="16"/>
        <v>78515</v>
      </c>
      <c r="I52" s="139">
        <f t="shared" ref="I52:I57" si="19">I51+G52</f>
        <v>484124</v>
      </c>
      <c r="J52" s="3">
        <v>995</v>
      </c>
    </row>
    <row r="53" spans="1:12" ht="13.2">
      <c r="A53" s="9">
        <v>45162</v>
      </c>
      <c r="B53" s="302">
        <v>3120</v>
      </c>
      <c r="C53" s="302">
        <v>360</v>
      </c>
      <c r="D53" s="302">
        <v>0</v>
      </c>
      <c r="E53" s="302">
        <v>0</v>
      </c>
      <c r="F53" s="302">
        <v>0</v>
      </c>
      <c r="G53" s="436">
        <f t="shared" si="18"/>
        <v>3480</v>
      </c>
      <c r="H53" s="436">
        <f t="shared" si="16"/>
        <v>81995</v>
      </c>
      <c r="I53" s="139">
        <f t="shared" si="19"/>
        <v>487604</v>
      </c>
      <c r="J53" s="3">
        <v>120</v>
      </c>
    </row>
    <row r="54" spans="1:12" ht="13.2">
      <c r="A54" s="302" t="s">
        <v>1859</v>
      </c>
      <c r="B54" s="302">
        <v>7445</v>
      </c>
      <c r="C54" s="302">
        <v>2350</v>
      </c>
      <c r="D54" s="302">
        <v>380</v>
      </c>
      <c r="E54" s="302">
        <v>0</v>
      </c>
      <c r="F54" s="302">
        <v>0</v>
      </c>
      <c r="G54" s="436">
        <f t="shared" si="18"/>
        <v>10175</v>
      </c>
      <c r="H54" s="436">
        <f t="shared" si="16"/>
        <v>92170</v>
      </c>
      <c r="I54" s="139">
        <f t="shared" si="19"/>
        <v>497779</v>
      </c>
      <c r="J54" s="3">
        <v>1365</v>
      </c>
    </row>
    <row r="55" spans="1:12" ht="13.2">
      <c r="A55" s="19">
        <v>45223</v>
      </c>
      <c r="B55" s="3">
        <v>13320</v>
      </c>
      <c r="C55" s="3">
        <v>2332</v>
      </c>
      <c r="D55" s="3">
        <v>800</v>
      </c>
      <c r="E55" s="3">
        <v>0</v>
      </c>
      <c r="F55" s="3">
        <v>90</v>
      </c>
      <c r="G55" s="139">
        <f t="shared" si="18"/>
        <v>16542</v>
      </c>
      <c r="H55" s="139">
        <f t="shared" si="16"/>
        <v>108712</v>
      </c>
      <c r="I55" s="139">
        <f t="shared" si="19"/>
        <v>514321</v>
      </c>
      <c r="J55" s="3">
        <v>1925</v>
      </c>
    </row>
    <row r="56" spans="1:12" ht="13.2">
      <c r="A56" s="19">
        <v>45254</v>
      </c>
      <c r="B56" s="3">
        <v>9485</v>
      </c>
      <c r="C56" s="3">
        <v>1410</v>
      </c>
      <c r="D56" s="3">
        <v>435</v>
      </c>
      <c r="E56" s="3">
        <v>0</v>
      </c>
      <c r="F56" s="3">
        <v>0</v>
      </c>
      <c r="G56" s="139">
        <f t="shared" si="18"/>
        <v>11330</v>
      </c>
      <c r="H56" s="436">
        <f t="shared" si="16"/>
        <v>120042</v>
      </c>
      <c r="I56" s="139">
        <f t="shared" si="19"/>
        <v>525651</v>
      </c>
      <c r="J56" s="3">
        <v>2390</v>
      </c>
    </row>
    <row r="57" spans="1:12" ht="13.2">
      <c r="A57" s="19">
        <v>45284</v>
      </c>
      <c r="B57" s="3">
        <v>10919</v>
      </c>
      <c r="C57" s="3">
        <v>1741</v>
      </c>
      <c r="D57" s="3">
        <v>1070</v>
      </c>
      <c r="E57" s="3">
        <v>0</v>
      </c>
      <c r="F57" s="3">
        <v>0</v>
      </c>
      <c r="G57" s="139">
        <f t="shared" si="18"/>
        <v>13730</v>
      </c>
      <c r="H57" s="436">
        <f t="shared" si="16"/>
        <v>133772</v>
      </c>
      <c r="I57" s="139">
        <f t="shared" si="19"/>
        <v>539381</v>
      </c>
      <c r="J57" s="3">
        <v>9079</v>
      </c>
      <c r="K57" s="2"/>
    </row>
    <row r="58" spans="1:12" ht="13.2">
      <c r="A58" s="410">
        <v>2024</v>
      </c>
      <c r="B58" s="32">
        <f t="shared" ref="B58:F58" si="20">SUM(B46:B57)</f>
        <v>110539</v>
      </c>
      <c r="C58" s="32">
        <f t="shared" si="20"/>
        <v>13303</v>
      </c>
      <c r="D58" s="32">
        <f t="shared" si="20"/>
        <v>4710</v>
      </c>
      <c r="E58" s="32">
        <f t="shared" si="20"/>
        <v>2230</v>
      </c>
      <c r="F58" s="32">
        <f t="shared" si="20"/>
        <v>2990</v>
      </c>
      <c r="G58" s="433">
        <f t="shared" si="18"/>
        <v>133772</v>
      </c>
      <c r="H58" s="32"/>
      <c r="J58" s="3">
        <f>SUM(J44:J57)</f>
        <v>21874</v>
      </c>
      <c r="L58" s="139">
        <f>G58+J58</f>
        <v>155646</v>
      </c>
    </row>
    <row r="59" spans="1:12" ht="13.2">
      <c r="F59" s="410" t="s">
        <v>908</v>
      </c>
      <c r="G59" s="433">
        <v>73500</v>
      </c>
      <c r="H59" s="302"/>
    </row>
    <row r="60" spans="1:12" ht="13.2">
      <c r="G60" s="433">
        <f>G58+G59</f>
        <v>207272</v>
      </c>
      <c r="H60" s="302"/>
      <c r="I60" s="239"/>
    </row>
    <row r="61" spans="1:12" ht="13.2">
      <c r="H61" s="302"/>
      <c r="I61" s="239">
        <v>539381</v>
      </c>
    </row>
    <row r="62" spans="1:12" ht="13.2">
      <c r="A62" s="19">
        <v>45316</v>
      </c>
      <c r="B62" s="3">
        <v>13172</v>
      </c>
      <c r="C62" s="3">
        <v>2165</v>
      </c>
      <c r="D62" s="3">
        <v>580</v>
      </c>
      <c r="E62" s="3">
        <v>0</v>
      </c>
      <c r="F62" s="3">
        <v>0</v>
      </c>
      <c r="G62" s="3">
        <f t="shared" ref="G62:G66" si="21">B62+C62+D62+E62+F62</f>
        <v>15917</v>
      </c>
      <c r="H62" s="302">
        <f>G62</f>
        <v>15917</v>
      </c>
      <c r="J62" s="3" t="s">
        <v>1860</v>
      </c>
      <c r="K62" s="109">
        <v>42719.040000000001</v>
      </c>
    </row>
    <row r="63" spans="1:12" ht="13.2">
      <c r="A63" s="19">
        <v>45347</v>
      </c>
      <c r="B63" s="3">
        <v>7730</v>
      </c>
      <c r="C63" s="3">
        <v>1906</v>
      </c>
      <c r="D63" s="3">
        <v>300</v>
      </c>
      <c r="E63" s="3">
        <v>0</v>
      </c>
      <c r="F63" s="3">
        <v>0</v>
      </c>
      <c r="G63" s="3">
        <f t="shared" si="21"/>
        <v>9936</v>
      </c>
      <c r="H63" s="302">
        <f t="shared" ref="H63:H66" si="22">H62+G63</f>
        <v>25853</v>
      </c>
      <c r="J63" s="302" t="s">
        <v>1861</v>
      </c>
      <c r="K63" s="109">
        <v>33425.58</v>
      </c>
    </row>
    <row r="64" spans="1:12" ht="13.2">
      <c r="A64" s="9">
        <v>45376</v>
      </c>
      <c r="B64" s="3">
        <v>13240</v>
      </c>
      <c r="C64" s="3">
        <v>2771</v>
      </c>
      <c r="D64" s="3">
        <v>0</v>
      </c>
      <c r="E64" s="3">
        <v>0</v>
      </c>
      <c r="F64" s="3">
        <v>0</v>
      </c>
      <c r="G64" s="3">
        <f t="shared" si="21"/>
        <v>16011</v>
      </c>
      <c r="H64" s="302">
        <f t="shared" si="22"/>
        <v>41864</v>
      </c>
      <c r="J64" s="1"/>
      <c r="K64" s="40"/>
    </row>
    <row r="65" spans="1:13" ht="13.2">
      <c r="A65" s="9">
        <v>45407</v>
      </c>
      <c r="B65" s="3">
        <v>12869</v>
      </c>
      <c r="C65" s="3">
        <v>3237.5</v>
      </c>
      <c r="D65" s="3">
        <v>180</v>
      </c>
      <c r="E65" s="3">
        <v>0</v>
      </c>
      <c r="F65" s="3">
        <v>210</v>
      </c>
      <c r="G65" s="3">
        <f t="shared" si="21"/>
        <v>16496.5</v>
      </c>
      <c r="H65" s="302">
        <f t="shared" si="22"/>
        <v>58360.5</v>
      </c>
      <c r="I65" s="302"/>
      <c r="J65" s="336"/>
      <c r="K65" s="40"/>
    </row>
    <row r="66" spans="1:13" ht="13.2">
      <c r="A66" s="9">
        <v>45437</v>
      </c>
      <c r="B66" s="3">
        <v>12758.5</v>
      </c>
      <c r="C66" s="3">
        <v>2353.5</v>
      </c>
      <c r="D66" s="3">
        <v>488</v>
      </c>
      <c r="E66" s="3">
        <v>0</v>
      </c>
      <c r="F66" s="3">
        <v>0</v>
      </c>
      <c r="G66" s="3">
        <f t="shared" si="21"/>
        <v>15600</v>
      </c>
      <c r="H66" s="302">
        <f t="shared" si="22"/>
        <v>73960.5</v>
      </c>
      <c r="I66" s="302"/>
      <c r="J66" s="1"/>
      <c r="K66" s="40"/>
    </row>
    <row r="67" spans="1:13" ht="13.2">
      <c r="A67" s="9">
        <v>45468</v>
      </c>
      <c r="H67" s="302"/>
      <c r="I67" s="302"/>
      <c r="J67" s="1"/>
      <c r="K67" s="40"/>
    </row>
    <row r="68" spans="1:13" ht="13.2">
      <c r="A68" s="9">
        <v>45498</v>
      </c>
      <c r="H68" s="302"/>
      <c r="I68" s="302"/>
      <c r="J68" s="1"/>
      <c r="K68" s="40"/>
    </row>
    <row r="69" spans="1:13" ht="13.2">
      <c r="A69" s="9">
        <v>45529</v>
      </c>
      <c r="B69" s="302"/>
      <c r="C69" s="302"/>
      <c r="D69" s="302"/>
      <c r="E69" s="302"/>
      <c r="F69" s="302"/>
      <c r="G69" s="302"/>
      <c r="H69" s="302"/>
      <c r="I69" s="302"/>
    </row>
    <row r="70" spans="1:13" ht="13.2">
      <c r="A70" s="302" t="s">
        <v>1862</v>
      </c>
      <c r="H70" s="302"/>
      <c r="I70" s="302"/>
    </row>
    <row r="71" spans="1:13" ht="13.2">
      <c r="A71" s="19">
        <v>45590</v>
      </c>
      <c r="H71" s="302"/>
      <c r="I71" s="302"/>
    </row>
    <row r="72" spans="1:13" ht="13.2">
      <c r="A72" s="19">
        <v>45621</v>
      </c>
      <c r="H72" s="302"/>
      <c r="I72" s="302"/>
    </row>
    <row r="73" spans="1:13" ht="13.2">
      <c r="A73" s="19">
        <v>45651</v>
      </c>
      <c r="H73" s="302"/>
      <c r="I73" s="302"/>
    </row>
    <row r="74" spans="1:13" ht="13.2">
      <c r="H74" s="302"/>
      <c r="I74" s="302"/>
    </row>
    <row r="75" spans="1:13" ht="13.2">
      <c r="A75" s="3" t="s">
        <v>1863</v>
      </c>
      <c r="H75" s="302"/>
      <c r="I75" s="302"/>
    </row>
    <row r="76" spans="1:13" ht="13.2">
      <c r="H76" s="302"/>
      <c r="I76" s="302"/>
    </row>
    <row r="77" spans="1:13" ht="13.2">
      <c r="H77" s="302"/>
      <c r="I77" s="302"/>
    </row>
    <row r="78" spans="1:13" ht="13.2">
      <c r="A78" s="302"/>
      <c r="B78" s="302"/>
      <c r="C78" s="437"/>
      <c r="D78" s="302"/>
      <c r="E78" s="302"/>
      <c r="F78" s="302"/>
      <c r="G78" s="302"/>
      <c r="H78" s="302"/>
      <c r="I78" s="302"/>
      <c r="J78" s="302"/>
      <c r="K78" s="302"/>
      <c r="L78" s="302"/>
      <c r="M78" s="302"/>
    </row>
    <row r="79" spans="1:13" ht="13.2">
      <c r="A79" s="302"/>
      <c r="B79" s="302"/>
      <c r="C79" s="302"/>
      <c r="D79" s="302"/>
      <c r="E79" s="302"/>
      <c r="F79" s="302"/>
      <c r="G79" s="302"/>
      <c r="H79" s="302"/>
      <c r="I79" s="302"/>
      <c r="J79" s="302"/>
      <c r="K79" s="302"/>
      <c r="L79" s="302"/>
      <c r="M79" s="302"/>
    </row>
    <row r="80" spans="1:13" ht="13.2">
      <c r="A80" s="302"/>
      <c r="B80" s="302"/>
      <c r="C80" s="302"/>
      <c r="D80" s="302"/>
      <c r="E80" s="302"/>
      <c r="F80" s="302"/>
      <c r="G80" s="302"/>
      <c r="H80" s="302"/>
      <c r="I80" s="302"/>
      <c r="J80" s="302"/>
      <c r="K80" s="302"/>
      <c r="L80" s="302"/>
      <c r="M80" s="302"/>
    </row>
    <row r="81" spans="1:15" ht="13.2">
      <c r="A81" s="302"/>
      <c r="B81" s="438"/>
      <c r="C81" s="302"/>
      <c r="D81" s="302"/>
      <c r="E81" s="302"/>
      <c r="F81" s="302"/>
      <c r="G81" s="302"/>
      <c r="H81" s="302"/>
      <c r="I81" s="302"/>
      <c r="J81" s="302"/>
      <c r="K81" s="302"/>
      <c r="L81" s="302"/>
      <c r="M81" s="302"/>
    </row>
    <row r="82" spans="1:15" ht="13.2">
      <c r="A82" s="302"/>
      <c r="B82" s="302"/>
      <c r="C82" s="302"/>
      <c r="D82" s="302"/>
      <c r="E82" s="302"/>
      <c r="F82" s="302"/>
      <c r="G82" s="302"/>
      <c r="H82" s="302"/>
      <c r="I82" s="302"/>
      <c r="J82" s="302"/>
      <c r="K82" s="302"/>
      <c r="L82" s="302"/>
      <c r="M82" s="302"/>
    </row>
    <row r="83" spans="1:15" ht="13.2">
      <c r="A83" s="302"/>
      <c r="B83" s="302"/>
      <c r="C83" s="302"/>
      <c r="D83" s="302"/>
      <c r="E83" s="302"/>
      <c r="F83" s="302"/>
      <c r="G83" s="302"/>
      <c r="H83" s="302"/>
      <c r="I83" s="302"/>
      <c r="J83" s="302"/>
      <c r="K83" s="302"/>
      <c r="L83" s="302"/>
      <c r="M83" s="302"/>
    </row>
    <row r="84" spans="1:15" ht="13.2">
      <c r="A84" s="302"/>
      <c r="B84" s="302"/>
      <c r="C84" s="302"/>
      <c r="D84" s="302"/>
      <c r="E84" s="302"/>
      <c r="F84" s="302"/>
      <c r="G84" s="302"/>
      <c r="H84" s="302"/>
      <c r="I84" s="302"/>
      <c r="J84" s="302"/>
      <c r="K84" s="302"/>
      <c r="L84" s="302"/>
      <c r="M84" s="302"/>
      <c r="O84" s="302"/>
    </row>
    <row r="85" spans="1:15" ht="13.2">
      <c r="A85" s="302"/>
      <c r="B85" s="302"/>
      <c r="C85" s="302"/>
      <c r="D85" s="302"/>
      <c r="E85" s="302"/>
      <c r="F85" s="302"/>
      <c r="G85" s="302"/>
      <c r="H85" s="302"/>
      <c r="I85" s="302"/>
      <c r="J85" s="302"/>
      <c r="K85" s="302"/>
      <c r="L85" s="302"/>
      <c r="M85" s="302"/>
      <c r="O85" s="302"/>
    </row>
    <row r="86" spans="1:15" ht="13.2">
      <c r="A86" s="302"/>
      <c r="B86" s="302"/>
      <c r="C86" s="302"/>
      <c r="D86" s="302"/>
      <c r="E86" s="302"/>
      <c r="F86" s="302"/>
      <c r="G86" s="302"/>
      <c r="H86" s="302"/>
      <c r="I86" s="302"/>
      <c r="J86" s="302"/>
      <c r="K86" s="302"/>
      <c r="L86" s="302"/>
      <c r="M86" s="302"/>
      <c r="O86" s="302"/>
    </row>
    <row r="87" spans="1:15" ht="13.2">
      <c r="A87" s="302"/>
      <c r="B87" s="302"/>
      <c r="C87" s="302"/>
      <c r="D87" s="302"/>
      <c r="E87" s="302"/>
      <c r="F87" s="302"/>
      <c r="G87" s="302"/>
      <c r="H87" s="302"/>
      <c r="I87" s="302"/>
      <c r="J87" s="302"/>
      <c r="K87" s="302"/>
      <c r="L87" s="302"/>
      <c r="M87" s="302"/>
      <c r="O87" s="302"/>
    </row>
    <row r="88" spans="1:15" ht="13.2">
      <c r="A88" s="302"/>
      <c r="B88" s="302"/>
      <c r="C88" s="302"/>
      <c r="D88" s="302"/>
      <c r="E88" s="302"/>
      <c r="F88" s="302"/>
      <c r="G88" s="302"/>
      <c r="H88" s="302"/>
      <c r="I88" s="302"/>
      <c r="J88" s="302"/>
      <c r="K88" s="302"/>
      <c r="L88" s="302"/>
      <c r="M88" s="302"/>
      <c r="O88" s="302"/>
    </row>
    <row r="89" spans="1:15" ht="13.2">
      <c r="A89" s="302"/>
      <c r="B89" s="302"/>
      <c r="C89" s="302"/>
      <c r="D89" s="302"/>
      <c r="E89" s="302"/>
      <c r="F89" s="302"/>
      <c r="G89" s="302"/>
      <c r="H89" s="302"/>
      <c r="I89" s="302"/>
      <c r="J89" s="302"/>
      <c r="K89" s="302"/>
      <c r="L89" s="302"/>
      <c r="M89" s="302"/>
      <c r="O89" s="302"/>
    </row>
    <row r="90" spans="1:15" ht="13.2">
      <c r="A90" s="302"/>
      <c r="B90" s="302"/>
      <c r="C90" s="302"/>
      <c r="D90" s="302"/>
      <c r="E90" s="302"/>
      <c r="F90" s="302"/>
      <c r="G90" s="302"/>
      <c r="H90" s="302"/>
      <c r="I90" s="302"/>
      <c r="J90" s="302"/>
      <c r="K90" s="302"/>
      <c r="L90" s="302"/>
      <c r="M90" s="302"/>
      <c r="O90" s="302"/>
    </row>
    <row r="91" spans="1:15" ht="13.2">
      <c r="A91" s="302"/>
      <c r="B91" s="302"/>
      <c r="C91" s="302"/>
      <c r="D91" s="302"/>
      <c r="E91" s="302"/>
      <c r="F91" s="302"/>
      <c r="G91" s="302"/>
      <c r="H91" s="302"/>
      <c r="I91" s="302"/>
      <c r="J91" s="302"/>
      <c r="K91" s="302"/>
      <c r="L91" s="302"/>
      <c r="M91" s="302"/>
      <c r="O91" s="302"/>
    </row>
    <row r="92" spans="1:15" ht="13.2">
      <c r="A92" s="302"/>
      <c r="B92" s="302"/>
      <c r="C92" s="302"/>
      <c r="D92" s="302"/>
      <c r="E92" s="302"/>
      <c r="F92" s="302"/>
      <c r="G92" s="302"/>
      <c r="H92" s="302"/>
      <c r="I92" s="302"/>
      <c r="J92" s="302"/>
      <c r="K92" s="302"/>
      <c r="L92" s="302"/>
      <c r="M92" s="302"/>
    </row>
    <row r="93" spans="1:15" ht="13.2">
      <c r="A93" s="302"/>
      <c r="B93" s="302"/>
      <c r="C93" s="302"/>
      <c r="D93" s="302"/>
      <c r="E93" s="302"/>
      <c r="F93" s="302"/>
      <c r="G93" s="302"/>
      <c r="H93" s="302"/>
      <c r="I93" s="302"/>
      <c r="J93" s="302"/>
      <c r="K93" s="302"/>
      <c r="L93" s="302"/>
      <c r="M93" s="302"/>
    </row>
    <row r="94" spans="1:15" ht="13.2">
      <c r="A94" s="302"/>
      <c r="B94" s="302"/>
      <c r="C94" s="302"/>
      <c r="D94" s="302"/>
      <c r="E94" s="302"/>
      <c r="F94" s="302"/>
      <c r="G94" s="302"/>
      <c r="H94" s="302"/>
      <c r="I94" s="302"/>
      <c r="J94" s="302"/>
      <c r="K94" s="302"/>
      <c r="L94" s="302"/>
      <c r="M94" s="302"/>
    </row>
    <row r="95" spans="1:15" ht="13.2">
      <c r="A95" s="302"/>
      <c r="B95" s="302"/>
      <c r="C95" s="302"/>
      <c r="D95" s="302"/>
      <c r="E95" s="439"/>
      <c r="F95" s="302"/>
      <c r="G95" s="302"/>
      <c r="H95" s="302"/>
      <c r="I95" s="302"/>
      <c r="J95" s="302"/>
      <c r="K95" s="302"/>
      <c r="L95" s="302"/>
      <c r="M95" s="302"/>
    </row>
    <row r="96" spans="1:15" ht="13.2">
      <c r="A96" s="302"/>
      <c r="B96" s="336"/>
      <c r="C96" s="302"/>
      <c r="D96" s="302"/>
      <c r="E96" s="302"/>
      <c r="F96" s="302"/>
      <c r="G96" s="302"/>
      <c r="H96" s="302"/>
      <c r="I96" s="302"/>
      <c r="J96" s="302"/>
      <c r="K96" s="302"/>
      <c r="L96" s="302"/>
      <c r="M96" s="302"/>
    </row>
    <row r="97" spans="1:13" ht="13.2">
      <c r="A97" s="302"/>
      <c r="B97" s="302"/>
      <c r="C97" s="302"/>
      <c r="D97" s="302"/>
      <c r="E97" s="302"/>
      <c r="F97" s="302"/>
      <c r="G97" s="302"/>
      <c r="H97" s="302"/>
      <c r="I97" s="302"/>
      <c r="J97" s="302"/>
      <c r="K97" s="302"/>
      <c r="L97" s="302"/>
      <c r="M97" s="302"/>
    </row>
    <row r="98" spans="1:13" ht="13.2">
      <c r="A98" s="302"/>
      <c r="B98" s="302"/>
      <c r="C98" s="302"/>
      <c r="D98" s="302"/>
      <c r="E98" s="302"/>
      <c r="F98" s="302"/>
      <c r="G98" s="302"/>
      <c r="H98" s="302"/>
      <c r="I98" s="302"/>
      <c r="J98" s="302"/>
      <c r="K98" s="302"/>
      <c r="L98" s="302"/>
      <c r="M98" s="302"/>
    </row>
    <row r="99" spans="1:13" ht="13.2">
      <c r="A99" s="302"/>
      <c r="B99" s="302"/>
      <c r="C99" s="302"/>
      <c r="D99" s="302"/>
      <c r="E99" s="302"/>
      <c r="F99" s="302"/>
      <c r="G99" s="302"/>
      <c r="H99" s="302"/>
      <c r="I99" s="302"/>
      <c r="J99" s="302"/>
      <c r="K99" s="302"/>
      <c r="L99" s="302"/>
      <c r="M99" s="302"/>
    </row>
    <row r="100" spans="1:13" ht="13.2">
      <c r="A100" s="302"/>
      <c r="B100" s="302"/>
      <c r="C100" s="302"/>
      <c r="D100" s="302"/>
      <c r="E100" s="302"/>
      <c r="F100" s="302"/>
      <c r="G100" s="302"/>
      <c r="H100" s="302"/>
      <c r="I100" s="302"/>
      <c r="J100" s="302"/>
      <c r="K100" s="302"/>
      <c r="L100" s="302"/>
      <c r="M100" s="302"/>
    </row>
    <row r="101" spans="1:13" ht="13.2">
      <c r="A101" s="302"/>
      <c r="B101" s="302"/>
      <c r="C101" s="302"/>
      <c r="D101" s="302"/>
      <c r="E101" s="302"/>
      <c r="F101" s="302"/>
      <c r="G101" s="302"/>
      <c r="H101" s="302"/>
      <c r="I101" s="302"/>
      <c r="J101" s="302"/>
      <c r="K101" s="302"/>
      <c r="L101" s="302"/>
      <c r="M101" s="302"/>
    </row>
    <row r="102" spans="1:13" ht="13.2">
      <c r="A102" s="302"/>
      <c r="B102" s="302"/>
      <c r="C102" s="302"/>
      <c r="D102" s="302"/>
      <c r="E102" s="302"/>
      <c r="F102" s="302"/>
      <c r="G102" s="302"/>
      <c r="H102" s="302"/>
      <c r="I102" s="302"/>
      <c r="J102" s="302"/>
      <c r="K102" s="302"/>
      <c r="L102" s="302"/>
      <c r="M102" s="302"/>
    </row>
    <row r="103" spans="1:13" ht="13.2">
      <c r="A103" s="302"/>
      <c r="B103" s="302"/>
      <c r="C103" s="302"/>
      <c r="D103" s="302"/>
      <c r="E103" s="302"/>
      <c r="F103" s="302"/>
      <c r="G103" s="302"/>
      <c r="H103" s="302"/>
      <c r="I103" s="302"/>
      <c r="J103" s="302"/>
      <c r="K103" s="302"/>
      <c r="L103" s="302"/>
      <c r="M103" s="302"/>
    </row>
    <row r="104" spans="1:13" ht="13.2">
      <c r="A104" s="302"/>
      <c r="B104" s="302"/>
      <c r="C104" s="302"/>
      <c r="D104" s="302"/>
      <c r="E104" s="302"/>
      <c r="F104" s="302"/>
      <c r="G104" s="302"/>
      <c r="H104" s="302"/>
      <c r="I104" s="302"/>
      <c r="J104" s="302"/>
      <c r="K104" s="302"/>
      <c r="L104" s="302"/>
      <c r="M104" s="302"/>
    </row>
    <row r="105" spans="1:13" ht="13.2">
      <c r="A105" s="302"/>
      <c r="B105" s="302"/>
      <c r="C105" s="302"/>
      <c r="D105" s="302"/>
      <c r="E105" s="302"/>
      <c r="F105" s="302"/>
      <c r="G105" s="302"/>
      <c r="H105" s="302"/>
      <c r="I105" s="302"/>
      <c r="J105" s="302"/>
      <c r="K105" s="302"/>
      <c r="L105" s="302"/>
      <c r="M105" s="438"/>
    </row>
    <row r="106" spans="1:13" ht="13.2">
      <c r="A106" s="302"/>
      <c r="B106" s="302"/>
      <c r="C106" s="302"/>
      <c r="D106" s="302"/>
      <c r="E106" s="302"/>
      <c r="F106" s="302"/>
      <c r="G106" s="302"/>
      <c r="H106" s="302"/>
      <c r="I106" s="302"/>
      <c r="J106" s="302"/>
      <c r="K106" s="302"/>
      <c r="L106" s="302"/>
      <c r="M106" s="302"/>
    </row>
    <row r="107" spans="1:13" ht="13.2">
      <c r="A107" s="302"/>
      <c r="B107" s="302"/>
      <c r="C107" s="302"/>
      <c r="D107" s="302"/>
      <c r="E107" s="302"/>
      <c r="F107" s="302"/>
      <c r="G107" s="302"/>
      <c r="H107" s="302"/>
      <c r="I107" s="302"/>
      <c r="J107" s="302"/>
      <c r="K107" s="302"/>
      <c r="L107" s="302"/>
      <c r="M107" s="302"/>
    </row>
    <row r="108" spans="1:13" ht="13.2">
      <c r="A108" s="302"/>
      <c r="B108" s="302"/>
      <c r="C108" s="302"/>
      <c r="D108" s="302"/>
      <c r="E108" s="302"/>
      <c r="F108" s="302"/>
      <c r="G108" s="302"/>
      <c r="H108" s="302"/>
      <c r="I108" s="302"/>
      <c r="J108" s="302"/>
      <c r="K108" s="302"/>
      <c r="L108" s="302"/>
      <c r="M108" s="302"/>
    </row>
    <row r="109" spans="1:13" ht="13.2">
      <c r="A109" s="302"/>
      <c r="B109" s="302"/>
      <c r="C109" s="302"/>
      <c r="D109" s="302"/>
      <c r="E109" s="302"/>
      <c r="F109" s="302"/>
      <c r="G109" s="302"/>
      <c r="H109" s="302"/>
      <c r="I109" s="302"/>
      <c r="J109" s="302"/>
      <c r="K109" s="302"/>
      <c r="L109" s="302"/>
      <c r="M109" s="302"/>
    </row>
    <row r="110" spans="1:13" ht="13.2">
      <c r="A110" s="302"/>
      <c r="B110" s="302"/>
      <c r="C110" s="302"/>
      <c r="D110" s="302"/>
      <c r="E110" s="302"/>
      <c r="F110" s="302"/>
      <c r="G110" s="302"/>
      <c r="H110" s="302"/>
      <c r="I110" s="302"/>
      <c r="J110" s="302"/>
      <c r="K110" s="302"/>
      <c r="L110" s="302"/>
      <c r="M110" s="302"/>
    </row>
    <row r="111" spans="1:13" ht="13.2">
      <c r="A111" s="302"/>
      <c r="B111" s="302"/>
      <c r="C111" s="302"/>
      <c r="D111" s="302"/>
      <c r="E111" s="302"/>
      <c r="F111" s="302"/>
      <c r="G111" s="302"/>
      <c r="H111" s="302"/>
      <c r="I111" s="302"/>
      <c r="J111" s="302"/>
      <c r="K111" s="302"/>
      <c r="L111" s="302"/>
      <c r="M111" s="302"/>
    </row>
    <row r="112" spans="1:13" ht="13.2">
      <c r="A112" s="302"/>
      <c r="B112" s="336"/>
      <c r="C112" s="302"/>
      <c r="D112" s="302"/>
      <c r="E112" s="302"/>
      <c r="F112" s="302"/>
      <c r="G112" s="302"/>
      <c r="H112" s="302"/>
      <c r="I112" s="302"/>
      <c r="J112" s="302"/>
      <c r="K112" s="302"/>
      <c r="L112" s="302"/>
      <c r="M112" s="302"/>
    </row>
    <row r="113" spans="1:13" ht="13.2">
      <c r="A113" s="302"/>
      <c r="B113" s="302"/>
      <c r="C113" s="302"/>
      <c r="D113" s="302"/>
      <c r="E113" s="302"/>
      <c r="F113" s="302"/>
      <c r="G113" s="302"/>
      <c r="K113" s="302"/>
    </row>
    <row r="114" spans="1:13" ht="13.2">
      <c r="A114" s="302"/>
      <c r="B114" s="302"/>
      <c r="C114" s="302"/>
      <c r="D114" s="302"/>
      <c r="E114" s="302"/>
      <c r="F114" s="302"/>
      <c r="G114" s="302"/>
      <c r="I114" s="3"/>
      <c r="J114" s="302"/>
      <c r="K114" s="302"/>
      <c r="L114" s="302"/>
    </row>
    <row r="115" spans="1:13" ht="13.2">
      <c r="B115" s="1"/>
      <c r="C115" s="3"/>
      <c r="D115" s="3"/>
      <c r="E115" s="3"/>
      <c r="I115" s="3"/>
      <c r="J115" s="3"/>
      <c r="K115" s="302"/>
    </row>
    <row r="116" spans="1:13" ht="13.2">
      <c r="B116" s="1"/>
      <c r="C116" s="3"/>
      <c r="E116" s="3"/>
      <c r="J116" s="3"/>
      <c r="K116" s="302"/>
    </row>
    <row r="117" spans="1:13" ht="13.2">
      <c r="K117" s="302"/>
    </row>
    <row r="121" spans="1:13" ht="13.2">
      <c r="A121" s="302"/>
      <c r="B121" s="302"/>
      <c r="C121" s="302"/>
      <c r="D121" s="302"/>
      <c r="E121" s="302"/>
      <c r="F121" s="302"/>
      <c r="G121" s="302"/>
      <c r="H121" s="302"/>
      <c r="I121" s="302"/>
      <c r="J121" s="302"/>
      <c r="K121" s="302"/>
      <c r="L121" s="302"/>
      <c r="M121" s="302"/>
    </row>
    <row r="122" spans="1:13" ht="13.2">
      <c r="A122" s="302"/>
      <c r="B122" s="302"/>
      <c r="C122" s="302"/>
      <c r="D122" s="302"/>
      <c r="E122" s="302"/>
      <c r="F122" s="302"/>
      <c r="G122" s="302"/>
      <c r="H122" s="302"/>
      <c r="I122" s="302"/>
      <c r="J122" s="302"/>
      <c r="K122" s="302"/>
      <c r="L122" s="302"/>
      <c r="M122" s="302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AO999"/>
  <sheetViews>
    <sheetView workbookViewId="0"/>
  </sheetViews>
  <sheetFormatPr defaultColWidth="12.6640625" defaultRowHeight="15.75" customHeight="1"/>
  <cols>
    <col min="1" max="1" width="6" customWidth="1"/>
    <col min="2" max="2" width="11.44140625" customWidth="1"/>
    <col min="3" max="3" width="11.88671875" customWidth="1"/>
    <col min="4" max="4" width="10" customWidth="1"/>
    <col min="5" max="5" width="8.6640625" customWidth="1"/>
    <col min="6" max="6" width="12.44140625" customWidth="1"/>
    <col min="7" max="7" width="10.21875" customWidth="1"/>
    <col min="8" max="8" width="10.77734375" customWidth="1"/>
    <col min="9" max="9" width="2.21875" customWidth="1"/>
    <col min="10" max="10" width="5.44140625" customWidth="1"/>
    <col min="11" max="11" width="7.77734375" customWidth="1"/>
    <col min="12" max="12" width="6.88671875" customWidth="1"/>
    <col min="13" max="13" width="6.33203125" customWidth="1"/>
    <col min="14" max="14" width="8.21875" customWidth="1"/>
    <col min="15" max="15" width="6.6640625" customWidth="1"/>
    <col min="16" max="16" width="7.77734375" customWidth="1"/>
    <col min="17" max="17" width="11.44140625" customWidth="1"/>
    <col min="18" max="18" width="9.109375" customWidth="1"/>
    <col min="19" max="19" width="12.6640625" customWidth="1"/>
  </cols>
  <sheetData>
    <row r="1" spans="1:41">
      <c r="A1" s="110"/>
      <c r="B1" s="37"/>
      <c r="C1" s="37"/>
      <c r="D1" s="37"/>
      <c r="E1" s="137"/>
      <c r="F1" s="45"/>
      <c r="G1" s="37"/>
      <c r="H1" s="37"/>
      <c r="I1" s="183"/>
      <c r="J1" s="37"/>
      <c r="K1" s="37"/>
      <c r="L1" s="37"/>
      <c r="M1" s="137"/>
      <c r="N1" s="137"/>
      <c r="O1" s="1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</row>
    <row r="2" spans="1:41">
      <c r="A2" s="31" t="s">
        <v>288</v>
      </c>
      <c r="B2" s="31" t="s">
        <v>289</v>
      </c>
      <c r="C2" s="31" t="s">
        <v>559</v>
      </c>
      <c r="D2" s="31" t="s">
        <v>291</v>
      </c>
      <c r="E2" s="150" t="s">
        <v>292</v>
      </c>
      <c r="F2" s="31" t="s">
        <v>560</v>
      </c>
      <c r="G2" s="31" t="s">
        <v>561</v>
      </c>
      <c r="H2" s="31" t="s">
        <v>562</v>
      </c>
      <c r="I2" s="235"/>
      <c r="J2" s="31" t="s">
        <v>288</v>
      </c>
      <c r="K2" s="31" t="s">
        <v>289</v>
      </c>
      <c r="L2" s="31" t="s">
        <v>559</v>
      </c>
      <c r="M2" s="31" t="s">
        <v>291</v>
      </c>
      <c r="N2" s="150" t="s">
        <v>292</v>
      </c>
      <c r="O2" s="150" t="s">
        <v>233</v>
      </c>
      <c r="P2" s="150" t="s">
        <v>563</v>
      </c>
      <c r="Q2" s="31" t="s">
        <v>560</v>
      </c>
      <c r="R2" s="31" t="s">
        <v>561</v>
      </c>
      <c r="S2" s="31" t="s">
        <v>562</v>
      </c>
    </row>
    <row r="3" spans="1:41">
      <c r="A3" s="46"/>
      <c r="B3" s="130"/>
      <c r="C3" s="130"/>
      <c r="D3" s="40"/>
      <c r="E3" s="140"/>
      <c r="F3" s="40" t="s">
        <v>376</v>
      </c>
      <c r="G3" s="40" t="s">
        <v>376</v>
      </c>
      <c r="H3" s="40" t="s">
        <v>0</v>
      </c>
      <c r="I3" s="183"/>
      <c r="J3" s="31" t="s">
        <v>743</v>
      </c>
      <c r="T3" s="40"/>
      <c r="U3" s="40"/>
    </row>
    <row r="4" spans="1:41">
      <c r="A4" s="46"/>
      <c r="F4" s="40"/>
      <c r="H4" s="40"/>
      <c r="I4" s="235"/>
      <c r="J4" s="106" t="s">
        <v>199</v>
      </c>
      <c r="K4" s="218" t="s">
        <v>227</v>
      </c>
      <c r="L4" s="218" t="s">
        <v>404</v>
      </c>
      <c r="M4" s="40" t="s">
        <v>304</v>
      </c>
      <c r="N4" s="138">
        <v>100</v>
      </c>
      <c r="O4" s="138">
        <v>20</v>
      </c>
      <c r="P4" s="138">
        <v>80</v>
      </c>
      <c r="Q4" s="40" t="s">
        <v>376</v>
      </c>
      <c r="R4" s="40" t="s">
        <v>376</v>
      </c>
      <c r="S4" s="40" t="s">
        <v>0</v>
      </c>
      <c r="T4" s="40"/>
      <c r="U4" s="40"/>
    </row>
    <row r="5" spans="1:41">
      <c r="A5" s="46"/>
      <c r="B5" s="11"/>
      <c r="C5" s="11"/>
      <c r="D5" s="11"/>
      <c r="E5" s="11"/>
      <c r="F5" s="40"/>
      <c r="G5" s="11"/>
      <c r="H5" s="40"/>
      <c r="I5" s="235"/>
      <c r="J5" s="106" t="s">
        <v>199</v>
      </c>
      <c r="K5" s="130" t="s">
        <v>537</v>
      </c>
      <c r="L5" s="130" t="s">
        <v>538</v>
      </c>
      <c r="M5" s="40" t="s">
        <v>304</v>
      </c>
      <c r="N5" s="138">
        <v>100</v>
      </c>
      <c r="O5" s="138">
        <v>20</v>
      </c>
      <c r="P5" s="138">
        <v>80</v>
      </c>
      <c r="Q5" s="40" t="s">
        <v>303</v>
      </c>
      <c r="R5" s="40" t="s">
        <v>376</v>
      </c>
      <c r="S5" s="40" t="s">
        <v>0</v>
      </c>
      <c r="T5" s="40"/>
      <c r="U5" s="40"/>
    </row>
    <row r="6" spans="1:41">
      <c r="A6" s="40"/>
      <c r="D6" s="40"/>
      <c r="E6" s="138"/>
      <c r="I6" s="235"/>
      <c r="J6" s="106" t="s">
        <v>199</v>
      </c>
      <c r="K6" s="130" t="s">
        <v>442</v>
      </c>
      <c r="L6" s="130" t="s">
        <v>601</v>
      </c>
      <c r="M6" s="40" t="s">
        <v>304</v>
      </c>
      <c r="N6" s="138">
        <v>100</v>
      </c>
      <c r="O6" s="138">
        <v>20</v>
      </c>
      <c r="P6" s="138">
        <v>80</v>
      </c>
      <c r="Q6" s="40" t="s">
        <v>303</v>
      </c>
      <c r="R6" s="40" t="s">
        <v>303</v>
      </c>
      <c r="S6" s="40" t="s">
        <v>0</v>
      </c>
      <c r="T6" s="40"/>
      <c r="U6" s="40"/>
    </row>
    <row r="7" spans="1:41">
      <c r="A7" s="46"/>
      <c r="F7" s="40"/>
      <c r="G7" s="140"/>
      <c r="I7" s="235"/>
      <c r="J7" s="40" t="s">
        <v>199</v>
      </c>
      <c r="K7" s="7" t="s">
        <v>479</v>
      </c>
      <c r="L7" s="7" t="s">
        <v>494</v>
      </c>
      <c r="M7" s="40" t="s">
        <v>304</v>
      </c>
      <c r="N7" s="138">
        <v>100</v>
      </c>
      <c r="O7" s="138">
        <v>20</v>
      </c>
      <c r="P7" s="138">
        <v>80</v>
      </c>
      <c r="Q7" s="40" t="s">
        <v>303</v>
      </c>
      <c r="R7" s="40" t="s">
        <v>376</v>
      </c>
      <c r="S7" s="40" t="s">
        <v>1</v>
      </c>
      <c r="T7" s="40"/>
      <c r="U7" s="40"/>
    </row>
    <row r="8" spans="1:41">
      <c r="A8" s="46"/>
      <c r="F8" s="40"/>
      <c r="G8" s="138"/>
      <c r="I8" s="235"/>
      <c r="J8" s="40" t="s">
        <v>199</v>
      </c>
      <c r="K8" s="7" t="s">
        <v>431</v>
      </c>
      <c r="L8" s="7" t="s">
        <v>718</v>
      </c>
      <c r="M8" s="40" t="s">
        <v>304</v>
      </c>
      <c r="N8" s="138">
        <v>100</v>
      </c>
      <c r="O8" s="138">
        <v>20</v>
      </c>
      <c r="P8" s="138">
        <v>80</v>
      </c>
      <c r="Q8" s="40" t="s">
        <v>303</v>
      </c>
      <c r="R8" s="40" t="s">
        <v>376</v>
      </c>
      <c r="S8" s="40" t="s">
        <v>0</v>
      </c>
      <c r="T8" s="40"/>
      <c r="U8" s="40"/>
    </row>
    <row r="9" spans="1:41">
      <c r="A9" s="46"/>
      <c r="F9" s="40"/>
      <c r="G9" s="140"/>
      <c r="I9" s="235"/>
      <c r="J9" s="40" t="s">
        <v>199</v>
      </c>
      <c r="K9" s="251" t="s">
        <v>725</v>
      </c>
      <c r="L9" s="251" t="s">
        <v>726</v>
      </c>
      <c r="M9" s="40" t="s">
        <v>304</v>
      </c>
      <c r="N9" s="138">
        <v>100</v>
      </c>
      <c r="O9" s="138">
        <v>20</v>
      </c>
      <c r="P9" s="138">
        <v>80</v>
      </c>
      <c r="Q9" s="40" t="s">
        <v>376</v>
      </c>
      <c r="R9" s="40" t="s">
        <v>376</v>
      </c>
      <c r="S9" s="40" t="s">
        <v>1</v>
      </c>
    </row>
    <row r="10" spans="1:41">
      <c r="A10" s="46"/>
      <c r="B10" s="11"/>
      <c r="C10" s="40"/>
      <c r="D10" s="11"/>
      <c r="E10" s="40"/>
      <c r="F10" s="40"/>
      <c r="G10" s="138"/>
      <c r="H10" s="11"/>
      <c r="I10" s="235"/>
    </row>
    <row r="11" spans="1:41">
      <c r="A11" s="40"/>
      <c r="F11" s="40"/>
      <c r="G11" s="138"/>
      <c r="I11" s="235"/>
      <c r="O11" s="40"/>
    </row>
    <row r="12" spans="1:41">
      <c r="A12" s="46"/>
      <c r="B12" s="40"/>
      <c r="D12" s="40"/>
      <c r="F12" s="40"/>
      <c r="G12" s="140"/>
      <c r="H12" s="40"/>
      <c r="I12" s="235"/>
      <c r="J12" s="5"/>
      <c r="K12" s="5"/>
      <c r="L12" s="50"/>
      <c r="M12" s="5"/>
      <c r="N12" s="142"/>
      <c r="O12" s="143">
        <f t="shared" ref="O12:P12" si="0">SUM(O3:O7)</f>
        <v>80</v>
      </c>
      <c r="P12" s="143">
        <f t="shared" si="0"/>
        <v>320</v>
      </c>
      <c r="Q12" s="5"/>
      <c r="R12" s="5"/>
      <c r="S12" s="5"/>
    </row>
    <row r="13" spans="1:41">
      <c r="A13" s="46"/>
      <c r="B13" s="40"/>
      <c r="D13" s="40"/>
      <c r="F13" s="40"/>
      <c r="G13" s="138"/>
      <c r="H13" s="40"/>
      <c r="I13" s="235"/>
      <c r="J13" s="31" t="s">
        <v>379</v>
      </c>
      <c r="M13" s="202"/>
      <c r="N13" s="138"/>
      <c r="O13" s="138"/>
      <c r="P13" s="138"/>
      <c r="Q13" s="40"/>
      <c r="R13" s="40"/>
      <c r="S13" s="40"/>
    </row>
    <row r="14" spans="1:41">
      <c r="A14" s="46"/>
      <c r="B14" s="40"/>
      <c r="C14" s="11"/>
      <c r="D14" s="40"/>
      <c r="E14" s="11"/>
      <c r="F14" s="40"/>
      <c r="G14" s="138"/>
      <c r="H14" s="40"/>
      <c r="I14" s="235"/>
      <c r="J14" s="46"/>
      <c r="M14" s="40"/>
      <c r="N14" s="138"/>
      <c r="O14" s="138"/>
      <c r="P14" s="138"/>
      <c r="Q14" s="40" t="s">
        <v>376</v>
      </c>
      <c r="R14" s="40" t="s">
        <v>376</v>
      </c>
      <c r="S14" s="40" t="s">
        <v>0</v>
      </c>
    </row>
    <row r="15" spans="1:41">
      <c r="A15" s="46"/>
      <c r="B15" s="40"/>
      <c r="D15" s="40"/>
      <c r="F15" s="40"/>
      <c r="G15" s="138"/>
      <c r="H15" s="40"/>
      <c r="I15" s="235"/>
    </row>
    <row r="16" spans="1:41">
      <c r="A16" s="46"/>
      <c r="B16" s="41"/>
      <c r="D16" s="41"/>
      <c r="F16" s="40"/>
      <c r="G16" s="138"/>
      <c r="H16" s="41"/>
      <c r="I16" s="235"/>
    </row>
    <row r="17" spans="1:19">
      <c r="A17" s="46"/>
      <c r="B17" s="101"/>
      <c r="D17" s="101"/>
      <c r="F17" s="41"/>
      <c r="G17" s="138"/>
      <c r="H17" s="101"/>
      <c r="I17" s="235"/>
    </row>
    <row r="18" spans="1:19">
      <c r="A18" s="46"/>
      <c r="B18" s="41"/>
      <c r="D18" s="41"/>
      <c r="F18" s="101"/>
      <c r="G18" s="138"/>
      <c r="H18" s="41"/>
      <c r="I18" s="235"/>
    </row>
    <row r="19" spans="1:19">
      <c r="A19" s="46"/>
      <c r="B19" s="40"/>
      <c r="D19" s="40"/>
      <c r="F19" s="41"/>
      <c r="G19" s="138"/>
      <c r="H19" s="40"/>
      <c r="I19" s="235"/>
      <c r="J19" s="5"/>
      <c r="K19" s="5"/>
      <c r="L19" s="50"/>
      <c r="M19" s="5"/>
      <c r="N19" s="142"/>
      <c r="O19" s="143"/>
      <c r="P19" s="143"/>
      <c r="Q19" s="5"/>
      <c r="R19" s="5"/>
      <c r="S19" s="5"/>
    </row>
    <row r="20" spans="1:19">
      <c r="A20" s="46"/>
      <c r="F20" s="40"/>
      <c r="G20" s="138"/>
      <c r="I20" s="235"/>
      <c r="J20" s="31" t="s">
        <v>636</v>
      </c>
      <c r="M20" s="202"/>
      <c r="N20" s="138"/>
      <c r="O20" s="138"/>
      <c r="P20" s="138"/>
      <c r="Q20" s="40"/>
      <c r="R20" s="40"/>
      <c r="S20" s="40"/>
    </row>
    <row r="21" spans="1:19">
      <c r="I21" s="235"/>
      <c r="J21" s="46"/>
      <c r="M21" s="40"/>
      <c r="N21" s="138"/>
      <c r="O21" s="138"/>
      <c r="P21" s="138"/>
      <c r="Q21" s="40" t="s">
        <v>376</v>
      </c>
      <c r="R21" s="40" t="s">
        <v>376</v>
      </c>
      <c r="S21" s="40" t="s">
        <v>0</v>
      </c>
    </row>
    <row r="22" spans="1:19">
      <c r="I22" s="235"/>
    </row>
    <row r="23" spans="1:19">
      <c r="I23" s="235"/>
    </row>
    <row r="24" spans="1:19">
      <c r="I24" s="235"/>
      <c r="J24" s="5"/>
      <c r="K24" s="5"/>
      <c r="L24" s="50"/>
      <c r="M24" s="5"/>
      <c r="N24" s="142"/>
      <c r="O24" s="143"/>
      <c r="P24" s="143"/>
      <c r="Q24" s="5"/>
      <c r="R24" s="5"/>
      <c r="S24" s="5"/>
    </row>
    <row r="25" spans="1:19">
      <c r="I25" s="235"/>
      <c r="J25" s="31" t="s">
        <v>371</v>
      </c>
      <c r="M25" s="202"/>
      <c r="N25" s="138"/>
      <c r="O25" s="138"/>
      <c r="P25" s="138"/>
      <c r="Q25" s="40"/>
      <c r="R25" s="40"/>
      <c r="S25" s="40"/>
    </row>
    <row r="26" spans="1:19">
      <c r="I26" s="235"/>
      <c r="J26" s="46"/>
      <c r="M26" s="40"/>
      <c r="N26" s="138"/>
      <c r="O26" s="138"/>
      <c r="P26" s="138"/>
      <c r="Q26" s="40" t="s">
        <v>376</v>
      </c>
      <c r="R26" s="40" t="s">
        <v>376</v>
      </c>
      <c r="S26" s="40" t="s">
        <v>0</v>
      </c>
    </row>
    <row r="27" spans="1:19">
      <c r="I27" s="235"/>
    </row>
    <row r="28" spans="1:19">
      <c r="I28" s="235"/>
    </row>
    <row r="29" spans="1:19">
      <c r="I29" s="235"/>
    </row>
    <row r="30" spans="1:19">
      <c r="I30" s="235"/>
    </row>
    <row r="31" spans="1:19">
      <c r="I31" s="235"/>
    </row>
    <row r="32" spans="1:19">
      <c r="I32" s="235"/>
    </row>
    <row r="33" spans="1:9">
      <c r="I33" s="235"/>
    </row>
    <row r="34" spans="1:9">
      <c r="I34" s="235"/>
    </row>
    <row r="35" spans="1:9">
      <c r="I35" s="235"/>
    </row>
    <row r="36" spans="1:9">
      <c r="I36" s="235"/>
    </row>
    <row r="37" spans="1:9">
      <c r="I37" s="235"/>
    </row>
    <row r="38" spans="1:9">
      <c r="I38" s="235"/>
    </row>
    <row r="39" spans="1:9">
      <c r="I39" s="235"/>
    </row>
    <row r="40" spans="1:9">
      <c r="I40" s="235"/>
    </row>
    <row r="41" spans="1:9">
      <c r="A41" s="50"/>
      <c r="B41" s="50"/>
      <c r="C41" s="50"/>
      <c r="D41" s="50"/>
      <c r="E41" s="226"/>
      <c r="F41" s="50"/>
      <c r="G41" s="50"/>
      <c r="H41" s="50"/>
      <c r="I41" s="235"/>
    </row>
    <row r="42" spans="1:9">
      <c r="A42" s="214" t="s">
        <v>633</v>
      </c>
      <c r="B42" s="130" t="s">
        <v>657</v>
      </c>
      <c r="C42" s="130" t="s">
        <v>434</v>
      </c>
      <c r="D42" s="40" t="s">
        <v>633</v>
      </c>
      <c r="E42" s="141">
        <v>60</v>
      </c>
      <c r="F42" s="40" t="s">
        <v>376</v>
      </c>
      <c r="G42" s="40" t="s">
        <v>376</v>
      </c>
      <c r="H42" s="40" t="s">
        <v>1</v>
      </c>
      <c r="I42" s="235"/>
    </row>
    <row r="43" spans="1:9">
      <c r="A43" s="214" t="s">
        <v>633</v>
      </c>
      <c r="B43" s="130" t="s">
        <v>658</v>
      </c>
      <c r="C43" s="130" t="s">
        <v>361</v>
      </c>
      <c r="D43" s="40" t="s">
        <v>633</v>
      </c>
      <c r="E43" s="141">
        <v>90</v>
      </c>
      <c r="F43" s="40" t="s">
        <v>376</v>
      </c>
      <c r="G43" s="40" t="s">
        <v>376</v>
      </c>
      <c r="H43" s="40" t="s">
        <v>0</v>
      </c>
      <c r="I43" s="235"/>
    </row>
    <row r="44" spans="1:9">
      <c r="A44" s="214" t="s">
        <v>633</v>
      </c>
      <c r="B44" s="7" t="s">
        <v>681</v>
      </c>
      <c r="C44" s="7" t="s">
        <v>682</v>
      </c>
      <c r="D44" s="3" t="s">
        <v>633</v>
      </c>
      <c r="E44" s="141">
        <v>120</v>
      </c>
      <c r="F44" s="40" t="s">
        <v>376</v>
      </c>
      <c r="G44" s="40" t="s">
        <v>376</v>
      </c>
      <c r="H44" s="40" t="s">
        <v>1</v>
      </c>
      <c r="I44" s="235"/>
    </row>
    <row r="45" spans="1:9">
      <c r="A45" s="214" t="s">
        <v>633</v>
      </c>
      <c r="B45" s="130" t="s">
        <v>13</v>
      </c>
      <c r="C45" s="130" t="s">
        <v>356</v>
      </c>
      <c r="D45" s="40" t="s">
        <v>633</v>
      </c>
      <c r="E45" s="141">
        <v>120</v>
      </c>
      <c r="F45" s="40" t="s">
        <v>376</v>
      </c>
      <c r="G45" s="40" t="s">
        <v>376</v>
      </c>
      <c r="H45" s="40" t="s">
        <v>0</v>
      </c>
      <c r="I45" s="235"/>
    </row>
    <row r="46" spans="1:9">
      <c r="A46" s="214" t="s">
        <v>633</v>
      </c>
      <c r="B46" s="130" t="s">
        <v>659</v>
      </c>
      <c r="C46" s="130" t="s">
        <v>510</v>
      </c>
      <c r="D46" s="40" t="s">
        <v>633</v>
      </c>
      <c r="E46" s="141">
        <v>120</v>
      </c>
      <c r="F46" s="40" t="s">
        <v>376</v>
      </c>
      <c r="G46" s="40" t="s">
        <v>376</v>
      </c>
      <c r="H46" s="40" t="s">
        <v>0</v>
      </c>
      <c r="I46" s="235"/>
    </row>
    <row r="47" spans="1:9">
      <c r="A47" s="214" t="s">
        <v>633</v>
      </c>
      <c r="B47" s="3" t="s">
        <v>525</v>
      </c>
      <c r="C47" s="3" t="s">
        <v>526</v>
      </c>
      <c r="D47" s="40" t="s">
        <v>633</v>
      </c>
      <c r="E47" s="141">
        <v>60</v>
      </c>
      <c r="F47" s="40" t="s">
        <v>376</v>
      </c>
      <c r="G47" s="40" t="s">
        <v>376</v>
      </c>
      <c r="H47" s="40" t="s">
        <v>0</v>
      </c>
      <c r="I47" s="235"/>
    </row>
    <row r="48" spans="1:9">
      <c r="A48" s="214" t="s">
        <v>633</v>
      </c>
      <c r="B48" s="3" t="s">
        <v>350</v>
      </c>
      <c r="C48" s="3" t="s">
        <v>351</v>
      </c>
      <c r="D48" s="3" t="s">
        <v>633</v>
      </c>
      <c r="E48" s="141">
        <v>30</v>
      </c>
      <c r="F48" s="40" t="s">
        <v>376</v>
      </c>
      <c r="G48" s="40" t="s">
        <v>376</v>
      </c>
      <c r="H48" s="40" t="s">
        <v>0</v>
      </c>
      <c r="I48" s="235"/>
    </row>
    <row r="49" spans="1:9">
      <c r="A49" s="214" t="s">
        <v>633</v>
      </c>
      <c r="B49" s="130" t="s">
        <v>201</v>
      </c>
      <c r="C49" s="130" t="s">
        <v>584</v>
      </c>
      <c r="D49" s="40" t="s">
        <v>633</v>
      </c>
      <c r="E49" s="141">
        <v>60</v>
      </c>
      <c r="F49" s="40" t="s">
        <v>376</v>
      </c>
      <c r="G49" s="40" t="s">
        <v>376</v>
      </c>
      <c r="H49" s="40" t="s">
        <v>0</v>
      </c>
      <c r="I49" s="235"/>
    </row>
    <row r="50" spans="1:9">
      <c r="A50" s="214" t="s">
        <v>633</v>
      </c>
      <c r="B50" s="3" t="s">
        <v>484</v>
      </c>
      <c r="C50" s="3" t="s">
        <v>485</v>
      </c>
      <c r="D50" s="40" t="s">
        <v>633</v>
      </c>
      <c r="E50" s="141">
        <v>40</v>
      </c>
      <c r="F50" s="40" t="s">
        <v>376</v>
      </c>
      <c r="G50" s="40" t="s">
        <v>376</v>
      </c>
      <c r="H50" s="40" t="s">
        <v>0</v>
      </c>
      <c r="I50" s="235"/>
    </row>
    <row r="51" spans="1:9">
      <c r="A51" s="214" t="s">
        <v>633</v>
      </c>
      <c r="B51" s="218" t="s">
        <v>328</v>
      </c>
      <c r="C51" s="218" t="s">
        <v>329</v>
      </c>
      <c r="D51" s="40" t="s">
        <v>633</v>
      </c>
      <c r="E51" s="141">
        <v>60</v>
      </c>
      <c r="F51" s="40" t="s">
        <v>376</v>
      </c>
      <c r="G51" s="40" t="s">
        <v>376</v>
      </c>
      <c r="H51" s="40" t="s">
        <v>0</v>
      </c>
      <c r="I51" s="235"/>
    </row>
    <row r="52" spans="1:9">
      <c r="A52" s="214" t="s">
        <v>633</v>
      </c>
      <c r="B52" s="130" t="s">
        <v>621</v>
      </c>
      <c r="C52" s="130" t="s">
        <v>622</v>
      </c>
      <c r="D52" s="40" t="s">
        <v>633</v>
      </c>
      <c r="E52" s="141">
        <v>100</v>
      </c>
      <c r="F52" s="40" t="s">
        <v>376</v>
      </c>
      <c r="G52" s="40" t="s">
        <v>376</v>
      </c>
      <c r="H52" s="40" t="s">
        <v>0</v>
      </c>
      <c r="I52" s="235"/>
    </row>
    <row r="53" spans="1:9">
      <c r="A53" s="214" t="s">
        <v>633</v>
      </c>
      <c r="B53" s="3" t="s">
        <v>316</v>
      </c>
      <c r="C53" s="3" t="s">
        <v>311</v>
      </c>
      <c r="D53" s="40" t="s">
        <v>633</v>
      </c>
      <c r="E53" s="141">
        <v>180</v>
      </c>
      <c r="F53" s="40" t="s">
        <v>376</v>
      </c>
      <c r="G53" s="40" t="s">
        <v>376</v>
      </c>
      <c r="H53" s="40" t="s">
        <v>0</v>
      </c>
      <c r="I53" s="235"/>
    </row>
    <row r="54" spans="1:9">
      <c r="A54" s="214" t="s">
        <v>633</v>
      </c>
      <c r="B54" s="218" t="s">
        <v>227</v>
      </c>
      <c r="C54" s="218" t="s">
        <v>404</v>
      </c>
      <c r="D54" s="40" t="s">
        <v>633</v>
      </c>
      <c r="E54" s="141">
        <v>80</v>
      </c>
      <c r="F54" s="40" t="s">
        <v>376</v>
      </c>
      <c r="G54" s="40" t="s">
        <v>376</v>
      </c>
      <c r="H54" s="40" t="s">
        <v>0</v>
      </c>
      <c r="I54" s="235"/>
    </row>
    <row r="55" spans="1:9">
      <c r="A55" s="214" t="s">
        <v>633</v>
      </c>
      <c r="B55" s="130" t="s">
        <v>498</v>
      </c>
      <c r="C55" s="130" t="s">
        <v>227</v>
      </c>
      <c r="D55" s="40" t="s">
        <v>633</v>
      </c>
      <c r="E55" s="141">
        <v>60</v>
      </c>
      <c r="F55" s="40" t="s">
        <v>376</v>
      </c>
      <c r="G55" s="40" t="s">
        <v>376</v>
      </c>
      <c r="H55" s="40" t="s">
        <v>0</v>
      </c>
      <c r="I55" s="235"/>
    </row>
    <row r="56" spans="1:9">
      <c r="A56" s="214" t="s">
        <v>633</v>
      </c>
      <c r="B56" s="130" t="s">
        <v>491</v>
      </c>
      <c r="C56" s="130" t="s">
        <v>522</v>
      </c>
      <c r="D56" s="40" t="s">
        <v>633</v>
      </c>
      <c r="E56" s="141">
        <v>40</v>
      </c>
      <c r="F56" s="40" t="s">
        <v>376</v>
      </c>
      <c r="G56" s="40" t="s">
        <v>376</v>
      </c>
      <c r="H56" s="40" t="s">
        <v>0</v>
      </c>
      <c r="I56" s="235"/>
    </row>
    <row r="57" spans="1:9">
      <c r="A57" s="214" t="s">
        <v>633</v>
      </c>
      <c r="B57" s="3" t="s">
        <v>543</v>
      </c>
      <c r="C57" s="3" t="s">
        <v>544</v>
      </c>
      <c r="D57" s="40" t="s">
        <v>633</v>
      </c>
      <c r="E57" s="141">
        <v>90</v>
      </c>
      <c r="F57" s="40" t="s">
        <v>376</v>
      </c>
      <c r="G57" s="40" t="s">
        <v>376</v>
      </c>
      <c r="H57" s="40" t="s">
        <v>0</v>
      </c>
      <c r="I57" s="235"/>
    </row>
    <row r="58" spans="1:9">
      <c r="A58" s="214" t="s">
        <v>633</v>
      </c>
      <c r="B58" s="3" t="s">
        <v>394</v>
      </c>
      <c r="C58" s="3" t="s">
        <v>335</v>
      </c>
      <c r="D58" s="40" t="s">
        <v>633</v>
      </c>
      <c r="E58" s="141">
        <v>60</v>
      </c>
      <c r="F58" s="40" t="s">
        <v>376</v>
      </c>
      <c r="G58" s="40" t="s">
        <v>376</v>
      </c>
      <c r="H58" s="40" t="s">
        <v>0</v>
      </c>
      <c r="I58" s="235"/>
    </row>
    <row r="59" spans="1:9">
      <c r="A59" s="214" t="s">
        <v>633</v>
      </c>
      <c r="B59" s="130" t="s">
        <v>479</v>
      </c>
      <c r="C59" s="130" t="s">
        <v>494</v>
      </c>
      <c r="D59" s="40" t="s">
        <v>633</v>
      </c>
      <c r="E59" s="141">
        <v>54</v>
      </c>
      <c r="F59" s="40" t="s">
        <v>376</v>
      </c>
      <c r="G59" s="40" t="s">
        <v>376</v>
      </c>
      <c r="H59" s="40" t="s">
        <v>1</v>
      </c>
      <c r="I59" s="235"/>
    </row>
    <row r="60" spans="1:9">
      <c r="A60" s="214" t="s">
        <v>633</v>
      </c>
      <c r="B60" s="3" t="s">
        <v>22</v>
      </c>
      <c r="C60" s="3" t="s">
        <v>616</v>
      </c>
      <c r="D60" s="40" t="s">
        <v>633</v>
      </c>
      <c r="E60" s="141">
        <v>160</v>
      </c>
      <c r="F60" s="40" t="s">
        <v>376</v>
      </c>
      <c r="G60" s="40" t="s">
        <v>376</v>
      </c>
      <c r="H60" s="40" t="s">
        <v>0</v>
      </c>
      <c r="I60" s="235"/>
    </row>
    <row r="61" spans="1:9">
      <c r="A61" s="214" t="s">
        <v>633</v>
      </c>
      <c r="B61" s="130" t="s">
        <v>662</v>
      </c>
      <c r="C61" s="130" t="s">
        <v>663</v>
      </c>
      <c r="D61" s="40" t="s">
        <v>633</v>
      </c>
      <c r="E61" s="141">
        <v>120</v>
      </c>
      <c r="F61" s="40" t="s">
        <v>376</v>
      </c>
      <c r="G61" s="40" t="s">
        <v>376</v>
      </c>
      <c r="H61" s="40" t="s">
        <v>8</v>
      </c>
      <c r="I61" s="235"/>
    </row>
    <row r="62" spans="1:9">
      <c r="A62" s="50"/>
      <c r="B62" s="50"/>
      <c r="C62" s="50"/>
      <c r="D62" s="50"/>
      <c r="E62" s="50"/>
      <c r="F62" s="50"/>
      <c r="G62" s="50"/>
      <c r="H62" s="50"/>
      <c r="I62" s="235"/>
    </row>
    <row r="63" spans="1:9">
      <c r="I63" s="235"/>
    </row>
    <row r="64" spans="1:9">
      <c r="I64" s="235"/>
    </row>
    <row r="65" spans="9:9">
      <c r="I65" s="235"/>
    </row>
    <row r="66" spans="9:9">
      <c r="I66" s="235"/>
    </row>
    <row r="67" spans="9:9">
      <c r="I67" s="235"/>
    </row>
    <row r="68" spans="9:9">
      <c r="I68" s="235"/>
    </row>
    <row r="69" spans="9:9">
      <c r="I69" s="235"/>
    </row>
    <row r="70" spans="9:9">
      <c r="I70" s="235"/>
    </row>
    <row r="71" spans="9:9">
      <c r="I71" s="235"/>
    </row>
    <row r="72" spans="9:9">
      <c r="I72" s="235"/>
    </row>
    <row r="73" spans="9:9">
      <c r="I73" s="235"/>
    </row>
    <row r="74" spans="9:9">
      <c r="I74" s="235"/>
    </row>
    <row r="75" spans="9:9">
      <c r="I75" s="235"/>
    </row>
    <row r="76" spans="9:9">
      <c r="I76" s="235"/>
    </row>
    <row r="77" spans="9:9">
      <c r="I77" s="235"/>
    </row>
    <row r="78" spans="9:9">
      <c r="I78" s="235"/>
    </row>
    <row r="79" spans="9:9">
      <c r="I79" s="235"/>
    </row>
    <row r="80" spans="9:9">
      <c r="I80" s="235"/>
    </row>
    <row r="81" spans="9:9">
      <c r="I81" s="235"/>
    </row>
    <row r="82" spans="9:9">
      <c r="I82" s="235"/>
    </row>
    <row r="83" spans="9:9">
      <c r="I83" s="235"/>
    </row>
    <row r="84" spans="9:9">
      <c r="I84" s="235"/>
    </row>
    <row r="85" spans="9:9">
      <c r="I85" s="235"/>
    </row>
    <row r="86" spans="9:9">
      <c r="I86" s="235"/>
    </row>
    <row r="87" spans="9:9">
      <c r="I87" s="235"/>
    </row>
    <row r="88" spans="9:9">
      <c r="I88" s="235"/>
    </row>
    <row r="89" spans="9:9">
      <c r="I89" s="235"/>
    </row>
    <row r="90" spans="9:9">
      <c r="I90" s="235"/>
    </row>
    <row r="91" spans="9:9">
      <c r="I91" s="235"/>
    </row>
    <row r="92" spans="9:9">
      <c r="I92" s="235"/>
    </row>
    <row r="93" spans="9:9">
      <c r="I93" s="235"/>
    </row>
    <row r="94" spans="9:9">
      <c r="I94" s="235"/>
    </row>
    <row r="95" spans="9:9">
      <c r="I95" s="235"/>
    </row>
    <row r="96" spans="9:9">
      <c r="I96" s="235"/>
    </row>
    <row r="97" spans="9:9">
      <c r="I97" s="235"/>
    </row>
    <row r="98" spans="9:9">
      <c r="I98" s="235"/>
    </row>
    <row r="99" spans="9:9">
      <c r="I99" s="235"/>
    </row>
    <row r="100" spans="9:9">
      <c r="I100" s="235"/>
    </row>
    <row r="101" spans="9:9">
      <c r="I101" s="235"/>
    </row>
    <row r="102" spans="9:9">
      <c r="I102" s="235"/>
    </row>
    <row r="103" spans="9:9">
      <c r="I103" s="235"/>
    </row>
    <row r="104" spans="9:9">
      <c r="I104" s="235"/>
    </row>
    <row r="105" spans="9:9">
      <c r="I105" s="235"/>
    </row>
    <row r="106" spans="9:9">
      <c r="I106" s="235"/>
    </row>
    <row r="107" spans="9:9">
      <c r="I107" s="235"/>
    </row>
    <row r="108" spans="9:9">
      <c r="I108" s="235"/>
    </row>
    <row r="109" spans="9:9">
      <c r="I109" s="235"/>
    </row>
    <row r="110" spans="9:9">
      <c r="I110" s="235"/>
    </row>
    <row r="111" spans="9:9">
      <c r="I111" s="235"/>
    </row>
    <row r="112" spans="9:9">
      <c r="I112" s="235"/>
    </row>
    <row r="113" spans="9:9">
      <c r="I113" s="235"/>
    </row>
    <row r="114" spans="9:9">
      <c r="I114" s="235"/>
    </row>
    <row r="115" spans="9:9">
      <c r="I115" s="235"/>
    </row>
    <row r="116" spans="9:9">
      <c r="I116" s="235"/>
    </row>
    <row r="117" spans="9:9">
      <c r="I117" s="235"/>
    </row>
    <row r="118" spans="9:9">
      <c r="I118" s="235"/>
    </row>
    <row r="119" spans="9:9">
      <c r="I119" s="235"/>
    </row>
    <row r="120" spans="9:9">
      <c r="I120" s="235"/>
    </row>
    <row r="121" spans="9:9">
      <c r="I121" s="235"/>
    </row>
    <row r="122" spans="9:9">
      <c r="I122" s="235"/>
    </row>
    <row r="123" spans="9:9">
      <c r="I123" s="235"/>
    </row>
    <row r="124" spans="9:9">
      <c r="I124" s="235"/>
    </row>
    <row r="125" spans="9:9">
      <c r="I125" s="235"/>
    </row>
    <row r="126" spans="9:9">
      <c r="I126" s="235"/>
    </row>
    <row r="127" spans="9:9">
      <c r="I127" s="235"/>
    </row>
    <row r="128" spans="9:9">
      <c r="I128" s="235"/>
    </row>
    <row r="129" spans="9:9">
      <c r="I129" s="235"/>
    </row>
    <row r="130" spans="9:9">
      <c r="I130" s="235"/>
    </row>
    <row r="131" spans="9:9">
      <c r="I131" s="235"/>
    </row>
    <row r="132" spans="9:9">
      <c r="I132" s="235"/>
    </row>
    <row r="133" spans="9:9">
      <c r="I133" s="235"/>
    </row>
    <row r="134" spans="9:9">
      <c r="I134" s="235"/>
    </row>
    <row r="135" spans="9:9">
      <c r="I135" s="235"/>
    </row>
    <row r="136" spans="9:9">
      <c r="I136" s="235"/>
    </row>
    <row r="137" spans="9:9">
      <c r="I137" s="235"/>
    </row>
    <row r="138" spans="9:9">
      <c r="I138" s="235"/>
    </row>
    <row r="139" spans="9:9">
      <c r="I139" s="235"/>
    </row>
    <row r="140" spans="9:9">
      <c r="I140" s="235"/>
    </row>
    <row r="141" spans="9:9">
      <c r="I141" s="235"/>
    </row>
    <row r="142" spans="9:9">
      <c r="I142" s="235"/>
    </row>
    <row r="143" spans="9:9">
      <c r="I143" s="235"/>
    </row>
    <row r="144" spans="9:9">
      <c r="I144" s="235"/>
    </row>
    <row r="145" spans="9:9">
      <c r="I145" s="235"/>
    </row>
    <row r="146" spans="9:9">
      <c r="I146" s="235"/>
    </row>
    <row r="147" spans="9:9">
      <c r="I147" s="235"/>
    </row>
    <row r="148" spans="9:9">
      <c r="I148" s="235"/>
    </row>
    <row r="149" spans="9:9">
      <c r="I149" s="235"/>
    </row>
    <row r="150" spans="9:9">
      <c r="I150" s="235"/>
    </row>
    <row r="151" spans="9:9">
      <c r="I151" s="235"/>
    </row>
    <row r="152" spans="9:9">
      <c r="I152" s="235"/>
    </row>
    <row r="153" spans="9:9">
      <c r="I153" s="235"/>
    </row>
    <row r="154" spans="9:9">
      <c r="I154" s="235"/>
    </row>
    <row r="155" spans="9:9">
      <c r="I155" s="235"/>
    </row>
    <row r="156" spans="9:9">
      <c r="I156" s="235"/>
    </row>
    <row r="157" spans="9:9">
      <c r="I157" s="235"/>
    </row>
    <row r="158" spans="9:9">
      <c r="I158" s="235"/>
    </row>
    <row r="159" spans="9:9">
      <c r="I159" s="235"/>
    </row>
    <row r="160" spans="9:9">
      <c r="I160" s="235"/>
    </row>
    <row r="161" spans="9:9">
      <c r="I161" s="235"/>
    </row>
    <row r="162" spans="9:9">
      <c r="I162" s="235"/>
    </row>
    <row r="163" spans="9:9">
      <c r="I163" s="235"/>
    </row>
    <row r="164" spans="9:9">
      <c r="I164" s="235"/>
    </row>
    <row r="165" spans="9:9">
      <c r="I165" s="235"/>
    </row>
    <row r="166" spans="9:9">
      <c r="I166" s="235"/>
    </row>
    <row r="167" spans="9:9">
      <c r="I167" s="235"/>
    </row>
    <row r="168" spans="9:9">
      <c r="I168" s="235"/>
    </row>
    <row r="169" spans="9:9">
      <c r="I169" s="235"/>
    </row>
    <row r="170" spans="9:9">
      <c r="I170" s="235"/>
    </row>
    <row r="171" spans="9:9">
      <c r="I171" s="235"/>
    </row>
    <row r="172" spans="9:9">
      <c r="I172" s="235"/>
    </row>
    <row r="173" spans="9:9">
      <c r="I173" s="235"/>
    </row>
    <row r="174" spans="9:9">
      <c r="I174" s="235"/>
    </row>
    <row r="175" spans="9:9">
      <c r="I175" s="235"/>
    </row>
    <row r="176" spans="9:9">
      <c r="I176" s="235"/>
    </row>
    <row r="177" spans="9:9">
      <c r="I177" s="235"/>
    </row>
    <row r="178" spans="9:9">
      <c r="I178" s="235"/>
    </row>
    <row r="179" spans="9:9">
      <c r="I179" s="235"/>
    </row>
    <row r="180" spans="9:9">
      <c r="I180" s="235"/>
    </row>
    <row r="181" spans="9:9">
      <c r="I181" s="235"/>
    </row>
    <row r="182" spans="9:9">
      <c r="I182" s="235"/>
    </row>
    <row r="183" spans="9:9">
      <c r="I183" s="235"/>
    </row>
    <row r="184" spans="9:9">
      <c r="I184" s="235"/>
    </row>
    <row r="185" spans="9:9">
      <c r="I185" s="235"/>
    </row>
    <row r="186" spans="9:9">
      <c r="I186" s="235"/>
    </row>
    <row r="187" spans="9:9">
      <c r="I187" s="235"/>
    </row>
    <row r="188" spans="9:9">
      <c r="I188" s="235"/>
    </row>
    <row r="189" spans="9:9">
      <c r="I189" s="235"/>
    </row>
    <row r="190" spans="9:9">
      <c r="I190" s="235"/>
    </row>
    <row r="191" spans="9:9">
      <c r="I191" s="235"/>
    </row>
    <row r="192" spans="9:9">
      <c r="I192" s="235"/>
    </row>
    <row r="193" spans="9:9">
      <c r="I193" s="235"/>
    </row>
    <row r="194" spans="9:9">
      <c r="I194" s="235"/>
    </row>
    <row r="195" spans="9:9">
      <c r="I195" s="235"/>
    </row>
    <row r="196" spans="9:9">
      <c r="I196" s="235"/>
    </row>
    <row r="197" spans="9:9">
      <c r="I197" s="235"/>
    </row>
    <row r="198" spans="9:9">
      <c r="I198" s="235"/>
    </row>
    <row r="199" spans="9:9">
      <c r="I199" s="235"/>
    </row>
    <row r="200" spans="9:9">
      <c r="I200" s="235"/>
    </row>
    <row r="201" spans="9:9">
      <c r="I201" s="235"/>
    </row>
    <row r="202" spans="9:9">
      <c r="I202" s="235"/>
    </row>
    <row r="203" spans="9:9">
      <c r="I203" s="235"/>
    </row>
    <row r="204" spans="9:9">
      <c r="I204" s="235"/>
    </row>
    <row r="205" spans="9:9">
      <c r="I205" s="235"/>
    </row>
    <row r="206" spans="9:9">
      <c r="I206" s="235"/>
    </row>
    <row r="207" spans="9:9">
      <c r="I207" s="235"/>
    </row>
    <row r="208" spans="9:9">
      <c r="I208" s="235"/>
    </row>
    <row r="209" spans="9:9">
      <c r="I209" s="235"/>
    </row>
    <row r="210" spans="9:9">
      <c r="I210" s="235"/>
    </row>
    <row r="211" spans="9:9">
      <c r="I211" s="235"/>
    </row>
    <row r="212" spans="9:9">
      <c r="I212" s="235"/>
    </row>
    <row r="213" spans="9:9">
      <c r="I213" s="235"/>
    </row>
    <row r="214" spans="9:9">
      <c r="I214" s="235"/>
    </row>
    <row r="215" spans="9:9">
      <c r="I215" s="235"/>
    </row>
    <row r="216" spans="9:9">
      <c r="I216" s="235"/>
    </row>
    <row r="217" spans="9:9">
      <c r="I217" s="235"/>
    </row>
    <row r="218" spans="9:9">
      <c r="I218" s="235"/>
    </row>
    <row r="219" spans="9:9">
      <c r="I219" s="235"/>
    </row>
    <row r="220" spans="9:9">
      <c r="I220" s="235"/>
    </row>
    <row r="221" spans="9:9">
      <c r="I221" s="235"/>
    </row>
    <row r="222" spans="9:9">
      <c r="I222" s="235"/>
    </row>
    <row r="223" spans="9:9">
      <c r="I223" s="235"/>
    </row>
    <row r="224" spans="9:9">
      <c r="I224" s="235"/>
    </row>
    <row r="225" spans="9:9">
      <c r="I225" s="235"/>
    </row>
    <row r="226" spans="9:9">
      <c r="I226" s="235"/>
    </row>
    <row r="227" spans="9:9">
      <c r="I227" s="235"/>
    </row>
    <row r="228" spans="9:9">
      <c r="I228" s="235"/>
    </row>
    <row r="229" spans="9:9">
      <c r="I229" s="235"/>
    </row>
    <row r="230" spans="9:9">
      <c r="I230" s="235"/>
    </row>
    <row r="231" spans="9:9">
      <c r="I231" s="235"/>
    </row>
    <row r="232" spans="9:9">
      <c r="I232" s="235"/>
    </row>
    <row r="233" spans="9:9">
      <c r="I233" s="235"/>
    </row>
    <row r="234" spans="9:9">
      <c r="I234" s="235"/>
    </row>
    <row r="235" spans="9:9">
      <c r="I235" s="235"/>
    </row>
    <row r="236" spans="9:9">
      <c r="I236" s="235"/>
    </row>
    <row r="237" spans="9:9">
      <c r="I237" s="235"/>
    </row>
    <row r="238" spans="9:9">
      <c r="I238" s="235"/>
    </row>
    <row r="239" spans="9:9">
      <c r="I239" s="235"/>
    </row>
    <row r="240" spans="9:9">
      <c r="I240" s="235"/>
    </row>
    <row r="241" spans="9:9">
      <c r="I241" s="235"/>
    </row>
    <row r="242" spans="9:9">
      <c r="I242" s="235"/>
    </row>
    <row r="243" spans="9:9">
      <c r="I243" s="235"/>
    </row>
    <row r="244" spans="9:9">
      <c r="I244" s="235"/>
    </row>
    <row r="245" spans="9:9">
      <c r="I245" s="235"/>
    </row>
    <row r="246" spans="9:9">
      <c r="I246" s="235"/>
    </row>
    <row r="247" spans="9:9">
      <c r="I247" s="235"/>
    </row>
    <row r="248" spans="9:9">
      <c r="I248" s="235"/>
    </row>
    <row r="249" spans="9:9">
      <c r="I249" s="235"/>
    </row>
    <row r="250" spans="9:9">
      <c r="I250" s="235"/>
    </row>
    <row r="251" spans="9:9">
      <c r="I251" s="235"/>
    </row>
    <row r="252" spans="9:9">
      <c r="I252" s="235"/>
    </row>
    <row r="253" spans="9:9">
      <c r="I253" s="235"/>
    </row>
    <row r="254" spans="9:9">
      <c r="I254" s="235"/>
    </row>
    <row r="255" spans="9:9">
      <c r="I255" s="235"/>
    </row>
    <row r="256" spans="9:9">
      <c r="I256" s="235"/>
    </row>
    <row r="257" spans="9:9">
      <c r="I257" s="235"/>
    </row>
    <row r="258" spans="9:9">
      <c r="I258" s="235"/>
    </row>
    <row r="259" spans="9:9">
      <c r="I259" s="235"/>
    </row>
    <row r="260" spans="9:9">
      <c r="I260" s="235"/>
    </row>
    <row r="261" spans="9:9">
      <c r="I261" s="235"/>
    </row>
    <row r="262" spans="9:9">
      <c r="I262" s="235"/>
    </row>
    <row r="263" spans="9:9">
      <c r="I263" s="235"/>
    </row>
    <row r="264" spans="9:9">
      <c r="I264" s="235"/>
    </row>
    <row r="265" spans="9:9">
      <c r="I265" s="235"/>
    </row>
    <row r="266" spans="9:9">
      <c r="I266" s="235"/>
    </row>
    <row r="267" spans="9:9">
      <c r="I267" s="235"/>
    </row>
    <row r="268" spans="9:9">
      <c r="I268" s="235"/>
    </row>
    <row r="269" spans="9:9">
      <c r="I269" s="235"/>
    </row>
    <row r="270" spans="9:9">
      <c r="I270" s="235"/>
    </row>
    <row r="271" spans="9:9">
      <c r="I271" s="235"/>
    </row>
    <row r="272" spans="9:9">
      <c r="I272" s="235"/>
    </row>
    <row r="273" spans="9:9">
      <c r="I273" s="235"/>
    </row>
    <row r="274" spans="9:9">
      <c r="I274" s="235"/>
    </row>
    <row r="275" spans="9:9">
      <c r="I275" s="235"/>
    </row>
    <row r="276" spans="9:9">
      <c r="I276" s="235"/>
    </row>
    <row r="277" spans="9:9">
      <c r="I277" s="235"/>
    </row>
    <row r="278" spans="9:9">
      <c r="I278" s="235"/>
    </row>
    <row r="279" spans="9:9">
      <c r="I279" s="235"/>
    </row>
    <row r="280" spans="9:9">
      <c r="I280" s="235"/>
    </row>
    <row r="281" spans="9:9">
      <c r="I281" s="235"/>
    </row>
    <row r="282" spans="9:9">
      <c r="I282" s="235"/>
    </row>
    <row r="283" spans="9:9">
      <c r="I283" s="235"/>
    </row>
    <row r="284" spans="9:9">
      <c r="I284" s="235"/>
    </row>
    <row r="285" spans="9:9">
      <c r="I285" s="235"/>
    </row>
    <row r="286" spans="9:9">
      <c r="I286" s="235"/>
    </row>
    <row r="287" spans="9:9">
      <c r="I287" s="235"/>
    </row>
    <row r="288" spans="9:9">
      <c r="I288" s="235"/>
    </row>
    <row r="289" spans="9:9">
      <c r="I289" s="235"/>
    </row>
    <row r="290" spans="9:9">
      <c r="I290" s="235"/>
    </row>
    <row r="291" spans="9:9">
      <c r="I291" s="235"/>
    </row>
    <row r="292" spans="9:9">
      <c r="I292" s="235"/>
    </row>
    <row r="293" spans="9:9">
      <c r="I293" s="235"/>
    </row>
    <row r="294" spans="9:9">
      <c r="I294" s="235"/>
    </row>
    <row r="295" spans="9:9">
      <c r="I295" s="235"/>
    </row>
    <row r="296" spans="9:9">
      <c r="I296" s="235"/>
    </row>
    <row r="297" spans="9:9">
      <c r="I297" s="235"/>
    </row>
    <row r="298" spans="9:9">
      <c r="I298" s="235"/>
    </row>
    <row r="299" spans="9:9">
      <c r="I299" s="235"/>
    </row>
    <row r="300" spans="9:9">
      <c r="I300" s="235"/>
    </row>
    <row r="301" spans="9:9">
      <c r="I301" s="235"/>
    </row>
    <row r="302" spans="9:9">
      <c r="I302" s="235"/>
    </row>
    <row r="303" spans="9:9">
      <c r="I303" s="235"/>
    </row>
    <row r="304" spans="9:9">
      <c r="I304" s="235"/>
    </row>
    <row r="305" spans="9:9">
      <c r="I305" s="235"/>
    </row>
    <row r="306" spans="9:9">
      <c r="I306" s="235"/>
    </row>
    <row r="307" spans="9:9">
      <c r="I307" s="235"/>
    </row>
    <row r="308" spans="9:9">
      <c r="I308" s="235"/>
    </row>
    <row r="309" spans="9:9">
      <c r="I309" s="235"/>
    </row>
    <row r="310" spans="9:9">
      <c r="I310" s="235"/>
    </row>
    <row r="311" spans="9:9">
      <c r="I311" s="235"/>
    </row>
    <row r="312" spans="9:9">
      <c r="I312" s="235"/>
    </row>
    <row r="313" spans="9:9">
      <c r="I313" s="235"/>
    </row>
    <row r="314" spans="9:9">
      <c r="I314" s="235"/>
    </row>
    <row r="315" spans="9:9">
      <c r="I315" s="235"/>
    </row>
    <row r="316" spans="9:9">
      <c r="I316" s="235"/>
    </row>
    <row r="317" spans="9:9">
      <c r="I317" s="235"/>
    </row>
    <row r="318" spans="9:9">
      <c r="I318" s="235"/>
    </row>
    <row r="319" spans="9:9">
      <c r="I319" s="235"/>
    </row>
    <row r="320" spans="9:9">
      <c r="I320" s="235"/>
    </row>
    <row r="321" spans="9:9">
      <c r="I321" s="235"/>
    </row>
    <row r="322" spans="9:9">
      <c r="I322" s="235"/>
    </row>
    <row r="323" spans="9:9">
      <c r="I323" s="235"/>
    </row>
    <row r="324" spans="9:9">
      <c r="I324" s="235"/>
    </row>
    <row r="325" spans="9:9">
      <c r="I325" s="235"/>
    </row>
    <row r="326" spans="9:9">
      <c r="I326" s="235"/>
    </row>
    <row r="327" spans="9:9">
      <c r="I327" s="235"/>
    </row>
    <row r="328" spans="9:9">
      <c r="I328" s="235"/>
    </row>
    <row r="329" spans="9:9">
      <c r="I329" s="235"/>
    </row>
    <row r="330" spans="9:9">
      <c r="I330" s="235"/>
    </row>
    <row r="331" spans="9:9">
      <c r="I331" s="235"/>
    </row>
    <row r="332" spans="9:9">
      <c r="I332" s="235"/>
    </row>
    <row r="333" spans="9:9">
      <c r="I333" s="235"/>
    </row>
    <row r="334" spans="9:9">
      <c r="I334" s="235"/>
    </row>
    <row r="335" spans="9:9">
      <c r="I335" s="235"/>
    </row>
    <row r="336" spans="9:9">
      <c r="I336" s="235"/>
    </row>
    <row r="337" spans="9:9">
      <c r="I337" s="235"/>
    </row>
    <row r="338" spans="9:9">
      <c r="I338" s="235"/>
    </row>
    <row r="339" spans="9:9">
      <c r="I339" s="235"/>
    </row>
    <row r="340" spans="9:9">
      <c r="I340" s="235"/>
    </row>
    <row r="341" spans="9:9">
      <c r="I341" s="235"/>
    </row>
    <row r="342" spans="9:9">
      <c r="I342" s="235"/>
    </row>
    <row r="343" spans="9:9">
      <c r="I343" s="235"/>
    </row>
    <row r="344" spans="9:9">
      <c r="I344" s="235"/>
    </row>
    <row r="345" spans="9:9">
      <c r="I345" s="235"/>
    </row>
    <row r="346" spans="9:9">
      <c r="I346" s="235"/>
    </row>
    <row r="347" spans="9:9">
      <c r="I347" s="235"/>
    </row>
    <row r="348" spans="9:9">
      <c r="I348" s="235"/>
    </row>
    <row r="349" spans="9:9">
      <c r="I349" s="235"/>
    </row>
    <row r="350" spans="9:9">
      <c r="I350" s="235"/>
    </row>
    <row r="351" spans="9:9">
      <c r="I351" s="235"/>
    </row>
    <row r="352" spans="9:9">
      <c r="I352" s="235"/>
    </row>
    <row r="353" spans="9:9">
      <c r="I353" s="235"/>
    </row>
    <row r="354" spans="9:9">
      <c r="I354" s="235"/>
    </row>
    <row r="355" spans="9:9">
      <c r="I355" s="235"/>
    </row>
    <row r="356" spans="9:9">
      <c r="I356" s="235"/>
    </row>
    <row r="357" spans="9:9">
      <c r="I357" s="235"/>
    </row>
    <row r="358" spans="9:9">
      <c r="I358" s="235"/>
    </row>
    <row r="359" spans="9:9">
      <c r="I359" s="235"/>
    </row>
    <row r="360" spans="9:9">
      <c r="I360" s="235"/>
    </row>
    <row r="361" spans="9:9">
      <c r="I361" s="235"/>
    </row>
    <row r="362" spans="9:9">
      <c r="I362" s="235"/>
    </row>
    <row r="363" spans="9:9">
      <c r="I363" s="235"/>
    </row>
    <row r="364" spans="9:9">
      <c r="I364" s="235"/>
    </row>
    <row r="365" spans="9:9">
      <c r="I365" s="235"/>
    </row>
    <row r="366" spans="9:9">
      <c r="I366" s="235"/>
    </row>
    <row r="367" spans="9:9">
      <c r="I367" s="235"/>
    </row>
    <row r="368" spans="9:9">
      <c r="I368" s="235"/>
    </row>
    <row r="369" spans="9:9">
      <c r="I369" s="235"/>
    </row>
    <row r="370" spans="9:9">
      <c r="I370" s="235"/>
    </row>
    <row r="371" spans="9:9">
      <c r="I371" s="235"/>
    </row>
    <row r="372" spans="9:9">
      <c r="I372" s="235"/>
    </row>
    <row r="373" spans="9:9">
      <c r="I373" s="235"/>
    </row>
    <row r="374" spans="9:9">
      <c r="I374" s="235"/>
    </row>
    <row r="375" spans="9:9">
      <c r="I375" s="235"/>
    </row>
    <row r="376" spans="9:9">
      <c r="I376" s="235"/>
    </row>
    <row r="377" spans="9:9">
      <c r="I377" s="235"/>
    </row>
    <row r="378" spans="9:9">
      <c r="I378" s="235"/>
    </row>
    <row r="379" spans="9:9">
      <c r="I379" s="235"/>
    </row>
    <row r="380" spans="9:9">
      <c r="I380" s="235"/>
    </row>
    <row r="381" spans="9:9">
      <c r="I381" s="235"/>
    </row>
    <row r="382" spans="9:9">
      <c r="I382" s="235"/>
    </row>
    <row r="383" spans="9:9">
      <c r="I383" s="235"/>
    </row>
    <row r="384" spans="9:9">
      <c r="I384" s="235"/>
    </row>
    <row r="385" spans="9:9">
      <c r="I385" s="235"/>
    </row>
    <row r="386" spans="9:9">
      <c r="I386" s="235"/>
    </row>
    <row r="387" spans="9:9">
      <c r="I387" s="235"/>
    </row>
    <row r="388" spans="9:9">
      <c r="I388" s="235"/>
    </row>
    <row r="389" spans="9:9">
      <c r="I389" s="235"/>
    </row>
    <row r="390" spans="9:9">
      <c r="I390" s="235"/>
    </row>
    <row r="391" spans="9:9">
      <c r="I391" s="235"/>
    </row>
    <row r="392" spans="9:9">
      <c r="I392" s="235"/>
    </row>
    <row r="393" spans="9:9">
      <c r="I393" s="235"/>
    </row>
    <row r="394" spans="9:9">
      <c r="I394" s="235"/>
    </row>
    <row r="395" spans="9:9">
      <c r="I395" s="235"/>
    </row>
    <row r="396" spans="9:9">
      <c r="I396" s="235"/>
    </row>
    <row r="397" spans="9:9">
      <c r="I397" s="235"/>
    </row>
    <row r="398" spans="9:9">
      <c r="I398" s="235"/>
    </row>
    <row r="399" spans="9:9">
      <c r="I399" s="235"/>
    </row>
    <row r="400" spans="9:9">
      <c r="I400" s="235"/>
    </row>
    <row r="401" spans="9:9">
      <c r="I401" s="235"/>
    </row>
    <row r="402" spans="9:9">
      <c r="I402" s="235"/>
    </row>
    <row r="403" spans="9:9">
      <c r="I403" s="235"/>
    </row>
    <row r="404" spans="9:9">
      <c r="I404" s="235"/>
    </row>
    <row r="405" spans="9:9">
      <c r="I405" s="235"/>
    </row>
    <row r="406" spans="9:9">
      <c r="I406" s="235"/>
    </row>
    <row r="407" spans="9:9">
      <c r="I407" s="235"/>
    </row>
    <row r="408" spans="9:9">
      <c r="I408" s="235"/>
    </row>
    <row r="409" spans="9:9">
      <c r="I409" s="235"/>
    </row>
    <row r="410" spans="9:9">
      <c r="I410" s="235"/>
    </row>
    <row r="411" spans="9:9">
      <c r="I411" s="235"/>
    </row>
    <row r="412" spans="9:9">
      <c r="I412" s="235"/>
    </row>
    <row r="413" spans="9:9">
      <c r="I413" s="235"/>
    </row>
    <row r="414" spans="9:9">
      <c r="I414" s="235"/>
    </row>
    <row r="415" spans="9:9">
      <c r="I415" s="235"/>
    </row>
    <row r="416" spans="9:9">
      <c r="I416" s="235"/>
    </row>
    <row r="417" spans="9:9">
      <c r="I417" s="235"/>
    </row>
    <row r="418" spans="9:9">
      <c r="I418" s="235"/>
    </row>
    <row r="419" spans="9:9">
      <c r="I419" s="235"/>
    </row>
    <row r="420" spans="9:9">
      <c r="I420" s="235"/>
    </row>
    <row r="421" spans="9:9">
      <c r="I421" s="235"/>
    </row>
    <row r="422" spans="9:9">
      <c r="I422" s="235"/>
    </row>
    <row r="423" spans="9:9">
      <c r="I423" s="235"/>
    </row>
    <row r="424" spans="9:9">
      <c r="I424" s="235"/>
    </row>
    <row r="425" spans="9:9">
      <c r="I425" s="235"/>
    </row>
    <row r="426" spans="9:9">
      <c r="I426" s="235"/>
    </row>
    <row r="427" spans="9:9">
      <c r="I427" s="235"/>
    </row>
    <row r="428" spans="9:9">
      <c r="I428" s="235"/>
    </row>
    <row r="429" spans="9:9">
      <c r="I429" s="235"/>
    </row>
    <row r="430" spans="9:9">
      <c r="I430" s="235"/>
    </row>
    <row r="431" spans="9:9">
      <c r="I431" s="235"/>
    </row>
    <row r="432" spans="9:9">
      <c r="I432" s="235"/>
    </row>
    <row r="433" spans="9:9">
      <c r="I433" s="235"/>
    </row>
    <row r="434" spans="9:9">
      <c r="I434" s="235"/>
    </row>
    <row r="435" spans="9:9">
      <c r="I435" s="235"/>
    </row>
    <row r="436" spans="9:9">
      <c r="I436" s="235"/>
    </row>
    <row r="437" spans="9:9">
      <c r="I437" s="235"/>
    </row>
    <row r="438" spans="9:9">
      <c r="I438" s="235"/>
    </row>
    <row r="439" spans="9:9">
      <c r="I439" s="235"/>
    </row>
    <row r="440" spans="9:9">
      <c r="I440" s="235"/>
    </row>
    <row r="441" spans="9:9">
      <c r="I441" s="235"/>
    </row>
    <row r="442" spans="9:9">
      <c r="I442" s="235"/>
    </row>
    <row r="443" spans="9:9">
      <c r="I443" s="235"/>
    </row>
    <row r="444" spans="9:9">
      <c r="I444" s="235"/>
    </row>
    <row r="445" spans="9:9">
      <c r="I445" s="235"/>
    </row>
    <row r="446" spans="9:9">
      <c r="I446" s="235"/>
    </row>
    <row r="447" spans="9:9">
      <c r="I447" s="235"/>
    </row>
    <row r="448" spans="9:9">
      <c r="I448" s="235"/>
    </row>
    <row r="449" spans="9:9">
      <c r="I449" s="235"/>
    </row>
    <row r="450" spans="9:9">
      <c r="I450" s="235"/>
    </row>
    <row r="451" spans="9:9">
      <c r="I451" s="235"/>
    </row>
    <row r="452" spans="9:9">
      <c r="I452" s="235"/>
    </row>
    <row r="453" spans="9:9">
      <c r="I453" s="235"/>
    </row>
    <row r="454" spans="9:9">
      <c r="I454" s="235"/>
    </row>
    <row r="455" spans="9:9">
      <c r="I455" s="235"/>
    </row>
    <row r="456" spans="9:9">
      <c r="I456" s="235"/>
    </row>
    <row r="457" spans="9:9">
      <c r="I457" s="235"/>
    </row>
    <row r="458" spans="9:9">
      <c r="I458" s="235"/>
    </row>
    <row r="459" spans="9:9">
      <c r="I459" s="235"/>
    </row>
    <row r="460" spans="9:9">
      <c r="I460" s="235"/>
    </row>
    <row r="461" spans="9:9">
      <c r="I461" s="235"/>
    </row>
    <row r="462" spans="9:9">
      <c r="I462" s="235"/>
    </row>
    <row r="463" spans="9:9">
      <c r="I463" s="235"/>
    </row>
    <row r="464" spans="9:9">
      <c r="I464" s="235"/>
    </row>
    <row r="465" spans="9:9">
      <c r="I465" s="235"/>
    </row>
    <row r="466" spans="9:9">
      <c r="I466" s="235"/>
    </row>
    <row r="467" spans="9:9">
      <c r="I467" s="235"/>
    </row>
    <row r="468" spans="9:9">
      <c r="I468" s="235"/>
    </row>
    <row r="469" spans="9:9">
      <c r="I469" s="235"/>
    </row>
    <row r="470" spans="9:9">
      <c r="I470" s="235"/>
    </row>
    <row r="471" spans="9:9">
      <c r="I471" s="235"/>
    </row>
    <row r="472" spans="9:9">
      <c r="I472" s="235"/>
    </row>
    <row r="473" spans="9:9">
      <c r="I473" s="235"/>
    </row>
    <row r="474" spans="9:9">
      <c r="I474" s="235"/>
    </row>
    <row r="475" spans="9:9">
      <c r="I475" s="235"/>
    </row>
    <row r="476" spans="9:9">
      <c r="I476" s="235"/>
    </row>
    <row r="477" spans="9:9">
      <c r="I477" s="235"/>
    </row>
    <row r="478" spans="9:9">
      <c r="I478" s="235"/>
    </row>
    <row r="479" spans="9:9">
      <c r="I479" s="235"/>
    </row>
    <row r="480" spans="9:9">
      <c r="I480" s="235"/>
    </row>
    <row r="481" spans="9:9">
      <c r="I481" s="235"/>
    </row>
    <row r="482" spans="9:9">
      <c r="I482" s="235"/>
    </row>
    <row r="483" spans="9:9">
      <c r="I483" s="235"/>
    </row>
    <row r="484" spans="9:9">
      <c r="I484" s="235"/>
    </row>
    <row r="485" spans="9:9">
      <c r="I485" s="235"/>
    </row>
    <row r="486" spans="9:9">
      <c r="I486" s="235"/>
    </row>
    <row r="487" spans="9:9">
      <c r="I487" s="235"/>
    </row>
    <row r="488" spans="9:9">
      <c r="I488" s="235"/>
    </row>
    <row r="489" spans="9:9">
      <c r="I489" s="235"/>
    </row>
    <row r="490" spans="9:9">
      <c r="I490" s="235"/>
    </row>
    <row r="491" spans="9:9">
      <c r="I491" s="235"/>
    </row>
    <row r="492" spans="9:9">
      <c r="I492" s="235"/>
    </row>
    <row r="493" spans="9:9">
      <c r="I493" s="235"/>
    </row>
    <row r="494" spans="9:9">
      <c r="I494" s="235"/>
    </row>
    <row r="495" spans="9:9">
      <c r="I495" s="235"/>
    </row>
    <row r="496" spans="9:9">
      <c r="I496" s="235"/>
    </row>
    <row r="497" spans="9:9">
      <c r="I497" s="235"/>
    </row>
    <row r="498" spans="9:9">
      <c r="I498" s="235"/>
    </row>
    <row r="499" spans="9:9">
      <c r="I499" s="235"/>
    </row>
    <row r="500" spans="9:9">
      <c r="I500" s="235"/>
    </row>
    <row r="501" spans="9:9">
      <c r="I501" s="235"/>
    </row>
    <row r="502" spans="9:9">
      <c r="I502" s="235"/>
    </row>
    <row r="503" spans="9:9">
      <c r="I503" s="235"/>
    </row>
    <row r="504" spans="9:9">
      <c r="I504" s="235"/>
    </row>
    <row r="505" spans="9:9">
      <c r="I505" s="235"/>
    </row>
    <row r="506" spans="9:9">
      <c r="I506" s="235"/>
    </row>
    <row r="507" spans="9:9">
      <c r="I507" s="235"/>
    </row>
    <row r="508" spans="9:9">
      <c r="I508" s="235"/>
    </row>
    <row r="509" spans="9:9">
      <c r="I509" s="235"/>
    </row>
    <row r="510" spans="9:9">
      <c r="I510" s="235"/>
    </row>
    <row r="511" spans="9:9">
      <c r="I511" s="235"/>
    </row>
    <row r="512" spans="9:9">
      <c r="I512" s="235"/>
    </row>
    <row r="513" spans="9:9">
      <c r="I513" s="235"/>
    </row>
    <row r="514" spans="9:9">
      <c r="I514" s="235"/>
    </row>
    <row r="515" spans="9:9">
      <c r="I515" s="235"/>
    </row>
    <row r="516" spans="9:9">
      <c r="I516" s="235"/>
    </row>
    <row r="517" spans="9:9">
      <c r="I517" s="235"/>
    </row>
    <row r="518" spans="9:9">
      <c r="I518" s="235"/>
    </row>
    <row r="519" spans="9:9">
      <c r="I519" s="235"/>
    </row>
    <row r="520" spans="9:9">
      <c r="I520" s="235"/>
    </row>
    <row r="521" spans="9:9">
      <c r="I521" s="235"/>
    </row>
    <row r="522" spans="9:9">
      <c r="I522" s="235"/>
    </row>
    <row r="523" spans="9:9">
      <c r="I523" s="235"/>
    </row>
    <row r="524" spans="9:9">
      <c r="I524" s="235"/>
    </row>
    <row r="525" spans="9:9">
      <c r="I525" s="235"/>
    </row>
    <row r="526" spans="9:9">
      <c r="I526" s="235"/>
    </row>
    <row r="527" spans="9:9">
      <c r="I527" s="235"/>
    </row>
    <row r="528" spans="9:9">
      <c r="I528" s="235"/>
    </row>
    <row r="529" spans="9:9">
      <c r="I529" s="235"/>
    </row>
    <row r="530" spans="9:9">
      <c r="I530" s="235"/>
    </row>
    <row r="531" spans="9:9">
      <c r="I531" s="235"/>
    </row>
    <row r="532" spans="9:9">
      <c r="I532" s="235"/>
    </row>
    <row r="533" spans="9:9">
      <c r="I533" s="235"/>
    </row>
    <row r="534" spans="9:9">
      <c r="I534" s="235"/>
    </row>
    <row r="535" spans="9:9">
      <c r="I535" s="235"/>
    </row>
    <row r="536" spans="9:9">
      <c r="I536" s="235"/>
    </row>
    <row r="537" spans="9:9">
      <c r="I537" s="235"/>
    </row>
    <row r="538" spans="9:9">
      <c r="I538" s="235"/>
    </row>
    <row r="539" spans="9:9">
      <c r="I539" s="235"/>
    </row>
    <row r="540" spans="9:9">
      <c r="I540" s="235"/>
    </row>
    <row r="541" spans="9:9">
      <c r="I541" s="235"/>
    </row>
    <row r="542" spans="9:9">
      <c r="I542" s="235"/>
    </row>
    <row r="543" spans="9:9">
      <c r="I543" s="235"/>
    </row>
    <row r="544" spans="9:9">
      <c r="I544" s="235"/>
    </row>
    <row r="545" spans="9:9">
      <c r="I545" s="235"/>
    </row>
    <row r="546" spans="9:9">
      <c r="I546" s="235"/>
    </row>
    <row r="547" spans="9:9">
      <c r="I547" s="235"/>
    </row>
    <row r="548" spans="9:9">
      <c r="I548" s="235"/>
    </row>
    <row r="549" spans="9:9">
      <c r="I549" s="235"/>
    </row>
    <row r="550" spans="9:9">
      <c r="I550" s="235"/>
    </row>
    <row r="551" spans="9:9">
      <c r="I551" s="235"/>
    </row>
    <row r="552" spans="9:9">
      <c r="I552" s="235"/>
    </row>
    <row r="553" spans="9:9">
      <c r="I553" s="235"/>
    </row>
    <row r="554" spans="9:9">
      <c r="I554" s="235"/>
    </row>
    <row r="555" spans="9:9">
      <c r="I555" s="235"/>
    </row>
    <row r="556" spans="9:9">
      <c r="I556" s="235"/>
    </row>
    <row r="557" spans="9:9">
      <c r="I557" s="235"/>
    </row>
    <row r="558" spans="9:9">
      <c r="I558" s="235"/>
    </row>
    <row r="559" spans="9:9">
      <c r="I559" s="235"/>
    </row>
    <row r="560" spans="9:9">
      <c r="I560" s="235"/>
    </row>
    <row r="561" spans="9:9">
      <c r="I561" s="235"/>
    </row>
    <row r="562" spans="9:9">
      <c r="I562" s="235"/>
    </row>
    <row r="563" spans="9:9">
      <c r="I563" s="235"/>
    </row>
    <row r="564" spans="9:9">
      <c r="I564" s="235"/>
    </row>
    <row r="565" spans="9:9">
      <c r="I565" s="235"/>
    </row>
    <row r="566" spans="9:9">
      <c r="I566" s="235"/>
    </row>
    <row r="567" spans="9:9">
      <c r="I567" s="235"/>
    </row>
    <row r="568" spans="9:9">
      <c r="I568" s="235"/>
    </row>
    <row r="569" spans="9:9">
      <c r="I569" s="235"/>
    </row>
    <row r="570" spans="9:9">
      <c r="I570" s="235"/>
    </row>
    <row r="571" spans="9:9">
      <c r="I571" s="235"/>
    </row>
    <row r="572" spans="9:9">
      <c r="I572" s="235"/>
    </row>
    <row r="573" spans="9:9">
      <c r="I573" s="235"/>
    </row>
    <row r="574" spans="9:9">
      <c r="I574" s="235"/>
    </row>
    <row r="575" spans="9:9">
      <c r="I575" s="235"/>
    </row>
    <row r="576" spans="9:9">
      <c r="I576" s="235"/>
    </row>
    <row r="577" spans="9:9">
      <c r="I577" s="235"/>
    </row>
    <row r="578" spans="9:9">
      <c r="I578" s="235"/>
    </row>
    <row r="579" spans="9:9">
      <c r="I579" s="235"/>
    </row>
    <row r="580" spans="9:9">
      <c r="I580" s="235"/>
    </row>
    <row r="581" spans="9:9">
      <c r="I581" s="235"/>
    </row>
    <row r="582" spans="9:9">
      <c r="I582" s="235"/>
    </row>
    <row r="583" spans="9:9">
      <c r="I583" s="235"/>
    </row>
    <row r="584" spans="9:9">
      <c r="I584" s="235"/>
    </row>
    <row r="585" spans="9:9">
      <c r="I585" s="235"/>
    </row>
    <row r="586" spans="9:9">
      <c r="I586" s="235"/>
    </row>
    <row r="587" spans="9:9">
      <c r="I587" s="235"/>
    </row>
    <row r="588" spans="9:9">
      <c r="I588" s="235"/>
    </row>
    <row r="589" spans="9:9">
      <c r="I589" s="235"/>
    </row>
    <row r="590" spans="9:9">
      <c r="I590" s="235"/>
    </row>
    <row r="591" spans="9:9">
      <c r="I591" s="235"/>
    </row>
    <row r="592" spans="9:9">
      <c r="I592" s="235"/>
    </row>
    <row r="593" spans="9:9">
      <c r="I593" s="235"/>
    </row>
    <row r="594" spans="9:9">
      <c r="I594" s="235"/>
    </row>
    <row r="595" spans="9:9">
      <c r="I595" s="235"/>
    </row>
    <row r="596" spans="9:9">
      <c r="I596" s="235"/>
    </row>
    <row r="597" spans="9:9">
      <c r="I597" s="235"/>
    </row>
    <row r="598" spans="9:9">
      <c r="I598" s="235"/>
    </row>
    <row r="599" spans="9:9">
      <c r="I599" s="235"/>
    </row>
    <row r="600" spans="9:9">
      <c r="I600" s="235"/>
    </row>
    <row r="601" spans="9:9">
      <c r="I601" s="235"/>
    </row>
    <row r="602" spans="9:9">
      <c r="I602" s="235"/>
    </row>
    <row r="603" spans="9:9">
      <c r="I603" s="235"/>
    </row>
    <row r="604" spans="9:9">
      <c r="I604" s="235"/>
    </row>
    <row r="605" spans="9:9">
      <c r="I605" s="235"/>
    </row>
    <row r="606" spans="9:9">
      <c r="I606" s="235"/>
    </row>
    <row r="607" spans="9:9">
      <c r="I607" s="235"/>
    </row>
    <row r="608" spans="9:9">
      <c r="I608" s="235"/>
    </row>
    <row r="609" spans="9:9">
      <c r="I609" s="235"/>
    </row>
    <row r="610" spans="9:9">
      <c r="I610" s="235"/>
    </row>
    <row r="611" spans="9:9">
      <c r="I611" s="235"/>
    </row>
    <row r="612" spans="9:9">
      <c r="I612" s="235"/>
    </row>
    <row r="613" spans="9:9">
      <c r="I613" s="235"/>
    </row>
    <row r="614" spans="9:9">
      <c r="I614" s="235"/>
    </row>
    <row r="615" spans="9:9">
      <c r="I615" s="235"/>
    </row>
    <row r="616" spans="9:9">
      <c r="I616" s="235"/>
    </row>
    <row r="617" spans="9:9">
      <c r="I617" s="235"/>
    </row>
    <row r="618" spans="9:9">
      <c r="I618" s="235"/>
    </row>
    <row r="619" spans="9:9">
      <c r="I619" s="235"/>
    </row>
    <row r="620" spans="9:9">
      <c r="I620" s="235"/>
    </row>
    <row r="621" spans="9:9">
      <c r="I621" s="235"/>
    </row>
    <row r="622" spans="9:9">
      <c r="I622" s="235"/>
    </row>
    <row r="623" spans="9:9">
      <c r="I623" s="235"/>
    </row>
    <row r="624" spans="9:9">
      <c r="I624" s="235"/>
    </row>
    <row r="625" spans="9:9">
      <c r="I625" s="235"/>
    </row>
    <row r="626" spans="9:9">
      <c r="I626" s="235"/>
    </row>
    <row r="627" spans="9:9">
      <c r="I627" s="235"/>
    </row>
    <row r="628" spans="9:9">
      <c r="I628" s="235"/>
    </row>
    <row r="629" spans="9:9">
      <c r="I629" s="235"/>
    </row>
    <row r="630" spans="9:9">
      <c r="I630" s="235"/>
    </row>
    <row r="631" spans="9:9">
      <c r="I631" s="235"/>
    </row>
    <row r="632" spans="9:9">
      <c r="I632" s="235"/>
    </row>
    <row r="633" spans="9:9">
      <c r="I633" s="235"/>
    </row>
    <row r="634" spans="9:9">
      <c r="I634" s="235"/>
    </row>
    <row r="635" spans="9:9">
      <c r="I635" s="235"/>
    </row>
    <row r="636" spans="9:9">
      <c r="I636" s="235"/>
    </row>
    <row r="637" spans="9:9">
      <c r="I637" s="235"/>
    </row>
    <row r="638" spans="9:9">
      <c r="I638" s="235"/>
    </row>
    <row r="639" spans="9:9">
      <c r="I639" s="235"/>
    </row>
    <row r="640" spans="9:9">
      <c r="I640" s="235"/>
    </row>
    <row r="641" spans="9:9">
      <c r="I641" s="235"/>
    </row>
    <row r="642" spans="9:9">
      <c r="I642" s="235"/>
    </row>
    <row r="643" spans="9:9">
      <c r="I643" s="235"/>
    </row>
    <row r="644" spans="9:9">
      <c r="I644" s="235"/>
    </row>
    <row r="645" spans="9:9">
      <c r="I645" s="235"/>
    </row>
    <row r="646" spans="9:9">
      <c r="I646" s="235"/>
    </row>
    <row r="647" spans="9:9">
      <c r="I647" s="235"/>
    </row>
    <row r="648" spans="9:9">
      <c r="I648" s="235"/>
    </row>
    <row r="649" spans="9:9">
      <c r="I649" s="235"/>
    </row>
    <row r="650" spans="9:9">
      <c r="I650" s="235"/>
    </row>
    <row r="651" spans="9:9">
      <c r="I651" s="235"/>
    </row>
    <row r="652" spans="9:9">
      <c r="I652" s="235"/>
    </row>
    <row r="653" spans="9:9">
      <c r="I653" s="235"/>
    </row>
    <row r="654" spans="9:9">
      <c r="I654" s="235"/>
    </row>
    <row r="655" spans="9:9">
      <c r="I655" s="235"/>
    </row>
    <row r="656" spans="9:9">
      <c r="I656" s="235"/>
    </row>
    <row r="657" spans="9:9">
      <c r="I657" s="235"/>
    </row>
    <row r="658" spans="9:9">
      <c r="I658" s="235"/>
    </row>
    <row r="659" spans="9:9">
      <c r="I659" s="235"/>
    </row>
    <row r="660" spans="9:9">
      <c r="I660" s="235"/>
    </row>
    <row r="661" spans="9:9">
      <c r="I661" s="235"/>
    </row>
    <row r="662" spans="9:9">
      <c r="I662" s="235"/>
    </row>
    <row r="663" spans="9:9">
      <c r="I663" s="235"/>
    </row>
    <row r="664" spans="9:9">
      <c r="I664" s="235"/>
    </row>
    <row r="665" spans="9:9">
      <c r="I665" s="235"/>
    </row>
    <row r="666" spans="9:9">
      <c r="I666" s="235"/>
    </row>
    <row r="667" spans="9:9">
      <c r="I667" s="235"/>
    </row>
    <row r="668" spans="9:9">
      <c r="I668" s="235"/>
    </row>
    <row r="669" spans="9:9">
      <c r="I669" s="235"/>
    </row>
    <row r="670" spans="9:9">
      <c r="I670" s="235"/>
    </row>
    <row r="671" spans="9:9">
      <c r="I671" s="235"/>
    </row>
    <row r="672" spans="9:9">
      <c r="I672" s="235"/>
    </row>
    <row r="673" spans="9:9">
      <c r="I673" s="235"/>
    </row>
    <row r="674" spans="9:9">
      <c r="I674" s="235"/>
    </row>
    <row r="675" spans="9:9">
      <c r="I675" s="235"/>
    </row>
    <row r="676" spans="9:9">
      <c r="I676" s="235"/>
    </row>
    <row r="677" spans="9:9">
      <c r="I677" s="235"/>
    </row>
    <row r="678" spans="9:9">
      <c r="I678" s="235"/>
    </row>
    <row r="679" spans="9:9">
      <c r="I679" s="235"/>
    </row>
    <row r="680" spans="9:9">
      <c r="I680" s="235"/>
    </row>
    <row r="681" spans="9:9">
      <c r="I681" s="235"/>
    </row>
    <row r="682" spans="9:9">
      <c r="I682" s="235"/>
    </row>
    <row r="683" spans="9:9">
      <c r="I683" s="235"/>
    </row>
    <row r="684" spans="9:9">
      <c r="I684" s="235"/>
    </row>
    <row r="685" spans="9:9">
      <c r="I685" s="235"/>
    </row>
    <row r="686" spans="9:9">
      <c r="I686" s="235"/>
    </row>
    <row r="687" spans="9:9">
      <c r="I687" s="235"/>
    </row>
    <row r="688" spans="9:9">
      <c r="I688" s="235"/>
    </row>
    <row r="689" spans="9:9">
      <c r="I689" s="235"/>
    </row>
    <row r="690" spans="9:9">
      <c r="I690" s="235"/>
    </row>
    <row r="691" spans="9:9">
      <c r="I691" s="235"/>
    </row>
    <row r="692" spans="9:9">
      <c r="I692" s="235"/>
    </row>
    <row r="693" spans="9:9">
      <c r="I693" s="235"/>
    </row>
    <row r="694" spans="9:9">
      <c r="I694" s="235"/>
    </row>
    <row r="695" spans="9:9">
      <c r="I695" s="235"/>
    </row>
    <row r="696" spans="9:9">
      <c r="I696" s="235"/>
    </row>
    <row r="697" spans="9:9">
      <c r="I697" s="235"/>
    </row>
    <row r="698" spans="9:9">
      <c r="I698" s="235"/>
    </row>
    <row r="699" spans="9:9">
      <c r="I699" s="235"/>
    </row>
    <row r="700" spans="9:9">
      <c r="I700" s="235"/>
    </row>
    <row r="701" spans="9:9">
      <c r="I701" s="235"/>
    </row>
    <row r="702" spans="9:9">
      <c r="I702" s="235"/>
    </row>
    <row r="703" spans="9:9">
      <c r="I703" s="235"/>
    </row>
    <row r="704" spans="9:9">
      <c r="I704" s="235"/>
    </row>
    <row r="705" spans="9:9">
      <c r="I705" s="235"/>
    </row>
    <row r="706" spans="9:9">
      <c r="I706" s="235"/>
    </row>
    <row r="707" spans="9:9">
      <c r="I707" s="235"/>
    </row>
    <row r="708" spans="9:9">
      <c r="I708" s="235"/>
    </row>
    <row r="709" spans="9:9">
      <c r="I709" s="235"/>
    </row>
    <row r="710" spans="9:9">
      <c r="I710" s="235"/>
    </row>
    <row r="711" spans="9:9">
      <c r="I711" s="235"/>
    </row>
    <row r="712" spans="9:9">
      <c r="I712" s="235"/>
    </row>
    <row r="713" spans="9:9">
      <c r="I713" s="235"/>
    </row>
    <row r="714" spans="9:9">
      <c r="I714" s="235"/>
    </row>
    <row r="715" spans="9:9">
      <c r="I715" s="235"/>
    </row>
    <row r="716" spans="9:9">
      <c r="I716" s="235"/>
    </row>
    <row r="717" spans="9:9">
      <c r="I717" s="235"/>
    </row>
    <row r="718" spans="9:9">
      <c r="I718" s="235"/>
    </row>
    <row r="719" spans="9:9">
      <c r="I719" s="235"/>
    </row>
    <row r="720" spans="9:9">
      <c r="I720" s="235"/>
    </row>
    <row r="721" spans="9:9">
      <c r="I721" s="235"/>
    </row>
    <row r="722" spans="9:9">
      <c r="I722" s="235"/>
    </row>
    <row r="723" spans="9:9">
      <c r="I723" s="235"/>
    </row>
    <row r="724" spans="9:9">
      <c r="I724" s="235"/>
    </row>
    <row r="725" spans="9:9">
      <c r="I725" s="235"/>
    </row>
    <row r="726" spans="9:9">
      <c r="I726" s="235"/>
    </row>
    <row r="727" spans="9:9">
      <c r="I727" s="235"/>
    </row>
    <row r="728" spans="9:9">
      <c r="I728" s="235"/>
    </row>
    <row r="729" spans="9:9">
      <c r="I729" s="235"/>
    </row>
    <row r="730" spans="9:9">
      <c r="I730" s="235"/>
    </row>
    <row r="731" spans="9:9">
      <c r="I731" s="235"/>
    </row>
    <row r="732" spans="9:9">
      <c r="I732" s="235"/>
    </row>
    <row r="733" spans="9:9">
      <c r="I733" s="235"/>
    </row>
    <row r="734" spans="9:9">
      <c r="I734" s="235"/>
    </row>
    <row r="735" spans="9:9">
      <c r="I735" s="235"/>
    </row>
    <row r="736" spans="9:9">
      <c r="I736" s="235"/>
    </row>
    <row r="737" spans="9:9">
      <c r="I737" s="235"/>
    </row>
    <row r="738" spans="9:9">
      <c r="I738" s="235"/>
    </row>
    <row r="739" spans="9:9">
      <c r="I739" s="235"/>
    </row>
    <row r="740" spans="9:9">
      <c r="I740" s="235"/>
    </row>
    <row r="741" spans="9:9">
      <c r="I741" s="235"/>
    </row>
    <row r="742" spans="9:9">
      <c r="I742" s="235"/>
    </row>
    <row r="743" spans="9:9">
      <c r="I743" s="235"/>
    </row>
    <row r="744" spans="9:9">
      <c r="I744" s="235"/>
    </row>
    <row r="745" spans="9:9">
      <c r="I745" s="235"/>
    </row>
    <row r="746" spans="9:9">
      <c r="I746" s="235"/>
    </row>
    <row r="747" spans="9:9">
      <c r="I747" s="235"/>
    </row>
    <row r="748" spans="9:9">
      <c r="I748" s="235"/>
    </row>
    <row r="749" spans="9:9">
      <c r="I749" s="235"/>
    </row>
    <row r="750" spans="9:9">
      <c r="I750" s="235"/>
    </row>
    <row r="751" spans="9:9">
      <c r="I751" s="235"/>
    </row>
    <row r="752" spans="9:9">
      <c r="I752" s="235"/>
    </row>
    <row r="753" spans="9:9">
      <c r="I753" s="235"/>
    </row>
    <row r="754" spans="9:9">
      <c r="I754" s="235"/>
    </row>
    <row r="755" spans="9:9">
      <c r="I755" s="235"/>
    </row>
    <row r="756" spans="9:9">
      <c r="I756" s="235"/>
    </row>
    <row r="757" spans="9:9">
      <c r="I757" s="235"/>
    </row>
    <row r="758" spans="9:9">
      <c r="I758" s="235"/>
    </row>
    <row r="759" spans="9:9">
      <c r="I759" s="235"/>
    </row>
    <row r="760" spans="9:9">
      <c r="I760" s="235"/>
    </row>
    <row r="761" spans="9:9">
      <c r="I761" s="235"/>
    </row>
    <row r="762" spans="9:9">
      <c r="I762" s="235"/>
    </row>
    <row r="763" spans="9:9">
      <c r="I763" s="235"/>
    </row>
    <row r="764" spans="9:9">
      <c r="I764" s="235"/>
    </row>
    <row r="765" spans="9:9">
      <c r="I765" s="235"/>
    </row>
    <row r="766" spans="9:9">
      <c r="I766" s="235"/>
    </row>
    <row r="767" spans="9:9">
      <c r="I767" s="235"/>
    </row>
    <row r="768" spans="9:9">
      <c r="I768" s="235"/>
    </row>
    <row r="769" spans="9:9">
      <c r="I769" s="235"/>
    </row>
    <row r="770" spans="9:9">
      <c r="I770" s="235"/>
    </row>
    <row r="771" spans="9:9">
      <c r="I771" s="235"/>
    </row>
    <row r="772" spans="9:9">
      <c r="I772" s="235"/>
    </row>
    <row r="773" spans="9:9">
      <c r="I773" s="235"/>
    </row>
    <row r="774" spans="9:9">
      <c r="I774" s="235"/>
    </row>
    <row r="775" spans="9:9">
      <c r="I775" s="235"/>
    </row>
    <row r="776" spans="9:9">
      <c r="I776" s="235"/>
    </row>
    <row r="777" spans="9:9">
      <c r="I777" s="235"/>
    </row>
    <row r="778" spans="9:9">
      <c r="I778" s="235"/>
    </row>
    <row r="779" spans="9:9">
      <c r="I779" s="235"/>
    </row>
    <row r="780" spans="9:9">
      <c r="I780" s="235"/>
    </row>
    <row r="781" spans="9:9">
      <c r="I781" s="235"/>
    </row>
    <row r="782" spans="9:9">
      <c r="I782" s="235"/>
    </row>
    <row r="783" spans="9:9">
      <c r="I783" s="235"/>
    </row>
    <row r="784" spans="9:9">
      <c r="I784" s="235"/>
    </row>
    <row r="785" spans="9:9">
      <c r="I785" s="235"/>
    </row>
    <row r="786" spans="9:9">
      <c r="I786" s="235"/>
    </row>
    <row r="787" spans="9:9">
      <c r="I787" s="235"/>
    </row>
    <row r="788" spans="9:9">
      <c r="I788" s="235"/>
    </row>
    <row r="789" spans="9:9">
      <c r="I789" s="235"/>
    </row>
    <row r="790" spans="9:9">
      <c r="I790" s="235"/>
    </row>
    <row r="791" spans="9:9">
      <c r="I791" s="235"/>
    </row>
    <row r="792" spans="9:9">
      <c r="I792" s="235"/>
    </row>
    <row r="793" spans="9:9">
      <c r="I793" s="235"/>
    </row>
    <row r="794" spans="9:9">
      <c r="I794" s="235"/>
    </row>
    <row r="795" spans="9:9">
      <c r="I795" s="235"/>
    </row>
    <row r="796" spans="9:9">
      <c r="I796" s="235"/>
    </row>
    <row r="797" spans="9:9">
      <c r="I797" s="235"/>
    </row>
    <row r="798" spans="9:9">
      <c r="I798" s="235"/>
    </row>
    <row r="799" spans="9:9">
      <c r="I799" s="235"/>
    </row>
    <row r="800" spans="9:9">
      <c r="I800" s="235"/>
    </row>
    <row r="801" spans="9:9">
      <c r="I801" s="235"/>
    </row>
    <row r="802" spans="9:9">
      <c r="I802" s="235"/>
    </row>
    <row r="803" spans="9:9">
      <c r="I803" s="235"/>
    </row>
    <row r="804" spans="9:9">
      <c r="I804" s="235"/>
    </row>
    <row r="805" spans="9:9">
      <c r="I805" s="235"/>
    </row>
    <row r="806" spans="9:9">
      <c r="I806" s="235"/>
    </row>
    <row r="807" spans="9:9">
      <c r="I807" s="235"/>
    </row>
    <row r="808" spans="9:9">
      <c r="I808" s="235"/>
    </row>
    <row r="809" spans="9:9">
      <c r="I809" s="235"/>
    </row>
    <row r="810" spans="9:9">
      <c r="I810" s="235"/>
    </row>
    <row r="811" spans="9:9">
      <c r="I811" s="235"/>
    </row>
    <row r="812" spans="9:9">
      <c r="I812" s="235"/>
    </row>
    <row r="813" spans="9:9">
      <c r="I813" s="235"/>
    </row>
    <row r="814" spans="9:9">
      <c r="I814" s="235"/>
    </row>
    <row r="815" spans="9:9">
      <c r="I815" s="235"/>
    </row>
    <row r="816" spans="9:9">
      <c r="I816" s="235"/>
    </row>
    <row r="817" spans="9:9">
      <c r="I817" s="235"/>
    </row>
    <row r="818" spans="9:9">
      <c r="I818" s="235"/>
    </row>
    <row r="819" spans="9:9">
      <c r="I819" s="235"/>
    </row>
    <row r="820" spans="9:9">
      <c r="I820" s="235"/>
    </row>
    <row r="821" spans="9:9">
      <c r="I821" s="235"/>
    </row>
    <row r="822" spans="9:9">
      <c r="I822" s="235"/>
    </row>
    <row r="823" spans="9:9">
      <c r="I823" s="235"/>
    </row>
    <row r="824" spans="9:9">
      <c r="I824" s="235"/>
    </row>
    <row r="825" spans="9:9">
      <c r="I825" s="235"/>
    </row>
    <row r="826" spans="9:9">
      <c r="I826" s="235"/>
    </row>
    <row r="827" spans="9:9">
      <c r="I827" s="235"/>
    </row>
    <row r="828" spans="9:9">
      <c r="I828" s="235"/>
    </row>
    <row r="829" spans="9:9">
      <c r="I829" s="235"/>
    </row>
    <row r="830" spans="9:9">
      <c r="I830" s="235"/>
    </row>
    <row r="831" spans="9:9">
      <c r="I831" s="235"/>
    </row>
    <row r="832" spans="9:9">
      <c r="I832" s="235"/>
    </row>
    <row r="833" spans="9:9">
      <c r="I833" s="235"/>
    </row>
    <row r="834" spans="9:9">
      <c r="I834" s="235"/>
    </row>
    <row r="835" spans="9:9">
      <c r="I835" s="235"/>
    </row>
    <row r="836" spans="9:9">
      <c r="I836" s="235"/>
    </row>
    <row r="837" spans="9:9">
      <c r="I837" s="235"/>
    </row>
    <row r="838" spans="9:9">
      <c r="I838" s="235"/>
    </row>
    <row r="839" spans="9:9">
      <c r="I839" s="235"/>
    </row>
    <row r="840" spans="9:9">
      <c r="I840" s="235"/>
    </row>
    <row r="841" spans="9:9">
      <c r="I841" s="235"/>
    </row>
    <row r="842" spans="9:9">
      <c r="I842" s="235"/>
    </row>
    <row r="843" spans="9:9">
      <c r="I843" s="235"/>
    </row>
    <row r="844" spans="9:9">
      <c r="I844" s="235"/>
    </row>
    <row r="845" spans="9:9">
      <c r="I845" s="235"/>
    </row>
    <row r="846" spans="9:9">
      <c r="I846" s="235"/>
    </row>
    <row r="847" spans="9:9">
      <c r="I847" s="235"/>
    </row>
    <row r="848" spans="9:9">
      <c r="I848" s="235"/>
    </row>
    <row r="849" spans="9:9">
      <c r="I849" s="235"/>
    </row>
    <row r="850" spans="9:9">
      <c r="I850" s="235"/>
    </row>
    <row r="851" spans="9:9">
      <c r="I851" s="235"/>
    </row>
    <row r="852" spans="9:9">
      <c r="I852" s="235"/>
    </row>
    <row r="853" spans="9:9">
      <c r="I853" s="235"/>
    </row>
    <row r="854" spans="9:9">
      <c r="I854" s="235"/>
    </row>
    <row r="855" spans="9:9">
      <c r="I855" s="235"/>
    </row>
    <row r="856" spans="9:9">
      <c r="I856" s="235"/>
    </row>
    <row r="857" spans="9:9">
      <c r="I857" s="235"/>
    </row>
    <row r="858" spans="9:9">
      <c r="I858" s="235"/>
    </row>
    <row r="859" spans="9:9">
      <c r="I859" s="235"/>
    </row>
    <row r="860" spans="9:9">
      <c r="I860" s="235"/>
    </row>
    <row r="861" spans="9:9">
      <c r="I861" s="235"/>
    </row>
    <row r="862" spans="9:9">
      <c r="I862" s="235"/>
    </row>
    <row r="863" spans="9:9">
      <c r="I863" s="235"/>
    </row>
    <row r="864" spans="9:9">
      <c r="I864" s="235"/>
    </row>
    <row r="865" spans="9:9">
      <c r="I865" s="235"/>
    </row>
    <row r="866" spans="9:9">
      <c r="I866" s="235"/>
    </row>
    <row r="867" spans="9:9">
      <c r="I867" s="235"/>
    </row>
    <row r="868" spans="9:9">
      <c r="I868" s="235"/>
    </row>
    <row r="869" spans="9:9">
      <c r="I869" s="235"/>
    </row>
    <row r="870" spans="9:9">
      <c r="I870" s="235"/>
    </row>
    <row r="871" spans="9:9">
      <c r="I871" s="235"/>
    </row>
    <row r="872" spans="9:9">
      <c r="I872" s="235"/>
    </row>
    <row r="873" spans="9:9">
      <c r="I873" s="235"/>
    </row>
    <row r="874" spans="9:9">
      <c r="I874" s="235"/>
    </row>
    <row r="875" spans="9:9">
      <c r="I875" s="235"/>
    </row>
    <row r="876" spans="9:9">
      <c r="I876" s="235"/>
    </row>
    <row r="877" spans="9:9">
      <c r="I877" s="235"/>
    </row>
    <row r="878" spans="9:9">
      <c r="I878" s="235"/>
    </row>
    <row r="879" spans="9:9">
      <c r="I879" s="235"/>
    </row>
    <row r="880" spans="9:9">
      <c r="I880" s="235"/>
    </row>
    <row r="881" spans="9:9">
      <c r="I881" s="235"/>
    </row>
    <row r="882" spans="9:9">
      <c r="I882" s="235"/>
    </row>
    <row r="883" spans="9:9">
      <c r="I883" s="235"/>
    </row>
    <row r="884" spans="9:9">
      <c r="I884" s="235"/>
    </row>
    <row r="885" spans="9:9">
      <c r="I885" s="235"/>
    </row>
    <row r="886" spans="9:9">
      <c r="I886" s="235"/>
    </row>
    <row r="887" spans="9:9">
      <c r="I887" s="235"/>
    </row>
    <row r="888" spans="9:9">
      <c r="I888" s="235"/>
    </row>
    <row r="889" spans="9:9">
      <c r="I889" s="235"/>
    </row>
    <row r="890" spans="9:9">
      <c r="I890" s="235"/>
    </row>
    <row r="891" spans="9:9">
      <c r="I891" s="235"/>
    </row>
    <row r="892" spans="9:9">
      <c r="I892" s="235"/>
    </row>
    <row r="893" spans="9:9">
      <c r="I893" s="235"/>
    </row>
    <row r="894" spans="9:9">
      <c r="I894" s="235"/>
    </row>
    <row r="895" spans="9:9">
      <c r="I895" s="235"/>
    </row>
    <row r="896" spans="9:9">
      <c r="I896" s="235"/>
    </row>
    <row r="897" spans="9:9">
      <c r="I897" s="235"/>
    </row>
    <row r="898" spans="9:9">
      <c r="I898" s="235"/>
    </row>
    <row r="899" spans="9:9">
      <c r="I899" s="235"/>
    </row>
    <row r="900" spans="9:9">
      <c r="I900" s="235"/>
    </row>
    <row r="901" spans="9:9">
      <c r="I901" s="235"/>
    </row>
    <row r="902" spans="9:9">
      <c r="I902" s="235"/>
    </row>
    <row r="903" spans="9:9">
      <c r="I903" s="235"/>
    </row>
    <row r="904" spans="9:9">
      <c r="I904" s="235"/>
    </row>
    <row r="905" spans="9:9">
      <c r="I905" s="235"/>
    </row>
    <row r="906" spans="9:9">
      <c r="I906" s="235"/>
    </row>
    <row r="907" spans="9:9">
      <c r="I907" s="235"/>
    </row>
    <row r="908" spans="9:9">
      <c r="I908" s="235"/>
    </row>
    <row r="909" spans="9:9">
      <c r="I909" s="235"/>
    </row>
    <row r="910" spans="9:9">
      <c r="I910" s="235"/>
    </row>
    <row r="911" spans="9:9">
      <c r="I911" s="235"/>
    </row>
    <row r="912" spans="9:9">
      <c r="I912" s="235"/>
    </row>
    <row r="913" spans="9:9">
      <c r="I913" s="235"/>
    </row>
    <row r="914" spans="9:9">
      <c r="I914" s="235"/>
    </row>
    <row r="915" spans="9:9">
      <c r="I915" s="235"/>
    </row>
    <row r="916" spans="9:9">
      <c r="I916" s="235"/>
    </row>
    <row r="917" spans="9:9">
      <c r="I917" s="235"/>
    </row>
    <row r="918" spans="9:9">
      <c r="I918" s="235"/>
    </row>
    <row r="919" spans="9:9">
      <c r="I919" s="235"/>
    </row>
    <row r="920" spans="9:9">
      <c r="I920" s="235"/>
    </row>
    <row r="921" spans="9:9">
      <c r="I921" s="235"/>
    </row>
    <row r="922" spans="9:9">
      <c r="I922" s="235"/>
    </row>
    <row r="923" spans="9:9">
      <c r="I923" s="235"/>
    </row>
    <row r="924" spans="9:9">
      <c r="I924" s="235"/>
    </row>
    <row r="925" spans="9:9">
      <c r="I925" s="235"/>
    </row>
    <row r="926" spans="9:9">
      <c r="I926" s="235"/>
    </row>
    <row r="927" spans="9:9">
      <c r="I927" s="235"/>
    </row>
    <row r="928" spans="9:9">
      <c r="I928" s="235"/>
    </row>
    <row r="929" spans="9:9">
      <c r="I929" s="235"/>
    </row>
    <row r="930" spans="9:9">
      <c r="I930" s="235"/>
    </row>
    <row r="931" spans="9:9">
      <c r="I931" s="235"/>
    </row>
    <row r="932" spans="9:9">
      <c r="I932" s="235"/>
    </row>
    <row r="933" spans="9:9">
      <c r="I933" s="235"/>
    </row>
    <row r="934" spans="9:9">
      <c r="I934" s="235"/>
    </row>
    <row r="935" spans="9:9">
      <c r="I935" s="235"/>
    </row>
    <row r="936" spans="9:9">
      <c r="I936" s="235"/>
    </row>
    <row r="937" spans="9:9">
      <c r="I937" s="235"/>
    </row>
    <row r="938" spans="9:9">
      <c r="I938" s="235"/>
    </row>
    <row r="939" spans="9:9">
      <c r="I939" s="235"/>
    </row>
    <row r="940" spans="9:9">
      <c r="I940" s="235"/>
    </row>
    <row r="941" spans="9:9">
      <c r="I941" s="235"/>
    </row>
    <row r="942" spans="9:9">
      <c r="I942" s="235"/>
    </row>
    <row r="943" spans="9:9">
      <c r="I943" s="235"/>
    </row>
    <row r="944" spans="9:9">
      <c r="I944" s="235"/>
    </row>
    <row r="945" spans="9:9">
      <c r="I945" s="235"/>
    </row>
    <row r="946" spans="9:9">
      <c r="I946" s="235"/>
    </row>
    <row r="947" spans="9:9">
      <c r="I947" s="235"/>
    </row>
    <row r="948" spans="9:9">
      <c r="I948" s="235"/>
    </row>
    <row r="949" spans="9:9">
      <c r="I949" s="235"/>
    </row>
    <row r="950" spans="9:9">
      <c r="I950" s="235"/>
    </row>
    <row r="951" spans="9:9">
      <c r="I951" s="235"/>
    </row>
    <row r="952" spans="9:9">
      <c r="I952" s="235"/>
    </row>
    <row r="953" spans="9:9">
      <c r="I953" s="235"/>
    </row>
    <row r="954" spans="9:9">
      <c r="I954" s="235"/>
    </row>
    <row r="955" spans="9:9">
      <c r="I955" s="235"/>
    </row>
    <row r="956" spans="9:9">
      <c r="I956" s="235"/>
    </row>
    <row r="957" spans="9:9">
      <c r="I957" s="235"/>
    </row>
    <row r="958" spans="9:9">
      <c r="I958" s="235"/>
    </row>
    <row r="959" spans="9:9">
      <c r="I959" s="235"/>
    </row>
    <row r="960" spans="9:9">
      <c r="I960" s="235"/>
    </row>
    <row r="961" spans="9:9">
      <c r="I961" s="235"/>
    </row>
    <row r="962" spans="9:9">
      <c r="I962" s="235"/>
    </row>
    <row r="963" spans="9:9">
      <c r="I963" s="235"/>
    </row>
    <row r="964" spans="9:9">
      <c r="I964" s="235"/>
    </row>
    <row r="965" spans="9:9">
      <c r="I965" s="235"/>
    </row>
    <row r="966" spans="9:9">
      <c r="I966" s="235"/>
    </row>
    <row r="967" spans="9:9">
      <c r="I967" s="235"/>
    </row>
    <row r="968" spans="9:9">
      <c r="I968" s="235"/>
    </row>
    <row r="969" spans="9:9">
      <c r="I969" s="235"/>
    </row>
    <row r="970" spans="9:9">
      <c r="I970" s="235"/>
    </row>
    <row r="971" spans="9:9">
      <c r="I971" s="235"/>
    </row>
    <row r="972" spans="9:9">
      <c r="I972" s="235"/>
    </row>
    <row r="973" spans="9:9">
      <c r="I973" s="235"/>
    </row>
    <row r="974" spans="9:9">
      <c r="I974" s="235"/>
    </row>
    <row r="975" spans="9:9">
      <c r="I975" s="235"/>
    </row>
    <row r="976" spans="9:9">
      <c r="I976" s="235"/>
    </row>
    <row r="977" spans="9:9">
      <c r="I977" s="235"/>
    </row>
    <row r="978" spans="9:9">
      <c r="I978" s="235"/>
    </row>
    <row r="979" spans="9:9">
      <c r="I979" s="235"/>
    </row>
    <row r="980" spans="9:9">
      <c r="I980" s="235"/>
    </row>
    <row r="981" spans="9:9">
      <c r="I981" s="235"/>
    </row>
    <row r="982" spans="9:9">
      <c r="I982" s="235"/>
    </row>
    <row r="983" spans="9:9">
      <c r="I983" s="235"/>
    </row>
    <row r="984" spans="9:9">
      <c r="I984" s="235"/>
    </row>
    <row r="985" spans="9:9">
      <c r="I985" s="235"/>
    </row>
    <row r="986" spans="9:9">
      <c r="I986" s="235"/>
    </row>
    <row r="987" spans="9:9">
      <c r="I987" s="235"/>
    </row>
    <row r="988" spans="9:9">
      <c r="I988" s="235"/>
    </row>
    <row r="989" spans="9:9">
      <c r="I989" s="235"/>
    </row>
    <row r="990" spans="9:9">
      <c r="I990" s="235"/>
    </row>
    <row r="991" spans="9:9">
      <c r="I991" s="235"/>
    </row>
    <row r="992" spans="9:9">
      <c r="I992" s="235"/>
    </row>
    <row r="993" spans="9:9">
      <c r="I993" s="235"/>
    </row>
    <row r="994" spans="9:9">
      <c r="I994" s="235"/>
    </row>
    <row r="995" spans="9:9">
      <c r="I995" s="235"/>
    </row>
    <row r="996" spans="9:9">
      <c r="I996" s="235"/>
    </row>
    <row r="997" spans="9:9">
      <c r="I997" s="235"/>
    </row>
    <row r="998" spans="9:9">
      <c r="I998" s="235"/>
    </row>
    <row r="999" spans="9:9">
      <c r="I999" s="235"/>
    </row>
  </sheetData>
  <dataValidations count="2">
    <dataValidation type="list" allowBlank="1" showErrorMessage="1" sqref="F3:G3 Q4:R9 Q14:R14 Q21:R21 Q26:R26 F42:G61" xr:uid="{00000000-0002-0000-3B00-000000000000}">
      <formula1>"Yes,No,NA"</formula1>
    </dataValidation>
    <dataValidation type="list" allowBlank="1" showErrorMessage="1" sqref="H3 S4:S9 S14 S21 S26 H42:H61" xr:uid="{00000000-0002-0000-3B00-000001000000}">
      <formula1>"Venmo,Zelle,Paypal,Apple pay,Cash,Not in the Directory"</formula1>
    </dataValidation>
  </dataValidations>
  <pageMargins left="0.7" right="0.7" top="0.75" bottom="0.75" header="0.3" footer="0.3"/>
  <tableParts count="19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April 2022</vt:lpstr>
      <vt:lpstr>May 2022</vt:lpstr>
      <vt:lpstr>June 2022</vt:lpstr>
      <vt:lpstr>July 2022</vt:lpstr>
      <vt:lpstr>August 2022</vt:lpstr>
      <vt:lpstr>Sept 2022</vt:lpstr>
      <vt:lpstr>Oct 2022</vt:lpstr>
      <vt:lpstr>Nov 2022</vt:lpstr>
      <vt:lpstr>Feb 2023</vt:lpstr>
      <vt:lpstr>Jan 2023</vt:lpstr>
      <vt:lpstr>March 2023</vt:lpstr>
      <vt:lpstr>August 2024</vt:lpstr>
      <vt:lpstr>September 2024</vt:lpstr>
      <vt:lpstr>October 2024</vt:lpstr>
      <vt:lpstr>Nov 24</vt:lpstr>
      <vt:lpstr>Dec 24</vt:lpstr>
      <vt:lpstr>Jan 25</vt:lpstr>
      <vt:lpstr>Feb 25</vt:lpstr>
      <vt:lpstr>March 25</vt:lpstr>
      <vt:lpstr>April 25</vt:lpstr>
      <vt:lpstr>May 25</vt:lpstr>
      <vt:lpstr>Sheet1</vt:lpstr>
      <vt:lpstr>June 25</vt:lpstr>
      <vt:lpstr>Master Payment Structure</vt:lpstr>
      <vt:lpstr>Computer Payment Structure</vt:lpstr>
      <vt:lpstr>Directory</vt:lpstr>
      <vt:lpstr>Jan 2022B</vt:lpstr>
      <vt:lpstr>2020</vt:lpstr>
      <vt:lpstr>Feb 2022</vt:lpstr>
      <vt:lpstr>Jan-March 2021</vt:lpstr>
      <vt:lpstr>April 2021</vt:lpstr>
      <vt:lpstr>May 2021</vt:lpstr>
      <vt:lpstr>June 2021</vt:lpstr>
      <vt:lpstr>July 2021</vt:lpstr>
      <vt:lpstr>August 2021</vt:lpstr>
      <vt:lpstr>Sept 2021</vt:lpstr>
      <vt:lpstr>Oct 2021</vt:lpstr>
      <vt:lpstr>Nov 2021</vt:lpstr>
      <vt:lpstr>Dec 2021</vt:lpstr>
      <vt:lpstr>Jan 2022</vt:lpstr>
      <vt:lpstr>April 2023</vt:lpstr>
      <vt:lpstr>May 2023</vt:lpstr>
      <vt:lpstr>June 2023</vt:lpstr>
      <vt:lpstr>July 2024</vt:lpstr>
      <vt:lpstr>Aug 2023</vt:lpstr>
      <vt:lpstr>Sept 2023</vt:lpstr>
      <vt:lpstr>Oct 2023</vt:lpstr>
      <vt:lpstr>Nov 2023</vt:lpstr>
      <vt:lpstr>Dec 2023</vt:lpstr>
      <vt:lpstr>Jan 2024</vt:lpstr>
      <vt:lpstr>Feb 2024</vt:lpstr>
      <vt:lpstr>March 2024</vt:lpstr>
      <vt:lpstr>April 2024</vt:lpstr>
      <vt:lpstr>May 2024</vt:lpstr>
      <vt:lpstr>June 24</vt:lpstr>
      <vt:lpstr>July 2024a</vt:lpstr>
      <vt:lpstr>Group</vt:lpstr>
      <vt:lpstr>Team TMW</vt:lpstr>
      <vt:lpstr>Summary</vt:lpstr>
      <vt:lpstr>Future Months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ROHAN KHARKAR</cp:lastModifiedBy>
  <dcterms:modified xsi:type="dcterms:W3CDTF">2025-06-06T01:21:41Z</dcterms:modified>
</cp:coreProperties>
</file>