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Lasso_Weather_Output" sheetId="1" r:id="rId1"/>
    <sheet name="UK FY16-FY17 WATERFALL" sheetId="2" r:id="rId2"/>
  </sheets>
  <externalReferences>
    <externalReference r:id="rId3"/>
    <externalReference r:id="rId4"/>
  </externalReferences>
  <definedNames>
    <definedName name="_xlnm.Print_Area" localSheetId="1">'UK FY16-FY17 WATERFALL'!$A:$L</definedName>
    <definedName name="valuevx">42.314159</definedName>
  </definedNames>
  <calcPr calcId="145621"/>
  <pivotCaches>
    <pivotCache cacheId="54" r:id="rId5"/>
    <pivotCache cacheId="57" r:id="rId6"/>
  </pivotCaches>
</workbook>
</file>

<file path=xl/calcChain.xml><?xml version="1.0" encoding="utf-8"?>
<calcChain xmlns="http://schemas.openxmlformats.org/spreadsheetml/2006/main">
  <c r="K58" i="2" l="1"/>
  <c r="D58" i="2"/>
  <c r="F58" i="2" s="1"/>
  <c r="K62" i="2" s="1"/>
  <c r="D57" i="2"/>
  <c r="F57" i="2" s="1"/>
  <c r="K61" i="2" s="1"/>
  <c r="D56" i="2"/>
  <c r="F56" i="2" s="1"/>
  <c r="K60" i="2" s="1"/>
  <c r="D55" i="2"/>
  <c r="F55" i="2" s="1"/>
  <c r="K59" i="2" s="1"/>
  <c r="F54" i="2"/>
  <c r="K57" i="2" s="1"/>
  <c r="D54" i="2"/>
  <c r="H53" i="2"/>
  <c r="K56" i="2" s="1"/>
  <c r="G53" i="2"/>
  <c r="K55" i="2" s="1"/>
  <c r="F53" i="2"/>
  <c r="K54" i="2" s="1"/>
  <c r="E53" i="2"/>
  <c r="K53" i="2" s="1"/>
  <c r="D53" i="2"/>
  <c r="E55" i="2" l="1"/>
  <c r="E56" i="2" s="1"/>
  <c r="E57" i="2" s="1"/>
  <c r="E58" i="2" s="1"/>
  <c r="E54" i="2"/>
  <c r="E59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6" i="1"/>
  <c r="E6" i="1"/>
  <c r="F6" i="1" s="1"/>
  <c r="J55" i="2" l="1"/>
  <c r="J57" i="2"/>
  <c r="J56" i="2"/>
  <c r="J54" i="2"/>
  <c r="J53" i="2"/>
  <c r="J58" i="2"/>
  <c r="H4" i="1"/>
  <c r="I150" i="1" s="1"/>
  <c r="J150" i="1" s="1"/>
  <c r="I32" i="1" l="1"/>
  <c r="J32" i="1" s="1"/>
  <c r="I34" i="1"/>
  <c r="J34" i="1" s="1"/>
  <c r="I6" i="1"/>
  <c r="J6" i="1" s="1"/>
  <c r="I64" i="1"/>
  <c r="J64" i="1" s="1"/>
  <c r="I66" i="1"/>
  <c r="J66" i="1" s="1"/>
  <c r="I96" i="1"/>
  <c r="J96" i="1" s="1"/>
  <c r="I98" i="1"/>
  <c r="J98" i="1" s="1"/>
  <c r="I22" i="1"/>
  <c r="J22" i="1" s="1"/>
  <c r="I128" i="1"/>
  <c r="J128" i="1" s="1"/>
  <c r="I130" i="1"/>
  <c r="J130" i="1" s="1"/>
  <c r="I18" i="1"/>
  <c r="J18" i="1" s="1"/>
  <c r="I40" i="1"/>
  <c r="J40" i="1" s="1"/>
  <c r="I72" i="1"/>
  <c r="J72" i="1" s="1"/>
  <c r="I104" i="1"/>
  <c r="J104" i="1" s="1"/>
  <c r="I136" i="1"/>
  <c r="J136" i="1" s="1"/>
  <c r="I42" i="1"/>
  <c r="J42" i="1" s="1"/>
  <c r="I74" i="1"/>
  <c r="J74" i="1" s="1"/>
  <c r="I106" i="1"/>
  <c r="J106" i="1" s="1"/>
  <c r="I138" i="1"/>
  <c r="J138" i="1" s="1"/>
  <c r="I16" i="1"/>
  <c r="J16" i="1" s="1"/>
  <c r="I28" i="1"/>
  <c r="J28" i="1" s="1"/>
  <c r="I48" i="1"/>
  <c r="J48" i="1" s="1"/>
  <c r="I80" i="1"/>
  <c r="J80" i="1" s="1"/>
  <c r="I112" i="1"/>
  <c r="J112" i="1" s="1"/>
  <c r="I144" i="1"/>
  <c r="J144" i="1" s="1"/>
  <c r="I50" i="1"/>
  <c r="J50" i="1" s="1"/>
  <c r="I82" i="1"/>
  <c r="J82" i="1" s="1"/>
  <c r="I114" i="1"/>
  <c r="J114" i="1" s="1"/>
  <c r="I146" i="1"/>
  <c r="J146" i="1" s="1"/>
  <c r="I8" i="1"/>
  <c r="J8" i="1" s="1"/>
  <c r="I12" i="1"/>
  <c r="J12" i="1" s="1"/>
  <c r="I56" i="1"/>
  <c r="J56" i="1" s="1"/>
  <c r="I88" i="1"/>
  <c r="J88" i="1" s="1"/>
  <c r="I120" i="1"/>
  <c r="J120" i="1" s="1"/>
  <c r="I152" i="1"/>
  <c r="J152" i="1" s="1"/>
  <c r="I58" i="1"/>
  <c r="J58" i="1" s="1"/>
  <c r="I90" i="1"/>
  <c r="J90" i="1" s="1"/>
  <c r="I122" i="1"/>
  <c r="J122" i="1" s="1"/>
  <c r="I154" i="1"/>
  <c r="J154" i="1" s="1"/>
  <c r="I24" i="1"/>
  <c r="J24" i="1" s="1"/>
  <c r="I10" i="1"/>
  <c r="J10" i="1" s="1"/>
  <c r="I30" i="1"/>
  <c r="J3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48" i="1"/>
  <c r="J148" i="1" s="1"/>
  <c r="I38" i="1"/>
  <c r="J38" i="1" s="1"/>
  <c r="I54" i="1"/>
  <c r="J54" i="1" s="1"/>
  <c r="I70" i="1"/>
  <c r="J70" i="1" s="1"/>
  <c r="I86" i="1"/>
  <c r="J86" i="1" s="1"/>
  <c r="I102" i="1"/>
  <c r="J102" i="1" s="1"/>
  <c r="I118" i="1"/>
  <c r="J118" i="1" s="1"/>
  <c r="I134" i="1"/>
  <c r="J134" i="1" s="1"/>
  <c r="I7" i="1"/>
  <c r="J7" i="1" s="1"/>
  <c r="I9" i="1"/>
  <c r="J9" i="1" s="1"/>
  <c r="I13" i="1"/>
  <c r="J13" i="1" s="1"/>
  <c r="I17" i="1"/>
  <c r="J17" i="1" s="1"/>
  <c r="I21" i="1"/>
  <c r="J21" i="1" s="1"/>
  <c r="I25" i="1"/>
  <c r="J25" i="1" s="1"/>
  <c r="I11" i="1"/>
  <c r="J11" i="1" s="1"/>
  <c r="I19" i="1"/>
  <c r="J19" i="1" s="1"/>
  <c r="I15" i="1"/>
  <c r="J15" i="1" s="1"/>
  <c r="I23" i="1"/>
  <c r="J23" i="1" s="1"/>
  <c r="I27" i="1"/>
  <c r="J27" i="1" s="1"/>
  <c r="I29" i="1"/>
  <c r="J29" i="1" s="1"/>
  <c r="I31" i="1"/>
  <c r="J31" i="1" s="1"/>
  <c r="I33" i="1"/>
  <c r="J33" i="1" s="1"/>
  <c r="I35" i="1"/>
  <c r="J35" i="1" s="1"/>
  <c r="I37" i="1"/>
  <c r="J37" i="1" s="1"/>
  <c r="I39" i="1"/>
  <c r="J39" i="1" s="1"/>
  <c r="I41" i="1"/>
  <c r="J41" i="1" s="1"/>
  <c r="I43" i="1"/>
  <c r="J43" i="1" s="1"/>
  <c r="I45" i="1"/>
  <c r="J45" i="1" s="1"/>
  <c r="I47" i="1"/>
  <c r="J47" i="1" s="1"/>
  <c r="I49" i="1"/>
  <c r="J49" i="1" s="1"/>
  <c r="I51" i="1"/>
  <c r="J51" i="1" s="1"/>
  <c r="I53" i="1"/>
  <c r="J53" i="1" s="1"/>
  <c r="I55" i="1"/>
  <c r="J55" i="1" s="1"/>
  <c r="I57" i="1"/>
  <c r="J57" i="1" s="1"/>
  <c r="I59" i="1"/>
  <c r="J59" i="1" s="1"/>
  <c r="I61" i="1"/>
  <c r="J61" i="1" s="1"/>
  <c r="I63" i="1"/>
  <c r="J63" i="1" s="1"/>
  <c r="I65" i="1"/>
  <c r="J65" i="1" s="1"/>
  <c r="I67" i="1"/>
  <c r="J67" i="1" s="1"/>
  <c r="I69" i="1"/>
  <c r="J69" i="1" s="1"/>
  <c r="I71" i="1"/>
  <c r="J71" i="1" s="1"/>
  <c r="I73" i="1"/>
  <c r="J73" i="1" s="1"/>
  <c r="I75" i="1"/>
  <c r="J75" i="1" s="1"/>
  <c r="I77" i="1"/>
  <c r="J77" i="1" s="1"/>
  <c r="I79" i="1"/>
  <c r="J79" i="1" s="1"/>
  <c r="I81" i="1"/>
  <c r="J81" i="1" s="1"/>
  <c r="I83" i="1"/>
  <c r="J83" i="1" s="1"/>
  <c r="I85" i="1"/>
  <c r="J85" i="1" s="1"/>
  <c r="I87" i="1"/>
  <c r="J87" i="1" s="1"/>
  <c r="I89" i="1"/>
  <c r="J89" i="1" s="1"/>
  <c r="I91" i="1"/>
  <c r="J91" i="1" s="1"/>
  <c r="I93" i="1"/>
  <c r="J93" i="1" s="1"/>
  <c r="I95" i="1"/>
  <c r="J95" i="1" s="1"/>
  <c r="I97" i="1"/>
  <c r="J97" i="1" s="1"/>
  <c r="I99" i="1"/>
  <c r="J99" i="1" s="1"/>
  <c r="I101" i="1"/>
  <c r="J101" i="1" s="1"/>
  <c r="I103" i="1"/>
  <c r="J103" i="1" s="1"/>
  <c r="I105" i="1"/>
  <c r="J105" i="1" s="1"/>
  <c r="I107" i="1"/>
  <c r="J107" i="1" s="1"/>
  <c r="I109" i="1"/>
  <c r="J109" i="1" s="1"/>
  <c r="I111" i="1"/>
  <c r="J111" i="1" s="1"/>
  <c r="I113" i="1"/>
  <c r="J113" i="1" s="1"/>
  <c r="I115" i="1"/>
  <c r="J115" i="1" s="1"/>
  <c r="I117" i="1"/>
  <c r="J117" i="1" s="1"/>
  <c r="I119" i="1"/>
  <c r="J119" i="1" s="1"/>
  <c r="I121" i="1"/>
  <c r="J121" i="1" s="1"/>
  <c r="I123" i="1"/>
  <c r="J123" i="1" s="1"/>
  <c r="I125" i="1"/>
  <c r="J125" i="1" s="1"/>
  <c r="I127" i="1"/>
  <c r="J127" i="1" s="1"/>
  <c r="I129" i="1"/>
  <c r="J129" i="1" s="1"/>
  <c r="I131" i="1"/>
  <c r="J131" i="1" s="1"/>
  <c r="I133" i="1"/>
  <c r="J133" i="1" s="1"/>
  <c r="I135" i="1"/>
  <c r="J135" i="1" s="1"/>
  <c r="I137" i="1"/>
  <c r="J137" i="1" s="1"/>
  <c r="I139" i="1"/>
  <c r="J139" i="1" s="1"/>
  <c r="I141" i="1"/>
  <c r="J141" i="1" s="1"/>
  <c r="I143" i="1"/>
  <c r="J143" i="1" s="1"/>
  <c r="I145" i="1"/>
  <c r="J145" i="1" s="1"/>
  <c r="I147" i="1"/>
  <c r="J147" i="1" s="1"/>
  <c r="I149" i="1"/>
  <c r="J149" i="1" s="1"/>
  <c r="I151" i="1"/>
  <c r="J151" i="1" s="1"/>
  <c r="I153" i="1"/>
  <c r="J153" i="1" s="1"/>
  <c r="I155" i="1"/>
  <c r="J155" i="1" s="1"/>
  <c r="I157" i="1"/>
  <c r="J157" i="1" s="1"/>
  <c r="I14" i="1"/>
  <c r="J14" i="1" s="1"/>
  <c r="I26" i="1"/>
  <c r="J26" i="1" s="1"/>
  <c r="I20" i="1"/>
  <c r="J20" i="1" s="1"/>
  <c r="I44" i="1"/>
  <c r="J44" i="1" s="1"/>
  <c r="I60" i="1"/>
  <c r="J60" i="1" s="1"/>
  <c r="I76" i="1"/>
  <c r="J76" i="1" s="1"/>
  <c r="I92" i="1"/>
  <c r="J92" i="1" s="1"/>
  <c r="I108" i="1"/>
  <c r="J108" i="1" s="1"/>
  <c r="I124" i="1"/>
  <c r="J124" i="1" s="1"/>
  <c r="I140" i="1"/>
  <c r="J140" i="1" s="1"/>
  <c r="I156" i="1"/>
  <c r="J156" i="1" s="1"/>
  <c r="I46" i="1"/>
  <c r="J46" i="1" s="1"/>
  <c r="I62" i="1"/>
  <c r="J62" i="1" s="1"/>
  <c r="I78" i="1"/>
  <c r="J78" i="1" s="1"/>
  <c r="I94" i="1"/>
  <c r="J94" i="1" s="1"/>
  <c r="I110" i="1"/>
  <c r="J110" i="1" s="1"/>
  <c r="I126" i="1"/>
  <c r="J126" i="1" s="1"/>
  <c r="I142" i="1"/>
  <c r="J142" i="1" s="1"/>
  <c r="I158" i="1"/>
  <c r="J158" i="1" s="1"/>
</calcChain>
</file>

<file path=xl/sharedStrings.xml><?xml version="1.0" encoding="utf-8"?>
<sst xmlns="http://schemas.openxmlformats.org/spreadsheetml/2006/main" count="536" uniqueCount="187">
  <si>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</si>
  <si>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</si>
  <si>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</si>
  <si>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</si>
  <si>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</si>
  <si>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</si>
  <si>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</si>
  <si>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</si>
  <si>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</si>
  <si>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</si>
  <si>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</si>
  <si>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</si>
  <si>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</si>
  <si>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</si>
  <si>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</si>
  <si>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 xml:space="preserve">Holiday_Event_Ash Wednesday </t>
  </si>
  <si>
    <t>Holiday_Event_Autumn Half Term Ends</t>
  </si>
  <si>
    <t>Holiday_Event_Autumn Half Term Starts</t>
  </si>
  <si>
    <t>Holiday_Event_Bank Holiday</t>
  </si>
  <si>
    <t>Holiday_Event_Bank Holiday (Easter Monday)</t>
  </si>
  <si>
    <t>Holiday_Event_Christmas Eve</t>
  </si>
  <si>
    <t>Holiday_Event_Diwali</t>
  </si>
  <si>
    <t>Holiday_Event_Easter Holidays End</t>
  </si>
  <si>
    <t>Holiday_Event_Easter Holidays Start</t>
  </si>
  <si>
    <t>Holiday_Event_Easter Sunday</t>
  </si>
  <si>
    <t>Holiday_Event_Eid</t>
  </si>
  <si>
    <t>Holiday_Event_England/Wales Christmas Holidays End</t>
  </si>
  <si>
    <t>Holiday_Event_England/Wales Christmas Holidays Start</t>
  </si>
  <si>
    <t>Holiday_Event_England/Wales Summer Holidays Start</t>
  </si>
  <si>
    <t>Holiday_Event_Father'S Day</t>
  </si>
  <si>
    <t>Holiday_Event_Freshers Week Starts</t>
  </si>
  <si>
    <t>Holiday_Event_Half Term Ends</t>
  </si>
  <si>
    <t>Holiday_Event_Half Term Starts</t>
  </si>
  <si>
    <t>Holiday_Event_Halloween</t>
  </si>
  <si>
    <t xml:space="preserve">Holiday_Event_International Womens Day                                                </t>
  </si>
  <si>
    <t>Holiday_Event_May Day Bank Holiday</t>
  </si>
  <si>
    <t xml:space="preserve">Holiday_Event_Mother'S Day          </t>
  </si>
  <si>
    <t>Holiday_Event_New Years Day</t>
  </si>
  <si>
    <t>Holiday_Event_New Years Eve</t>
  </si>
  <si>
    <t>Holiday_Event_Ni Bank Holiday</t>
  </si>
  <si>
    <t>Holiday_Event_Ni Christmas Holidays Ends</t>
  </si>
  <si>
    <t>Holiday_Event_Ni Christmas Holidays Start</t>
  </si>
  <si>
    <t>Holiday_Event_Ni Half Term Ends</t>
  </si>
  <si>
    <t>Holiday_Event_Ni Half Term Starts</t>
  </si>
  <si>
    <t>Holiday_Event_Ni Holidays End</t>
  </si>
  <si>
    <t>Holiday_Event_Ni Holidays Start</t>
  </si>
  <si>
    <t>Holiday_Event_Ni Summer Holidays Start</t>
  </si>
  <si>
    <t>Holiday_Event_Ni, England &amp; Wales Bank Holiday</t>
  </si>
  <si>
    <t>Holiday_Event_None</t>
  </si>
  <si>
    <t>Holiday_Event_Ramadan Starts</t>
  </si>
  <si>
    <t>Holiday_Event_Scotland Bank Holiday</t>
  </si>
  <si>
    <t>Holiday_Event_Scotland Summer Holidays End</t>
  </si>
  <si>
    <t>Holiday_Event_Scotland Summer Holidays Start</t>
  </si>
  <si>
    <t>Holiday_Event_Scottish Christmas Holidays End</t>
  </si>
  <si>
    <t>Holiday_Event_Scottish Christmas Holidays Start</t>
  </si>
  <si>
    <t>Holiday_Event_Scottish Holidays Start Bank Holiday (Good Friday)</t>
  </si>
  <si>
    <t>Holiday_Event_Shrove Tuesday</t>
  </si>
  <si>
    <t>Holiday_Event_St Patricks Day (Ni Bhol)</t>
  </si>
  <si>
    <t xml:space="preserve">Holiday_Event_Valentines Day      </t>
  </si>
  <si>
    <t xml:space="preserve">Holiday_Event_World Book Day    </t>
  </si>
  <si>
    <t>Holiday_Period_All School Hols</t>
  </si>
  <si>
    <t>Holiday_Period_Bank Holiday</t>
  </si>
  <si>
    <t>Holiday_Period_Christmas</t>
  </si>
  <si>
    <t>Holiday_Period_Easter</t>
  </si>
  <si>
    <t>Holiday_Period_Halloween</t>
  </si>
  <si>
    <t>Holiday_Period_Halloween - School</t>
  </si>
  <si>
    <t>Holiday_Period_Ni School Hols</t>
  </si>
  <si>
    <t>Holiday_Period_Ni/England/Wales School Hols</t>
  </si>
  <si>
    <t>Holiday_Period_Ni/Scot School Hols</t>
  </si>
  <si>
    <t>Holiday_Period_None</t>
  </si>
  <si>
    <t>Holiday_Period_School Hols</t>
  </si>
  <si>
    <t>Holiday_Period_Scotland School Hols</t>
  </si>
  <si>
    <t>Holiday_Period_St Patricks</t>
  </si>
  <si>
    <t>Holiday_Period_Valentines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</si>
  <si>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</si>
  <si>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</si>
  <si>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</si>
  <si>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</si>
  <si>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</si>
  <si>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</si>
  <si>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</si>
  <si>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</si>
  <si>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</si>
  <si>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</si>
  <si>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</si>
  <si>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</si>
  <si>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</si>
  <si>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</si>
  <si>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</si>
  <si>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</si>
  <si>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</si>
  <si>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</si>
  <si>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</si>
  <si>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</si>
  <si>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</si>
  <si>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</si>
  <si>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</si>
  <si>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</si>
  <si>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</si>
  <si>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</si>
  <si>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</si>
  <si>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</si>
  <si>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</si>
  <si>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</si>
  <si>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</si>
  <si>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</si>
  <si>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</si>
  <si>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</si>
  <si>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</si>
  <si>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</si>
  <si>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</si>
  <si>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</si>
  <si>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</si>
  <si>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</si>
  <si>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</si>
  <si>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</si>
  <si>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</si>
  <si>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</si>
  <si>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</si>
  <si>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</si>
  <si>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</si>
  <si>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</si>
  <si>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</si>
  <si>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</si>
  <si>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</si>
  <si>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</si>
  <si>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</si>
  <si>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</si>
  <si>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</si>
  <si>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</si>
  <si>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</si>
  <si>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</si>
  <si>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</si>
  <si>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</si>
  <si>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</si>
  <si>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</si>
  <si>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</si>
  <si>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</si>
  <si>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</si>
  <si>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</si>
  <si>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</si>
  <si>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</si>
  <si>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</si>
  <si>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</si>
  <si>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</si>
  <si>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</si>
  <si>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</si>
  <si>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</si>
  <si>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</si>
  <si>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</si>
  <si>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</si>
  <si>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</si>
  <si>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</si>
  <si>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</si>
  <si>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</si>
  <si>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</si>
  <si>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</si>
  <si>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</si>
  <si>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</si>
  <si>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</si>
  <si>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</si>
  <si>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</si>
  <si>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</si>
  <si>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</si>
  <si>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</si>
  <si>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</si>
  <si>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</si>
  <si>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</si>
  <si>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Holiday</t>
  </si>
  <si>
    <t>Holiday/Seasonality</t>
  </si>
  <si>
    <t>Other Promo</t>
  </si>
  <si>
    <t>ES342</t>
  </si>
  <si>
    <t>B3G3</t>
  </si>
  <si>
    <t>CLX</t>
  </si>
  <si>
    <t>Day of Week</t>
  </si>
  <si>
    <t>Seasonality</t>
  </si>
  <si>
    <t>Row Labels</t>
  </si>
  <si>
    <t>Grand Total</t>
  </si>
  <si>
    <t>Sum of USD Avg. Store Daily Sales</t>
  </si>
  <si>
    <t>Sales Contribution</t>
  </si>
  <si>
    <t>% to Total</t>
  </si>
  <si>
    <t>Cluster</t>
  </si>
  <si>
    <t>Base Sales</t>
  </si>
  <si>
    <t>Clearance</t>
  </si>
  <si>
    <t>Other Promos</t>
  </si>
  <si>
    <t>Avg. Store Daily Sales</t>
  </si>
  <si>
    <t>$1,377
 Total Avg. Daily Store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</si>
</sst>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165" fontId="0" fillId="0" borderId="0" xfId="1" applyNumberFormat="1" applyFont="1"/>
    <xf numFmtId="165" fontId="0" fillId="0" borderId="0" xfId="1" applyNumberFormat="1" applyFont="1" applyFill="1" applyBorder="1"/>
    <xf numFmtId="0" fontId="0" fillId="0" borderId="10" xfId="0" applyFont="1" applyBorder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/>
    <xf numFmtId="0" fontId="0" fillId="0" borderId="0" xfId="0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numFmt numFmtId="165" formatCode="_(&quot;$&quot;* #,##0_);_(&quot;$&quot;* \(#,##0\);_(&quot;$&quot;* &quot;-&quot;??_);_(@_)"/>
    </dxf>
    <dxf>
      <numFmt numFmtId="14" formatCode="0.00%"/>
    </dxf>
    <dxf>
      <numFmt numFmtId="164" formatCode="0.0%"/>
    </dxf>
    <dxf>
      <numFmt numFmtId="165" formatCode="_(&quot;$&quot;* #,##0_);_(&quot;$&quot;* \(#,##0\);_(&quot;$&quot;* &quot;-&quot;??_);_(@_)"/>
    </dxf>
    <dxf>
      <numFmt numFmtId="14" formatCode="0.0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noFill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</c:spPr>
          </c:dPt>
          <c:dLbls>
            <c:dLbl>
              <c:idx val="6"/>
              <c:layout>
                <c:manualLayout>
                  <c:x val="2.7164291149058993E-3"/>
                  <c:y val="-0.41945560017849176"/>
                </c:manualLayout>
              </c:layout>
              <c:tx>
                <c:rich>
                  <a:bodyPr/>
                  <a:lstStyle/>
                  <a:p>
                    <a:pPr>
                      <a:defRPr sz="1800" b="1"/>
                    </a:pPr>
                    <a:r>
                      <a:rPr lang="en-US" sz="1800" b="1" i="0" u="none" strike="noStrike" baseline="0">
                        <a:effectLst/>
                      </a:rPr>
                      <a:t>$1,377</a:t>
                    </a:r>
                    <a:br>
                      <a:rPr lang="en-US" sz="1800" b="1" i="0" u="none" strike="noStrike" baseline="0">
                        <a:effectLst/>
                      </a:rPr>
                    </a:br>
                    <a:r>
                      <a:rPr lang="en-US" sz="1800" b="1" i="0" u="none" strike="noStrike" baseline="0">
                        <a:effectLst/>
                      </a:rPr>
                      <a:t> Total Avg. Daily Store Sales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WATERFALL'!$E$53:$E$59</c:f>
              <c:numCache>
                <c:formatCode>_("$"* #,##0_);_("$"* \(#,##0\);_("$"* "-"??_);_(@_)</c:formatCode>
                <c:ptCount val="7"/>
                <c:pt idx="0">
                  <c:v>-43.743130379420535</c:v>
                </c:pt>
                <c:pt idx="1">
                  <c:v>408.134485663894</c:v>
                </c:pt>
                <c:pt idx="2">
                  <c:v>1135.3024542292396</c:v>
                </c:pt>
                <c:pt idx="3">
                  <c:v>1180.1637239157076</c:v>
                </c:pt>
                <c:pt idx="4">
                  <c:v>1218.880669266915</c:v>
                </c:pt>
                <c:pt idx="5">
                  <c:v>1229.5946759999999</c:v>
                </c:pt>
                <c:pt idx="6">
                  <c:v>1229.5946759999999</c:v>
                </c:pt>
              </c:numCache>
            </c:numRef>
          </c:val>
        </c:ser>
        <c:ser>
          <c:idx val="1"/>
          <c:order val="1"/>
          <c:tx>
            <c:v>Series 2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Day of the Week ($230, 18.7%)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800602592868915E-3"/>
                  <c:y val="-0.2431950022311468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Holiday ($727, 59.1%)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177949709864605E-3"/>
                  <c:y val="-3.0120481927710843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Clearance ($45, 3.6%)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0593165699542764E-4"/>
                  <c:y val="-2.7889335118250782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B3G3 ($39, 3.1%)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2237266279819469E-3"/>
                  <c:y val="-2.1195894689870584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Weather ($4, 0.3%)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2237266279819469E-3"/>
                  <c:y val="-2.3427041499330645E-2"/>
                </c:manualLayout>
              </c:layout>
              <c:tx>
                <c:rich>
                  <a:bodyPr/>
                  <a:lstStyle/>
                  <a:p>
                    <a:r>
                      <a:rPr lang="en-US" sz="1800" b="1" i="0" u="none" strike="noStrike" baseline="0">
                        <a:effectLst/>
                      </a:rPr>
                      <a:t>Other Promos ($7, 0.6%)</a:t>
                    </a:r>
                    <a:r>
                      <a:rPr lang="en-US" sz="18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WATERFALL'!$F$53:$F$59</c:f>
              <c:numCache>
                <c:formatCode>_("$"* #,##0_);_("$"* \(#,##0\);_("$"* "-"??_);_(@_)</c:formatCode>
                <c:ptCount val="7"/>
                <c:pt idx="0">
                  <c:v>229.97272889397277</c:v>
                </c:pt>
                <c:pt idx="1">
                  <c:v>727.16796856534575</c:v>
                </c:pt>
                <c:pt idx="2">
                  <c:v>44.861269686467978</c:v>
                </c:pt>
                <c:pt idx="3">
                  <c:v>38.716945351207464</c:v>
                </c:pt>
                <c:pt idx="4">
                  <c:v>3.7861640271552872</c:v>
                </c:pt>
                <c:pt idx="5" formatCode="_(&quot;$&quot;* #,##0.00_);_(&quot;$&quot;* \(#,##0.00\);_(&quot;$&quot;* &quot;-&quot;??_);_(@_)">
                  <c:v>6.9278427059297014</c:v>
                </c:pt>
              </c:numCache>
            </c:numRef>
          </c:val>
        </c:ser>
        <c:ser>
          <c:idx val="2"/>
          <c:order val="2"/>
          <c:tx>
            <c:v>Series 3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Labor ($168, 13.7%)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WATERFALL'!$G$53:$G$59</c:f>
              <c:numCache>
                <c:formatCode>_("$"* #,##0_);_("$"* \(#,##0\);_("$"* "-"??_);_(@_)</c:formatCode>
                <c:ptCount val="7"/>
                <c:pt idx="0">
                  <c:v>167.97290980351747</c:v>
                </c:pt>
              </c:numCache>
            </c:numRef>
          </c:val>
        </c:ser>
        <c:ser>
          <c:idx val="3"/>
          <c:order val="3"/>
          <c:tx>
            <c:v>Series 4</c:v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600" b="1" i="0" u="none" strike="noStrike" baseline="0">
                        <a:effectLst/>
                      </a:rPr>
                      <a:t>Operating Hours ($54, 4.4%)</a:t>
                    </a:r>
                    <a:r>
                      <a:rPr lang="en-US" sz="16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'UK FY16-FY17 WATERFALL'!$C$53:$C$59</c:f>
              <c:strCache>
                <c:ptCount val="7"/>
                <c:pt idx="0">
                  <c:v>Base Sales</c:v>
                </c:pt>
                <c:pt idx="1">
                  <c:v>Holiday/Seasonality</c:v>
                </c:pt>
                <c:pt idx="2">
                  <c:v>Clearance</c:v>
                </c:pt>
                <c:pt idx="3">
                  <c:v>B3G3</c:v>
                </c:pt>
                <c:pt idx="4">
                  <c:v>Weather</c:v>
                </c:pt>
                <c:pt idx="5">
                  <c:v>Other Promos</c:v>
                </c:pt>
                <c:pt idx="6">
                  <c:v>Avg. Store Daily Sales</c:v>
                </c:pt>
              </c:strCache>
            </c:strRef>
          </c:cat>
          <c:val>
            <c:numRef>
              <c:f>'UK FY16-FY17 WATERFALL'!$H$53:$H$59</c:f>
              <c:numCache>
                <c:formatCode>General</c:formatCode>
                <c:ptCount val="7"/>
                <c:pt idx="0" formatCode="_(&quot;$&quot;* #,##0_);_(&quot;$&quot;* \(#,##0\);_(&quot;$&quot;* &quot;-&quot;??_);_(@_)">
                  <c:v>53.931977345824251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312320"/>
        <c:axId val="279209088"/>
      </c:barChart>
      <c:catAx>
        <c:axId val="246312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en-US"/>
          </a:p>
        </c:txPr>
        <c:crossAx val="279209088"/>
        <c:crosses val="autoZero"/>
        <c:auto val="1"/>
        <c:lblAlgn val="ctr"/>
        <c:lblOffset val="100"/>
        <c:noMultiLvlLbl val="0"/>
      </c:catAx>
      <c:valAx>
        <c:axId val="27920908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4631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922020</xdr:colOff>
      <xdr:row>16</xdr:row>
      <xdr:rowOff>99060</xdr:rowOff>
    </xdr:from>
    <xdr:to>
      <xdr:col>48</xdr:col>
      <xdr:colOff>259080</xdr:colOff>
      <xdr:row>75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195634</xdr:colOff>
      <xdr:row>48</xdr:row>
      <xdr:rowOff>126517</xdr:rowOff>
    </xdr:from>
    <xdr:to>
      <xdr:col>17</xdr:col>
      <xdr:colOff>157534</xdr:colOff>
      <xdr:row>53</xdr:row>
      <xdr:rowOff>9446</xdr:rowOff>
    </xdr:to>
    <xdr:sp macro="" textlink="">
      <xdr:nvSpPr>
        <xdr:cNvPr id="3" name="TextBox 2"/>
        <xdr:cNvSpPr txBox="1"/>
      </xdr:nvSpPr>
      <xdr:spPr>
        <a:xfrm>
          <a:off x="12463834" y="8904757"/>
          <a:ext cx="1790700" cy="797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$408</a:t>
          </a:r>
        </a:p>
        <a:p>
          <a:pPr algn="ctr"/>
          <a:r>
            <a:rPr lang="en-US" sz="1400" b="1"/>
            <a:t>(Total</a:t>
          </a:r>
          <a:r>
            <a:rPr lang="en-US" sz="1400" b="1" baseline="0"/>
            <a:t> Base Sales)</a:t>
          </a:r>
          <a:endParaRPr lang="en-US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alas/GitHub/Predictive-Modeling/Predictive-Model---Claires/UK-Sales_Predictive_Model/2017/6.%20LM%20with%20Weather%20+%20Lasso/Output_Data/Lasso_Weather_Output_analyzed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 refreshError="1"/>
      <sheetData sheetId="1">
        <row r="53">
          <cell r="C53" t="str">
            <v>Base Sales</v>
          </cell>
          <cell r="E53">
            <v>-25.535000065206702</v>
          </cell>
          <cell r="F53">
            <v>643.01612913364386</v>
          </cell>
          <cell r="G53">
            <v>393.12999226468941</v>
          </cell>
          <cell r="H53">
            <v>182.69621436264566</v>
          </cell>
        </row>
        <row r="54">
          <cell r="C54" t="str">
            <v>Holiday/Seasonality</v>
          </cell>
          <cell r="E54">
            <v>1193.3073356957721</v>
          </cell>
          <cell r="F54">
            <v>23.488312297743846</v>
          </cell>
          <cell r="K54" t="str">
            <v>Day of the Week ($643, 46.1%)</v>
          </cell>
        </row>
        <row r="55">
          <cell r="C55" t="str">
            <v>Clearance</v>
          </cell>
          <cell r="E55">
            <v>1216.795647993516</v>
          </cell>
          <cell r="F55">
            <v>46.332734040291633</v>
          </cell>
        </row>
        <row r="56">
          <cell r="C56" t="str">
            <v>B3G3</v>
          </cell>
          <cell r="E56">
            <v>1263.1283820338076</v>
          </cell>
          <cell r="F56">
            <v>18.921708398382446</v>
          </cell>
        </row>
        <row r="57">
          <cell r="C57" t="str">
            <v>Weather</v>
          </cell>
          <cell r="E57">
            <v>1282.05009043219</v>
          </cell>
          <cell r="F57">
            <v>181.00522431685161</v>
          </cell>
        </row>
        <row r="58">
          <cell r="C58" t="str">
            <v>Other Promos</v>
          </cell>
          <cell r="E58">
            <v>1393.5054369999998</v>
          </cell>
          <cell r="F58">
            <v>69.549877749041798</v>
          </cell>
        </row>
        <row r="59">
          <cell r="C59" t="str">
            <v>Avg. Store Daily Sales</v>
          </cell>
          <cell r="E59">
            <v>1393.5054369999998</v>
          </cell>
        </row>
        <row r="60">
          <cell r="K60" t="str">
            <v>B3G3 ($19, 1.4%)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0.668543055559" createdVersion="4" refreshedVersion="4" minRefreshableVersion="3" recordCount="153">
  <cacheSource type="worksheet">
    <worksheetSource ref="A5:J158" sheet="Lasso_Weather_Output"/>
  </cacheSource>
  <cacheFields count="10">
    <cacheField name="Alpha_0.1" numFmtId="0">
      <sharedItems containsSemiMixedTypes="0" containsString="0" containsNumber="1" minValue="-1568.7816836156701" maxValue="1823.8869484638999"/>
    </cacheField>
    <cacheField name="Alpha_1" numFmtId="0">
      <sharedItems containsSemiMixedTypes="0" containsString="0" containsNumber="1" minValue="-923.32651030791396" maxValue="1697.06503812406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/>
    </cacheField>
    <cacheField name="Non-Categorical Multiplier" numFmtId="0">
      <sharedItems containsSemiMixedTypes="0" containsString="0" containsNumber="1" minValue="1" maxValue="79.505123999999995"/>
    </cacheField>
    <cacheField name="Contribution to Sales ($)" numFmtId="0">
      <sharedItems containsSemiMixedTypes="0" containsString="0" containsNumber="1" minValue="-1568.7816836156701" maxValue="1823.8869484638999"/>
    </cacheField>
    <cacheField name="% to Total Betas" numFmtId="164">
      <sharedItems containsSemiMixedTypes="0" containsString="0" containsNumber="1" minValue="-0.20395667359566205" maxValue="0.23712280612932829"/>
    </cacheField>
    <cacheField name="USD Avg. Store Daily Sales" numFmtId="44">
      <sharedItems containsSemiMixedTypes="0" containsString="0" containsNumber="1" minValue="-250.78403998789582" maxValue="291.564939974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rini Aripirala" refreshedDate="43161.611898842595" createdVersion="4" refreshedVersion="4" minRefreshableVersion="3" recordCount="153">
  <cacheSource type="worksheet">
    <worksheetSource name="Lasso_Weather_Output!$A$5:$J$158"/>
  </cacheSource>
  <cacheFields count="10">
    <cacheField name="Alpha_0.1" numFmtId="0">
      <sharedItems containsSemiMixedTypes="0" containsString="0" containsNumber="1" minValue="-1568.7816836156701" maxValue="1823.8869484638999"/>
    </cacheField>
    <cacheField name="Alpha_1" numFmtId="0">
      <sharedItems containsSemiMixedTypes="0" containsString="0" containsNumber="1" minValue="-923.32651030791396" maxValue="1697.06503812406"/>
    </cacheField>
    <cacheField name="Alpha_10" numFmtId="0">
      <sharedItems containsSemiMixedTypes="0" containsString="0" containsNumber="1" minValue="-634.12083606425995" maxValue="847.27570196123099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1" maxValue="79.505123999999995"/>
    </cacheField>
    <cacheField name="Contribution to Sales ($)" numFmtId="0">
      <sharedItems containsSemiMixedTypes="0" containsString="0" containsNumber="1" minValue="-1568.7816836156701" maxValue="1823.8869484638999"/>
    </cacheField>
    <cacheField name="% to Total Betas" numFmtId="164">
      <sharedItems containsSemiMixedTypes="0" containsString="0" containsNumber="1" minValue="-0.20395667359566205" maxValue="0.23712280612932829"/>
    </cacheField>
    <cacheField name="USD Avg. Store Daily Sales" numFmtId="44">
      <sharedItems containsSemiMixedTypes="0" containsString="0" containsNumber="1" minValue="-250.78403998789582" maxValue="291.5649399748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-530.65433139477204"/>
    <n v="-501.58090526613802"/>
    <n v="-634.12083606425995"/>
    <s v="Intercept"/>
    <x v="0"/>
    <s v="Base"/>
    <n v="1"/>
    <n v="-530.65433139477204"/>
    <n v="-6.8990155475911835E-2"/>
    <n v="-84.829927869593433"/>
  </r>
  <r>
    <n v="39.156923397578701"/>
    <n v="33.516301300555398"/>
    <n v="0"/>
    <s v="Open Hours"/>
    <x v="1"/>
    <s v="Base"/>
    <n v="8.6158950000000001"/>
    <n v="337.37194051658133"/>
    <n v="4.3861589838100644E-2"/>
    <n v="53.931977345824251"/>
  </r>
  <r>
    <n v="50.354856953887897"/>
    <n v="51.123607026094398"/>
    <n v="59.283248340415099"/>
    <s v="Labour Hours"/>
    <x v="2"/>
    <s v="Base"/>
    <n v="20.867023"/>
    <n v="1050.7559582184886"/>
    <n v="0.13660835808914765"/>
    <n v="167.97290980351747"/>
  </r>
  <r>
    <n v="-15.9199573796257"/>
    <n v="-16.430302076751701"/>
    <n v="-44.0914878015463"/>
    <s v="rain"/>
    <x v="3"/>
    <s v="Weather"/>
    <n v="1"/>
    <n v="-15.9199573796257"/>
    <n v="-2.0697472343313233E-3"/>
    <n v="-2.5449501799995193"/>
  </r>
  <r>
    <n v="-23.029423403832102"/>
    <n v="0"/>
    <n v="0"/>
    <s v="snow"/>
    <x v="3"/>
    <s v="Weather"/>
    <n v="1"/>
    <n v="-23.029423403832102"/>
    <n v="-2.9940460430709528E-3"/>
    <n v="-3.6814630742589101"/>
  </r>
  <r>
    <n v="2.99516290989152"/>
    <n v="2.52648615166955"/>
    <n v="0"/>
    <s v="meantempi"/>
    <x v="3"/>
    <s v="Weather"/>
    <n v="50.734611999999998"/>
    <n v="151.95842811013722"/>
    <n v="1.9756053914868361E-2"/>
    <n v="24.291938712491092"/>
  </r>
  <r>
    <n v="-0.118441071344876"/>
    <n v="0.95966401256647504"/>
    <n v="2.6680023144094398"/>
    <s v="meandewpti"/>
    <x v="3"/>
    <s v="Weather"/>
    <n v="45.045870000000001"/>
    <n v="-5.3352811024620097"/>
    <n v="-6.9363774304655504E-4"/>
    <n v="-0.85289327592270003"/>
  </r>
  <r>
    <n v="-2.2989190585914701"/>
    <n v="-4.5224977544988798"/>
    <n v="-7.3757368006350301"/>
    <s v="meanwindspdi"/>
    <x v="3"/>
    <s v="Weather"/>
    <n v="8.3283509999999996"/>
    <n v="-19.146204840539326"/>
    <n v="-2.4891903647532862E-3"/>
    <n v="-3.0606952200511386"/>
  </r>
  <r>
    <n v="-0.81558492108382996"/>
    <n v="-7.7447315177691198E-2"/>
    <n v="5.4675541276988904"/>
    <s v="humidity"/>
    <x v="3"/>
    <s v="Weather"/>
    <n v="79.505123999999995"/>
    <n v="-64.843180283300114"/>
    <n v="-8.4302357007794478E-3"/>
    <n v="-10.365772935103537"/>
  </r>
  <r>
    <n v="0"/>
    <n v="0"/>
    <n v="0"/>
    <s v="precipi"/>
    <x v="3"/>
    <s v="Weather"/>
    <n v="1"/>
    <n v="0"/>
    <n v="0"/>
    <n v="0"/>
  </r>
  <r>
    <n v="13.2078988211801"/>
    <n v="0"/>
    <n v="0"/>
    <s v="Holiday_Event_Ash Wednesday "/>
    <x v="4"/>
    <s v="Holiday/Seasonality"/>
    <n v="1"/>
    <n v="13.2078988211801"/>
    <n v="1.7171535956152283E-3"/>
    <n v="2.1114029190427415"/>
  </r>
  <r>
    <n v="352.17295546779201"/>
    <n v="30.9510318416093"/>
    <n v="0"/>
    <s v="Holiday_Event_Autumn Half Term Ends"/>
    <x v="4"/>
    <s v="Holiday/Seasonality"/>
    <n v="1"/>
    <n v="352.17295546779201"/>
    <n v="4.5785863818869628E-2"/>
    <n v="56.298054387743122"/>
  </r>
  <r>
    <n v="-61.839121648791597"/>
    <n v="0"/>
    <n v="0"/>
    <s v="Holiday_Event_Autumn Half Term Starts"/>
    <x v="4"/>
    <s v="Holiday/Seasonality"/>
    <n v="1"/>
    <n v="-61.839121648791597"/>
    <n v="-8.0396792500127875E-3"/>
    <n v="-9.885546802563395"/>
  </r>
  <r>
    <n v="106.315275582911"/>
    <n v="178.95073580401399"/>
    <n v="0"/>
    <s v="Holiday_Event_Bank Holiday"/>
    <x v="4"/>
    <s v="Holiday/Seasonality"/>
    <n v="1"/>
    <n v="106.315275582911"/>
    <n v="1.3822006074370289E-2"/>
    <n v="16.995465080685367"/>
  </r>
  <r>
    <n v="641.83406252085103"/>
    <n v="0"/>
    <n v="0"/>
    <s v="Holiday_Event_Bank Holiday (Easter Monday)"/>
    <x v="4"/>
    <s v="Holiday/Seasonality"/>
    <n v="1"/>
    <n v="641.83406252085103"/>
    <n v="8.3444587452369323E-2"/>
    <n v="102.60302047244971"/>
  </r>
  <r>
    <n v="-1494.2381413311"/>
    <n v="-756.54385998660598"/>
    <n v="0"/>
    <s v="Holiday_Event_Christmas Eve"/>
    <x v="4"/>
    <s v="Holiday/Seasonality"/>
    <n v="1"/>
    <n v="-1494.2381413311"/>
    <n v="-0.19426529774573648"/>
    <n v="-238.86757583971237"/>
  </r>
  <r>
    <n v="-726.18215150738604"/>
    <n v="-103.61897204129301"/>
    <n v="0"/>
    <s v="Holiday_Event_Diwali"/>
    <x v="4"/>
    <s v="Holiday/Seasonality"/>
    <n v="1"/>
    <n v="-726.18215150738604"/>
    <n v="-9.4410648462334032E-2"/>
    <n v="-116.08683070699351"/>
  </r>
  <r>
    <n v="-105.409196408851"/>
    <n v="0"/>
    <n v="0"/>
    <s v="Holiday_Event_Easter Holidays End"/>
    <x v="4"/>
    <s v="Holiday/Seasonality"/>
    <n v="1"/>
    <n v="-105.409196408851"/>
    <n v="-1.3704207086604407E-2"/>
    <n v="-16.850620072490248"/>
  </r>
  <r>
    <n v="0"/>
    <n v="0"/>
    <n v="0"/>
    <s v="Holiday_Event_Easter Holidays Start"/>
    <x v="4"/>
    <s v="Holiday/Seasonality"/>
    <n v="1"/>
    <n v="0"/>
    <n v="0"/>
    <n v="0"/>
  </r>
  <r>
    <n v="-212.22291994819699"/>
    <n v="0"/>
    <n v="0"/>
    <s v="Holiday_Event_Easter Sunday"/>
    <x v="4"/>
    <s v="Holiday/Seasonality"/>
    <n v="1"/>
    <n v="-212.22291994819699"/>
    <n v="-2.7591016178639158E-2"/>
    <n v="-33.925766598684575"/>
  </r>
  <r>
    <n v="-1.18913600269974"/>
    <n v="0"/>
    <n v="0"/>
    <s v="Holiday_Event_Eid"/>
    <x v="4"/>
    <s v="Holiday/Seasonality"/>
    <n v="1"/>
    <n v="-1.18913600269974"/>
    <n v="-1.5459909182806233E-4"/>
    <n v="-0.19009422022622052"/>
  </r>
  <r>
    <n v="0"/>
    <n v="0"/>
    <n v="0"/>
    <s v="Holiday_Event_England/Wales Christmas Holidays End"/>
    <x v="4"/>
    <s v="Holiday/Seasonality"/>
    <n v="1"/>
    <n v="0"/>
    <n v="0"/>
    <n v="0"/>
  </r>
  <r>
    <n v="-175.147456026687"/>
    <n v="0"/>
    <n v="0"/>
    <s v="Holiday_Event_England/Wales Christmas Holidays Start"/>
    <x v="4"/>
    <s v="Holiday/Seasonality"/>
    <n v="1"/>
    <n v="-175.147456026687"/>
    <n v="-2.2770850076228383E-2"/>
    <n v="-27.998916021724614"/>
  </r>
  <r>
    <n v="0"/>
    <n v="0"/>
    <n v="0"/>
    <s v="Holiday_Event_England/Wales Summer Holidays Start"/>
    <x v="4"/>
    <s v="Holiday/Seasonality"/>
    <n v="1"/>
    <n v="0"/>
    <n v="0"/>
    <n v="0"/>
  </r>
  <r>
    <n v="-31.4441411817781"/>
    <n v="0"/>
    <n v="0"/>
    <s v="Holiday_Event_Father'S Day"/>
    <x v="4"/>
    <s v="Holiday/Seasonality"/>
    <n v="1"/>
    <n v="-31.4441411817781"/>
    <n v="-4.088040105572132E-3"/>
    <n v="-5.026632349085971"/>
  </r>
  <r>
    <n v="66.162893219453494"/>
    <n v="0"/>
    <n v="0"/>
    <s v="Holiday_Event_Freshers Week Starts"/>
    <x v="4"/>
    <s v="Holiday/Seasonality"/>
    <n v="1"/>
    <n v="66.162893219453494"/>
    <n v="8.601811047030717E-3"/>
    <n v="10.576741067386955"/>
  </r>
  <r>
    <n v="5.9846045845070499"/>
    <n v="0"/>
    <n v="0"/>
    <s v="Holiday_Event_Half Term Ends"/>
    <x v="4"/>
    <s v="Holiday/Seasonality"/>
    <n v="1"/>
    <n v="5.9846045845070499"/>
    <n v="7.780560269088643E-4"/>
    <n v="0.95669354831685227"/>
  </r>
  <r>
    <n v="0"/>
    <n v="0"/>
    <n v="0"/>
    <s v="Holiday_Event_Half Term Starts"/>
    <x v="4"/>
    <s v="Holiday/Seasonality"/>
    <n v="1"/>
    <n v="0"/>
    <n v="0"/>
    <n v="0"/>
  </r>
  <r>
    <n v="75.711828611321394"/>
    <n v="0"/>
    <n v="0"/>
    <s v="Holiday_Event_Halloween"/>
    <x v="4"/>
    <s v="Holiday/Seasonality"/>
    <n v="1"/>
    <n v="75.711828611321394"/>
    <n v="9.8432642837975957E-3"/>
    <n v="12.103225357818475"/>
  </r>
  <r>
    <n v="29.443083292142799"/>
    <n v="0"/>
    <n v="0"/>
    <s v="Holiday_Event_International Womens Day                                                "/>
    <x v="4"/>
    <s v="Holiday/Seasonality"/>
    <n v="1"/>
    <n v="29.443083292142799"/>
    <n v="3.8278833768795009E-3"/>
    <n v="4.7067450205599357"/>
  </r>
  <r>
    <n v="416.4723677197"/>
    <n v="8.1488813373722007"/>
    <n v="0"/>
    <s v="Holiday_Event_May Day Bank Holiday"/>
    <x v="4"/>
    <s v="Holiday/Seasonality"/>
    <n v="1"/>
    <n v="416.4723677197"/>
    <n v="5.4145404457328621E-2"/>
    <n v="66.57690105059794"/>
  </r>
  <r>
    <n v="-101.842669473513"/>
    <n v="0"/>
    <n v="0"/>
    <s v="Holiday_Event_Mother'S Day          "/>
    <x v="4"/>
    <s v="Holiday/Seasonality"/>
    <n v="1"/>
    <n v="-101.842669473513"/>
    <n v="-1.3240524359034342E-2"/>
    <n v="-16.28047825931694"/>
  </r>
  <r>
    <n v="-182.15699130905401"/>
    <n v="0"/>
    <n v="0"/>
    <s v="Holiday_Event_New Years Day"/>
    <x v="4"/>
    <s v="Holiday/Seasonality"/>
    <n v="1"/>
    <n v="-182.15699130905401"/>
    <n v="-2.3682156929549121E-2"/>
    <n v="-29.119454076770104"/>
  </r>
  <r>
    <n v="-1568.7816836156701"/>
    <n v="-923.32651030791396"/>
    <n v="0"/>
    <s v="Holiday_Event_New Years Eve"/>
    <x v="4"/>
    <s v="Holiday/Seasonality"/>
    <n v="1"/>
    <n v="-1568.7816836156701"/>
    <n v="-0.20395667359566205"/>
    <n v="-250.78403998789582"/>
  </r>
  <r>
    <n v="0"/>
    <n v="0"/>
    <n v="0"/>
    <s v="Holiday_Event_Ni Bank Holiday"/>
    <x v="4"/>
    <s v="Holiday/Seasonality"/>
    <n v="1"/>
    <n v="0"/>
    <n v="0"/>
    <n v="0"/>
  </r>
  <r>
    <n v="0"/>
    <n v="0"/>
    <n v="0"/>
    <s v="Holiday_Event_Ni Christmas Holidays Ends"/>
    <x v="4"/>
    <s v="Holiday/Seasonality"/>
    <n v="1"/>
    <n v="0"/>
    <n v="0"/>
    <n v="0"/>
  </r>
  <r>
    <n v="-45.3930347684447"/>
    <n v="0"/>
    <n v="0"/>
    <s v="Holiday_Event_Ni Christmas Holidays Start"/>
    <x v="4"/>
    <s v="Holiday/Seasonality"/>
    <n v="1"/>
    <n v="-45.3930347684447"/>
    <n v="-5.9015301316154003E-3"/>
    <n v="-7.2564900300878747"/>
  </r>
  <r>
    <n v="-86.751516831338705"/>
    <n v="0"/>
    <n v="0"/>
    <s v="Holiday_Event_Ni Half Term Ends"/>
    <x v="4"/>
    <s v="Holiday/Seasonality"/>
    <n v="1"/>
    <n v="-86.751516831338705"/>
    <n v="-1.1278529694149978E-2"/>
    <n v="-13.86802006503472"/>
  </r>
  <r>
    <n v="49.570832951617497"/>
    <n v="0"/>
    <n v="0"/>
    <s v="Holiday_Event_Ni Half Term Starts"/>
    <x v="4"/>
    <s v="Holiday/Seasonality"/>
    <n v="1"/>
    <n v="49.570832951617497"/>
    <n v="6.444683987434305E-3"/>
    <n v="7.924349119451672"/>
  </r>
  <r>
    <n v="-41.157130759045003"/>
    <n v="0"/>
    <n v="0"/>
    <s v="Holiday_Event_Ni Holidays End"/>
    <x v="4"/>
    <s v="Holiday/Seasonality"/>
    <n v="1"/>
    <n v="-41.157130759045003"/>
    <n v="-5.3508219607776896E-3"/>
    <n v="-6.5793421951961273"/>
  </r>
  <r>
    <n v="236.78957957246499"/>
    <n v="0"/>
    <n v="0"/>
    <s v="Holiday_Event_Ni Holidays Start"/>
    <x v="4"/>
    <s v="Holiday/Seasonality"/>
    <n v="1"/>
    <n v="236.78957957246499"/>
    <n v="3.0784917682368133E-2"/>
    <n v="37.852970883338116"/>
  </r>
  <r>
    <n v="3.5461517568710299"/>
    <n v="0"/>
    <n v="0"/>
    <s v="Holiday_Event_Ni Summer Holidays Start"/>
    <x v="4"/>
    <s v="Holiday/Seasonality"/>
    <n v="1"/>
    <n v="3.5461517568710299"/>
    <n v="4.61033758840097E-4"/>
    <n v="0.56688465532605115"/>
  </r>
  <r>
    <n v="0"/>
    <n v="0"/>
    <n v="0"/>
    <s v="Holiday_Event_Ni, England &amp; Wales Bank Holiday"/>
    <x v="4"/>
    <s v="Holiday/Seasonality"/>
    <n v="1"/>
    <n v="0"/>
    <n v="0"/>
    <n v="0"/>
  </r>
  <r>
    <n v="33.584483265312798"/>
    <n v="0.60012328667276005"/>
    <n v="0"/>
    <s v="Holiday_Event_None"/>
    <x v="4"/>
    <s v="Holiday/Seasonality"/>
    <n v="1"/>
    <n v="33.584483265312798"/>
    <n v="4.3663051161046572E-3"/>
    <n v="5.3687855245538483"/>
  </r>
  <r>
    <n v="0"/>
    <n v="0"/>
    <n v="0"/>
    <s v="Holiday_Event_Ramadan Starts"/>
    <x v="4"/>
    <s v="Holiday/Seasonality"/>
    <n v="1"/>
    <n v="0"/>
    <n v="0"/>
    <n v="0"/>
  </r>
  <r>
    <n v="460.774715048708"/>
    <n v="0"/>
    <n v="0"/>
    <s v="Holiday_Event_Scotland Bank Holiday"/>
    <x v="4"/>
    <s v="Holiday/Seasonality"/>
    <n v="1"/>
    <n v="460.774715048708"/>
    <n v="5.9905134755096283E-2"/>
    <n v="73.659034759928943"/>
  </r>
  <r>
    <n v="403.84628701934201"/>
    <n v="0"/>
    <n v="0"/>
    <s v="Holiday_Event_Scotland Summer Holidays End"/>
    <x v="4"/>
    <s v="Holiday/Seasonality"/>
    <n v="1"/>
    <n v="403.84628701934201"/>
    <n v="5.25038928008053E-2"/>
    <n v="64.558507057144922"/>
  </r>
  <r>
    <n v="-13.0760105850394"/>
    <n v="0"/>
    <n v="0"/>
    <s v="Holiday_Event_Scotland Summer Holidays Start"/>
    <x v="4"/>
    <s v="Holiday/Seasonality"/>
    <n v="1"/>
    <n v="-13.0760105850394"/>
    <n v="-1.7000068592588607E-3"/>
    <n v="-2.0903193833081763"/>
  </r>
  <r>
    <n v="-246.33860235168399"/>
    <n v="0"/>
    <n v="0"/>
    <s v="Holiday_Event_Scottish Christmas Holidays End"/>
    <x v="4"/>
    <s v="Holiday/Seasonality"/>
    <n v="1"/>
    <n v="-246.33860235168399"/>
    <n v="-3.2026382280329259E-2"/>
    <n v="-39.379469143433596"/>
  </r>
  <r>
    <n v="486.96750237378399"/>
    <n v="292.506233247046"/>
    <n v="0"/>
    <s v="Holiday_Event_Scottish Christmas Holidays Start"/>
    <x v="4"/>
    <s v="Holiday/Seasonality"/>
    <n v="1"/>
    <n v="486.96750237378399"/>
    <n v="6.3310448464973759E-2"/>
    <n v="77.846190367704097"/>
  </r>
  <r>
    <n v="621.58134462184501"/>
    <n v="50.534799415453101"/>
    <n v="0"/>
    <s v="Holiday_Event_Scottish Holidays Start Bank Holiday (Good Friday)"/>
    <x v="4"/>
    <s v="Holiday/Seasonality"/>
    <n v="1"/>
    <n v="621.58134462184501"/>
    <n v="8.0811539771424731E-2"/>
    <n v="99.365439062306095"/>
  </r>
  <r>
    <n v="0"/>
    <n v="0"/>
    <n v="0"/>
    <s v="Holiday_Event_Shrove Tuesday"/>
    <x v="4"/>
    <s v="Holiday/Seasonality"/>
    <n v="1"/>
    <n v="0"/>
    <n v="0"/>
    <n v="0"/>
  </r>
  <r>
    <n v="0"/>
    <n v="0"/>
    <n v="0"/>
    <s v="Holiday_Event_St Patricks Day (Ni Bhol)"/>
    <x v="4"/>
    <s v="Holiday/Seasonality"/>
    <n v="1"/>
    <n v="0"/>
    <n v="0"/>
    <n v="0"/>
  </r>
  <r>
    <n v="107.49850737768701"/>
    <n v="0"/>
    <n v="0"/>
    <s v="Holiday_Event_Valentines Day      "/>
    <x v="4"/>
    <s v="Holiday/Seasonality"/>
    <n v="1"/>
    <n v="107.49850737768701"/>
    <n v="1.3975837562508864E-2"/>
    <n v="17.184615459501714"/>
  </r>
  <r>
    <n v="-46.107267949722903"/>
    <n v="0"/>
    <n v="0"/>
    <s v="Holiday_Event_World Book Day    "/>
    <x v="4"/>
    <s v="Holiday/Seasonality"/>
    <n v="1"/>
    <n v="-46.107267949722903"/>
    <n v="-5.994387299280317E-3"/>
    <n v="-7.3706667090770956"/>
  </r>
  <r>
    <n v="2.3207949453169698"/>
    <n v="98.392814219024302"/>
    <n v="0"/>
    <s v="Holiday_Period_All School Hols"/>
    <x v="4"/>
    <s v="Holiday/Seasonality"/>
    <n v="1"/>
    <n v="2.3207949453169698"/>
    <n v="3.0172561427000815E-4"/>
    <n v="0.37100020891923163"/>
  </r>
  <r>
    <n v="42.7936818680516"/>
    <n v="0.84265545482514803"/>
    <n v="0"/>
    <s v="Holiday_Period_Bank Holiday"/>
    <x v="4"/>
    <s v="Holiday/Seasonality"/>
    <n v="1"/>
    <n v="42.7936818680516"/>
    <n v="5.5635893100196704E-3"/>
    <n v="6.8409597950506997"/>
  </r>
  <r>
    <n v="0"/>
    <n v="-258.85472235064202"/>
    <n v="0"/>
    <s v="Holiday_Period_Christmas"/>
    <x v="4"/>
    <s v="Holiday/Seasonality"/>
    <n v="1"/>
    <n v="0"/>
    <n v="0"/>
    <n v="0"/>
  </r>
  <r>
    <n v="-23.830718046650698"/>
    <n v="0"/>
    <n v="0"/>
    <s v="Holiday_Period_Easter"/>
    <x v="4"/>
    <s v="Holiday/Seasonality"/>
    <n v="1"/>
    <n v="-23.830718046650698"/>
    <n v="-3.0982220362165635E-3"/>
    <n v="-3.8095573207977655"/>
  </r>
  <r>
    <n v="-65.671564002246299"/>
    <n v="-9.6197874699711505"/>
    <n v="0"/>
    <s v="Holiday_Period_Halloween"/>
    <x v="4"/>
    <s v="Holiday/Seasonality"/>
    <n v="1"/>
    <n v="-65.671564002246299"/>
    <n v="-8.5379335337804479E-3"/>
    <n v="-10.498197617178304"/>
  </r>
  <r>
    <n v="36.861757369470503"/>
    <n v="372.82865590909302"/>
    <n v="0"/>
    <s v="Holiday_Period_Halloween - School"/>
    <x v="4"/>
    <s v="Holiday/Seasonality"/>
    <n v="1"/>
    <n v="36.861757369470503"/>
    <n v="4.7923821998226762E-3"/>
    <n v="5.8926876382591304"/>
  </r>
  <r>
    <n v="577.49076372765398"/>
    <n v="247.80743186027101"/>
    <n v="0"/>
    <s v="Holiday_Period_Ni School Hols"/>
    <x v="4"/>
    <s v="Holiday/Seasonality"/>
    <n v="1"/>
    <n v="577.49076372765398"/>
    <n v="7.5079341142388026E-2"/>
    <n v="92.317158146268071"/>
  </r>
  <r>
    <n v="-13.893123584747"/>
    <n v="-54.872085994918002"/>
    <n v="-47.942588699695698"/>
    <s v="Holiday_Period_Ni/England/Wales School Hols"/>
    <x v="4"/>
    <s v="Holiday/Seasonality"/>
    <n v="1"/>
    <n v="-13.893123584747"/>
    <n v="-1.8062393906000181E-3"/>
    <n v="-2.2209423382632667"/>
  </r>
  <r>
    <n v="56.616452505901997"/>
    <n v="85.1382870961653"/>
    <n v="0"/>
    <s v="Holiday_Period_Ni/Scot School Hols"/>
    <x v="4"/>
    <s v="Holiday/Seasonality"/>
    <n v="1"/>
    <n v="56.616452505901997"/>
    <n v="7.3606821423850121E-3"/>
    <n v="9.0506555740048835"/>
  </r>
  <r>
    <n v="-251.006695647133"/>
    <n v="-207.586162871471"/>
    <n v="-175.571020897262"/>
    <s v="Holiday_Period_None"/>
    <x v="4"/>
    <s v="Holiday/Seasonality"/>
    <n v="1"/>
    <n v="-251.006695647133"/>
    <n v="-3.2633279205833678E-2"/>
    <n v="-40.125706371914596"/>
  </r>
  <r>
    <n v="107.308875497196"/>
    <n v="67.710089641969702"/>
    <n v="5.78088038441728"/>
    <s v="Holiday_Period_School Hols"/>
    <x v="4"/>
    <s v="Holiday/Seasonality"/>
    <n v="1"/>
    <n v="107.308875497196"/>
    <n v="1.3951183598253305E-2"/>
    <n v="17.154301076310787"/>
  </r>
  <r>
    <n v="-72.330060851462804"/>
    <n v="0"/>
    <n v="0"/>
    <s v="Holiday_Period_Scotland School Hols"/>
    <x v="4"/>
    <s v="Holiday/Seasonality"/>
    <n v="1"/>
    <n v="-72.330060851462804"/>
    <n v="-9.4036020220709428E-3"/>
    <n v="-11.562618981561265"/>
  </r>
  <r>
    <n v="-155.09778237491599"/>
    <n v="0"/>
    <n v="0"/>
    <s v="Holiday_Period_St Patricks"/>
    <x v="4"/>
    <s v="Holiday/Seasonality"/>
    <n v="1"/>
    <n v="-155.09778237491599"/>
    <n v="-2.01642000959271E-2"/>
    <n v="-24.79379308375065"/>
  </r>
  <r>
    <n v="19.250569639925601"/>
    <n v="0"/>
    <n v="0"/>
    <s v="Holiday_Period_Valentines"/>
    <x v="4"/>
    <s v="Holiday/Seasonality"/>
    <n v="1"/>
    <n v="19.250569639925601"/>
    <n v="2.5027587902044582E-3"/>
    <n v="3.0773788837476026"/>
  </r>
  <r>
    <n v="0"/>
    <n v="0"/>
    <n v="0"/>
    <s v="Promo_Cc &amp; Lic"/>
    <x v="5"/>
    <s v="Other Promo"/>
    <n v="1"/>
    <n v="0"/>
    <n v="0"/>
    <n v="0"/>
  </r>
  <r>
    <n v="-0.62626875818905503"/>
    <n v="-194.94398138005701"/>
    <n v="-178.948673970138"/>
    <s v="Promo_Ears 342"/>
    <x v="5"/>
    <s v="Other Promo"/>
    <n v="1"/>
    <n v="-0.62626875818905503"/>
    <n v="-8.1420948517663992E-5"/>
    <n v="-0.10011476481218973"/>
  </r>
  <r>
    <n v="40.137476528147403"/>
    <n v="-61.780166481971698"/>
    <n v="0"/>
    <s v="Promo_Ears 342 &amp; Rbj Bog50% &amp; Plush Bog50%"/>
    <x v="5"/>
    <s v="Other Promo"/>
    <n v="1"/>
    <n v="40.137476528147403"/>
    <n v="5.2182571257062427E-3"/>
    <n v="6.4163411797674588"/>
  </r>
  <r>
    <n v="-100.213424505961"/>
    <n v="-182.22242138072701"/>
    <n v="0"/>
    <s v="Promo_Ears 342 &amp; Rbj Bogo50%"/>
    <x v="5"/>
    <s v="Other Promo"/>
    <n v="1"/>
    <n v="-100.213424505961"/>
    <n v="-1.3028706878294438E-2"/>
    <n v="-16.020028612715421"/>
  </r>
  <r>
    <n v="-5.5699271227153702"/>
    <n v="-94.629792660839897"/>
    <n v="0"/>
    <s v="Promo_Ears 342 / Hair 342"/>
    <x v="5"/>
    <s v="Other Promo"/>
    <n v="1"/>
    <n v="-5.5699271227153702"/>
    <n v="-7.2414397744689253E-4"/>
    <n v="-0.8904035793261631"/>
  </r>
  <r>
    <n v="9.0880601628582198"/>
    <n v="6.34589761639233"/>
    <n v="0"/>
    <s v="Promo_Es342"/>
    <x v="6"/>
    <s v="Other Promo"/>
    <n v="1"/>
    <n v="9.0880601628582198"/>
    <n v="1.1815350342322792E-3"/>
    <n v="1.4528091875994882"/>
  </r>
  <r>
    <n v="97.478475384210597"/>
    <n v="36.741554500157001"/>
    <n v="0"/>
    <s v="Promo_Esb3G2"/>
    <x v="5"/>
    <s v="Other Promo"/>
    <n v="1"/>
    <n v="97.478475384210597"/>
    <n v="1.2673137246680708E-2"/>
    <n v="15.582822086735897"/>
  </r>
  <r>
    <n v="242.19417916488899"/>
    <n v="194.89009738938401"/>
    <n v="344.66897583228501"/>
    <s v="Promo_Esb3G3"/>
    <x v="7"/>
    <s v="B3G3"/>
    <n v="1"/>
    <n v="242.19417916488899"/>
    <n v="3.1487567494320759E-2"/>
    <n v="38.716945351207464"/>
  </r>
  <r>
    <n v="0"/>
    <n v="0"/>
    <n v="0"/>
    <s v="Promo_Hair &amp; Ears 342"/>
    <x v="5"/>
    <s v="Other Promo"/>
    <n v="1"/>
    <n v="0"/>
    <n v="0"/>
    <n v="0"/>
  </r>
  <r>
    <n v="-23.896061567405599"/>
    <n v="0"/>
    <n v="0"/>
    <s v="Promo_Hair &amp; Jwly 342"/>
    <x v="5"/>
    <s v="Other Promo"/>
    <n v="1"/>
    <n v="-23.896061567405599"/>
    <n v="-3.1067173209801402E-3"/>
    <n v="-3.8200030777141634"/>
  </r>
  <r>
    <n v="35.465881734404697"/>
    <n v="1.9965459232512599"/>
    <n v="0"/>
    <s v="Promo_Hair &amp; Jwly B3G2"/>
    <x v="5"/>
    <s v="Other Promo"/>
    <n v="1"/>
    <n v="35.465881734404697"/>
    <n v="4.6109049718217141E-3"/>
    <n v="5.6695442048939091"/>
  </r>
  <r>
    <n v="-8.5270332033212402"/>
    <n v="0"/>
    <n v="0"/>
    <s v="Promo_Hair 342"/>
    <x v="5"/>
    <s v="Other Promo"/>
    <n v="1"/>
    <n v="-8.5270332033212402"/>
    <n v="-1.1085961456286544E-3"/>
    <n v="-1.3631239184991142"/>
  </r>
  <r>
    <n v="344.17036982467698"/>
    <n v="258.14787938669298"/>
    <n v="0"/>
    <s v="Sales_Promo_10 For 5"/>
    <x v="8"/>
    <s v="CLX"/>
    <n v="1"/>
    <n v="344.17036982467698"/>
    <n v="4.4745450888899439E-2"/>
    <n v="55.018768188210217"/>
  </r>
  <r>
    <n v="-32.256977371146597"/>
    <n v="0"/>
    <n v="0"/>
    <s v="Sales_Promo_342"/>
    <x v="8"/>
    <s v="CLX"/>
    <n v="1"/>
    <n v="-32.256977371146597"/>
    <n v="-4.1937166105270353E-3"/>
    <n v="-5.1565716169568079"/>
  </r>
  <r>
    <n v="0"/>
    <n v="0"/>
    <n v="0"/>
    <s v="Sales_Promo_342 / Bogof"/>
    <x v="8"/>
    <s v="CLX"/>
    <n v="1"/>
    <n v="0"/>
    <n v="0"/>
    <n v="0"/>
  </r>
  <r>
    <n v="86.178710927408403"/>
    <n v="0"/>
    <n v="0"/>
    <s v="Sales_Promo_345"/>
    <x v="8"/>
    <s v="CLX"/>
    <n v="1"/>
    <n v="86.178710927408403"/>
    <n v="1.1204059429739241E-2"/>
    <n v="13.776451824394966"/>
  </r>
  <r>
    <n v="1.2428601272995901"/>
    <n v="0"/>
    <n v="43.2707906666433"/>
    <s v="Sales_Promo_545"/>
    <x v="8"/>
    <s v="CLX"/>
    <n v="1"/>
    <n v="1.2428601272995901"/>
    <n v="1.6158374358659771E-4"/>
    <n v="0.19868251084222968"/>
  </r>
  <r>
    <n v="-10.3227633384844"/>
    <n v="0"/>
    <n v="0"/>
    <s v="Sales_Promo_75% Off"/>
    <x v="8"/>
    <s v="CLX"/>
    <n v="1"/>
    <n v="-10.3227633384844"/>
    <n v="-1.3420582958236034E-3"/>
    <n v="-1.6501877354263357"/>
  </r>
  <r>
    <n v="0"/>
    <n v="30.043404700213401"/>
    <n v="0"/>
    <s v="Sales_Promo_B3G3"/>
    <x v="8"/>
    <s v="CLX"/>
    <n v="1"/>
    <n v="0"/>
    <n v="0"/>
    <n v="0"/>
  </r>
  <r>
    <n v="-108.382148148618"/>
    <n v="-51.290692253130999"/>
    <n v="0"/>
    <s v="Sales_Promo_€2 Dot"/>
    <x v="8"/>
    <s v="CLX"/>
    <n v="1"/>
    <n v="-108.382148148618"/>
    <n v="-1.4090719342539096E-2"/>
    <n v="-17.325873484596293"/>
  </r>
  <r>
    <n v="7.5086372921077102E-2"/>
    <n v="0"/>
    <n v="0"/>
    <s v="Cluster_0"/>
    <x v="0"/>
    <s v="Base"/>
    <n v="1"/>
    <n v="7.5086372921077102E-2"/>
    <n v="9.7619490419153131E-6"/>
    <n v="1.2003240569322369E-2"/>
  </r>
  <r>
    <n v="-164.51088061667701"/>
    <n v="-159.990215072914"/>
    <n v="-111.66553123950401"/>
    <s v="Cluster_1"/>
    <x v="0"/>
    <s v="Base"/>
    <n v="1"/>
    <n v="-164.51088061667701"/>
    <n v="-2.1387993199626473E-2"/>
    <n v="-26.298562568584913"/>
  </r>
  <r>
    <n v="-25.045884286087698"/>
    <n v="0"/>
    <n v="0"/>
    <s v="Cluster_2"/>
    <x v="0"/>
    <s v="Base"/>
    <n v="1"/>
    <n v="-25.045884286087698"/>
    <n v="-3.2562053086181795E-3"/>
    <n v="-4.0038127114398501"/>
  </r>
  <r>
    <n v="446.50048779745299"/>
    <n v="430.30866124003001"/>
    <n v="224.77206325590299"/>
    <s v="Cluster_3"/>
    <x v="0"/>
    <s v="Base"/>
    <n v="1"/>
    <n v="446.50048779745299"/>
    <n v="5.8049348230610212E-2"/>
    <n v="71.377169529628333"/>
  </r>
  <r>
    <n v="-46.545365085294897"/>
    <n v="-7.1036783291907604"/>
    <n v="0"/>
    <s v="Day_of_Week_0"/>
    <x v="9"/>
    <s v="Base"/>
    <n v="1"/>
    <n v="-46.545365085294897"/>
    <n v="-6.0513441310793177E-3"/>
    <n v="-7.4407005262189747"/>
  </r>
  <r>
    <n v="-36.055615213887002"/>
    <n v="-22.1507565794345"/>
    <n v="-5.0513971513708196"/>
    <s v="Day_of_Week_1"/>
    <x v="9"/>
    <s v="Base"/>
    <n v="1"/>
    <n v="-36.055615213887002"/>
    <n v="-4.6875759834987428E-3"/>
    <n v="-5.7638184726555179"/>
  </r>
  <r>
    <n v="0"/>
    <n v="0"/>
    <n v="0"/>
    <s v="Day_of_Week_2"/>
    <x v="9"/>
    <s v="Base"/>
    <n v="1"/>
    <n v="0"/>
    <n v="0"/>
    <n v="0"/>
  </r>
  <r>
    <n v="-7.02363533924688"/>
    <n v="-4.3543940863918804"/>
    <n v="0"/>
    <s v="Day_of_Week_3"/>
    <x v="9"/>
    <s v="Base"/>
    <n v="1"/>
    <n v="-7.02363533924688"/>
    <n v="-9.1313999602552734E-4"/>
    <n v="-1.1227920775556495"/>
  </r>
  <r>
    <n v="144.81717250317899"/>
    <n v="152.71605005105999"/>
    <n v="28.303448794549901"/>
    <s v="Day_of_Week_4"/>
    <x v="9"/>
    <s v="Base"/>
    <n v="1"/>
    <n v="144.81717250317899"/>
    <n v="1.8827622155304043E-2"/>
    <n v="23.150343963901495"/>
  </r>
  <r>
    <n v="864.86842302362595"/>
    <n v="825.65500317321005"/>
    <n v="586.38060793739203"/>
    <s v="Day_of_Week_5"/>
    <x v="9"/>
    <s v="Base"/>
    <n v="1"/>
    <n v="864.86842302362595"/>
    <n v="0.11244119465448781"/>
    <n v="138.25709431023785"/>
  </r>
  <r>
    <n v="518.53537112897595"/>
    <n v="470.66208413702702"/>
    <n v="234.90405443536901"/>
    <s v="Day_of_Week_6"/>
    <x v="9"/>
    <s v="Base"/>
    <n v="1"/>
    <n v="518.53537112897595"/>
    <n v="6.7414574342434433E-2"/>
    <n v="82.892601696263569"/>
  </r>
  <r>
    <n v="-62.064135040617998"/>
    <n v="0"/>
    <n v="0"/>
    <s v="Week_Num_1"/>
    <x v="10"/>
    <s v="Holiday/Seasonality"/>
    <n v="1"/>
    <n v="-62.064135040617998"/>
    <n v="-8.0689331502786406E-3"/>
    <n v="-9.9215172425825244"/>
  </r>
  <r>
    <n v="-85.085373991214496"/>
    <n v="0"/>
    <n v="0"/>
    <s v="Week_Num_2"/>
    <x v="10"/>
    <s v="Holiday/Seasonality"/>
    <n v="1"/>
    <n v="-85.085373991214496"/>
    <n v="-1.1061915135887317E-2"/>
    <n v="-13.601671957450861"/>
  </r>
  <r>
    <n v="-69.683192844542404"/>
    <n v="-46.835634438901103"/>
    <n v="0"/>
    <s v="Week_Num_3"/>
    <x v="10"/>
    <s v="Holiday/Seasonality"/>
    <n v="1"/>
    <n v="-69.683192844542404"/>
    <n v="-9.0594837806506033E-3"/>
    <n v="-11.139493023996334"/>
  </r>
  <r>
    <n v="-43.725740838269097"/>
    <n v="0"/>
    <n v="0"/>
    <s v="Week_Num_4"/>
    <x v="10"/>
    <s v="Holiday/Seasonality"/>
    <n v="1"/>
    <n v="-43.725740838269097"/>
    <n v="-5.6847659205996864E-3"/>
    <n v="-6.9899579102756126"/>
  </r>
  <r>
    <n v="-85.092271563627094"/>
    <n v="0"/>
    <n v="0"/>
    <s v="Week_Num_5"/>
    <x v="10"/>
    <s v="Holiday/Seasonality"/>
    <n v="1"/>
    <n v="-85.092271563627094"/>
    <n v="-1.1062811886493122E-2"/>
    <n v="-13.602774597221458"/>
  </r>
  <r>
    <n v="-369.93369599742101"/>
    <n v="-220.08868119916499"/>
    <n v="0"/>
    <s v="Week_Num_6"/>
    <x v="10"/>
    <s v="Holiday/Seasonality"/>
    <n v="1"/>
    <n v="-369.93369599742101"/>
    <n v="-4.809493052767385E-2"/>
    <n v="-59.137270519417633"/>
  </r>
  <r>
    <n v="-286.705973949525"/>
    <n v="0"/>
    <n v="0"/>
    <s v="Week_Num_7"/>
    <x v="10"/>
    <s v="Holiday/Seasonality"/>
    <n v="1"/>
    <n v="-286.705973949525"/>
    <n v="-3.7274527971270843E-2"/>
    <n v="-45.832561143887709"/>
  </r>
  <r>
    <n v="-66.5851663985855"/>
    <n v="-55.0538635899428"/>
    <n v="0"/>
    <s v="Week_Num_8"/>
    <x v="10"/>
    <s v="Holiday/Seasonality"/>
    <n v="1"/>
    <n v="-66.5851663985855"/>
    <n v="-8.6567106126388075E-3"/>
    <n v="-10.644245280973376"/>
  </r>
  <r>
    <n v="-108.418872677133"/>
    <n v="-114.75966773376"/>
    <n v="0"/>
    <s v="Week_Num_9"/>
    <x v="10"/>
    <s v="Holiday/Seasonality"/>
    <n v="1"/>
    <n v="-108.418872677133"/>
    <n v="-1.4095493883670929E-2"/>
    <n v="-17.331744234952335"/>
  </r>
  <r>
    <n v="-255.77732059975199"/>
    <n v="-203.30906020418101"/>
    <n v="0"/>
    <s v="Week_Num_10"/>
    <x v="10"/>
    <s v="Holiday/Seasonality"/>
    <n v="1"/>
    <n v="-255.77732059975199"/>
    <n v="-3.3253506230709502E-2"/>
    <n v="-40.888334219613228"/>
  </r>
  <r>
    <n v="-198.10783240987101"/>
    <n v="-56.250070399845697"/>
    <n v="0"/>
    <s v="Week_Num_11"/>
    <x v="10"/>
    <s v="Holiday/Seasonality"/>
    <n v="1"/>
    <n v="-198.10783240987101"/>
    <n v="-2.5755919344009216E-2"/>
    <n v="-31.669341300879143"/>
  </r>
  <r>
    <n v="-115.813251159277"/>
    <n v="0"/>
    <n v="0"/>
    <s v="Week_Num_12"/>
    <x v="10"/>
    <s v="Holiday/Seasonality"/>
    <n v="1"/>
    <n v="-115.813251159277"/>
    <n v="-1.5056834046088903E-2"/>
    <n v="-18.513802980486453"/>
  </r>
  <r>
    <n v="-427.33669154769598"/>
    <n v="0"/>
    <n v="0"/>
    <s v="Week_Num_13"/>
    <x v="10"/>
    <s v="Holiday/Seasonality"/>
    <n v="1"/>
    <n v="-427.33669154769598"/>
    <n v="-5.5557870813843654E-2"/>
    <n v="-68.313662162597936"/>
  </r>
  <r>
    <n v="-110.201107939275"/>
    <n v="24.3232514856447"/>
    <n v="0"/>
    <s v="Week_Num_14"/>
    <x v="10"/>
    <s v="Holiday/Seasonality"/>
    <n v="1"/>
    <n v="-110.201107939275"/>
    <n v="-1.4327201570870333E-2"/>
    <n v="-17.616650773520998"/>
  </r>
  <r>
    <n v="-224.954270787713"/>
    <n v="-39.103635367249602"/>
    <n v="0"/>
    <s v="Week_Num_15"/>
    <x v="10"/>
    <s v="Holiday/Seasonality"/>
    <n v="1"/>
    <n v="-224.954270787713"/>
    <n v="-2.9246213963472021E-2"/>
    <n v="-35.960988982642057"/>
  </r>
  <r>
    <n v="-97.822592530284595"/>
    <n v="-1.66430080840796"/>
    <n v="0"/>
    <s v="Week_Num_16"/>
    <x v="10"/>
    <s v="Holiday/Seasonality"/>
    <n v="1"/>
    <n v="-97.822592530284595"/>
    <n v="-1.2717875777971262E-2"/>
    <n v="-15.637832346622821"/>
  </r>
  <r>
    <n v="4.0371605250301297"/>
    <n v="0"/>
    <n v="0"/>
    <s v="Week_Num_17"/>
    <x v="10"/>
    <s v="Holiday/Seasonality"/>
    <n v="1"/>
    <n v="4.0371605250301297"/>
    <n v="5.248696106389428E-4"/>
    <n v="0.64537687883583694"/>
  </r>
  <r>
    <n v="-144.88692528996199"/>
    <n v="-30.583828188843601"/>
    <n v="0"/>
    <s v="Week_Num_18"/>
    <x v="10"/>
    <s v="Holiday/Seasonality"/>
    <n v="1"/>
    <n v="-144.88692528996199"/>
    <n v="-1.8836690686964547E-2"/>
    <n v="-23.161494582150389"/>
  </r>
  <r>
    <n v="-75.312620519702193"/>
    <n v="-37.964271561691397"/>
    <n v="0"/>
    <s v="Week_Num_19"/>
    <x v="10"/>
    <s v="Holiday/Seasonality"/>
    <n v="1"/>
    <n v="-75.312620519702193"/>
    <n v="-9.7913634009089909E-3"/>
    <n v="-12.039408308538949"/>
  </r>
  <r>
    <n v="0"/>
    <n v="0"/>
    <n v="0"/>
    <s v="Week_Num_20"/>
    <x v="10"/>
    <s v="Holiday/Seasonality"/>
    <n v="1"/>
    <n v="0"/>
    <n v="0"/>
    <n v="0"/>
  </r>
  <r>
    <n v="108.528965760159"/>
    <n v="15.8293305360371"/>
    <n v="0"/>
    <s v="Week_Num_21"/>
    <x v="10"/>
    <s v="Holiday/Seasonality"/>
    <n v="1"/>
    <n v="108.528965760159"/>
    <n v="1.4109807040966418E-2"/>
    <n v="17.349343616959622"/>
  </r>
  <r>
    <n v="114.645565204505"/>
    <n v="33.125696602522801"/>
    <n v="0"/>
    <s v="Week_Num_22"/>
    <x v="10"/>
    <s v="Holiday/Seasonality"/>
    <n v="1"/>
    <n v="114.645565204505"/>
    <n v="1.4905023666335631E-2"/>
    <n v="18.327137745780291"/>
  </r>
  <r>
    <n v="106.503801015075"/>
    <n v="0"/>
    <n v="0"/>
    <s v="Week_Num_23"/>
    <x v="10"/>
    <s v="Holiday/Seasonality"/>
    <n v="1"/>
    <n v="106.503801015075"/>
    <n v="1.3846516189725367E-2"/>
    <n v="17.025602588034115"/>
  </r>
  <r>
    <n v="138.08409231710601"/>
    <n v="0"/>
    <n v="0"/>
    <s v="Week_Num_24"/>
    <x v="10"/>
    <s v="Holiday/Seasonality"/>
    <n v="1"/>
    <n v="138.08409231710601"/>
    <n v="1.7952257117487387E-2"/>
    <n v="22.073999773845596"/>
  </r>
  <r>
    <n v="125.338607721248"/>
    <n v="0"/>
    <n v="0"/>
    <s v="Week_Num_25"/>
    <x v="10"/>
    <s v="Holiday/Seasonality"/>
    <n v="1"/>
    <n v="125.338607721248"/>
    <n v="1.6295221808696261E-2"/>
    <n v="20.036517980212011"/>
  </r>
  <r>
    <n v="97.109643756085106"/>
    <n v="9.1367318582099202"/>
    <n v="0"/>
    <s v="Week_Num_26"/>
    <x v="10"/>
    <s v="Holiday/Seasonality"/>
    <n v="1"/>
    <n v="97.109643756085106"/>
    <n v="1.2625185595552318E-2"/>
    <n v="15.523860991803019"/>
  </r>
  <r>
    <n v="0"/>
    <n v="0"/>
    <n v="0"/>
    <s v="Week_Num_27"/>
    <x v="10"/>
    <s v="Holiday/Seasonality"/>
    <n v="1"/>
    <n v="0"/>
    <n v="0"/>
    <n v="0"/>
  </r>
  <r>
    <n v="-5.8589710549266396"/>
    <n v="0"/>
    <n v="0"/>
    <s v="Week_Num_28"/>
    <x v="10"/>
    <s v="Holiday/Seasonality"/>
    <n v="1"/>
    <n v="-5.8589710549266396"/>
    <n v="-7.6172246242827573E-4"/>
    <n v="-0.93660988439141779"/>
  </r>
  <r>
    <n v="0"/>
    <n v="0"/>
    <n v="0"/>
    <s v="Week_Num_29"/>
    <x v="10"/>
    <s v="Holiday/Seasonality"/>
    <n v="1"/>
    <n v="0"/>
    <n v="0"/>
    <n v="0"/>
  </r>
  <r>
    <n v="176.94058347199299"/>
    <n v="84.575858106642102"/>
    <n v="0"/>
    <s v="Week_Num_30"/>
    <x v="10"/>
    <s v="Holiday/Seasonality"/>
    <n v="1"/>
    <n v="176.94058347199299"/>
    <n v="2.3003973851765336E-2"/>
    <n v="28.28556377497387"/>
  </r>
  <r>
    <n v="12.777463686850099"/>
    <n v="0"/>
    <n v="0"/>
    <s v="Week_Num_31"/>
    <x v="10"/>
    <s v="Holiday/Seasonality"/>
    <n v="1"/>
    <n v="12.777463686850099"/>
    <n v="1.6611928975056524E-3"/>
    <n v="2.0425939425819637"/>
  </r>
  <r>
    <n v="-112.38039318673999"/>
    <n v="0"/>
    <n v="0"/>
    <s v="Week_Num_32"/>
    <x v="10"/>
    <s v="Holiday/Seasonality"/>
    <n v="1"/>
    <n v="-112.38039318673999"/>
    <n v="-1.4610529566429688E-2"/>
    <n v="-17.965029368422531"/>
  </r>
  <r>
    <n v="-107.15571141089301"/>
    <n v="-8.8171045597632602"/>
    <n v="0"/>
    <s v="Week_Num_33"/>
    <x v="10"/>
    <s v="Holiday/Seasonality"/>
    <n v="1"/>
    <n v="-107.15571141089301"/>
    <n v="-1.3931270797203335E-2"/>
    <n v="-17.129816402155495"/>
  </r>
  <r>
    <n v="-47.874662560413398"/>
    <n v="0"/>
    <n v="0"/>
    <s v="Week_Num_34"/>
    <x v="10"/>
    <s v="Holiday/Seasonality"/>
    <n v="1"/>
    <n v="-47.874662560413398"/>
    <n v="-6.2241655593735451E-3"/>
    <n v="-7.6532008343482723"/>
  </r>
  <r>
    <n v="46.732964968846602"/>
    <n v="31.948860884009299"/>
    <n v="0"/>
    <s v="Week_Num_35"/>
    <x v="10"/>
    <s v="Holiday/Seasonality"/>
    <n v="1"/>
    <n v="46.732964968846602"/>
    <n v="6.0757339162328229E-3"/>
    <n v="7.4706900761925086"/>
  </r>
  <r>
    <n v="117.025815571815"/>
    <n v="0"/>
    <n v="0"/>
    <s v="Week_Num_36"/>
    <x v="10"/>
    <s v="Holiday/Seasonality"/>
    <n v="1"/>
    <n v="117.025815571815"/>
    <n v="1.5214479056025363E-2"/>
    <n v="18.707642445402289"/>
  </r>
  <r>
    <n v="96.291245097212396"/>
    <n v="0"/>
    <n v="0"/>
    <s v="Week_Num_37"/>
    <x v="10"/>
    <s v="Holiday/Seasonality"/>
    <n v="1"/>
    <n v="96.291245097212396"/>
    <n v="1.251878591618194E-2"/>
    <n v="15.393032512521096"/>
  </r>
  <r>
    <n v="92.620352871886297"/>
    <n v="0"/>
    <n v="0"/>
    <s v="Week_Num_38"/>
    <x v="10"/>
    <s v="Holiday/Seasonality"/>
    <n v="1"/>
    <n v="92.620352871886297"/>
    <n v="1.204153469937776E-2"/>
    <n v="14.806206957224154"/>
  </r>
  <r>
    <n v="59.244742646757203"/>
    <n v="0"/>
    <n v="0"/>
    <s v="Week_Num_39"/>
    <x v="10"/>
    <s v="Holiday/Seasonality"/>
    <n v="1"/>
    <n v="59.244742646757203"/>
    <n v="7.702385082935425E-3"/>
    <n v="9.4708116904792163"/>
  </r>
  <r>
    <n v="47.297796770720304"/>
    <n v="0"/>
    <n v="0"/>
    <s v="Week_Num_40"/>
    <x v="10"/>
    <s v="Holiday/Seasonality"/>
    <n v="1"/>
    <n v="47.297796770720304"/>
    <n v="6.1491674708531781E-3"/>
    <n v="7.5609835839934529"/>
  </r>
  <r>
    <n v="-82.824902110707598"/>
    <n v="-76.293800084447099"/>
    <n v="0"/>
    <s v="Week_Num_41"/>
    <x v="10"/>
    <s v="Holiday/Seasonality"/>
    <n v="1"/>
    <n v="-82.824902110707598"/>
    <n v="-1.0768032098929533E-2"/>
    <n v="-13.240314939840859"/>
  </r>
  <r>
    <n v="-120.818539682088"/>
    <n v="-121.41563753949799"/>
    <n v="0"/>
    <s v="Week_Num_42"/>
    <x v="10"/>
    <s v="Holiday/Seasonality"/>
    <n v="1"/>
    <n v="-120.818539682088"/>
    <n v="-1.5707569587025506E-2"/>
    <n v="-19.313943937106078"/>
  </r>
  <r>
    <n v="682.81442776408403"/>
    <n v="310.956974380796"/>
    <n v="0"/>
    <s v="Week_Num_43"/>
    <x v="10"/>
    <s v="Holiday/Seasonality"/>
    <n v="1"/>
    <n v="682.81442776408403"/>
    <n v="8.8772428199771075E-2"/>
    <n v="109.15410509003077"/>
  </r>
  <r>
    <n v="84.690348244186893"/>
    <n v="0"/>
    <n v="0"/>
    <s v="Week_Num_44"/>
    <x v="10"/>
    <s v="Holiday/Seasonality"/>
    <n v="1"/>
    <n v="84.690348244186893"/>
    <n v="1.1010557997931256E-2"/>
    <n v="13.53852349404549"/>
  </r>
  <r>
    <n v="173.67842453363599"/>
    <n v="45.270947876657097"/>
    <n v="0"/>
    <s v="Week_Num_45"/>
    <x v="10"/>
    <s v="Holiday/Seasonality"/>
    <n v="1"/>
    <n v="173.67842453363599"/>
    <n v="2.257986188465325E-2"/>
    <n v="27.764077958184959"/>
  </r>
  <r>
    <n v="280.90112467876401"/>
    <n v="156.10471959284601"/>
    <n v="0"/>
    <s v="Week_Num_46"/>
    <x v="10"/>
    <s v="Holiday/Seasonality"/>
    <n v="1"/>
    <n v="280.90112467876401"/>
    <n v="3.6519841860160773E-2"/>
    <n v="44.904603119615622"/>
  </r>
  <r>
    <n v="434.005642461599"/>
    <n v="346.24870195642501"/>
    <n v="0"/>
    <s v="Week_Num_47"/>
    <x v="10"/>
    <s v="Holiday/Seasonality"/>
    <n v="1"/>
    <n v="434.005642461599"/>
    <n v="5.642489843086524E-2"/>
    <n v="69.379754704432656"/>
  </r>
  <r>
    <n v="609.91570505171205"/>
    <n v="528.99612343172896"/>
    <n v="0"/>
    <s v="Week_Num_48"/>
    <x v="10"/>
    <s v="Holiday/Seasonality"/>
    <n v="1"/>
    <n v="609.91570505171205"/>
    <n v="7.9294894678650224E-2"/>
    <n v="97.500580330849047"/>
  </r>
  <r>
    <n v="877.40321930652499"/>
    <n v="785.85866205275704"/>
    <n v="45.842946954816803"/>
    <s v="Week_Num_49"/>
    <x v="10"/>
    <s v="Holiday/Seasonality"/>
    <n v="1"/>
    <n v="877.40321930652499"/>
    <n v="0.11407083846073565"/>
    <n v="140.26089565817659"/>
  </r>
  <r>
    <n v="1196.4307438329899"/>
    <n v="1099.8894491833"/>
    <n v="343.17149886792799"/>
    <s v="Week_Num_50"/>
    <x v="10"/>
    <s v="Holiday/Seasonality"/>
    <n v="1"/>
    <n v="1196.4307438329899"/>
    <n v="0.15554747817895984"/>
    <n v="191.26035103407517"/>
  </r>
  <r>
    <n v="1823.8869484638999"/>
    <n v="1697.06503812406"/>
    <n v="847.27570196123099"/>
    <s v="Week_Num_51"/>
    <x v="10"/>
    <s v="Holiday/Seasonality"/>
    <n v="1"/>
    <n v="1823.8869484638999"/>
    <n v="0.23712280612932829"/>
    <n v="291.5649399748022"/>
  </r>
  <r>
    <n v="1472.31079220638"/>
    <n v="1377.4620013491001"/>
    <n v="515.13578124274295"/>
    <s v="Week_Num_52"/>
    <x v="10"/>
    <s v="Holiday/Seasonality"/>
    <n v="1"/>
    <n v="1472.31079220638"/>
    <n v="0.19141453193494426"/>
    <n v="235.36228937623943"/>
  </r>
  <r>
    <n v="-358.99073626069003"/>
    <n v="-27.034096148149299"/>
    <n v="0"/>
    <s v="Week_Num_53"/>
    <x v="10"/>
    <s v="Holiday/Seasonality"/>
    <n v="1"/>
    <n v="-358.99073626069003"/>
    <n v="-4.6672240748398167E-2"/>
    <n v="-57.3879387412206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">
  <r>
    <n v="-530.65433139477204"/>
    <n v="-501.58090526613802"/>
    <n v="-634.12083606425995"/>
    <s v="Intercept"/>
    <x v="0"/>
    <x v="0"/>
    <n v="1"/>
    <n v="-530.65433139477204"/>
    <n v="-6.8990155475911835E-2"/>
    <n v="-84.829927869593433"/>
  </r>
  <r>
    <n v="39.156923397578701"/>
    <n v="33.516301300555398"/>
    <n v="0"/>
    <s v="Open Hours"/>
    <x v="1"/>
    <x v="0"/>
    <n v="8.6158950000000001"/>
    <n v="337.37194051658133"/>
    <n v="4.3861589838100644E-2"/>
    <n v="53.931977345824251"/>
  </r>
  <r>
    <n v="50.354856953887897"/>
    <n v="51.123607026094398"/>
    <n v="59.283248340415099"/>
    <s v="Labour Hours"/>
    <x v="2"/>
    <x v="0"/>
    <n v="20.867023"/>
    <n v="1050.7559582184886"/>
    <n v="0.13660835808914765"/>
    <n v="167.97290980351747"/>
  </r>
  <r>
    <n v="-15.9199573796257"/>
    <n v="-16.430302076751701"/>
    <n v="-44.0914878015463"/>
    <s v="rain"/>
    <x v="3"/>
    <x v="1"/>
    <n v="1"/>
    <n v="-15.9199573796257"/>
    <n v="-2.0697472343313233E-3"/>
    <n v="-2.5449501799995193"/>
  </r>
  <r>
    <n v="-23.029423403832102"/>
    <n v="0"/>
    <n v="0"/>
    <s v="snow"/>
    <x v="3"/>
    <x v="1"/>
    <n v="1"/>
    <n v="-23.029423403832102"/>
    <n v="-2.9940460430709528E-3"/>
    <n v="-3.6814630742589101"/>
  </r>
  <r>
    <n v="2.99516290989152"/>
    <n v="2.52648615166955"/>
    <n v="0"/>
    <s v="meantempi"/>
    <x v="3"/>
    <x v="1"/>
    <n v="50.734611999999998"/>
    <n v="151.95842811013722"/>
    <n v="1.9756053914868361E-2"/>
    <n v="24.291938712491092"/>
  </r>
  <r>
    <n v="-0.118441071344876"/>
    <n v="0.95966401256647504"/>
    <n v="2.6680023144094398"/>
    <s v="meandewpti"/>
    <x v="3"/>
    <x v="1"/>
    <n v="45.045870000000001"/>
    <n v="-5.3352811024620097"/>
    <n v="-6.9363774304655504E-4"/>
    <n v="-0.85289327592270003"/>
  </r>
  <r>
    <n v="-2.2989190585914701"/>
    <n v="-4.5224977544988798"/>
    <n v="-7.3757368006350301"/>
    <s v="meanwindspdi"/>
    <x v="3"/>
    <x v="1"/>
    <n v="8.3283509999999996"/>
    <n v="-19.146204840539326"/>
    <n v="-2.4891903647532862E-3"/>
    <n v="-3.0606952200511386"/>
  </r>
  <r>
    <n v="-0.81558492108382996"/>
    <n v="-7.7447315177691198E-2"/>
    <n v="5.4675541276988904"/>
    <s v="humidity"/>
    <x v="3"/>
    <x v="1"/>
    <n v="79.505123999999995"/>
    <n v="-64.843180283300114"/>
    <n v="-8.4302357007794478E-3"/>
    <n v="-10.365772935103537"/>
  </r>
  <r>
    <n v="0"/>
    <n v="0"/>
    <n v="0"/>
    <s v="precipi"/>
    <x v="3"/>
    <x v="1"/>
    <n v="1"/>
    <n v="0"/>
    <n v="0"/>
    <n v="0"/>
  </r>
  <r>
    <n v="13.2078988211801"/>
    <n v="0"/>
    <n v="0"/>
    <s v="Holiday_Event_Ash Wednesday "/>
    <x v="4"/>
    <x v="2"/>
    <n v="1"/>
    <n v="13.2078988211801"/>
    <n v="1.7171535956152283E-3"/>
    <n v="2.1114029190427415"/>
  </r>
  <r>
    <n v="352.17295546779201"/>
    <n v="30.9510318416093"/>
    <n v="0"/>
    <s v="Holiday_Event_Autumn Half Term Ends"/>
    <x v="4"/>
    <x v="2"/>
    <n v="1"/>
    <n v="352.17295546779201"/>
    <n v="4.5785863818869628E-2"/>
    <n v="56.298054387743122"/>
  </r>
  <r>
    <n v="-61.839121648791597"/>
    <n v="0"/>
    <n v="0"/>
    <s v="Holiday_Event_Autumn Half Term Starts"/>
    <x v="4"/>
    <x v="2"/>
    <n v="1"/>
    <n v="-61.839121648791597"/>
    <n v="-8.0396792500127875E-3"/>
    <n v="-9.885546802563395"/>
  </r>
  <r>
    <n v="106.315275582911"/>
    <n v="178.95073580401399"/>
    <n v="0"/>
    <s v="Holiday_Event_Bank Holiday"/>
    <x v="4"/>
    <x v="2"/>
    <n v="1"/>
    <n v="106.315275582911"/>
    <n v="1.3822006074370289E-2"/>
    <n v="16.995465080685367"/>
  </r>
  <r>
    <n v="641.83406252085103"/>
    <n v="0"/>
    <n v="0"/>
    <s v="Holiday_Event_Bank Holiday (Easter Monday)"/>
    <x v="4"/>
    <x v="2"/>
    <n v="1"/>
    <n v="641.83406252085103"/>
    <n v="8.3444587452369323E-2"/>
    <n v="102.60302047244971"/>
  </r>
  <r>
    <n v="-1494.2381413311"/>
    <n v="-756.54385998660598"/>
    <n v="0"/>
    <s v="Holiday_Event_Christmas Eve"/>
    <x v="4"/>
    <x v="2"/>
    <n v="1"/>
    <n v="-1494.2381413311"/>
    <n v="-0.19426529774573648"/>
    <n v="-238.86757583971237"/>
  </r>
  <r>
    <n v="-726.18215150738604"/>
    <n v="-103.61897204129301"/>
    <n v="0"/>
    <s v="Holiday_Event_Diwali"/>
    <x v="4"/>
    <x v="2"/>
    <n v="1"/>
    <n v="-726.18215150738604"/>
    <n v="-9.4410648462334032E-2"/>
    <n v="-116.08683070699351"/>
  </r>
  <r>
    <n v="-105.409196408851"/>
    <n v="0"/>
    <n v="0"/>
    <s v="Holiday_Event_Easter Holidays End"/>
    <x v="4"/>
    <x v="2"/>
    <n v="1"/>
    <n v="-105.409196408851"/>
    <n v="-1.3704207086604407E-2"/>
    <n v="-16.850620072490248"/>
  </r>
  <r>
    <n v="0"/>
    <n v="0"/>
    <n v="0"/>
    <s v="Holiday_Event_Easter Holidays Start"/>
    <x v="4"/>
    <x v="2"/>
    <n v="1"/>
    <n v="0"/>
    <n v="0"/>
    <n v="0"/>
  </r>
  <r>
    <n v="-212.22291994819699"/>
    <n v="0"/>
    <n v="0"/>
    <s v="Holiday_Event_Easter Sunday"/>
    <x v="4"/>
    <x v="2"/>
    <n v="1"/>
    <n v="-212.22291994819699"/>
    <n v="-2.7591016178639158E-2"/>
    <n v="-33.925766598684575"/>
  </r>
  <r>
    <n v="-1.18913600269974"/>
    <n v="0"/>
    <n v="0"/>
    <s v="Holiday_Event_Eid"/>
    <x v="4"/>
    <x v="2"/>
    <n v="1"/>
    <n v="-1.18913600269974"/>
    <n v="-1.5459909182806233E-4"/>
    <n v="-0.19009422022622052"/>
  </r>
  <r>
    <n v="0"/>
    <n v="0"/>
    <n v="0"/>
    <s v="Holiday_Event_England/Wales Christmas Holidays End"/>
    <x v="4"/>
    <x v="2"/>
    <n v="1"/>
    <n v="0"/>
    <n v="0"/>
    <n v="0"/>
  </r>
  <r>
    <n v="-175.147456026687"/>
    <n v="0"/>
    <n v="0"/>
    <s v="Holiday_Event_England/Wales Christmas Holidays Start"/>
    <x v="4"/>
    <x v="2"/>
    <n v="1"/>
    <n v="-175.147456026687"/>
    <n v="-2.2770850076228383E-2"/>
    <n v="-27.998916021724614"/>
  </r>
  <r>
    <n v="0"/>
    <n v="0"/>
    <n v="0"/>
    <s v="Holiday_Event_England/Wales Summer Holidays Start"/>
    <x v="4"/>
    <x v="2"/>
    <n v="1"/>
    <n v="0"/>
    <n v="0"/>
    <n v="0"/>
  </r>
  <r>
    <n v="-31.4441411817781"/>
    <n v="0"/>
    <n v="0"/>
    <s v="Holiday_Event_Father'S Day"/>
    <x v="4"/>
    <x v="2"/>
    <n v="1"/>
    <n v="-31.4441411817781"/>
    <n v="-4.088040105572132E-3"/>
    <n v="-5.026632349085971"/>
  </r>
  <r>
    <n v="66.162893219453494"/>
    <n v="0"/>
    <n v="0"/>
    <s v="Holiday_Event_Freshers Week Starts"/>
    <x v="4"/>
    <x v="2"/>
    <n v="1"/>
    <n v="66.162893219453494"/>
    <n v="8.601811047030717E-3"/>
    <n v="10.576741067386955"/>
  </r>
  <r>
    <n v="5.9846045845070499"/>
    <n v="0"/>
    <n v="0"/>
    <s v="Holiday_Event_Half Term Ends"/>
    <x v="4"/>
    <x v="2"/>
    <n v="1"/>
    <n v="5.9846045845070499"/>
    <n v="7.780560269088643E-4"/>
    <n v="0.95669354831685227"/>
  </r>
  <r>
    <n v="0"/>
    <n v="0"/>
    <n v="0"/>
    <s v="Holiday_Event_Half Term Starts"/>
    <x v="4"/>
    <x v="2"/>
    <n v="1"/>
    <n v="0"/>
    <n v="0"/>
    <n v="0"/>
  </r>
  <r>
    <n v="75.711828611321394"/>
    <n v="0"/>
    <n v="0"/>
    <s v="Holiday_Event_Halloween"/>
    <x v="4"/>
    <x v="2"/>
    <n v="1"/>
    <n v="75.711828611321394"/>
    <n v="9.8432642837975957E-3"/>
    <n v="12.103225357818475"/>
  </r>
  <r>
    <n v="29.443083292142799"/>
    <n v="0"/>
    <n v="0"/>
    <s v="Holiday_Event_International Womens Day                                                "/>
    <x v="4"/>
    <x v="2"/>
    <n v="1"/>
    <n v="29.443083292142799"/>
    <n v="3.8278833768795009E-3"/>
    <n v="4.7067450205599357"/>
  </r>
  <r>
    <n v="416.4723677197"/>
    <n v="8.1488813373722007"/>
    <n v="0"/>
    <s v="Holiday_Event_May Day Bank Holiday"/>
    <x v="4"/>
    <x v="2"/>
    <n v="1"/>
    <n v="416.4723677197"/>
    <n v="5.4145404457328621E-2"/>
    <n v="66.57690105059794"/>
  </r>
  <r>
    <n v="-101.842669473513"/>
    <n v="0"/>
    <n v="0"/>
    <s v="Holiday_Event_Mother'S Day          "/>
    <x v="4"/>
    <x v="2"/>
    <n v="1"/>
    <n v="-101.842669473513"/>
    <n v="-1.3240524359034342E-2"/>
    <n v="-16.28047825931694"/>
  </r>
  <r>
    <n v="-182.15699130905401"/>
    <n v="0"/>
    <n v="0"/>
    <s v="Holiday_Event_New Years Day"/>
    <x v="4"/>
    <x v="2"/>
    <n v="1"/>
    <n v="-182.15699130905401"/>
    <n v="-2.3682156929549121E-2"/>
    <n v="-29.119454076770104"/>
  </r>
  <r>
    <n v="-1568.7816836156701"/>
    <n v="-923.32651030791396"/>
    <n v="0"/>
    <s v="Holiday_Event_New Years Eve"/>
    <x v="4"/>
    <x v="2"/>
    <n v="1"/>
    <n v="-1568.7816836156701"/>
    <n v="-0.20395667359566205"/>
    <n v="-250.78403998789582"/>
  </r>
  <r>
    <n v="0"/>
    <n v="0"/>
    <n v="0"/>
    <s v="Holiday_Event_Ni Bank Holiday"/>
    <x v="4"/>
    <x v="2"/>
    <n v="1"/>
    <n v="0"/>
    <n v="0"/>
    <n v="0"/>
  </r>
  <r>
    <n v="0"/>
    <n v="0"/>
    <n v="0"/>
    <s v="Holiday_Event_Ni Christmas Holidays Ends"/>
    <x v="4"/>
    <x v="2"/>
    <n v="1"/>
    <n v="0"/>
    <n v="0"/>
    <n v="0"/>
  </r>
  <r>
    <n v="-45.3930347684447"/>
    <n v="0"/>
    <n v="0"/>
    <s v="Holiday_Event_Ni Christmas Holidays Start"/>
    <x v="4"/>
    <x v="2"/>
    <n v="1"/>
    <n v="-45.3930347684447"/>
    <n v="-5.9015301316154003E-3"/>
    <n v="-7.2564900300878747"/>
  </r>
  <r>
    <n v="-86.751516831338705"/>
    <n v="0"/>
    <n v="0"/>
    <s v="Holiday_Event_Ni Half Term Ends"/>
    <x v="4"/>
    <x v="2"/>
    <n v="1"/>
    <n v="-86.751516831338705"/>
    <n v="-1.1278529694149978E-2"/>
    <n v="-13.86802006503472"/>
  </r>
  <r>
    <n v="49.570832951617497"/>
    <n v="0"/>
    <n v="0"/>
    <s v="Holiday_Event_Ni Half Term Starts"/>
    <x v="4"/>
    <x v="2"/>
    <n v="1"/>
    <n v="49.570832951617497"/>
    <n v="6.444683987434305E-3"/>
    <n v="7.924349119451672"/>
  </r>
  <r>
    <n v="-41.157130759045003"/>
    <n v="0"/>
    <n v="0"/>
    <s v="Holiday_Event_Ni Holidays End"/>
    <x v="4"/>
    <x v="2"/>
    <n v="1"/>
    <n v="-41.157130759045003"/>
    <n v="-5.3508219607776896E-3"/>
    <n v="-6.5793421951961273"/>
  </r>
  <r>
    <n v="236.78957957246499"/>
    <n v="0"/>
    <n v="0"/>
    <s v="Holiday_Event_Ni Holidays Start"/>
    <x v="4"/>
    <x v="2"/>
    <n v="1"/>
    <n v="236.78957957246499"/>
    <n v="3.0784917682368133E-2"/>
    <n v="37.852970883338116"/>
  </r>
  <r>
    <n v="3.5461517568710299"/>
    <n v="0"/>
    <n v="0"/>
    <s v="Holiday_Event_Ni Summer Holidays Start"/>
    <x v="4"/>
    <x v="2"/>
    <n v="1"/>
    <n v="3.5461517568710299"/>
    <n v="4.61033758840097E-4"/>
    <n v="0.56688465532605115"/>
  </r>
  <r>
    <n v="0"/>
    <n v="0"/>
    <n v="0"/>
    <s v="Holiday_Event_Ni, England &amp; Wales Bank Holiday"/>
    <x v="4"/>
    <x v="2"/>
    <n v="1"/>
    <n v="0"/>
    <n v="0"/>
    <n v="0"/>
  </r>
  <r>
    <n v="33.584483265312798"/>
    <n v="0.60012328667276005"/>
    <n v="0"/>
    <s v="Holiday_Event_None"/>
    <x v="4"/>
    <x v="2"/>
    <n v="1"/>
    <n v="33.584483265312798"/>
    <n v="4.3663051161046572E-3"/>
    <n v="5.3687855245538483"/>
  </r>
  <r>
    <n v="0"/>
    <n v="0"/>
    <n v="0"/>
    <s v="Holiday_Event_Ramadan Starts"/>
    <x v="4"/>
    <x v="2"/>
    <n v="1"/>
    <n v="0"/>
    <n v="0"/>
    <n v="0"/>
  </r>
  <r>
    <n v="460.774715048708"/>
    <n v="0"/>
    <n v="0"/>
    <s v="Holiday_Event_Scotland Bank Holiday"/>
    <x v="4"/>
    <x v="2"/>
    <n v="1"/>
    <n v="460.774715048708"/>
    <n v="5.9905134755096283E-2"/>
    <n v="73.659034759928943"/>
  </r>
  <r>
    <n v="403.84628701934201"/>
    <n v="0"/>
    <n v="0"/>
    <s v="Holiday_Event_Scotland Summer Holidays End"/>
    <x v="4"/>
    <x v="2"/>
    <n v="1"/>
    <n v="403.84628701934201"/>
    <n v="5.25038928008053E-2"/>
    <n v="64.558507057144922"/>
  </r>
  <r>
    <n v="-13.0760105850394"/>
    <n v="0"/>
    <n v="0"/>
    <s v="Holiday_Event_Scotland Summer Holidays Start"/>
    <x v="4"/>
    <x v="2"/>
    <n v="1"/>
    <n v="-13.0760105850394"/>
    <n v="-1.7000068592588607E-3"/>
    <n v="-2.0903193833081763"/>
  </r>
  <r>
    <n v="-246.33860235168399"/>
    <n v="0"/>
    <n v="0"/>
    <s v="Holiday_Event_Scottish Christmas Holidays End"/>
    <x v="4"/>
    <x v="2"/>
    <n v="1"/>
    <n v="-246.33860235168399"/>
    <n v="-3.2026382280329259E-2"/>
    <n v="-39.379469143433596"/>
  </r>
  <r>
    <n v="486.96750237378399"/>
    <n v="292.506233247046"/>
    <n v="0"/>
    <s v="Holiday_Event_Scottish Christmas Holidays Start"/>
    <x v="4"/>
    <x v="2"/>
    <n v="1"/>
    <n v="486.96750237378399"/>
    <n v="6.3310448464973759E-2"/>
    <n v="77.846190367704097"/>
  </r>
  <r>
    <n v="621.58134462184501"/>
    <n v="50.534799415453101"/>
    <n v="0"/>
    <s v="Holiday_Event_Scottish Holidays Start Bank Holiday (Good Friday)"/>
    <x v="4"/>
    <x v="2"/>
    <n v="1"/>
    <n v="621.58134462184501"/>
    <n v="8.0811539771424731E-2"/>
    <n v="99.365439062306095"/>
  </r>
  <r>
    <n v="0"/>
    <n v="0"/>
    <n v="0"/>
    <s v="Holiday_Event_Shrove Tuesday"/>
    <x v="4"/>
    <x v="2"/>
    <n v="1"/>
    <n v="0"/>
    <n v="0"/>
    <n v="0"/>
  </r>
  <r>
    <n v="0"/>
    <n v="0"/>
    <n v="0"/>
    <s v="Holiday_Event_St Patricks Day (Ni Bhol)"/>
    <x v="4"/>
    <x v="2"/>
    <n v="1"/>
    <n v="0"/>
    <n v="0"/>
    <n v="0"/>
  </r>
  <r>
    <n v="107.49850737768701"/>
    <n v="0"/>
    <n v="0"/>
    <s v="Holiday_Event_Valentines Day      "/>
    <x v="4"/>
    <x v="2"/>
    <n v="1"/>
    <n v="107.49850737768701"/>
    <n v="1.3975837562508864E-2"/>
    <n v="17.184615459501714"/>
  </r>
  <r>
    <n v="-46.107267949722903"/>
    <n v="0"/>
    <n v="0"/>
    <s v="Holiday_Event_World Book Day    "/>
    <x v="4"/>
    <x v="2"/>
    <n v="1"/>
    <n v="-46.107267949722903"/>
    <n v="-5.994387299280317E-3"/>
    <n v="-7.3706667090770956"/>
  </r>
  <r>
    <n v="2.3207949453169698"/>
    <n v="98.392814219024302"/>
    <n v="0"/>
    <s v="Holiday_Period_All School Hols"/>
    <x v="4"/>
    <x v="2"/>
    <n v="1"/>
    <n v="2.3207949453169698"/>
    <n v="3.0172561427000815E-4"/>
    <n v="0.37100020891923163"/>
  </r>
  <r>
    <n v="42.7936818680516"/>
    <n v="0.84265545482514803"/>
    <n v="0"/>
    <s v="Holiday_Period_Bank Holiday"/>
    <x v="4"/>
    <x v="2"/>
    <n v="1"/>
    <n v="42.7936818680516"/>
    <n v="5.5635893100196704E-3"/>
    <n v="6.8409597950506997"/>
  </r>
  <r>
    <n v="0"/>
    <n v="-258.85472235064202"/>
    <n v="0"/>
    <s v="Holiday_Period_Christmas"/>
    <x v="4"/>
    <x v="2"/>
    <n v="1"/>
    <n v="0"/>
    <n v="0"/>
    <n v="0"/>
  </r>
  <r>
    <n v="-23.830718046650698"/>
    <n v="0"/>
    <n v="0"/>
    <s v="Holiday_Period_Easter"/>
    <x v="4"/>
    <x v="2"/>
    <n v="1"/>
    <n v="-23.830718046650698"/>
    <n v="-3.0982220362165635E-3"/>
    <n v="-3.8095573207977655"/>
  </r>
  <r>
    <n v="-65.671564002246299"/>
    <n v="-9.6197874699711505"/>
    <n v="0"/>
    <s v="Holiday_Period_Halloween"/>
    <x v="4"/>
    <x v="2"/>
    <n v="1"/>
    <n v="-65.671564002246299"/>
    <n v="-8.5379335337804479E-3"/>
    <n v="-10.498197617178304"/>
  </r>
  <r>
    <n v="36.861757369470503"/>
    <n v="372.82865590909302"/>
    <n v="0"/>
    <s v="Holiday_Period_Halloween - School"/>
    <x v="4"/>
    <x v="2"/>
    <n v="1"/>
    <n v="36.861757369470503"/>
    <n v="4.7923821998226762E-3"/>
    <n v="5.8926876382591304"/>
  </r>
  <r>
    <n v="577.49076372765398"/>
    <n v="247.80743186027101"/>
    <n v="0"/>
    <s v="Holiday_Period_Ni School Hols"/>
    <x v="4"/>
    <x v="2"/>
    <n v="1"/>
    <n v="577.49076372765398"/>
    <n v="7.5079341142388026E-2"/>
    <n v="92.317158146268071"/>
  </r>
  <r>
    <n v="-13.893123584747"/>
    <n v="-54.872085994918002"/>
    <n v="-47.942588699695698"/>
    <s v="Holiday_Period_Ni/England/Wales School Hols"/>
    <x v="4"/>
    <x v="2"/>
    <n v="1"/>
    <n v="-13.893123584747"/>
    <n v="-1.8062393906000181E-3"/>
    <n v="-2.2209423382632667"/>
  </r>
  <r>
    <n v="56.616452505901997"/>
    <n v="85.1382870961653"/>
    <n v="0"/>
    <s v="Holiday_Period_Ni/Scot School Hols"/>
    <x v="4"/>
    <x v="2"/>
    <n v="1"/>
    <n v="56.616452505901997"/>
    <n v="7.3606821423850121E-3"/>
    <n v="9.0506555740048835"/>
  </r>
  <r>
    <n v="-251.006695647133"/>
    <n v="-207.586162871471"/>
    <n v="-175.571020897262"/>
    <s v="Holiday_Period_None"/>
    <x v="4"/>
    <x v="2"/>
    <n v="1"/>
    <n v="-251.006695647133"/>
    <n v="-3.2633279205833678E-2"/>
    <n v="-40.125706371914596"/>
  </r>
  <r>
    <n v="107.308875497196"/>
    <n v="67.710089641969702"/>
    <n v="5.78088038441728"/>
    <s v="Holiday_Period_School Hols"/>
    <x v="4"/>
    <x v="2"/>
    <n v="1"/>
    <n v="107.308875497196"/>
    <n v="1.3951183598253305E-2"/>
    <n v="17.154301076310787"/>
  </r>
  <r>
    <n v="-72.330060851462804"/>
    <n v="0"/>
    <n v="0"/>
    <s v="Holiday_Period_Scotland School Hols"/>
    <x v="4"/>
    <x v="2"/>
    <n v="1"/>
    <n v="-72.330060851462804"/>
    <n v="-9.4036020220709428E-3"/>
    <n v="-11.562618981561265"/>
  </r>
  <r>
    <n v="-155.09778237491599"/>
    <n v="0"/>
    <n v="0"/>
    <s v="Holiday_Period_St Patricks"/>
    <x v="4"/>
    <x v="2"/>
    <n v="1"/>
    <n v="-155.09778237491599"/>
    <n v="-2.01642000959271E-2"/>
    <n v="-24.79379308375065"/>
  </r>
  <r>
    <n v="19.250569639925601"/>
    <n v="0"/>
    <n v="0"/>
    <s v="Holiday_Period_Valentines"/>
    <x v="4"/>
    <x v="2"/>
    <n v="1"/>
    <n v="19.250569639925601"/>
    <n v="2.5027587902044582E-3"/>
    <n v="3.0773788837476026"/>
  </r>
  <r>
    <n v="0"/>
    <n v="0"/>
    <n v="0"/>
    <s v="Promo_Cc &amp; Lic"/>
    <x v="5"/>
    <x v="3"/>
    <n v="1"/>
    <n v="0"/>
    <n v="0"/>
    <n v="0"/>
  </r>
  <r>
    <n v="-0.62626875818905503"/>
    <n v="-194.94398138005701"/>
    <n v="-178.948673970138"/>
    <s v="Promo_Ears 342"/>
    <x v="5"/>
    <x v="3"/>
    <n v="1"/>
    <n v="-0.62626875818905503"/>
    <n v="-8.1420948517663992E-5"/>
    <n v="-0.10011476481218973"/>
  </r>
  <r>
    <n v="40.137476528147403"/>
    <n v="-61.780166481971698"/>
    <n v="0"/>
    <s v="Promo_Ears 342 &amp; Rbj Bog50% &amp; Plush Bog50%"/>
    <x v="5"/>
    <x v="3"/>
    <n v="1"/>
    <n v="40.137476528147403"/>
    <n v="5.2182571257062427E-3"/>
    <n v="6.4163411797674588"/>
  </r>
  <r>
    <n v="-100.213424505961"/>
    <n v="-182.22242138072701"/>
    <n v="0"/>
    <s v="Promo_Ears 342 &amp; Rbj Bogo50%"/>
    <x v="5"/>
    <x v="3"/>
    <n v="1"/>
    <n v="-100.213424505961"/>
    <n v="-1.3028706878294438E-2"/>
    <n v="-16.020028612715421"/>
  </r>
  <r>
    <n v="-5.5699271227153702"/>
    <n v="-94.629792660839897"/>
    <n v="0"/>
    <s v="Promo_Ears 342 / Hair 342"/>
    <x v="5"/>
    <x v="3"/>
    <n v="1"/>
    <n v="-5.5699271227153702"/>
    <n v="-7.2414397744689253E-4"/>
    <n v="-0.8904035793261631"/>
  </r>
  <r>
    <n v="9.0880601628582198"/>
    <n v="6.34589761639233"/>
    <n v="0"/>
    <s v="Promo_Es342"/>
    <x v="6"/>
    <x v="3"/>
    <n v="1"/>
    <n v="9.0880601628582198"/>
    <n v="1.1815350342322792E-3"/>
    <n v="1.4528091875994882"/>
  </r>
  <r>
    <n v="97.478475384210597"/>
    <n v="36.741554500157001"/>
    <n v="0"/>
    <s v="Promo_Esb3G2"/>
    <x v="5"/>
    <x v="3"/>
    <n v="1"/>
    <n v="97.478475384210597"/>
    <n v="1.2673137246680708E-2"/>
    <n v="15.582822086735897"/>
  </r>
  <r>
    <n v="242.19417916488899"/>
    <n v="194.89009738938401"/>
    <n v="344.66897583228501"/>
    <s v="Promo_Esb3G3"/>
    <x v="7"/>
    <x v="4"/>
    <n v="1"/>
    <n v="242.19417916488899"/>
    <n v="3.1487567494320759E-2"/>
    <n v="38.716945351207464"/>
  </r>
  <r>
    <n v="0"/>
    <n v="0"/>
    <n v="0"/>
    <s v="Promo_Hair &amp; Ears 342"/>
    <x v="5"/>
    <x v="3"/>
    <n v="1"/>
    <n v="0"/>
    <n v="0"/>
    <n v="0"/>
  </r>
  <r>
    <n v="-23.896061567405599"/>
    <n v="0"/>
    <n v="0"/>
    <s v="Promo_Hair &amp; Jwly 342"/>
    <x v="5"/>
    <x v="3"/>
    <n v="1"/>
    <n v="-23.896061567405599"/>
    <n v="-3.1067173209801402E-3"/>
    <n v="-3.8200030777141634"/>
  </r>
  <r>
    <n v="35.465881734404697"/>
    <n v="1.9965459232512599"/>
    <n v="0"/>
    <s v="Promo_Hair &amp; Jwly B3G2"/>
    <x v="5"/>
    <x v="3"/>
    <n v="1"/>
    <n v="35.465881734404697"/>
    <n v="4.6109049718217141E-3"/>
    <n v="5.6695442048939091"/>
  </r>
  <r>
    <n v="-8.5270332033212402"/>
    <n v="0"/>
    <n v="0"/>
    <s v="Promo_Hair 342"/>
    <x v="5"/>
    <x v="3"/>
    <n v="1"/>
    <n v="-8.5270332033212402"/>
    <n v="-1.1085961456286544E-3"/>
    <n v="-1.3631239184991142"/>
  </r>
  <r>
    <n v="344.17036982467698"/>
    <n v="258.14787938669298"/>
    <n v="0"/>
    <s v="Sales_Promo_10 For 5"/>
    <x v="8"/>
    <x v="5"/>
    <n v="1"/>
    <n v="344.17036982467698"/>
    <n v="4.4745450888899439E-2"/>
    <n v="55.018768188210217"/>
  </r>
  <r>
    <n v="-32.256977371146597"/>
    <n v="0"/>
    <n v="0"/>
    <s v="Sales_Promo_342"/>
    <x v="8"/>
    <x v="5"/>
    <n v="1"/>
    <n v="-32.256977371146597"/>
    <n v="-4.1937166105270353E-3"/>
    <n v="-5.1565716169568079"/>
  </r>
  <r>
    <n v="0"/>
    <n v="0"/>
    <n v="0"/>
    <s v="Sales_Promo_342 / Bogof"/>
    <x v="8"/>
    <x v="5"/>
    <n v="1"/>
    <n v="0"/>
    <n v="0"/>
    <n v="0"/>
  </r>
  <r>
    <n v="86.178710927408403"/>
    <n v="0"/>
    <n v="0"/>
    <s v="Sales_Promo_345"/>
    <x v="8"/>
    <x v="5"/>
    <n v="1"/>
    <n v="86.178710927408403"/>
    <n v="1.1204059429739241E-2"/>
    <n v="13.776451824394966"/>
  </r>
  <r>
    <n v="1.2428601272995901"/>
    <n v="0"/>
    <n v="43.2707906666433"/>
    <s v="Sales_Promo_545"/>
    <x v="8"/>
    <x v="5"/>
    <n v="1"/>
    <n v="1.2428601272995901"/>
    <n v="1.6158374358659771E-4"/>
    <n v="0.19868251084222968"/>
  </r>
  <r>
    <n v="-10.3227633384844"/>
    <n v="0"/>
    <n v="0"/>
    <s v="Sales_Promo_75% Off"/>
    <x v="8"/>
    <x v="5"/>
    <n v="1"/>
    <n v="-10.3227633384844"/>
    <n v="-1.3420582958236034E-3"/>
    <n v="-1.6501877354263357"/>
  </r>
  <r>
    <n v="0"/>
    <n v="30.043404700213401"/>
    <n v="0"/>
    <s v="Sales_Promo_B3G3"/>
    <x v="8"/>
    <x v="5"/>
    <n v="1"/>
    <n v="0"/>
    <n v="0"/>
    <n v="0"/>
  </r>
  <r>
    <n v="-108.382148148618"/>
    <n v="-51.290692253130999"/>
    <n v="0"/>
    <s v="Sales_Promo_€2 Dot"/>
    <x v="8"/>
    <x v="5"/>
    <n v="1"/>
    <n v="-108.382148148618"/>
    <n v="-1.4090719342539096E-2"/>
    <n v="-17.325873484596293"/>
  </r>
  <r>
    <n v="7.5086372921077102E-2"/>
    <n v="0"/>
    <n v="0"/>
    <s v="Cluster_0"/>
    <x v="0"/>
    <x v="0"/>
    <n v="1"/>
    <n v="7.5086372921077102E-2"/>
    <n v="9.7619490419153131E-6"/>
    <n v="1.2003240569322369E-2"/>
  </r>
  <r>
    <n v="-164.51088061667701"/>
    <n v="-159.990215072914"/>
    <n v="-111.66553123950401"/>
    <s v="Cluster_1"/>
    <x v="0"/>
    <x v="0"/>
    <n v="1"/>
    <n v="-164.51088061667701"/>
    <n v="-2.1387993199626473E-2"/>
    <n v="-26.298562568584913"/>
  </r>
  <r>
    <n v="-25.045884286087698"/>
    <n v="0"/>
    <n v="0"/>
    <s v="Cluster_2"/>
    <x v="0"/>
    <x v="0"/>
    <n v="1"/>
    <n v="-25.045884286087698"/>
    <n v="-3.2562053086181795E-3"/>
    <n v="-4.0038127114398501"/>
  </r>
  <r>
    <n v="446.50048779745299"/>
    <n v="430.30866124003001"/>
    <n v="224.77206325590299"/>
    <s v="Cluster_3"/>
    <x v="0"/>
    <x v="0"/>
    <n v="1"/>
    <n v="446.50048779745299"/>
    <n v="5.8049348230610212E-2"/>
    <n v="71.377169529628333"/>
  </r>
  <r>
    <n v="-46.545365085294897"/>
    <n v="-7.1036783291907604"/>
    <n v="0"/>
    <s v="Day_of_Week_0"/>
    <x v="9"/>
    <x v="0"/>
    <n v="1"/>
    <n v="-46.545365085294897"/>
    <n v="-6.0513441310793177E-3"/>
    <n v="-7.4407005262189747"/>
  </r>
  <r>
    <n v="-36.055615213887002"/>
    <n v="-22.1507565794345"/>
    <n v="-5.0513971513708196"/>
    <s v="Day_of_Week_1"/>
    <x v="9"/>
    <x v="0"/>
    <n v="1"/>
    <n v="-36.055615213887002"/>
    <n v="-4.6875759834987428E-3"/>
    <n v="-5.7638184726555179"/>
  </r>
  <r>
    <n v="0"/>
    <n v="0"/>
    <n v="0"/>
    <s v="Day_of_Week_2"/>
    <x v="9"/>
    <x v="0"/>
    <n v="1"/>
    <n v="0"/>
    <n v="0"/>
    <n v="0"/>
  </r>
  <r>
    <n v="-7.02363533924688"/>
    <n v="-4.3543940863918804"/>
    <n v="0"/>
    <s v="Day_of_Week_3"/>
    <x v="9"/>
    <x v="0"/>
    <n v="1"/>
    <n v="-7.02363533924688"/>
    <n v="-9.1313999602552734E-4"/>
    <n v="-1.1227920775556495"/>
  </r>
  <r>
    <n v="144.81717250317899"/>
    <n v="152.71605005105999"/>
    <n v="28.303448794549901"/>
    <s v="Day_of_Week_4"/>
    <x v="9"/>
    <x v="0"/>
    <n v="1"/>
    <n v="144.81717250317899"/>
    <n v="1.8827622155304043E-2"/>
    <n v="23.150343963901495"/>
  </r>
  <r>
    <n v="864.86842302362595"/>
    <n v="825.65500317321005"/>
    <n v="586.38060793739203"/>
    <s v="Day_of_Week_5"/>
    <x v="9"/>
    <x v="0"/>
    <n v="1"/>
    <n v="864.86842302362595"/>
    <n v="0.11244119465448781"/>
    <n v="138.25709431023785"/>
  </r>
  <r>
    <n v="518.53537112897595"/>
    <n v="470.66208413702702"/>
    <n v="234.90405443536901"/>
    <s v="Day_of_Week_6"/>
    <x v="9"/>
    <x v="0"/>
    <n v="1"/>
    <n v="518.53537112897595"/>
    <n v="6.7414574342434433E-2"/>
    <n v="82.892601696263569"/>
  </r>
  <r>
    <n v="-62.064135040617998"/>
    <n v="0"/>
    <n v="0"/>
    <s v="Week_Num_1"/>
    <x v="10"/>
    <x v="2"/>
    <n v="1"/>
    <n v="-62.064135040617998"/>
    <n v="-8.0689331502786406E-3"/>
    <n v="-9.9215172425825244"/>
  </r>
  <r>
    <n v="-85.085373991214496"/>
    <n v="0"/>
    <n v="0"/>
    <s v="Week_Num_2"/>
    <x v="10"/>
    <x v="2"/>
    <n v="1"/>
    <n v="-85.085373991214496"/>
    <n v="-1.1061915135887317E-2"/>
    <n v="-13.601671957450861"/>
  </r>
  <r>
    <n v="-69.683192844542404"/>
    <n v="-46.835634438901103"/>
    <n v="0"/>
    <s v="Week_Num_3"/>
    <x v="10"/>
    <x v="2"/>
    <n v="1"/>
    <n v="-69.683192844542404"/>
    <n v="-9.0594837806506033E-3"/>
    <n v="-11.139493023996334"/>
  </r>
  <r>
    <n v="-43.725740838269097"/>
    <n v="0"/>
    <n v="0"/>
    <s v="Week_Num_4"/>
    <x v="10"/>
    <x v="2"/>
    <n v="1"/>
    <n v="-43.725740838269097"/>
    <n v="-5.6847659205996864E-3"/>
    <n v="-6.9899579102756126"/>
  </r>
  <r>
    <n v="-85.092271563627094"/>
    <n v="0"/>
    <n v="0"/>
    <s v="Week_Num_5"/>
    <x v="10"/>
    <x v="2"/>
    <n v="1"/>
    <n v="-85.092271563627094"/>
    <n v="-1.1062811886493122E-2"/>
    <n v="-13.602774597221458"/>
  </r>
  <r>
    <n v="-369.93369599742101"/>
    <n v="-220.08868119916499"/>
    <n v="0"/>
    <s v="Week_Num_6"/>
    <x v="10"/>
    <x v="2"/>
    <n v="1"/>
    <n v="-369.93369599742101"/>
    <n v="-4.809493052767385E-2"/>
    <n v="-59.137270519417633"/>
  </r>
  <r>
    <n v="-286.705973949525"/>
    <n v="0"/>
    <n v="0"/>
    <s v="Week_Num_7"/>
    <x v="10"/>
    <x v="2"/>
    <n v="1"/>
    <n v="-286.705973949525"/>
    <n v="-3.7274527971270843E-2"/>
    <n v="-45.832561143887709"/>
  </r>
  <r>
    <n v="-66.5851663985855"/>
    <n v="-55.0538635899428"/>
    <n v="0"/>
    <s v="Week_Num_8"/>
    <x v="10"/>
    <x v="2"/>
    <n v="1"/>
    <n v="-66.5851663985855"/>
    <n v="-8.6567106126388075E-3"/>
    <n v="-10.644245280973376"/>
  </r>
  <r>
    <n v="-108.418872677133"/>
    <n v="-114.75966773376"/>
    <n v="0"/>
    <s v="Week_Num_9"/>
    <x v="10"/>
    <x v="2"/>
    <n v="1"/>
    <n v="-108.418872677133"/>
    <n v="-1.4095493883670929E-2"/>
    <n v="-17.331744234952335"/>
  </r>
  <r>
    <n v="-255.77732059975199"/>
    <n v="-203.30906020418101"/>
    <n v="0"/>
    <s v="Week_Num_10"/>
    <x v="10"/>
    <x v="2"/>
    <n v="1"/>
    <n v="-255.77732059975199"/>
    <n v="-3.3253506230709502E-2"/>
    <n v="-40.888334219613228"/>
  </r>
  <r>
    <n v="-198.10783240987101"/>
    <n v="-56.250070399845697"/>
    <n v="0"/>
    <s v="Week_Num_11"/>
    <x v="10"/>
    <x v="2"/>
    <n v="1"/>
    <n v="-198.10783240987101"/>
    <n v="-2.5755919344009216E-2"/>
    <n v="-31.669341300879143"/>
  </r>
  <r>
    <n v="-115.813251159277"/>
    <n v="0"/>
    <n v="0"/>
    <s v="Week_Num_12"/>
    <x v="10"/>
    <x v="2"/>
    <n v="1"/>
    <n v="-115.813251159277"/>
    <n v="-1.5056834046088903E-2"/>
    <n v="-18.513802980486453"/>
  </r>
  <r>
    <n v="-427.33669154769598"/>
    <n v="0"/>
    <n v="0"/>
    <s v="Week_Num_13"/>
    <x v="10"/>
    <x v="2"/>
    <n v="1"/>
    <n v="-427.33669154769598"/>
    <n v="-5.5557870813843654E-2"/>
    <n v="-68.313662162597936"/>
  </r>
  <r>
    <n v="-110.201107939275"/>
    <n v="24.3232514856447"/>
    <n v="0"/>
    <s v="Week_Num_14"/>
    <x v="10"/>
    <x v="2"/>
    <n v="1"/>
    <n v="-110.201107939275"/>
    <n v="-1.4327201570870333E-2"/>
    <n v="-17.616650773520998"/>
  </r>
  <r>
    <n v="-224.954270787713"/>
    <n v="-39.103635367249602"/>
    <n v="0"/>
    <s v="Week_Num_15"/>
    <x v="10"/>
    <x v="2"/>
    <n v="1"/>
    <n v="-224.954270787713"/>
    <n v="-2.9246213963472021E-2"/>
    <n v="-35.960988982642057"/>
  </r>
  <r>
    <n v="-97.822592530284595"/>
    <n v="-1.66430080840796"/>
    <n v="0"/>
    <s v="Week_Num_16"/>
    <x v="10"/>
    <x v="2"/>
    <n v="1"/>
    <n v="-97.822592530284595"/>
    <n v="-1.2717875777971262E-2"/>
    <n v="-15.637832346622821"/>
  </r>
  <r>
    <n v="4.0371605250301297"/>
    <n v="0"/>
    <n v="0"/>
    <s v="Week_Num_17"/>
    <x v="10"/>
    <x v="2"/>
    <n v="1"/>
    <n v="4.0371605250301297"/>
    <n v="5.248696106389428E-4"/>
    <n v="0.64537687883583694"/>
  </r>
  <r>
    <n v="-144.88692528996199"/>
    <n v="-30.583828188843601"/>
    <n v="0"/>
    <s v="Week_Num_18"/>
    <x v="10"/>
    <x v="2"/>
    <n v="1"/>
    <n v="-144.88692528996199"/>
    <n v="-1.8836690686964547E-2"/>
    <n v="-23.161494582150389"/>
  </r>
  <r>
    <n v="-75.312620519702193"/>
    <n v="-37.964271561691397"/>
    <n v="0"/>
    <s v="Week_Num_19"/>
    <x v="10"/>
    <x v="2"/>
    <n v="1"/>
    <n v="-75.312620519702193"/>
    <n v="-9.7913634009089909E-3"/>
    <n v="-12.039408308538949"/>
  </r>
  <r>
    <n v="0"/>
    <n v="0"/>
    <n v="0"/>
    <s v="Week_Num_20"/>
    <x v="10"/>
    <x v="2"/>
    <n v="1"/>
    <n v="0"/>
    <n v="0"/>
    <n v="0"/>
  </r>
  <r>
    <n v="108.528965760159"/>
    <n v="15.8293305360371"/>
    <n v="0"/>
    <s v="Week_Num_21"/>
    <x v="10"/>
    <x v="2"/>
    <n v="1"/>
    <n v="108.528965760159"/>
    <n v="1.4109807040966418E-2"/>
    <n v="17.349343616959622"/>
  </r>
  <r>
    <n v="114.645565204505"/>
    <n v="33.125696602522801"/>
    <n v="0"/>
    <s v="Week_Num_22"/>
    <x v="10"/>
    <x v="2"/>
    <n v="1"/>
    <n v="114.645565204505"/>
    <n v="1.4905023666335631E-2"/>
    <n v="18.327137745780291"/>
  </r>
  <r>
    <n v="106.503801015075"/>
    <n v="0"/>
    <n v="0"/>
    <s v="Week_Num_23"/>
    <x v="10"/>
    <x v="2"/>
    <n v="1"/>
    <n v="106.503801015075"/>
    <n v="1.3846516189725367E-2"/>
    <n v="17.025602588034115"/>
  </r>
  <r>
    <n v="138.08409231710601"/>
    <n v="0"/>
    <n v="0"/>
    <s v="Week_Num_24"/>
    <x v="10"/>
    <x v="2"/>
    <n v="1"/>
    <n v="138.08409231710601"/>
    <n v="1.7952257117487387E-2"/>
    <n v="22.073999773845596"/>
  </r>
  <r>
    <n v="125.338607721248"/>
    <n v="0"/>
    <n v="0"/>
    <s v="Week_Num_25"/>
    <x v="10"/>
    <x v="2"/>
    <n v="1"/>
    <n v="125.338607721248"/>
    <n v="1.6295221808696261E-2"/>
    <n v="20.036517980212011"/>
  </r>
  <r>
    <n v="97.109643756085106"/>
    <n v="9.1367318582099202"/>
    <n v="0"/>
    <s v="Week_Num_26"/>
    <x v="10"/>
    <x v="2"/>
    <n v="1"/>
    <n v="97.109643756085106"/>
    <n v="1.2625185595552318E-2"/>
    <n v="15.523860991803019"/>
  </r>
  <r>
    <n v="0"/>
    <n v="0"/>
    <n v="0"/>
    <s v="Week_Num_27"/>
    <x v="10"/>
    <x v="2"/>
    <n v="1"/>
    <n v="0"/>
    <n v="0"/>
    <n v="0"/>
  </r>
  <r>
    <n v="-5.8589710549266396"/>
    <n v="0"/>
    <n v="0"/>
    <s v="Week_Num_28"/>
    <x v="10"/>
    <x v="2"/>
    <n v="1"/>
    <n v="-5.8589710549266396"/>
    <n v="-7.6172246242827573E-4"/>
    <n v="-0.93660988439141779"/>
  </r>
  <r>
    <n v="0"/>
    <n v="0"/>
    <n v="0"/>
    <s v="Week_Num_29"/>
    <x v="10"/>
    <x v="2"/>
    <n v="1"/>
    <n v="0"/>
    <n v="0"/>
    <n v="0"/>
  </r>
  <r>
    <n v="176.94058347199299"/>
    <n v="84.575858106642102"/>
    <n v="0"/>
    <s v="Week_Num_30"/>
    <x v="10"/>
    <x v="2"/>
    <n v="1"/>
    <n v="176.94058347199299"/>
    <n v="2.3003973851765336E-2"/>
    <n v="28.28556377497387"/>
  </r>
  <r>
    <n v="12.777463686850099"/>
    <n v="0"/>
    <n v="0"/>
    <s v="Week_Num_31"/>
    <x v="10"/>
    <x v="2"/>
    <n v="1"/>
    <n v="12.777463686850099"/>
    <n v="1.6611928975056524E-3"/>
    <n v="2.0425939425819637"/>
  </r>
  <r>
    <n v="-112.38039318673999"/>
    <n v="0"/>
    <n v="0"/>
    <s v="Week_Num_32"/>
    <x v="10"/>
    <x v="2"/>
    <n v="1"/>
    <n v="-112.38039318673999"/>
    <n v="-1.4610529566429688E-2"/>
    <n v="-17.965029368422531"/>
  </r>
  <r>
    <n v="-107.15571141089301"/>
    <n v="-8.8171045597632602"/>
    <n v="0"/>
    <s v="Week_Num_33"/>
    <x v="10"/>
    <x v="2"/>
    <n v="1"/>
    <n v="-107.15571141089301"/>
    <n v="-1.3931270797203335E-2"/>
    <n v="-17.129816402155495"/>
  </r>
  <r>
    <n v="-47.874662560413398"/>
    <n v="0"/>
    <n v="0"/>
    <s v="Week_Num_34"/>
    <x v="10"/>
    <x v="2"/>
    <n v="1"/>
    <n v="-47.874662560413398"/>
    <n v="-6.2241655593735451E-3"/>
    <n v="-7.6532008343482723"/>
  </r>
  <r>
    <n v="46.732964968846602"/>
    <n v="31.948860884009299"/>
    <n v="0"/>
    <s v="Week_Num_35"/>
    <x v="10"/>
    <x v="2"/>
    <n v="1"/>
    <n v="46.732964968846602"/>
    <n v="6.0757339162328229E-3"/>
    <n v="7.4706900761925086"/>
  </r>
  <r>
    <n v="117.025815571815"/>
    <n v="0"/>
    <n v="0"/>
    <s v="Week_Num_36"/>
    <x v="10"/>
    <x v="2"/>
    <n v="1"/>
    <n v="117.025815571815"/>
    <n v="1.5214479056025363E-2"/>
    <n v="18.707642445402289"/>
  </r>
  <r>
    <n v="96.291245097212396"/>
    <n v="0"/>
    <n v="0"/>
    <s v="Week_Num_37"/>
    <x v="10"/>
    <x v="2"/>
    <n v="1"/>
    <n v="96.291245097212396"/>
    <n v="1.251878591618194E-2"/>
    <n v="15.393032512521096"/>
  </r>
  <r>
    <n v="92.620352871886297"/>
    <n v="0"/>
    <n v="0"/>
    <s v="Week_Num_38"/>
    <x v="10"/>
    <x v="2"/>
    <n v="1"/>
    <n v="92.620352871886297"/>
    <n v="1.204153469937776E-2"/>
    <n v="14.806206957224154"/>
  </r>
  <r>
    <n v="59.244742646757203"/>
    <n v="0"/>
    <n v="0"/>
    <s v="Week_Num_39"/>
    <x v="10"/>
    <x v="2"/>
    <n v="1"/>
    <n v="59.244742646757203"/>
    <n v="7.702385082935425E-3"/>
    <n v="9.4708116904792163"/>
  </r>
  <r>
    <n v="47.297796770720304"/>
    <n v="0"/>
    <n v="0"/>
    <s v="Week_Num_40"/>
    <x v="10"/>
    <x v="2"/>
    <n v="1"/>
    <n v="47.297796770720304"/>
    <n v="6.1491674708531781E-3"/>
    <n v="7.5609835839934529"/>
  </r>
  <r>
    <n v="-82.824902110707598"/>
    <n v="-76.293800084447099"/>
    <n v="0"/>
    <s v="Week_Num_41"/>
    <x v="10"/>
    <x v="2"/>
    <n v="1"/>
    <n v="-82.824902110707598"/>
    <n v="-1.0768032098929533E-2"/>
    <n v="-13.240314939840859"/>
  </r>
  <r>
    <n v="-120.818539682088"/>
    <n v="-121.41563753949799"/>
    <n v="0"/>
    <s v="Week_Num_42"/>
    <x v="10"/>
    <x v="2"/>
    <n v="1"/>
    <n v="-120.818539682088"/>
    <n v="-1.5707569587025506E-2"/>
    <n v="-19.313943937106078"/>
  </r>
  <r>
    <n v="682.81442776408403"/>
    <n v="310.956974380796"/>
    <n v="0"/>
    <s v="Week_Num_43"/>
    <x v="10"/>
    <x v="2"/>
    <n v="1"/>
    <n v="682.81442776408403"/>
    <n v="8.8772428199771075E-2"/>
    <n v="109.15410509003077"/>
  </r>
  <r>
    <n v="84.690348244186893"/>
    <n v="0"/>
    <n v="0"/>
    <s v="Week_Num_44"/>
    <x v="10"/>
    <x v="2"/>
    <n v="1"/>
    <n v="84.690348244186893"/>
    <n v="1.1010557997931256E-2"/>
    <n v="13.53852349404549"/>
  </r>
  <r>
    <n v="173.67842453363599"/>
    <n v="45.270947876657097"/>
    <n v="0"/>
    <s v="Week_Num_45"/>
    <x v="10"/>
    <x v="2"/>
    <n v="1"/>
    <n v="173.67842453363599"/>
    <n v="2.257986188465325E-2"/>
    <n v="27.764077958184959"/>
  </r>
  <r>
    <n v="280.90112467876401"/>
    <n v="156.10471959284601"/>
    <n v="0"/>
    <s v="Week_Num_46"/>
    <x v="10"/>
    <x v="2"/>
    <n v="1"/>
    <n v="280.90112467876401"/>
    <n v="3.6519841860160773E-2"/>
    <n v="44.904603119615622"/>
  </r>
  <r>
    <n v="434.005642461599"/>
    <n v="346.24870195642501"/>
    <n v="0"/>
    <s v="Week_Num_47"/>
    <x v="10"/>
    <x v="2"/>
    <n v="1"/>
    <n v="434.005642461599"/>
    <n v="5.642489843086524E-2"/>
    <n v="69.379754704432656"/>
  </r>
  <r>
    <n v="609.91570505171205"/>
    <n v="528.99612343172896"/>
    <n v="0"/>
    <s v="Week_Num_48"/>
    <x v="10"/>
    <x v="2"/>
    <n v="1"/>
    <n v="609.91570505171205"/>
    <n v="7.9294894678650224E-2"/>
    <n v="97.500580330849047"/>
  </r>
  <r>
    <n v="877.40321930652499"/>
    <n v="785.85866205275704"/>
    <n v="45.842946954816803"/>
    <s v="Week_Num_49"/>
    <x v="10"/>
    <x v="2"/>
    <n v="1"/>
    <n v="877.40321930652499"/>
    <n v="0.11407083846073565"/>
    <n v="140.26089565817659"/>
  </r>
  <r>
    <n v="1196.4307438329899"/>
    <n v="1099.8894491833"/>
    <n v="343.17149886792799"/>
    <s v="Week_Num_50"/>
    <x v="10"/>
    <x v="2"/>
    <n v="1"/>
    <n v="1196.4307438329899"/>
    <n v="0.15554747817895984"/>
    <n v="191.26035103407517"/>
  </r>
  <r>
    <n v="1823.8869484638999"/>
    <n v="1697.06503812406"/>
    <n v="847.27570196123099"/>
    <s v="Week_Num_51"/>
    <x v="10"/>
    <x v="2"/>
    <n v="1"/>
    <n v="1823.8869484638999"/>
    <n v="0.23712280612932829"/>
    <n v="291.5649399748022"/>
  </r>
  <r>
    <n v="1472.31079220638"/>
    <n v="1377.4620013491001"/>
    <n v="515.13578124274295"/>
    <s v="Week_Num_52"/>
    <x v="10"/>
    <x v="2"/>
    <n v="1"/>
    <n v="1472.31079220638"/>
    <n v="0.19141453193494426"/>
    <n v="235.36228937623943"/>
  </r>
  <r>
    <n v="-358.99073626069003"/>
    <n v="-27.034096148149299"/>
    <n v="0"/>
    <s v="Week_Num_53"/>
    <x v="10"/>
    <x v="2"/>
    <n v="1"/>
    <n v="-358.99073626069003"/>
    <n v="-4.6672240748398167E-2"/>
    <n v="-57.387938741220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9:R2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6"/>
        <item x="4"/>
        <item x="2"/>
        <item x="1"/>
        <item x="5"/>
        <item x="10"/>
        <item x="3"/>
        <item t="default"/>
      </items>
    </pivotField>
    <pivotField showAll="0"/>
    <pivotField showAll="0"/>
    <pivotField showAll="0"/>
    <pivotField numFmtId="164" showAll="0"/>
    <pivotField dataField="1" numFmtId="44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SD Avg. Store Daily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Waterfall Category">
  <location ref="C31:E49" firstHeaderRow="0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8"/>
        <item x="9"/>
        <item x="6"/>
        <item x="4"/>
        <item x="2"/>
        <item x="1"/>
        <item x="5"/>
        <item x="10"/>
        <item x="3"/>
        <item x="0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 defaultSubtotal="0"/>
    <pivotField showAll="0" defaultSubtotal="0"/>
    <pivotField showAll="0"/>
    <pivotField dataField="1" numFmtId="165" showAll="0"/>
  </pivotFields>
  <rowFields count="2">
    <field x="5"/>
    <field x="4"/>
  </rowFields>
  <rowItems count="18">
    <i>
      <x/>
    </i>
    <i r="1">
      <x/>
    </i>
    <i>
      <x v="1"/>
    </i>
    <i r="1">
      <x v="2"/>
    </i>
    <i r="1">
      <x v="5"/>
    </i>
    <i r="1">
      <x v="6"/>
    </i>
    <i r="1">
      <x v="10"/>
    </i>
    <i>
      <x v="2"/>
    </i>
    <i r="1">
      <x v="1"/>
    </i>
    <i>
      <x v="3"/>
    </i>
    <i r="1">
      <x v="4"/>
    </i>
    <i r="1">
      <x v="8"/>
    </i>
    <i>
      <x v="4"/>
    </i>
    <i r="1">
      <x v="3"/>
    </i>
    <i r="1">
      <x v="7"/>
    </i>
    <i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Contribution" fld="9" baseField="0" baseItem="0" numFmtId="165"/>
    <dataField name="% to Total" fld="9" showDataAs="percentOfCol" baseField="0" baseItem="0" numFmtId="164"/>
  </dataFields>
  <formats count="3">
    <format dxfId="3">
      <pivotArea outline="0" collapsedLevelsAreSubtotals="1" fieldPosition="0"/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8"/>
  <sheetViews>
    <sheetView topLeftCell="A129" workbookViewId="0">
      <selection activeCell="E158" sqref="E158"/>
    </sheetView>
  </sheetViews>
  <sheetFormatPr defaultRowHeight="14.4" x14ac:dyDescent="0.3"/>
  <cols>
    <col min="9" max="9" width="14.44140625" bestFit="1" customWidth="1"/>
    <col min="10" max="10" width="10.109375" bestFit="1" customWidth="1"/>
    <col min="17" max="17" width="14.33203125" bestFit="1" customWidth="1"/>
    <col min="18" max="18" width="29.88671875" bestFit="1" customWidth="1"/>
  </cols>
  <sheetData>
    <row r="3" spans="1:18" x14ac:dyDescent="0.3">
      <c r="A3">
        <v>0.72119618293240695</v>
      </c>
      <c r="B3">
        <v>0.712042862378096</v>
      </c>
      <c r="C3">
        <v>0.64156102424362205</v>
      </c>
      <c r="D3" t="s">
        <v>4</v>
      </c>
    </row>
    <row r="4" spans="1:18" x14ac:dyDescent="0.3">
      <c r="H4">
        <f>SUM(H6:H160)</f>
        <v>7691.7398972966794</v>
      </c>
      <c r="J4" s="1">
        <v>1229.5946759999999</v>
      </c>
    </row>
    <row r="5" spans="1:18" x14ac:dyDescent="0.3">
      <c r="A5" t="s">
        <v>0</v>
      </c>
      <c r="B5" t="s">
        <v>1</v>
      </c>
      <c r="C5" t="s">
        <v>2</v>
      </c>
      <c r="D5" t="s">
        <v>3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s="2" t="s">
        <v>163</v>
      </c>
    </row>
    <row r="6" spans="1:18" x14ac:dyDescent="0.3">
      <c r="A6">
        <v>-530.65433139477204</v>
      </c>
      <c r="B6">
        <v>-501.58090526613802</v>
      </c>
      <c r="C6">
        <v>-634.12083606425995</v>
      </c>
      <c r="D6" t="s">
        <v>5</v>
      </c>
      <c r="E6" t="str">
        <f>INDEX([1]Lasso_Weather_Output!$F:$G,MATCH($D:$D,[1]Lasso_Weather_Output!$E:$E,0),1)</f>
        <v>Base</v>
      </c>
      <c r="F6" t="str">
        <f>INDEX([1]Lasso_Weather_Output!$F:$G,MATCH($E:$E,[1]Lasso_Weather_Output!$F:$F,0),2)</f>
        <v>Base</v>
      </c>
      <c r="G6">
        <v>1</v>
      </c>
      <c r="H6">
        <f>A6*G6</f>
        <v>-530.65433139477204</v>
      </c>
      <c r="I6" s="4">
        <f>H6/$H$4</f>
        <v>-6.8990155475911835E-2</v>
      </c>
      <c r="J6" s="3">
        <f>I6*$J$4</f>
        <v>-84.829927869593433</v>
      </c>
    </row>
    <row r="7" spans="1:18" x14ac:dyDescent="0.3">
      <c r="A7">
        <v>39.156923397578701</v>
      </c>
      <c r="B7">
        <v>33.516301300555398</v>
      </c>
      <c r="C7">
        <v>0</v>
      </c>
      <c r="D7" t="s">
        <v>6</v>
      </c>
      <c r="E7" t="s">
        <v>164</v>
      </c>
      <c r="F7" t="s">
        <v>165</v>
      </c>
      <c r="G7">
        <v>8.6158950000000001</v>
      </c>
      <c r="H7">
        <f t="shared" ref="H7:H70" si="0">A7*G7</f>
        <v>337.37194051658133</v>
      </c>
      <c r="I7" s="4">
        <f t="shared" ref="I7:I70" si="1">H7/$H$4</f>
        <v>4.3861589838100644E-2</v>
      </c>
      <c r="J7" s="3">
        <f t="shared" ref="J7:J70" si="2">I7*$J$4</f>
        <v>53.931977345824251</v>
      </c>
    </row>
    <row r="8" spans="1:18" x14ac:dyDescent="0.3">
      <c r="A8">
        <v>50.354856953887897</v>
      </c>
      <c r="B8">
        <v>51.123607026094398</v>
      </c>
      <c r="C8">
        <v>59.283248340415099</v>
      </c>
      <c r="D8" t="s">
        <v>7</v>
      </c>
      <c r="E8" t="s">
        <v>166</v>
      </c>
      <c r="F8" t="s">
        <v>165</v>
      </c>
      <c r="G8">
        <v>20.867023</v>
      </c>
      <c r="H8">
        <f t="shared" si="0"/>
        <v>1050.7559582184886</v>
      </c>
      <c r="I8" s="4">
        <f t="shared" si="1"/>
        <v>0.13660835808914765</v>
      </c>
      <c r="J8" s="3">
        <f t="shared" si="2"/>
        <v>167.97290980351747</v>
      </c>
    </row>
    <row r="9" spans="1:18" x14ac:dyDescent="0.3">
      <c r="A9">
        <v>-15.9199573796257</v>
      </c>
      <c r="B9">
        <v>-16.430302076751701</v>
      </c>
      <c r="C9">
        <v>-44.0914878015463</v>
      </c>
      <c r="D9" t="s">
        <v>8</v>
      </c>
      <c r="E9" t="s">
        <v>167</v>
      </c>
      <c r="F9" t="s">
        <v>167</v>
      </c>
      <c r="G9">
        <v>1</v>
      </c>
      <c r="H9">
        <f t="shared" si="0"/>
        <v>-15.9199573796257</v>
      </c>
      <c r="I9" s="4">
        <f t="shared" si="1"/>
        <v>-2.0697472343313233E-3</v>
      </c>
      <c r="J9" s="3">
        <f t="shared" si="2"/>
        <v>-2.5449501799995193</v>
      </c>
      <c r="Q9" s="5" t="s">
        <v>176</v>
      </c>
      <c r="R9" t="s">
        <v>178</v>
      </c>
    </row>
    <row r="10" spans="1:18" x14ac:dyDescent="0.3">
      <c r="A10">
        <v>-23.029423403832102</v>
      </c>
      <c r="B10">
        <v>0</v>
      </c>
      <c r="C10">
        <v>0</v>
      </c>
      <c r="D10" t="s">
        <v>9</v>
      </c>
      <c r="E10" t="s">
        <v>167</v>
      </c>
      <c r="F10" t="s">
        <v>167</v>
      </c>
      <c r="G10">
        <v>1</v>
      </c>
      <c r="H10">
        <f t="shared" si="0"/>
        <v>-23.029423403832102</v>
      </c>
      <c r="I10" s="4">
        <f t="shared" si="1"/>
        <v>-2.9940460430709528E-3</v>
      </c>
      <c r="J10" s="3">
        <f t="shared" si="2"/>
        <v>-3.6814630742589101</v>
      </c>
      <c r="Q10" s="2" t="s">
        <v>172</v>
      </c>
      <c r="R10" s="6">
        <v>38.716945351207464</v>
      </c>
    </row>
    <row r="11" spans="1:18" x14ac:dyDescent="0.3">
      <c r="A11">
        <v>2.99516290989152</v>
      </c>
      <c r="B11">
        <v>2.52648615166955</v>
      </c>
      <c r="C11">
        <v>0</v>
      </c>
      <c r="D11" t="s">
        <v>10</v>
      </c>
      <c r="E11" t="s">
        <v>167</v>
      </c>
      <c r="F11" t="s">
        <v>167</v>
      </c>
      <c r="G11">
        <v>50.734611999999998</v>
      </c>
      <c r="H11">
        <f t="shared" si="0"/>
        <v>151.95842811013722</v>
      </c>
      <c r="I11" s="4">
        <f t="shared" si="1"/>
        <v>1.9756053914868361E-2</v>
      </c>
      <c r="J11" s="3">
        <f t="shared" si="2"/>
        <v>24.291938712491092</v>
      </c>
      <c r="Q11" s="2" t="s">
        <v>165</v>
      </c>
      <c r="R11" s="6">
        <v>-43.743130379420535</v>
      </c>
    </row>
    <row r="12" spans="1:18" x14ac:dyDescent="0.3">
      <c r="A12">
        <v>-0.118441071344876</v>
      </c>
      <c r="B12">
        <v>0.95966401256647504</v>
      </c>
      <c r="C12">
        <v>2.6680023144094398</v>
      </c>
      <c r="D12" t="s">
        <v>11</v>
      </c>
      <c r="E12" t="s">
        <v>167</v>
      </c>
      <c r="F12" t="s">
        <v>167</v>
      </c>
      <c r="G12">
        <v>45.045870000000001</v>
      </c>
      <c r="H12">
        <f t="shared" si="0"/>
        <v>-5.3352811024620097</v>
      </c>
      <c r="I12" s="4">
        <f t="shared" si="1"/>
        <v>-6.9363774304655504E-4</v>
      </c>
      <c r="J12" s="3">
        <f t="shared" si="2"/>
        <v>-0.85289327592270003</v>
      </c>
      <c r="Q12" s="2" t="s">
        <v>173</v>
      </c>
      <c r="R12" s="6">
        <v>44.861269686467978</v>
      </c>
    </row>
    <row r="13" spans="1:18" x14ac:dyDescent="0.3">
      <c r="A13">
        <v>-2.2989190585914701</v>
      </c>
      <c r="B13">
        <v>-4.5224977544988798</v>
      </c>
      <c r="C13">
        <v>-7.3757368006350301</v>
      </c>
      <c r="D13" t="s">
        <v>12</v>
      </c>
      <c r="E13" t="s">
        <v>167</v>
      </c>
      <c r="F13" t="s">
        <v>167</v>
      </c>
      <c r="G13">
        <v>8.3283509999999996</v>
      </c>
      <c r="H13">
        <f t="shared" si="0"/>
        <v>-19.146204840539326</v>
      </c>
      <c r="I13" s="4">
        <f t="shared" si="1"/>
        <v>-2.4891903647532862E-3</v>
      </c>
      <c r="J13" s="3">
        <f t="shared" si="2"/>
        <v>-3.0606952200511386</v>
      </c>
      <c r="Q13" s="2" t="s">
        <v>174</v>
      </c>
      <c r="R13" s="6">
        <v>229.97272889397277</v>
      </c>
    </row>
    <row r="14" spans="1:18" x14ac:dyDescent="0.3">
      <c r="A14">
        <v>-0.81558492108382996</v>
      </c>
      <c r="B14">
        <v>-7.7447315177691198E-2</v>
      </c>
      <c r="C14">
        <v>5.4675541276988904</v>
      </c>
      <c r="D14" t="s">
        <v>13</v>
      </c>
      <c r="E14" t="s">
        <v>167</v>
      </c>
      <c r="F14" t="s">
        <v>167</v>
      </c>
      <c r="G14">
        <v>79.505123999999995</v>
      </c>
      <c r="H14">
        <f t="shared" si="0"/>
        <v>-64.843180283300114</v>
      </c>
      <c r="I14" s="4">
        <f t="shared" si="1"/>
        <v>-8.4302357007794478E-3</v>
      </c>
      <c r="J14" s="3">
        <f t="shared" si="2"/>
        <v>-10.365772935103537</v>
      </c>
      <c r="Q14" s="2" t="s">
        <v>171</v>
      </c>
      <c r="R14" s="6">
        <v>1.4528091875994882</v>
      </c>
    </row>
    <row r="15" spans="1:18" x14ac:dyDescent="0.3">
      <c r="A15">
        <v>0</v>
      </c>
      <c r="B15">
        <v>0</v>
      </c>
      <c r="C15">
        <v>0</v>
      </c>
      <c r="D15" t="s">
        <v>14</v>
      </c>
      <c r="E15" t="s">
        <v>167</v>
      </c>
      <c r="F15" t="s">
        <v>167</v>
      </c>
      <c r="G15">
        <v>1</v>
      </c>
      <c r="H15">
        <f t="shared" si="0"/>
        <v>0</v>
      </c>
      <c r="I15" s="4">
        <f t="shared" si="1"/>
        <v>0</v>
      </c>
      <c r="J15" s="3">
        <f t="shared" si="2"/>
        <v>0</v>
      </c>
      <c r="Q15" s="2" t="s">
        <v>168</v>
      </c>
      <c r="R15" s="6">
        <v>-122.61191105865018</v>
      </c>
    </row>
    <row r="16" spans="1:18" x14ac:dyDescent="0.3">
      <c r="A16">
        <v>13.2078988211801</v>
      </c>
      <c r="B16">
        <v>0</v>
      </c>
      <c r="C16">
        <v>0</v>
      </c>
      <c r="D16" t="s">
        <v>15</v>
      </c>
      <c r="E16" t="s">
        <v>168</v>
      </c>
      <c r="F16" t="s">
        <v>169</v>
      </c>
      <c r="G16">
        <v>1</v>
      </c>
      <c r="H16">
        <f t="shared" si="0"/>
        <v>13.2078988211801</v>
      </c>
      <c r="I16" s="4">
        <f t="shared" si="1"/>
        <v>1.7171535956152283E-3</v>
      </c>
      <c r="J16" s="3">
        <f t="shared" si="2"/>
        <v>2.1114029190427415</v>
      </c>
      <c r="Q16" s="2" t="s">
        <v>166</v>
      </c>
      <c r="R16" s="6">
        <v>167.97290980351747</v>
      </c>
    </row>
    <row r="17" spans="1:18" x14ac:dyDescent="0.3">
      <c r="A17">
        <v>352.17295546779201</v>
      </c>
      <c r="B17">
        <v>30.9510318416093</v>
      </c>
      <c r="C17">
        <v>0</v>
      </c>
      <c r="D17" t="s">
        <v>16</v>
      </c>
      <c r="E17" t="s">
        <v>168</v>
      </c>
      <c r="F17" t="s">
        <v>169</v>
      </c>
      <c r="G17">
        <v>1</v>
      </c>
      <c r="H17">
        <f t="shared" si="0"/>
        <v>352.17295546779201</v>
      </c>
      <c r="I17" s="4">
        <f t="shared" si="1"/>
        <v>4.5785863818869628E-2</v>
      </c>
      <c r="J17" s="3">
        <f t="shared" si="2"/>
        <v>56.298054387743122</v>
      </c>
      <c r="Q17" s="2" t="s">
        <v>164</v>
      </c>
      <c r="R17" s="6">
        <v>53.931977345824251</v>
      </c>
    </row>
    <row r="18" spans="1:18" x14ac:dyDescent="0.3">
      <c r="A18">
        <v>-61.839121648791597</v>
      </c>
      <c r="B18">
        <v>0</v>
      </c>
      <c r="C18">
        <v>0</v>
      </c>
      <c r="D18" t="s">
        <v>17</v>
      </c>
      <c r="E18" t="s">
        <v>168</v>
      </c>
      <c r="F18" t="s">
        <v>169</v>
      </c>
      <c r="G18">
        <v>1</v>
      </c>
      <c r="H18">
        <f t="shared" si="0"/>
        <v>-61.839121648791597</v>
      </c>
      <c r="I18" s="4">
        <f t="shared" si="1"/>
        <v>-8.0396792500127875E-3</v>
      </c>
      <c r="J18" s="3">
        <f t="shared" si="2"/>
        <v>-9.885546802563395</v>
      </c>
      <c r="Q18" s="2" t="s">
        <v>170</v>
      </c>
      <c r="R18" s="6">
        <v>5.4750335183302132</v>
      </c>
    </row>
    <row r="19" spans="1:18" x14ac:dyDescent="0.3">
      <c r="A19">
        <v>106.315275582911</v>
      </c>
      <c r="B19">
        <v>178.95073580401399</v>
      </c>
      <c r="C19">
        <v>0</v>
      </c>
      <c r="D19" t="s">
        <v>18</v>
      </c>
      <c r="E19" t="s">
        <v>168</v>
      </c>
      <c r="F19" t="s">
        <v>169</v>
      </c>
      <c r="G19">
        <v>1</v>
      </c>
      <c r="H19">
        <f t="shared" si="0"/>
        <v>106.315275582911</v>
      </c>
      <c r="I19" s="4">
        <f t="shared" si="1"/>
        <v>1.3822006074370289E-2</v>
      </c>
      <c r="J19" s="3">
        <f t="shared" si="2"/>
        <v>16.995465080685367</v>
      </c>
      <c r="Q19" s="2" t="s">
        <v>175</v>
      </c>
      <c r="R19" s="6">
        <v>849.77987962399595</v>
      </c>
    </row>
    <row r="20" spans="1:18" x14ac:dyDescent="0.3">
      <c r="A20">
        <v>641.83406252085103</v>
      </c>
      <c r="B20">
        <v>0</v>
      </c>
      <c r="C20">
        <v>0</v>
      </c>
      <c r="D20" t="s">
        <v>19</v>
      </c>
      <c r="E20" t="s">
        <v>168</v>
      </c>
      <c r="F20" t="s">
        <v>169</v>
      </c>
      <c r="G20">
        <v>1</v>
      </c>
      <c r="H20">
        <f t="shared" si="0"/>
        <v>641.83406252085103</v>
      </c>
      <c r="I20" s="4">
        <f t="shared" si="1"/>
        <v>8.3444587452369323E-2</v>
      </c>
      <c r="J20" s="3">
        <f t="shared" si="2"/>
        <v>102.60302047244971</v>
      </c>
      <c r="Q20" s="2" t="s">
        <v>167</v>
      </c>
      <c r="R20" s="6">
        <v>3.7861640271552872</v>
      </c>
    </row>
    <row r="21" spans="1:18" x14ac:dyDescent="0.3">
      <c r="A21">
        <v>-1494.2381413311</v>
      </c>
      <c r="B21">
        <v>-756.54385998660598</v>
      </c>
      <c r="C21">
        <v>0</v>
      </c>
      <c r="D21" t="s">
        <v>20</v>
      </c>
      <c r="E21" t="s">
        <v>168</v>
      </c>
      <c r="F21" t="s">
        <v>169</v>
      </c>
      <c r="G21">
        <v>1</v>
      </c>
      <c r="H21">
        <f t="shared" si="0"/>
        <v>-1494.2381413311</v>
      </c>
      <c r="I21" s="4">
        <f t="shared" si="1"/>
        <v>-0.19426529774573648</v>
      </c>
      <c r="J21" s="3">
        <f t="shared" si="2"/>
        <v>-238.86757583971237</v>
      </c>
      <c r="Q21" s="2" t="s">
        <v>177</v>
      </c>
      <c r="R21" s="6">
        <v>1229.5946760000002</v>
      </c>
    </row>
    <row r="22" spans="1:18" x14ac:dyDescent="0.3">
      <c r="A22">
        <v>-726.18215150738604</v>
      </c>
      <c r="B22">
        <v>-103.61897204129301</v>
      </c>
      <c r="C22">
        <v>0</v>
      </c>
      <c r="D22" t="s">
        <v>21</v>
      </c>
      <c r="E22" t="s">
        <v>168</v>
      </c>
      <c r="F22" t="s">
        <v>169</v>
      </c>
      <c r="G22">
        <v>1</v>
      </c>
      <c r="H22">
        <f t="shared" si="0"/>
        <v>-726.18215150738604</v>
      </c>
      <c r="I22" s="4">
        <f t="shared" si="1"/>
        <v>-9.4410648462334032E-2</v>
      </c>
      <c r="J22" s="3">
        <f t="shared" si="2"/>
        <v>-116.08683070699351</v>
      </c>
    </row>
    <row r="23" spans="1:18" x14ac:dyDescent="0.3">
      <c r="A23">
        <v>-105.409196408851</v>
      </c>
      <c r="B23">
        <v>0</v>
      </c>
      <c r="C23">
        <v>0</v>
      </c>
      <c r="D23" t="s">
        <v>22</v>
      </c>
      <c r="E23" t="s">
        <v>168</v>
      </c>
      <c r="F23" t="s">
        <v>169</v>
      </c>
      <c r="G23">
        <v>1</v>
      </c>
      <c r="H23">
        <f t="shared" si="0"/>
        <v>-105.409196408851</v>
      </c>
      <c r="I23" s="4">
        <f t="shared" si="1"/>
        <v>-1.3704207086604407E-2</v>
      </c>
      <c r="J23" s="3">
        <f t="shared" si="2"/>
        <v>-16.850620072490248</v>
      </c>
    </row>
    <row r="24" spans="1:18" x14ac:dyDescent="0.3">
      <c r="A24">
        <v>0</v>
      </c>
      <c r="B24">
        <v>0</v>
      </c>
      <c r="C24">
        <v>0</v>
      </c>
      <c r="D24" t="s">
        <v>23</v>
      </c>
      <c r="E24" t="s">
        <v>168</v>
      </c>
      <c r="F24" t="s">
        <v>169</v>
      </c>
      <c r="G24">
        <v>1</v>
      </c>
      <c r="H24">
        <f t="shared" si="0"/>
        <v>0</v>
      </c>
      <c r="I24" s="4">
        <f t="shared" si="1"/>
        <v>0</v>
      </c>
      <c r="J24" s="3">
        <f t="shared" si="2"/>
        <v>0</v>
      </c>
    </row>
    <row r="25" spans="1:18" x14ac:dyDescent="0.3">
      <c r="A25">
        <v>-212.22291994819699</v>
      </c>
      <c r="B25">
        <v>0</v>
      </c>
      <c r="C25">
        <v>0</v>
      </c>
      <c r="D25" t="s">
        <v>24</v>
      </c>
      <c r="E25" t="s">
        <v>168</v>
      </c>
      <c r="F25" t="s">
        <v>169</v>
      </c>
      <c r="G25">
        <v>1</v>
      </c>
      <c r="H25">
        <f t="shared" si="0"/>
        <v>-212.22291994819699</v>
      </c>
      <c r="I25" s="4">
        <f t="shared" si="1"/>
        <v>-2.7591016178639158E-2</v>
      </c>
      <c r="J25" s="3">
        <f t="shared" si="2"/>
        <v>-33.925766598684575</v>
      </c>
    </row>
    <row r="26" spans="1:18" x14ac:dyDescent="0.3">
      <c r="A26">
        <v>-1.18913600269974</v>
      </c>
      <c r="B26">
        <v>0</v>
      </c>
      <c r="C26">
        <v>0</v>
      </c>
      <c r="D26" t="s">
        <v>25</v>
      </c>
      <c r="E26" t="s">
        <v>168</v>
      </c>
      <c r="F26" t="s">
        <v>169</v>
      </c>
      <c r="G26">
        <v>1</v>
      </c>
      <c r="H26">
        <f t="shared" si="0"/>
        <v>-1.18913600269974</v>
      </c>
      <c r="I26" s="4">
        <f t="shared" si="1"/>
        <v>-1.5459909182806233E-4</v>
      </c>
      <c r="J26" s="3">
        <f t="shared" si="2"/>
        <v>-0.19009422022622052</v>
      </c>
    </row>
    <row r="27" spans="1:18" x14ac:dyDescent="0.3">
      <c r="A27">
        <v>0</v>
      </c>
      <c r="B27">
        <v>0</v>
      </c>
      <c r="C27">
        <v>0</v>
      </c>
      <c r="D27" t="s">
        <v>26</v>
      </c>
      <c r="E27" t="s">
        <v>168</v>
      </c>
      <c r="F27" t="s">
        <v>169</v>
      </c>
      <c r="G27">
        <v>1</v>
      </c>
      <c r="H27">
        <f t="shared" si="0"/>
        <v>0</v>
      </c>
      <c r="I27" s="4">
        <f t="shared" si="1"/>
        <v>0</v>
      </c>
      <c r="J27" s="3">
        <f t="shared" si="2"/>
        <v>0</v>
      </c>
    </row>
    <row r="28" spans="1:18" x14ac:dyDescent="0.3">
      <c r="A28">
        <v>-175.147456026687</v>
      </c>
      <c r="B28">
        <v>0</v>
      </c>
      <c r="C28">
        <v>0</v>
      </c>
      <c r="D28" t="s">
        <v>27</v>
      </c>
      <c r="E28" t="s">
        <v>168</v>
      </c>
      <c r="F28" t="s">
        <v>169</v>
      </c>
      <c r="G28">
        <v>1</v>
      </c>
      <c r="H28">
        <f t="shared" si="0"/>
        <v>-175.147456026687</v>
      </c>
      <c r="I28" s="4">
        <f t="shared" si="1"/>
        <v>-2.2770850076228383E-2</v>
      </c>
      <c r="J28" s="3">
        <f t="shared" si="2"/>
        <v>-27.998916021724614</v>
      </c>
    </row>
    <row r="29" spans="1:18" x14ac:dyDescent="0.3">
      <c r="A29">
        <v>0</v>
      </c>
      <c r="B29">
        <v>0</v>
      </c>
      <c r="C29">
        <v>0</v>
      </c>
      <c r="D29" t="s">
        <v>28</v>
      </c>
      <c r="E29" t="s">
        <v>168</v>
      </c>
      <c r="F29" t="s">
        <v>169</v>
      </c>
      <c r="G29">
        <v>1</v>
      </c>
      <c r="H29">
        <f t="shared" si="0"/>
        <v>0</v>
      </c>
      <c r="I29" s="4">
        <f t="shared" si="1"/>
        <v>0</v>
      </c>
      <c r="J29" s="3">
        <f t="shared" si="2"/>
        <v>0</v>
      </c>
    </row>
    <row r="30" spans="1:18" x14ac:dyDescent="0.3">
      <c r="A30">
        <v>-31.4441411817781</v>
      </c>
      <c r="B30">
        <v>0</v>
      </c>
      <c r="C30">
        <v>0</v>
      </c>
      <c r="D30" t="s">
        <v>29</v>
      </c>
      <c r="E30" t="s">
        <v>168</v>
      </c>
      <c r="F30" t="s">
        <v>169</v>
      </c>
      <c r="G30">
        <v>1</v>
      </c>
      <c r="H30">
        <f t="shared" si="0"/>
        <v>-31.4441411817781</v>
      </c>
      <c r="I30" s="4">
        <f t="shared" si="1"/>
        <v>-4.088040105572132E-3</v>
      </c>
      <c r="J30" s="3">
        <f t="shared" si="2"/>
        <v>-5.026632349085971</v>
      </c>
    </row>
    <row r="31" spans="1:18" x14ac:dyDescent="0.3">
      <c r="A31">
        <v>66.162893219453494</v>
      </c>
      <c r="B31">
        <v>0</v>
      </c>
      <c r="C31">
        <v>0</v>
      </c>
      <c r="D31" t="s">
        <v>30</v>
      </c>
      <c r="E31" t="s">
        <v>168</v>
      </c>
      <c r="F31" t="s">
        <v>169</v>
      </c>
      <c r="G31">
        <v>1</v>
      </c>
      <c r="H31">
        <f t="shared" si="0"/>
        <v>66.162893219453494</v>
      </c>
      <c r="I31" s="4">
        <f t="shared" si="1"/>
        <v>8.601811047030717E-3</v>
      </c>
      <c r="J31" s="3">
        <f t="shared" si="2"/>
        <v>10.576741067386955</v>
      </c>
    </row>
    <row r="32" spans="1:18" x14ac:dyDescent="0.3">
      <c r="A32">
        <v>5.9846045845070499</v>
      </c>
      <c r="B32">
        <v>0</v>
      </c>
      <c r="C32">
        <v>0</v>
      </c>
      <c r="D32" t="s">
        <v>31</v>
      </c>
      <c r="E32" t="s">
        <v>168</v>
      </c>
      <c r="F32" t="s">
        <v>169</v>
      </c>
      <c r="G32">
        <v>1</v>
      </c>
      <c r="H32">
        <f t="shared" si="0"/>
        <v>5.9846045845070499</v>
      </c>
      <c r="I32" s="4">
        <f t="shared" si="1"/>
        <v>7.780560269088643E-4</v>
      </c>
      <c r="J32" s="3">
        <f t="shared" si="2"/>
        <v>0.95669354831685227</v>
      </c>
    </row>
    <row r="33" spans="1:10" x14ac:dyDescent="0.3">
      <c r="A33">
        <v>0</v>
      </c>
      <c r="B33">
        <v>0</v>
      </c>
      <c r="C33">
        <v>0</v>
      </c>
      <c r="D33" t="s">
        <v>32</v>
      </c>
      <c r="E33" t="s">
        <v>168</v>
      </c>
      <c r="F33" t="s">
        <v>169</v>
      </c>
      <c r="G33">
        <v>1</v>
      </c>
      <c r="H33">
        <f t="shared" si="0"/>
        <v>0</v>
      </c>
      <c r="I33" s="4">
        <f t="shared" si="1"/>
        <v>0</v>
      </c>
      <c r="J33" s="3">
        <f t="shared" si="2"/>
        <v>0</v>
      </c>
    </row>
    <row r="34" spans="1:10" x14ac:dyDescent="0.3">
      <c r="A34">
        <v>75.711828611321394</v>
      </c>
      <c r="B34">
        <v>0</v>
      </c>
      <c r="C34">
        <v>0</v>
      </c>
      <c r="D34" t="s">
        <v>33</v>
      </c>
      <c r="E34" t="s">
        <v>168</v>
      </c>
      <c r="F34" t="s">
        <v>169</v>
      </c>
      <c r="G34">
        <v>1</v>
      </c>
      <c r="H34">
        <f t="shared" si="0"/>
        <v>75.711828611321394</v>
      </c>
      <c r="I34" s="4">
        <f t="shared" si="1"/>
        <v>9.8432642837975957E-3</v>
      </c>
      <c r="J34" s="3">
        <f t="shared" si="2"/>
        <v>12.103225357818475</v>
      </c>
    </row>
    <row r="35" spans="1:10" x14ac:dyDescent="0.3">
      <c r="A35">
        <v>29.443083292142799</v>
      </c>
      <c r="B35">
        <v>0</v>
      </c>
      <c r="C35">
        <v>0</v>
      </c>
      <c r="D35" t="s">
        <v>34</v>
      </c>
      <c r="E35" t="s">
        <v>168</v>
      </c>
      <c r="F35" t="s">
        <v>169</v>
      </c>
      <c r="G35">
        <v>1</v>
      </c>
      <c r="H35">
        <f t="shared" si="0"/>
        <v>29.443083292142799</v>
      </c>
      <c r="I35" s="4">
        <f t="shared" si="1"/>
        <v>3.8278833768795009E-3</v>
      </c>
      <c r="J35" s="3">
        <f t="shared" si="2"/>
        <v>4.7067450205599357</v>
      </c>
    </row>
    <row r="36" spans="1:10" x14ac:dyDescent="0.3">
      <c r="A36">
        <v>416.4723677197</v>
      </c>
      <c r="B36">
        <v>8.1488813373722007</v>
      </c>
      <c r="C36">
        <v>0</v>
      </c>
      <c r="D36" t="s">
        <v>35</v>
      </c>
      <c r="E36" t="s">
        <v>168</v>
      </c>
      <c r="F36" t="s">
        <v>169</v>
      </c>
      <c r="G36">
        <v>1</v>
      </c>
      <c r="H36">
        <f t="shared" si="0"/>
        <v>416.4723677197</v>
      </c>
      <c r="I36" s="4">
        <f t="shared" si="1"/>
        <v>5.4145404457328621E-2</v>
      </c>
      <c r="J36" s="3">
        <f t="shared" si="2"/>
        <v>66.57690105059794</v>
      </c>
    </row>
    <row r="37" spans="1:10" x14ac:dyDescent="0.3">
      <c r="A37">
        <v>-101.842669473513</v>
      </c>
      <c r="B37">
        <v>0</v>
      </c>
      <c r="C37">
        <v>0</v>
      </c>
      <c r="D37" t="s">
        <v>36</v>
      </c>
      <c r="E37" t="s">
        <v>168</v>
      </c>
      <c r="F37" t="s">
        <v>169</v>
      </c>
      <c r="G37">
        <v>1</v>
      </c>
      <c r="H37">
        <f t="shared" si="0"/>
        <v>-101.842669473513</v>
      </c>
      <c r="I37" s="4">
        <f t="shared" si="1"/>
        <v>-1.3240524359034342E-2</v>
      </c>
      <c r="J37" s="3">
        <f t="shared" si="2"/>
        <v>-16.28047825931694</v>
      </c>
    </row>
    <row r="38" spans="1:10" x14ac:dyDescent="0.3">
      <c r="A38">
        <v>-182.15699130905401</v>
      </c>
      <c r="B38">
        <v>0</v>
      </c>
      <c r="C38">
        <v>0</v>
      </c>
      <c r="D38" t="s">
        <v>37</v>
      </c>
      <c r="E38" t="s">
        <v>168</v>
      </c>
      <c r="F38" t="s">
        <v>169</v>
      </c>
      <c r="G38">
        <v>1</v>
      </c>
      <c r="H38">
        <f t="shared" si="0"/>
        <v>-182.15699130905401</v>
      </c>
      <c r="I38" s="4">
        <f t="shared" si="1"/>
        <v>-2.3682156929549121E-2</v>
      </c>
      <c r="J38" s="3">
        <f t="shared" si="2"/>
        <v>-29.119454076770104</v>
      </c>
    </row>
    <row r="39" spans="1:10" x14ac:dyDescent="0.3">
      <c r="A39">
        <v>-1568.7816836156701</v>
      </c>
      <c r="B39">
        <v>-923.32651030791396</v>
      </c>
      <c r="C39">
        <v>0</v>
      </c>
      <c r="D39" t="s">
        <v>38</v>
      </c>
      <c r="E39" t="s">
        <v>168</v>
      </c>
      <c r="F39" t="s">
        <v>169</v>
      </c>
      <c r="G39">
        <v>1</v>
      </c>
      <c r="H39">
        <f t="shared" si="0"/>
        <v>-1568.7816836156701</v>
      </c>
      <c r="I39" s="4">
        <f t="shared" si="1"/>
        <v>-0.20395667359566205</v>
      </c>
      <c r="J39" s="3">
        <f t="shared" si="2"/>
        <v>-250.78403998789582</v>
      </c>
    </row>
    <row r="40" spans="1:10" x14ac:dyDescent="0.3">
      <c r="A40">
        <v>0</v>
      </c>
      <c r="B40">
        <v>0</v>
      </c>
      <c r="C40">
        <v>0</v>
      </c>
      <c r="D40" t="s">
        <v>39</v>
      </c>
      <c r="E40" t="s">
        <v>168</v>
      </c>
      <c r="F40" t="s">
        <v>169</v>
      </c>
      <c r="G40">
        <v>1</v>
      </c>
      <c r="H40">
        <f t="shared" si="0"/>
        <v>0</v>
      </c>
      <c r="I40" s="4">
        <f t="shared" si="1"/>
        <v>0</v>
      </c>
      <c r="J40" s="3">
        <f t="shared" si="2"/>
        <v>0</v>
      </c>
    </row>
    <row r="41" spans="1:10" x14ac:dyDescent="0.3">
      <c r="A41">
        <v>0</v>
      </c>
      <c r="B41">
        <v>0</v>
      </c>
      <c r="C41">
        <v>0</v>
      </c>
      <c r="D41" t="s">
        <v>40</v>
      </c>
      <c r="E41" t="s">
        <v>168</v>
      </c>
      <c r="F41" t="s">
        <v>169</v>
      </c>
      <c r="G41">
        <v>1</v>
      </c>
      <c r="H41">
        <f t="shared" si="0"/>
        <v>0</v>
      </c>
      <c r="I41" s="4">
        <f t="shared" si="1"/>
        <v>0</v>
      </c>
      <c r="J41" s="3">
        <f t="shared" si="2"/>
        <v>0</v>
      </c>
    </row>
    <row r="42" spans="1:10" x14ac:dyDescent="0.3">
      <c r="A42">
        <v>-45.3930347684447</v>
      </c>
      <c r="B42">
        <v>0</v>
      </c>
      <c r="C42">
        <v>0</v>
      </c>
      <c r="D42" t="s">
        <v>41</v>
      </c>
      <c r="E42" t="s">
        <v>168</v>
      </c>
      <c r="F42" t="s">
        <v>169</v>
      </c>
      <c r="G42">
        <v>1</v>
      </c>
      <c r="H42">
        <f t="shared" si="0"/>
        <v>-45.3930347684447</v>
      </c>
      <c r="I42" s="4">
        <f t="shared" si="1"/>
        <v>-5.9015301316154003E-3</v>
      </c>
      <c r="J42" s="3">
        <f t="shared" si="2"/>
        <v>-7.2564900300878747</v>
      </c>
    </row>
    <row r="43" spans="1:10" x14ac:dyDescent="0.3">
      <c r="A43">
        <v>-86.751516831338705</v>
      </c>
      <c r="B43">
        <v>0</v>
      </c>
      <c r="C43">
        <v>0</v>
      </c>
      <c r="D43" t="s">
        <v>42</v>
      </c>
      <c r="E43" t="s">
        <v>168</v>
      </c>
      <c r="F43" t="s">
        <v>169</v>
      </c>
      <c r="G43">
        <v>1</v>
      </c>
      <c r="H43">
        <f t="shared" si="0"/>
        <v>-86.751516831338705</v>
      </c>
      <c r="I43" s="4">
        <f t="shared" si="1"/>
        <v>-1.1278529694149978E-2</v>
      </c>
      <c r="J43" s="3">
        <f t="shared" si="2"/>
        <v>-13.86802006503472</v>
      </c>
    </row>
    <row r="44" spans="1:10" x14ac:dyDescent="0.3">
      <c r="A44">
        <v>49.570832951617497</v>
      </c>
      <c r="B44">
        <v>0</v>
      </c>
      <c r="C44">
        <v>0</v>
      </c>
      <c r="D44" t="s">
        <v>43</v>
      </c>
      <c r="E44" t="s">
        <v>168</v>
      </c>
      <c r="F44" t="s">
        <v>169</v>
      </c>
      <c r="G44">
        <v>1</v>
      </c>
      <c r="H44">
        <f t="shared" si="0"/>
        <v>49.570832951617497</v>
      </c>
      <c r="I44" s="4">
        <f t="shared" si="1"/>
        <v>6.444683987434305E-3</v>
      </c>
      <c r="J44" s="3">
        <f t="shared" si="2"/>
        <v>7.924349119451672</v>
      </c>
    </row>
    <row r="45" spans="1:10" x14ac:dyDescent="0.3">
      <c r="A45">
        <v>-41.157130759045003</v>
      </c>
      <c r="B45">
        <v>0</v>
      </c>
      <c r="C45">
        <v>0</v>
      </c>
      <c r="D45" t="s">
        <v>44</v>
      </c>
      <c r="E45" t="s">
        <v>168</v>
      </c>
      <c r="F45" t="s">
        <v>169</v>
      </c>
      <c r="G45">
        <v>1</v>
      </c>
      <c r="H45">
        <f t="shared" si="0"/>
        <v>-41.157130759045003</v>
      </c>
      <c r="I45" s="4">
        <f t="shared" si="1"/>
        <v>-5.3508219607776896E-3</v>
      </c>
      <c r="J45" s="3">
        <f t="shared" si="2"/>
        <v>-6.5793421951961273</v>
      </c>
    </row>
    <row r="46" spans="1:10" x14ac:dyDescent="0.3">
      <c r="A46">
        <v>236.78957957246499</v>
      </c>
      <c r="B46">
        <v>0</v>
      </c>
      <c r="C46">
        <v>0</v>
      </c>
      <c r="D46" t="s">
        <v>45</v>
      </c>
      <c r="E46" t="s">
        <v>168</v>
      </c>
      <c r="F46" t="s">
        <v>169</v>
      </c>
      <c r="G46">
        <v>1</v>
      </c>
      <c r="H46">
        <f t="shared" si="0"/>
        <v>236.78957957246499</v>
      </c>
      <c r="I46" s="4">
        <f t="shared" si="1"/>
        <v>3.0784917682368133E-2</v>
      </c>
      <c r="J46" s="3">
        <f t="shared" si="2"/>
        <v>37.852970883338116</v>
      </c>
    </row>
    <row r="47" spans="1:10" x14ac:dyDescent="0.3">
      <c r="A47">
        <v>3.5461517568710299</v>
      </c>
      <c r="B47">
        <v>0</v>
      </c>
      <c r="C47">
        <v>0</v>
      </c>
      <c r="D47" t="s">
        <v>46</v>
      </c>
      <c r="E47" t="s">
        <v>168</v>
      </c>
      <c r="F47" t="s">
        <v>169</v>
      </c>
      <c r="G47">
        <v>1</v>
      </c>
      <c r="H47">
        <f t="shared" si="0"/>
        <v>3.5461517568710299</v>
      </c>
      <c r="I47" s="4">
        <f t="shared" si="1"/>
        <v>4.61033758840097E-4</v>
      </c>
      <c r="J47" s="3">
        <f t="shared" si="2"/>
        <v>0.56688465532605115</v>
      </c>
    </row>
    <row r="48" spans="1:10" x14ac:dyDescent="0.3">
      <c r="A48">
        <v>0</v>
      </c>
      <c r="B48">
        <v>0</v>
      </c>
      <c r="C48">
        <v>0</v>
      </c>
      <c r="D48" t="s">
        <v>47</v>
      </c>
      <c r="E48" t="s">
        <v>168</v>
      </c>
      <c r="F48" t="s">
        <v>169</v>
      </c>
      <c r="G48">
        <v>1</v>
      </c>
      <c r="H48">
        <f t="shared" si="0"/>
        <v>0</v>
      </c>
      <c r="I48" s="4">
        <f t="shared" si="1"/>
        <v>0</v>
      </c>
      <c r="J48" s="3">
        <f t="shared" si="2"/>
        <v>0</v>
      </c>
    </row>
    <row r="49" spans="1:10" x14ac:dyDescent="0.3">
      <c r="A49">
        <v>33.584483265312798</v>
      </c>
      <c r="B49">
        <v>0.60012328667276005</v>
      </c>
      <c r="C49">
        <v>0</v>
      </c>
      <c r="D49" t="s">
        <v>48</v>
      </c>
      <c r="E49" t="s">
        <v>168</v>
      </c>
      <c r="F49" t="s">
        <v>169</v>
      </c>
      <c r="G49">
        <v>1</v>
      </c>
      <c r="H49">
        <f t="shared" si="0"/>
        <v>33.584483265312798</v>
      </c>
      <c r="I49" s="4">
        <f t="shared" si="1"/>
        <v>4.3663051161046572E-3</v>
      </c>
      <c r="J49" s="3">
        <f t="shared" si="2"/>
        <v>5.3687855245538483</v>
      </c>
    </row>
    <row r="50" spans="1:10" x14ac:dyDescent="0.3">
      <c r="A50">
        <v>0</v>
      </c>
      <c r="B50">
        <v>0</v>
      </c>
      <c r="C50">
        <v>0</v>
      </c>
      <c r="D50" t="s">
        <v>49</v>
      </c>
      <c r="E50" t="s">
        <v>168</v>
      </c>
      <c r="F50" t="s">
        <v>169</v>
      </c>
      <c r="G50">
        <v>1</v>
      </c>
      <c r="H50">
        <f t="shared" si="0"/>
        <v>0</v>
      </c>
      <c r="I50" s="4">
        <f t="shared" si="1"/>
        <v>0</v>
      </c>
      <c r="J50" s="3">
        <f t="shared" si="2"/>
        <v>0</v>
      </c>
    </row>
    <row r="51" spans="1:10" x14ac:dyDescent="0.3">
      <c r="A51">
        <v>460.774715048708</v>
      </c>
      <c r="B51">
        <v>0</v>
      </c>
      <c r="C51">
        <v>0</v>
      </c>
      <c r="D51" t="s">
        <v>50</v>
      </c>
      <c r="E51" t="s">
        <v>168</v>
      </c>
      <c r="F51" t="s">
        <v>169</v>
      </c>
      <c r="G51">
        <v>1</v>
      </c>
      <c r="H51">
        <f t="shared" si="0"/>
        <v>460.774715048708</v>
      </c>
      <c r="I51" s="4">
        <f t="shared" si="1"/>
        <v>5.9905134755096283E-2</v>
      </c>
      <c r="J51" s="3">
        <f t="shared" si="2"/>
        <v>73.659034759928943</v>
      </c>
    </row>
    <row r="52" spans="1:10" x14ac:dyDescent="0.3">
      <c r="A52">
        <v>403.84628701934201</v>
      </c>
      <c r="B52">
        <v>0</v>
      </c>
      <c r="C52">
        <v>0</v>
      </c>
      <c r="D52" t="s">
        <v>51</v>
      </c>
      <c r="E52" t="s">
        <v>168</v>
      </c>
      <c r="F52" t="s">
        <v>169</v>
      </c>
      <c r="G52">
        <v>1</v>
      </c>
      <c r="H52">
        <f t="shared" si="0"/>
        <v>403.84628701934201</v>
      </c>
      <c r="I52" s="4">
        <f t="shared" si="1"/>
        <v>5.25038928008053E-2</v>
      </c>
      <c r="J52" s="3">
        <f t="shared" si="2"/>
        <v>64.558507057144922</v>
      </c>
    </row>
    <row r="53" spans="1:10" x14ac:dyDescent="0.3">
      <c r="A53">
        <v>-13.0760105850394</v>
      </c>
      <c r="B53">
        <v>0</v>
      </c>
      <c r="C53">
        <v>0</v>
      </c>
      <c r="D53" t="s">
        <v>52</v>
      </c>
      <c r="E53" t="s">
        <v>168</v>
      </c>
      <c r="F53" t="s">
        <v>169</v>
      </c>
      <c r="G53">
        <v>1</v>
      </c>
      <c r="H53">
        <f t="shared" si="0"/>
        <v>-13.0760105850394</v>
      </c>
      <c r="I53" s="4">
        <f t="shared" si="1"/>
        <v>-1.7000068592588607E-3</v>
      </c>
      <c r="J53" s="3">
        <f t="shared" si="2"/>
        <v>-2.0903193833081763</v>
      </c>
    </row>
    <row r="54" spans="1:10" x14ac:dyDescent="0.3">
      <c r="A54">
        <v>-246.33860235168399</v>
      </c>
      <c r="B54">
        <v>0</v>
      </c>
      <c r="C54">
        <v>0</v>
      </c>
      <c r="D54" t="s">
        <v>53</v>
      </c>
      <c r="E54" t="s">
        <v>168</v>
      </c>
      <c r="F54" t="s">
        <v>169</v>
      </c>
      <c r="G54">
        <v>1</v>
      </c>
      <c r="H54">
        <f t="shared" si="0"/>
        <v>-246.33860235168399</v>
      </c>
      <c r="I54" s="4">
        <f t="shared" si="1"/>
        <v>-3.2026382280329259E-2</v>
      </c>
      <c r="J54" s="3">
        <f t="shared" si="2"/>
        <v>-39.379469143433596</v>
      </c>
    </row>
    <row r="55" spans="1:10" x14ac:dyDescent="0.3">
      <c r="A55">
        <v>486.96750237378399</v>
      </c>
      <c r="B55">
        <v>292.506233247046</v>
      </c>
      <c r="C55">
        <v>0</v>
      </c>
      <c r="D55" t="s">
        <v>54</v>
      </c>
      <c r="E55" t="s">
        <v>168</v>
      </c>
      <c r="F55" t="s">
        <v>169</v>
      </c>
      <c r="G55">
        <v>1</v>
      </c>
      <c r="H55">
        <f t="shared" si="0"/>
        <v>486.96750237378399</v>
      </c>
      <c r="I55" s="4">
        <f t="shared" si="1"/>
        <v>6.3310448464973759E-2</v>
      </c>
      <c r="J55" s="3">
        <f t="shared" si="2"/>
        <v>77.846190367704097</v>
      </c>
    </row>
    <row r="56" spans="1:10" x14ac:dyDescent="0.3">
      <c r="A56">
        <v>621.58134462184501</v>
      </c>
      <c r="B56">
        <v>50.534799415453101</v>
      </c>
      <c r="C56">
        <v>0</v>
      </c>
      <c r="D56" t="s">
        <v>55</v>
      </c>
      <c r="E56" t="s">
        <v>168</v>
      </c>
      <c r="F56" t="s">
        <v>169</v>
      </c>
      <c r="G56">
        <v>1</v>
      </c>
      <c r="H56">
        <f t="shared" si="0"/>
        <v>621.58134462184501</v>
      </c>
      <c r="I56" s="4">
        <f t="shared" si="1"/>
        <v>8.0811539771424731E-2</v>
      </c>
      <c r="J56" s="3">
        <f t="shared" si="2"/>
        <v>99.365439062306095</v>
      </c>
    </row>
    <row r="57" spans="1:10" x14ac:dyDescent="0.3">
      <c r="A57">
        <v>0</v>
      </c>
      <c r="B57">
        <v>0</v>
      </c>
      <c r="C57">
        <v>0</v>
      </c>
      <c r="D57" t="s">
        <v>56</v>
      </c>
      <c r="E57" t="s">
        <v>168</v>
      </c>
      <c r="F57" t="s">
        <v>169</v>
      </c>
      <c r="G57">
        <v>1</v>
      </c>
      <c r="H57">
        <f t="shared" si="0"/>
        <v>0</v>
      </c>
      <c r="I57" s="4">
        <f t="shared" si="1"/>
        <v>0</v>
      </c>
      <c r="J57" s="3">
        <f t="shared" si="2"/>
        <v>0</v>
      </c>
    </row>
    <row r="58" spans="1:10" x14ac:dyDescent="0.3">
      <c r="A58">
        <v>0</v>
      </c>
      <c r="B58">
        <v>0</v>
      </c>
      <c r="C58">
        <v>0</v>
      </c>
      <c r="D58" t="s">
        <v>57</v>
      </c>
      <c r="E58" t="s">
        <v>168</v>
      </c>
      <c r="F58" t="s">
        <v>169</v>
      </c>
      <c r="G58">
        <v>1</v>
      </c>
      <c r="H58">
        <f t="shared" si="0"/>
        <v>0</v>
      </c>
      <c r="I58" s="4">
        <f t="shared" si="1"/>
        <v>0</v>
      </c>
      <c r="J58" s="3">
        <f t="shared" si="2"/>
        <v>0</v>
      </c>
    </row>
    <row r="59" spans="1:10" x14ac:dyDescent="0.3">
      <c r="A59">
        <v>107.49850737768701</v>
      </c>
      <c r="B59">
        <v>0</v>
      </c>
      <c r="C59">
        <v>0</v>
      </c>
      <c r="D59" t="s">
        <v>58</v>
      </c>
      <c r="E59" t="s">
        <v>168</v>
      </c>
      <c r="F59" t="s">
        <v>169</v>
      </c>
      <c r="G59">
        <v>1</v>
      </c>
      <c r="H59">
        <f t="shared" si="0"/>
        <v>107.49850737768701</v>
      </c>
      <c r="I59" s="4">
        <f t="shared" si="1"/>
        <v>1.3975837562508864E-2</v>
      </c>
      <c r="J59" s="3">
        <f t="shared" si="2"/>
        <v>17.184615459501714</v>
      </c>
    </row>
    <row r="60" spans="1:10" x14ac:dyDescent="0.3">
      <c r="A60">
        <v>-46.107267949722903</v>
      </c>
      <c r="B60">
        <v>0</v>
      </c>
      <c r="C60">
        <v>0</v>
      </c>
      <c r="D60" t="s">
        <v>59</v>
      </c>
      <c r="E60" t="s">
        <v>168</v>
      </c>
      <c r="F60" t="s">
        <v>169</v>
      </c>
      <c r="G60">
        <v>1</v>
      </c>
      <c r="H60">
        <f t="shared" si="0"/>
        <v>-46.107267949722903</v>
      </c>
      <c r="I60" s="4">
        <f t="shared" si="1"/>
        <v>-5.994387299280317E-3</v>
      </c>
      <c r="J60" s="3">
        <f t="shared" si="2"/>
        <v>-7.3706667090770956</v>
      </c>
    </row>
    <row r="61" spans="1:10" x14ac:dyDescent="0.3">
      <c r="A61">
        <v>2.3207949453169698</v>
      </c>
      <c r="B61">
        <v>98.392814219024302</v>
      </c>
      <c r="C61">
        <v>0</v>
      </c>
      <c r="D61" t="s">
        <v>60</v>
      </c>
      <c r="E61" t="s">
        <v>168</v>
      </c>
      <c r="F61" t="s">
        <v>169</v>
      </c>
      <c r="G61">
        <v>1</v>
      </c>
      <c r="H61">
        <f t="shared" si="0"/>
        <v>2.3207949453169698</v>
      </c>
      <c r="I61" s="4">
        <f t="shared" si="1"/>
        <v>3.0172561427000815E-4</v>
      </c>
      <c r="J61" s="3">
        <f t="shared" si="2"/>
        <v>0.37100020891923163</v>
      </c>
    </row>
    <row r="62" spans="1:10" x14ac:dyDescent="0.3">
      <c r="A62">
        <v>42.7936818680516</v>
      </c>
      <c r="B62">
        <v>0.84265545482514803</v>
      </c>
      <c r="C62">
        <v>0</v>
      </c>
      <c r="D62" t="s">
        <v>61</v>
      </c>
      <c r="E62" t="s">
        <v>168</v>
      </c>
      <c r="F62" t="s">
        <v>169</v>
      </c>
      <c r="G62">
        <v>1</v>
      </c>
      <c r="H62">
        <f t="shared" si="0"/>
        <v>42.7936818680516</v>
      </c>
      <c r="I62" s="4">
        <f t="shared" si="1"/>
        <v>5.5635893100196704E-3</v>
      </c>
      <c r="J62" s="3">
        <f t="shared" si="2"/>
        <v>6.8409597950506997</v>
      </c>
    </row>
    <row r="63" spans="1:10" x14ac:dyDescent="0.3">
      <c r="A63">
        <v>0</v>
      </c>
      <c r="B63">
        <v>-258.85472235064202</v>
      </c>
      <c r="C63">
        <v>0</v>
      </c>
      <c r="D63" t="s">
        <v>62</v>
      </c>
      <c r="E63" t="s">
        <v>168</v>
      </c>
      <c r="F63" t="s">
        <v>169</v>
      </c>
      <c r="G63">
        <v>1</v>
      </c>
      <c r="H63">
        <f t="shared" si="0"/>
        <v>0</v>
      </c>
      <c r="I63" s="4">
        <f t="shared" si="1"/>
        <v>0</v>
      </c>
      <c r="J63" s="3">
        <f t="shared" si="2"/>
        <v>0</v>
      </c>
    </row>
    <row r="64" spans="1:10" x14ac:dyDescent="0.3">
      <c r="A64">
        <v>-23.830718046650698</v>
      </c>
      <c r="B64">
        <v>0</v>
      </c>
      <c r="C64">
        <v>0</v>
      </c>
      <c r="D64" t="s">
        <v>63</v>
      </c>
      <c r="E64" t="s">
        <v>168</v>
      </c>
      <c r="F64" t="s">
        <v>169</v>
      </c>
      <c r="G64">
        <v>1</v>
      </c>
      <c r="H64">
        <f t="shared" si="0"/>
        <v>-23.830718046650698</v>
      </c>
      <c r="I64" s="4">
        <f t="shared" si="1"/>
        <v>-3.0982220362165635E-3</v>
      </c>
      <c r="J64" s="3">
        <f t="shared" si="2"/>
        <v>-3.8095573207977655</v>
      </c>
    </row>
    <row r="65" spans="1:10" x14ac:dyDescent="0.3">
      <c r="A65">
        <v>-65.671564002246299</v>
      </c>
      <c r="B65">
        <v>-9.6197874699711505</v>
      </c>
      <c r="C65">
        <v>0</v>
      </c>
      <c r="D65" t="s">
        <v>64</v>
      </c>
      <c r="E65" t="s">
        <v>168</v>
      </c>
      <c r="F65" t="s">
        <v>169</v>
      </c>
      <c r="G65">
        <v>1</v>
      </c>
      <c r="H65">
        <f t="shared" si="0"/>
        <v>-65.671564002246299</v>
      </c>
      <c r="I65" s="4">
        <f t="shared" si="1"/>
        <v>-8.5379335337804479E-3</v>
      </c>
      <c r="J65" s="3">
        <f t="shared" si="2"/>
        <v>-10.498197617178304</v>
      </c>
    </row>
    <row r="66" spans="1:10" x14ac:dyDescent="0.3">
      <c r="A66">
        <v>36.861757369470503</v>
      </c>
      <c r="B66">
        <v>372.82865590909302</v>
      </c>
      <c r="C66">
        <v>0</v>
      </c>
      <c r="D66" t="s">
        <v>65</v>
      </c>
      <c r="E66" t="s">
        <v>168</v>
      </c>
      <c r="F66" t="s">
        <v>169</v>
      </c>
      <c r="G66">
        <v>1</v>
      </c>
      <c r="H66">
        <f t="shared" si="0"/>
        <v>36.861757369470503</v>
      </c>
      <c r="I66" s="4">
        <f t="shared" si="1"/>
        <v>4.7923821998226762E-3</v>
      </c>
      <c r="J66" s="3">
        <f t="shared" si="2"/>
        <v>5.8926876382591304</v>
      </c>
    </row>
    <row r="67" spans="1:10" x14ac:dyDescent="0.3">
      <c r="A67">
        <v>577.49076372765398</v>
      </c>
      <c r="B67">
        <v>247.80743186027101</v>
      </c>
      <c r="C67">
        <v>0</v>
      </c>
      <c r="D67" t="s">
        <v>66</v>
      </c>
      <c r="E67" t="s">
        <v>168</v>
      </c>
      <c r="F67" t="s">
        <v>169</v>
      </c>
      <c r="G67">
        <v>1</v>
      </c>
      <c r="H67">
        <f t="shared" si="0"/>
        <v>577.49076372765398</v>
      </c>
      <c r="I67" s="4">
        <f t="shared" si="1"/>
        <v>7.5079341142388026E-2</v>
      </c>
      <c r="J67" s="3">
        <f t="shared" si="2"/>
        <v>92.317158146268071</v>
      </c>
    </row>
    <row r="68" spans="1:10" x14ac:dyDescent="0.3">
      <c r="A68">
        <v>-13.893123584747</v>
      </c>
      <c r="B68">
        <v>-54.872085994918002</v>
      </c>
      <c r="C68">
        <v>-47.942588699695698</v>
      </c>
      <c r="D68" t="s">
        <v>67</v>
      </c>
      <c r="E68" t="s">
        <v>168</v>
      </c>
      <c r="F68" t="s">
        <v>169</v>
      </c>
      <c r="G68">
        <v>1</v>
      </c>
      <c r="H68">
        <f t="shared" si="0"/>
        <v>-13.893123584747</v>
      </c>
      <c r="I68" s="4">
        <f t="shared" si="1"/>
        <v>-1.8062393906000181E-3</v>
      </c>
      <c r="J68" s="3">
        <f t="shared" si="2"/>
        <v>-2.2209423382632667</v>
      </c>
    </row>
    <row r="69" spans="1:10" x14ac:dyDescent="0.3">
      <c r="A69">
        <v>56.616452505901997</v>
      </c>
      <c r="B69">
        <v>85.1382870961653</v>
      </c>
      <c r="C69">
        <v>0</v>
      </c>
      <c r="D69" t="s">
        <v>68</v>
      </c>
      <c r="E69" t="s">
        <v>168</v>
      </c>
      <c r="F69" t="s">
        <v>169</v>
      </c>
      <c r="G69">
        <v>1</v>
      </c>
      <c r="H69">
        <f t="shared" si="0"/>
        <v>56.616452505901997</v>
      </c>
      <c r="I69" s="4">
        <f t="shared" si="1"/>
        <v>7.3606821423850121E-3</v>
      </c>
      <c r="J69" s="3">
        <f t="shared" si="2"/>
        <v>9.0506555740048835</v>
      </c>
    </row>
    <row r="70" spans="1:10" x14ac:dyDescent="0.3">
      <c r="A70">
        <v>-251.006695647133</v>
      </c>
      <c r="B70">
        <v>-207.586162871471</v>
      </c>
      <c r="C70">
        <v>-175.571020897262</v>
      </c>
      <c r="D70" t="s">
        <v>69</v>
      </c>
      <c r="E70" t="s">
        <v>168</v>
      </c>
      <c r="F70" t="s">
        <v>169</v>
      </c>
      <c r="G70">
        <v>1</v>
      </c>
      <c r="H70">
        <f t="shared" si="0"/>
        <v>-251.006695647133</v>
      </c>
      <c r="I70" s="4">
        <f t="shared" si="1"/>
        <v>-3.2633279205833678E-2</v>
      </c>
      <c r="J70" s="3">
        <f t="shared" si="2"/>
        <v>-40.125706371914596</v>
      </c>
    </row>
    <row r="71" spans="1:10" x14ac:dyDescent="0.3">
      <c r="A71">
        <v>107.308875497196</v>
      </c>
      <c r="B71">
        <v>67.710089641969702</v>
      </c>
      <c r="C71">
        <v>5.78088038441728</v>
      </c>
      <c r="D71" t="s">
        <v>70</v>
      </c>
      <c r="E71" t="s">
        <v>168</v>
      </c>
      <c r="F71" t="s">
        <v>169</v>
      </c>
      <c r="G71">
        <v>1</v>
      </c>
      <c r="H71">
        <f t="shared" ref="H71:H134" si="3">A71*G71</f>
        <v>107.308875497196</v>
      </c>
      <c r="I71" s="4">
        <f t="shared" ref="I71:I134" si="4">H71/$H$4</f>
        <v>1.3951183598253305E-2</v>
      </c>
      <c r="J71" s="3">
        <f t="shared" ref="J71:J134" si="5">I71*$J$4</f>
        <v>17.154301076310787</v>
      </c>
    </row>
    <row r="72" spans="1:10" x14ac:dyDescent="0.3">
      <c r="A72">
        <v>-72.330060851462804</v>
      </c>
      <c r="B72">
        <v>0</v>
      </c>
      <c r="C72">
        <v>0</v>
      </c>
      <c r="D72" t="s">
        <v>71</v>
      </c>
      <c r="E72" t="s">
        <v>168</v>
      </c>
      <c r="F72" t="s">
        <v>169</v>
      </c>
      <c r="G72">
        <v>1</v>
      </c>
      <c r="H72">
        <f t="shared" si="3"/>
        <v>-72.330060851462804</v>
      </c>
      <c r="I72" s="4">
        <f t="shared" si="4"/>
        <v>-9.4036020220709428E-3</v>
      </c>
      <c r="J72" s="3">
        <f t="shared" si="5"/>
        <v>-11.562618981561265</v>
      </c>
    </row>
    <row r="73" spans="1:10" x14ac:dyDescent="0.3">
      <c r="A73">
        <v>-155.09778237491599</v>
      </c>
      <c r="B73">
        <v>0</v>
      </c>
      <c r="C73">
        <v>0</v>
      </c>
      <c r="D73" t="s">
        <v>72</v>
      </c>
      <c r="E73" t="s">
        <v>168</v>
      </c>
      <c r="F73" t="s">
        <v>169</v>
      </c>
      <c r="G73">
        <v>1</v>
      </c>
      <c r="H73">
        <f t="shared" si="3"/>
        <v>-155.09778237491599</v>
      </c>
      <c r="I73" s="4">
        <f t="shared" si="4"/>
        <v>-2.01642000959271E-2</v>
      </c>
      <c r="J73" s="3">
        <f t="shared" si="5"/>
        <v>-24.79379308375065</v>
      </c>
    </row>
    <row r="74" spans="1:10" x14ac:dyDescent="0.3">
      <c r="A74">
        <v>19.250569639925601</v>
      </c>
      <c r="B74">
        <v>0</v>
      </c>
      <c r="C74">
        <v>0</v>
      </c>
      <c r="D74" t="s">
        <v>73</v>
      </c>
      <c r="E74" t="s">
        <v>168</v>
      </c>
      <c r="F74" t="s">
        <v>169</v>
      </c>
      <c r="G74">
        <v>1</v>
      </c>
      <c r="H74">
        <f t="shared" si="3"/>
        <v>19.250569639925601</v>
      </c>
      <c r="I74" s="4">
        <f t="shared" si="4"/>
        <v>2.5027587902044582E-3</v>
      </c>
      <c r="J74" s="3">
        <f t="shared" si="5"/>
        <v>3.0773788837476026</v>
      </c>
    </row>
    <row r="75" spans="1:10" x14ac:dyDescent="0.3">
      <c r="A75">
        <v>0</v>
      </c>
      <c r="B75">
        <v>0</v>
      </c>
      <c r="C75">
        <v>0</v>
      </c>
      <c r="D75" t="s">
        <v>74</v>
      </c>
      <c r="E75" t="s">
        <v>170</v>
      </c>
      <c r="F75" t="s">
        <v>170</v>
      </c>
      <c r="G75">
        <v>1</v>
      </c>
      <c r="H75">
        <f t="shared" si="3"/>
        <v>0</v>
      </c>
      <c r="I75" s="4">
        <f t="shared" si="4"/>
        <v>0</v>
      </c>
      <c r="J75" s="3">
        <f t="shared" si="5"/>
        <v>0</v>
      </c>
    </row>
    <row r="76" spans="1:10" x14ac:dyDescent="0.3">
      <c r="A76">
        <v>-0.62626875818905503</v>
      </c>
      <c r="B76">
        <v>-194.94398138005701</v>
      </c>
      <c r="C76">
        <v>-178.948673970138</v>
      </c>
      <c r="D76" t="s">
        <v>75</v>
      </c>
      <c r="E76" t="s">
        <v>170</v>
      </c>
      <c r="F76" t="s">
        <v>170</v>
      </c>
      <c r="G76">
        <v>1</v>
      </c>
      <c r="H76">
        <f t="shared" si="3"/>
        <v>-0.62626875818905503</v>
      </c>
      <c r="I76" s="4">
        <f t="shared" si="4"/>
        <v>-8.1420948517663992E-5</v>
      </c>
      <c r="J76" s="3">
        <f t="shared" si="5"/>
        <v>-0.10011476481218973</v>
      </c>
    </row>
    <row r="77" spans="1:10" x14ac:dyDescent="0.3">
      <c r="A77">
        <v>40.137476528147403</v>
      </c>
      <c r="B77">
        <v>-61.780166481971698</v>
      </c>
      <c r="C77">
        <v>0</v>
      </c>
      <c r="D77" t="s">
        <v>76</v>
      </c>
      <c r="E77" t="s">
        <v>170</v>
      </c>
      <c r="F77" t="s">
        <v>170</v>
      </c>
      <c r="G77">
        <v>1</v>
      </c>
      <c r="H77">
        <f t="shared" si="3"/>
        <v>40.137476528147403</v>
      </c>
      <c r="I77" s="4">
        <f t="shared" si="4"/>
        <v>5.2182571257062427E-3</v>
      </c>
      <c r="J77" s="3">
        <f t="shared" si="5"/>
        <v>6.4163411797674588</v>
      </c>
    </row>
    <row r="78" spans="1:10" x14ac:dyDescent="0.3">
      <c r="A78">
        <v>-100.213424505961</v>
      </c>
      <c r="B78">
        <v>-182.22242138072701</v>
      </c>
      <c r="C78">
        <v>0</v>
      </c>
      <c r="D78" t="s">
        <v>77</v>
      </c>
      <c r="E78" t="s">
        <v>170</v>
      </c>
      <c r="F78" t="s">
        <v>170</v>
      </c>
      <c r="G78">
        <v>1</v>
      </c>
      <c r="H78">
        <f t="shared" si="3"/>
        <v>-100.213424505961</v>
      </c>
      <c r="I78" s="4">
        <f t="shared" si="4"/>
        <v>-1.3028706878294438E-2</v>
      </c>
      <c r="J78" s="3">
        <f t="shared" si="5"/>
        <v>-16.020028612715421</v>
      </c>
    </row>
    <row r="79" spans="1:10" x14ac:dyDescent="0.3">
      <c r="A79">
        <v>-5.5699271227153702</v>
      </c>
      <c r="B79">
        <v>-94.629792660839897</v>
      </c>
      <c r="C79">
        <v>0</v>
      </c>
      <c r="D79" t="s">
        <v>78</v>
      </c>
      <c r="E79" t="s">
        <v>170</v>
      </c>
      <c r="F79" t="s">
        <v>170</v>
      </c>
      <c r="G79">
        <v>1</v>
      </c>
      <c r="H79">
        <f t="shared" si="3"/>
        <v>-5.5699271227153702</v>
      </c>
      <c r="I79" s="4">
        <f t="shared" si="4"/>
        <v>-7.2414397744689253E-4</v>
      </c>
      <c r="J79" s="3">
        <f t="shared" si="5"/>
        <v>-0.8904035793261631</v>
      </c>
    </row>
    <row r="80" spans="1:10" x14ac:dyDescent="0.3">
      <c r="A80">
        <v>9.0880601628582198</v>
      </c>
      <c r="B80">
        <v>6.34589761639233</v>
      </c>
      <c r="C80">
        <v>0</v>
      </c>
      <c r="D80" t="s">
        <v>79</v>
      </c>
      <c r="E80" t="s">
        <v>171</v>
      </c>
      <c r="F80" t="s">
        <v>170</v>
      </c>
      <c r="G80">
        <v>1</v>
      </c>
      <c r="H80">
        <f t="shared" si="3"/>
        <v>9.0880601628582198</v>
      </c>
      <c r="I80" s="4">
        <f t="shared" si="4"/>
        <v>1.1815350342322792E-3</v>
      </c>
      <c r="J80" s="3">
        <f t="shared" si="5"/>
        <v>1.4528091875994882</v>
      </c>
    </row>
    <row r="81" spans="1:10" x14ac:dyDescent="0.3">
      <c r="A81">
        <v>97.478475384210597</v>
      </c>
      <c r="B81">
        <v>36.741554500157001</v>
      </c>
      <c r="C81">
        <v>0</v>
      </c>
      <c r="D81" t="s">
        <v>80</v>
      </c>
      <c r="E81" t="s">
        <v>170</v>
      </c>
      <c r="F81" t="s">
        <v>170</v>
      </c>
      <c r="G81">
        <v>1</v>
      </c>
      <c r="H81">
        <f t="shared" si="3"/>
        <v>97.478475384210597</v>
      </c>
      <c r="I81" s="4">
        <f t="shared" si="4"/>
        <v>1.2673137246680708E-2</v>
      </c>
      <c r="J81" s="3">
        <f t="shared" si="5"/>
        <v>15.582822086735897</v>
      </c>
    </row>
    <row r="82" spans="1:10" x14ac:dyDescent="0.3">
      <c r="A82">
        <v>242.19417916488899</v>
      </c>
      <c r="B82">
        <v>194.89009738938401</v>
      </c>
      <c r="C82">
        <v>344.66897583228501</v>
      </c>
      <c r="D82" t="s">
        <v>81</v>
      </c>
      <c r="E82" t="s">
        <v>172</v>
      </c>
      <c r="F82" t="s">
        <v>172</v>
      </c>
      <c r="G82">
        <v>1</v>
      </c>
      <c r="H82">
        <f t="shared" si="3"/>
        <v>242.19417916488899</v>
      </c>
      <c r="I82" s="4">
        <f t="shared" si="4"/>
        <v>3.1487567494320759E-2</v>
      </c>
      <c r="J82" s="3">
        <f t="shared" si="5"/>
        <v>38.716945351207464</v>
      </c>
    </row>
    <row r="83" spans="1:10" x14ac:dyDescent="0.3">
      <c r="A83">
        <v>0</v>
      </c>
      <c r="B83">
        <v>0</v>
      </c>
      <c r="C83">
        <v>0</v>
      </c>
      <c r="D83" t="s">
        <v>82</v>
      </c>
      <c r="E83" t="s">
        <v>170</v>
      </c>
      <c r="F83" t="s">
        <v>170</v>
      </c>
      <c r="G83">
        <v>1</v>
      </c>
      <c r="H83">
        <f t="shared" si="3"/>
        <v>0</v>
      </c>
      <c r="I83" s="4">
        <f t="shared" si="4"/>
        <v>0</v>
      </c>
      <c r="J83" s="3">
        <f t="shared" si="5"/>
        <v>0</v>
      </c>
    </row>
    <row r="84" spans="1:10" x14ac:dyDescent="0.3">
      <c r="A84">
        <v>-23.896061567405599</v>
      </c>
      <c r="B84">
        <v>0</v>
      </c>
      <c r="C84">
        <v>0</v>
      </c>
      <c r="D84" t="s">
        <v>83</v>
      </c>
      <c r="E84" t="s">
        <v>170</v>
      </c>
      <c r="F84" t="s">
        <v>170</v>
      </c>
      <c r="G84">
        <v>1</v>
      </c>
      <c r="H84">
        <f t="shared" si="3"/>
        <v>-23.896061567405599</v>
      </c>
      <c r="I84" s="4">
        <f t="shared" si="4"/>
        <v>-3.1067173209801402E-3</v>
      </c>
      <c r="J84" s="3">
        <f t="shared" si="5"/>
        <v>-3.8200030777141634</v>
      </c>
    </row>
    <row r="85" spans="1:10" x14ac:dyDescent="0.3">
      <c r="A85">
        <v>35.465881734404697</v>
      </c>
      <c r="B85">
        <v>1.9965459232512599</v>
      </c>
      <c r="C85">
        <v>0</v>
      </c>
      <c r="D85" t="s">
        <v>84</v>
      </c>
      <c r="E85" t="s">
        <v>170</v>
      </c>
      <c r="F85" t="s">
        <v>170</v>
      </c>
      <c r="G85">
        <v>1</v>
      </c>
      <c r="H85">
        <f t="shared" si="3"/>
        <v>35.465881734404697</v>
      </c>
      <c r="I85" s="4">
        <f t="shared" si="4"/>
        <v>4.6109049718217141E-3</v>
      </c>
      <c r="J85" s="3">
        <f t="shared" si="5"/>
        <v>5.6695442048939091</v>
      </c>
    </row>
    <row r="86" spans="1:10" x14ac:dyDescent="0.3">
      <c r="A86">
        <v>-8.5270332033212402</v>
      </c>
      <c r="B86">
        <v>0</v>
      </c>
      <c r="C86">
        <v>0</v>
      </c>
      <c r="D86" t="s">
        <v>85</v>
      </c>
      <c r="E86" t="s">
        <v>170</v>
      </c>
      <c r="F86" t="s">
        <v>170</v>
      </c>
      <c r="G86">
        <v>1</v>
      </c>
      <c r="H86">
        <f t="shared" si="3"/>
        <v>-8.5270332033212402</v>
      </c>
      <c r="I86" s="4">
        <f t="shared" si="4"/>
        <v>-1.1085961456286544E-3</v>
      </c>
      <c r="J86" s="3">
        <f t="shared" si="5"/>
        <v>-1.3631239184991142</v>
      </c>
    </row>
    <row r="87" spans="1:10" x14ac:dyDescent="0.3">
      <c r="A87">
        <v>344.17036982467698</v>
      </c>
      <c r="B87">
        <v>258.14787938669298</v>
      </c>
      <c r="C87">
        <v>0</v>
      </c>
      <c r="D87" t="s">
        <v>86</v>
      </c>
      <c r="E87" t="s">
        <v>173</v>
      </c>
      <c r="F87" t="s">
        <v>173</v>
      </c>
      <c r="G87">
        <v>1</v>
      </c>
      <c r="H87">
        <f t="shared" si="3"/>
        <v>344.17036982467698</v>
      </c>
      <c r="I87" s="4">
        <f t="shared" si="4"/>
        <v>4.4745450888899439E-2</v>
      </c>
      <c r="J87" s="3">
        <f t="shared" si="5"/>
        <v>55.018768188210217</v>
      </c>
    </row>
    <row r="88" spans="1:10" x14ac:dyDescent="0.3">
      <c r="A88">
        <v>-32.256977371146597</v>
      </c>
      <c r="B88">
        <v>0</v>
      </c>
      <c r="C88">
        <v>0</v>
      </c>
      <c r="D88" t="s">
        <v>87</v>
      </c>
      <c r="E88" t="s">
        <v>173</v>
      </c>
      <c r="F88" t="s">
        <v>173</v>
      </c>
      <c r="G88">
        <v>1</v>
      </c>
      <c r="H88">
        <f t="shared" si="3"/>
        <v>-32.256977371146597</v>
      </c>
      <c r="I88" s="4">
        <f t="shared" si="4"/>
        <v>-4.1937166105270353E-3</v>
      </c>
      <c r="J88" s="3">
        <f t="shared" si="5"/>
        <v>-5.1565716169568079</v>
      </c>
    </row>
    <row r="89" spans="1:10" x14ac:dyDescent="0.3">
      <c r="A89">
        <v>0</v>
      </c>
      <c r="B89">
        <v>0</v>
      </c>
      <c r="C89">
        <v>0</v>
      </c>
      <c r="D89" t="s">
        <v>88</v>
      </c>
      <c r="E89" t="s">
        <v>173</v>
      </c>
      <c r="F89" t="s">
        <v>173</v>
      </c>
      <c r="G89">
        <v>1</v>
      </c>
      <c r="H89">
        <f t="shared" si="3"/>
        <v>0</v>
      </c>
      <c r="I89" s="4">
        <f t="shared" si="4"/>
        <v>0</v>
      </c>
      <c r="J89" s="3">
        <f t="shared" si="5"/>
        <v>0</v>
      </c>
    </row>
    <row r="90" spans="1:10" x14ac:dyDescent="0.3">
      <c r="A90">
        <v>86.178710927408403</v>
      </c>
      <c r="B90">
        <v>0</v>
      </c>
      <c r="C90">
        <v>0</v>
      </c>
      <c r="D90" t="s">
        <v>89</v>
      </c>
      <c r="E90" t="s">
        <v>173</v>
      </c>
      <c r="F90" t="s">
        <v>173</v>
      </c>
      <c r="G90">
        <v>1</v>
      </c>
      <c r="H90">
        <f t="shared" si="3"/>
        <v>86.178710927408403</v>
      </c>
      <c r="I90" s="4">
        <f t="shared" si="4"/>
        <v>1.1204059429739241E-2</v>
      </c>
      <c r="J90" s="3">
        <f t="shared" si="5"/>
        <v>13.776451824394966</v>
      </c>
    </row>
    <row r="91" spans="1:10" x14ac:dyDescent="0.3">
      <c r="A91">
        <v>1.2428601272995901</v>
      </c>
      <c r="B91">
        <v>0</v>
      </c>
      <c r="C91">
        <v>43.2707906666433</v>
      </c>
      <c r="D91" t="s">
        <v>90</v>
      </c>
      <c r="E91" t="s">
        <v>173</v>
      </c>
      <c r="F91" t="s">
        <v>173</v>
      </c>
      <c r="G91">
        <v>1</v>
      </c>
      <c r="H91">
        <f t="shared" si="3"/>
        <v>1.2428601272995901</v>
      </c>
      <c r="I91" s="4">
        <f t="shared" si="4"/>
        <v>1.6158374358659771E-4</v>
      </c>
      <c r="J91" s="3">
        <f t="shared" si="5"/>
        <v>0.19868251084222968</v>
      </c>
    </row>
    <row r="92" spans="1:10" x14ac:dyDescent="0.3">
      <c r="A92">
        <v>-10.3227633384844</v>
      </c>
      <c r="B92">
        <v>0</v>
      </c>
      <c r="C92">
        <v>0</v>
      </c>
      <c r="D92" t="s">
        <v>91</v>
      </c>
      <c r="E92" t="s">
        <v>173</v>
      </c>
      <c r="F92" t="s">
        <v>173</v>
      </c>
      <c r="G92">
        <v>1</v>
      </c>
      <c r="H92">
        <f t="shared" si="3"/>
        <v>-10.3227633384844</v>
      </c>
      <c r="I92" s="4">
        <f t="shared" si="4"/>
        <v>-1.3420582958236034E-3</v>
      </c>
      <c r="J92" s="3">
        <f t="shared" si="5"/>
        <v>-1.6501877354263357</v>
      </c>
    </row>
    <row r="93" spans="1:10" x14ac:dyDescent="0.3">
      <c r="A93">
        <v>0</v>
      </c>
      <c r="B93">
        <v>30.043404700213401</v>
      </c>
      <c r="C93">
        <v>0</v>
      </c>
      <c r="D93" t="s">
        <v>92</v>
      </c>
      <c r="E93" t="s">
        <v>173</v>
      </c>
      <c r="F93" t="s">
        <v>173</v>
      </c>
      <c r="G93">
        <v>1</v>
      </c>
      <c r="H93">
        <f t="shared" si="3"/>
        <v>0</v>
      </c>
      <c r="I93" s="4">
        <f t="shared" si="4"/>
        <v>0</v>
      </c>
      <c r="J93" s="3">
        <f t="shared" si="5"/>
        <v>0</v>
      </c>
    </row>
    <row r="94" spans="1:10" x14ac:dyDescent="0.3">
      <c r="A94">
        <v>-108.382148148618</v>
      </c>
      <c r="B94">
        <v>-51.290692253130999</v>
      </c>
      <c r="C94">
        <v>0</v>
      </c>
      <c r="D94" t="s">
        <v>93</v>
      </c>
      <c r="E94" t="s">
        <v>173</v>
      </c>
      <c r="F94" t="s">
        <v>173</v>
      </c>
      <c r="G94">
        <v>1</v>
      </c>
      <c r="H94">
        <f t="shared" si="3"/>
        <v>-108.382148148618</v>
      </c>
      <c r="I94" s="4">
        <f t="shared" si="4"/>
        <v>-1.4090719342539096E-2</v>
      </c>
      <c r="J94" s="3">
        <f t="shared" si="5"/>
        <v>-17.325873484596293</v>
      </c>
    </row>
    <row r="95" spans="1:10" x14ac:dyDescent="0.3">
      <c r="A95">
        <v>7.5086372921077102E-2</v>
      </c>
      <c r="B95">
        <v>0</v>
      </c>
      <c r="C95">
        <v>0</v>
      </c>
      <c r="D95" t="s">
        <v>94</v>
      </c>
      <c r="E95" t="s">
        <v>165</v>
      </c>
      <c r="F95" t="s">
        <v>165</v>
      </c>
      <c r="G95">
        <v>1</v>
      </c>
      <c r="H95">
        <f t="shared" si="3"/>
        <v>7.5086372921077102E-2</v>
      </c>
      <c r="I95" s="4">
        <f t="shared" si="4"/>
        <v>9.7619490419153131E-6</v>
      </c>
      <c r="J95" s="3">
        <f t="shared" si="5"/>
        <v>1.2003240569322369E-2</v>
      </c>
    </row>
    <row r="96" spans="1:10" x14ac:dyDescent="0.3">
      <c r="A96">
        <v>-164.51088061667701</v>
      </c>
      <c r="B96">
        <v>-159.990215072914</v>
      </c>
      <c r="C96">
        <v>-111.66553123950401</v>
      </c>
      <c r="D96" t="s">
        <v>95</v>
      </c>
      <c r="E96" t="s">
        <v>165</v>
      </c>
      <c r="F96" t="s">
        <v>165</v>
      </c>
      <c r="G96">
        <v>1</v>
      </c>
      <c r="H96">
        <f t="shared" si="3"/>
        <v>-164.51088061667701</v>
      </c>
      <c r="I96" s="4">
        <f t="shared" si="4"/>
        <v>-2.1387993199626473E-2</v>
      </c>
      <c r="J96" s="3">
        <f t="shared" si="5"/>
        <v>-26.298562568584913</v>
      </c>
    </row>
    <row r="97" spans="1:10" x14ac:dyDescent="0.3">
      <c r="A97">
        <v>-25.045884286087698</v>
      </c>
      <c r="B97">
        <v>0</v>
      </c>
      <c r="C97">
        <v>0</v>
      </c>
      <c r="D97" t="s">
        <v>96</v>
      </c>
      <c r="E97" t="s">
        <v>165</v>
      </c>
      <c r="F97" t="s">
        <v>165</v>
      </c>
      <c r="G97">
        <v>1</v>
      </c>
      <c r="H97">
        <f t="shared" si="3"/>
        <v>-25.045884286087698</v>
      </c>
      <c r="I97" s="4">
        <f t="shared" si="4"/>
        <v>-3.2562053086181795E-3</v>
      </c>
      <c r="J97" s="3">
        <f t="shared" si="5"/>
        <v>-4.0038127114398501</v>
      </c>
    </row>
    <row r="98" spans="1:10" x14ac:dyDescent="0.3">
      <c r="A98">
        <v>446.50048779745299</v>
      </c>
      <c r="B98">
        <v>430.30866124003001</v>
      </c>
      <c r="C98">
        <v>224.77206325590299</v>
      </c>
      <c r="D98" t="s">
        <v>97</v>
      </c>
      <c r="E98" t="s">
        <v>165</v>
      </c>
      <c r="F98" t="s">
        <v>165</v>
      </c>
      <c r="G98">
        <v>1</v>
      </c>
      <c r="H98">
        <f t="shared" si="3"/>
        <v>446.50048779745299</v>
      </c>
      <c r="I98" s="4">
        <f t="shared" si="4"/>
        <v>5.8049348230610212E-2</v>
      </c>
      <c r="J98" s="3">
        <f t="shared" si="5"/>
        <v>71.377169529628333</v>
      </c>
    </row>
    <row r="99" spans="1:10" x14ac:dyDescent="0.3">
      <c r="A99">
        <v>-46.545365085294897</v>
      </c>
      <c r="B99">
        <v>-7.1036783291907604</v>
      </c>
      <c r="C99">
        <v>0</v>
      </c>
      <c r="D99" t="s">
        <v>98</v>
      </c>
      <c r="E99" t="s">
        <v>174</v>
      </c>
      <c r="F99" t="s">
        <v>165</v>
      </c>
      <c r="G99">
        <v>1</v>
      </c>
      <c r="H99">
        <f t="shared" si="3"/>
        <v>-46.545365085294897</v>
      </c>
      <c r="I99" s="4">
        <f t="shared" si="4"/>
        <v>-6.0513441310793177E-3</v>
      </c>
      <c r="J99" s="3">
        <f t="shared" si="5"/>
        <v>-7.4407005262189747</v>
      </c>
    </row>
    <row r="100" spans="1:10" x14ac:dyDescent="0.3">
      <c r="A100">
        <v>-36.055615213887002</v>
      </c>
      <c r="B100">
        <v>-22.1507565794345</v>
      </c>
      <c r="C100">
        <v>-5.0513971513708196</v>
      </c>
      <c r="D100" t="s">
        <v>99</v>
      </c>
      <c r="E100" t="s">
        <v>174</v>
      </c>
      <c r="F100" t="s">
        <v>165</v>
      </c>
      <c r="G100">
        <v>1</v>
      </c>
      <c r="H100">
        <f t="shared" si="3"/>
        <v>-36.055615213887002</v>
      </c>
      <c r="I100" s="4">
        <f t="shared" si="4"/>
        <v>-4.6875759834987428E-3</v>
      </c>
      <c r="J100" s="3">
        <f t="shared" si="5"/>
        <v>-5.7638184726555179</v>
      </c>
    </row>
    <row r="101" spans="1:10" x14ac:dyDescent="0.3">
      <c r="A101">
        <v>0</v>
      </c>
      <c r="B101">
        <v>0</v>
      </c>
      <c r="C101">
        <v>0</v>
      </c>
      <c r="D101" t="s">
        <v>100</v>
      </c>
      <c r="E101" t="s">
        <v>174</v>
      </c>
      <c r="F101" t="s">
        <v>165</v>
      </c>
      <c r="G101">
        <v>1</v>
      </c>
      <c r="H101">
        <f t="shared" si="3"/>
        <v>0</v>
      </c>
      <c r="I101" s="4">
        <f t="shared" si="4"/>
        <v>0</v>
      </c>
      <c r="J101" s="3">
        <f t="shared" si="5"/>
        <v>0</v>
      </c>
    </row>
    <row r="102" spans="1:10" x14ac:dyDescent="0.3">
      <c r="A102">
        <v>-7.02363533924688</v>
      </c>
      <c r="B102">
        <v>-4.3543940863918804</v>
      </c>
      <c r="C102">
        <v>0</v>
      </c>
      <c r="D102" t="s">
        <v>101</v>
      </c>
      <c r="E102" t="s">
        <v>174</v>
      </c>
      <c r="F102" t="s">
        <v>165</v>
      </c>
      <c r="G102">
        <v>1</v>
      </c>
      <c r="H102">
        <f t="shared" si="3"/>
        <v>-7.02363533924688</v>
      </c>
      <c r="I102" s="4">
        <f t="shared" si="4"/>
        <v>-9.1313999602552734E-4</v>
      </c>
      <c r="J102" s="3">
        <f t="shared" si="5"/>
        <v>-1.1227920775556495</v>
      </c>
    </row>
    <row r="103" spans="1:10" x14ac:dyDescent="0.3">
      <c r="A103">
        <v>144.81717250317899</v>
      </c>
      <c r="B103">
        <v>152.71605005105999</v>
      </c>
      <c r="C103">
        <v>28.303448794549901</v>
      </c>
      <c r="D103" t="s">
        <v>102</v>
      </c>
      <c r="E103" t="s">
        <v>174</v>
      </c>
      <c r="F103" t="s">
        <v>165</v>
      </c>
      <c r="G103">
        <v>1</v>
      </c>
      <c r="H103">
        <f t="shared" si="3"/>
        <v>144.81717250317899</v>
      </c>
      <c r="I103" s="4">
        <f t="shared" si="4"/>
        <v>1.8827622155304043E-2</v>
      </c>
      <c r="J103" s="3">
        <f t="shared" si="5"/>
        <v>23.150343963901495</v>
      </c>
    </row>
    <row r="104" spans="1:10" x14ac:dyDescent="0.3">
      <c r="A104">
        <v>864.86842302362595</v>
      </c>
      <c r="B104">
        <v>825.65500317321005</v>
      </c>
      <c r="C104">
        <v>586.38060793739203</v>
      </c>
      <c r="D104" t="s">
        <v>103</v>
      </c>
      <c r="E104" t="s">
        <v>174</v>
      </c>
      <c r="F104" t="s">
        <v>165</v>
      </c>
      <c r="G104">
        <v>1</v>
      </c>
      <c r="H104">
        <f t="shared" si="3"/>
        <v>864.86842302362595</v>
      </c>
      <c r="I104" s="4">
        <f t="shared" si="4"/>
        <v>0.11244119465448781</v>
      </c>
      <c r="J104" s="3">
        <f t="shared" si="5"/>
        <v>138.25709431023785</v>
      </c>
    </row>
    <row r="105" spans="1:10" x14ac:dyDescent="0.3">
      <c r="A105">
        <v>518.53537112897595</v>
      </c>
      <c r="B105">
        <v>470.66208413702702</v>
      </c>
      <c r="C105">
        <v>234.90405443536901</v>
      </c>
      <c r="D105" t="s">
        <v>104</v>
      </c>
      <c r="E105" t="s">
        <v>174</v>
      </c>
      <c r="F105" t="s">
        <v>165</v>
      </c>
      <c r="G105">
        <v>1</v>
      </c>
      <c r="H105">
        <f t="shared" si="3"/>
        <v>518.53537112897595</v>
      </c>
      <c r="I105" s="4">
        <f t="shared" si="4"/>
        <v>6.7414574342434433E-2</v>
      </c>
      <c r="J105" s="3">
        <f t="shared" si="5"/>
        <v>82.892601696263569</v>
      </c>
    </row>
    <row r="106" spans="1:10" x14ac:dyDescent="0.3">
      <c r="A106">
        <v>-62.064135040617998</v>
      </c>
      <c r="B106">
        <v>0</v>
      </c>
      <c r="C106">
        <v>0</v>
      </c>
      <c r="D106" t="s">
        <v>105</v>
      </c>
      <c r="E106" t="s">
        <v>175</v>
      </c>
      <c r="F106" t="s">
        <v>169</v>
      </c>
      <c r="G106">
        <v>1</v>
      </c>
      <c r="H106">
        <f t="shared" si="3"/>
        <v>-62.064135040617998</v>
      </c>
      <c r="I106" s="4">
        <f t="shared" si="4"/>
        <v>-8.0689331502786406E-3</v>
      </c>
      <c r="J106" s="3">
        <f t="shared" si="5"/>
        <v>-9.9215172425825244</v>
      </c>
    </row>
    <row r="107" spans="1:10" x14ac:dyDescent="0.3">
      <c r="A107">
        <v>-85.085373991214496</v>
      </c>
      <c r="B107">
        <v>0</v>
      </c>
      <c r="C107">
        <v>0</v>
      </c>
      <c r="D107" t="s">
        <v>106</v>
      </c>
      <c r="E107" t="s">
        <v>175</v>
      </c>
      <c r="F107" t="s">
        <v>169</v>
      </c>
      <c r="G107">
        <v>1</v>
      </c>
      <c r="H107">
        <f t="shared" si="3"/>
        <v>-85.085373991214496</v>
      </c>
      <c r="I107" s="4">
        <f t="shared" si="4"/>
        <v>-1.1061915135887317E-2</v>
      </c>
      <c r="J107" s="3">
        <f t="shared" si="5"/>
        <v>-13.601671957450861</v>
      </c>
    </row>
    <row r="108" spans="1:10" x14ac:dyDescent="0.3">
      <c r="A108">
        <v>-69.683192844542404</v>
      </c>
      <c r="B108">
        <v>-46.835634438901103</v>
      </c>
      <c r="C108">
        <v>0</v>
      </c>
      <c r="D108" t="s">
        <v>107</v>
      </c>
      <c r="E108" t="s">
        <v>175</v>
      </c>
      <c r="F108" t="s">
        <v>169</v>
      </c>
      <c r="G108">
        <v>1</v>
      </c>
      <c r="H108">
        <f t="shared" si="3"/>
        <v>-69.683192844542404</v>
      </c>
      <c r="I108" s="4">
        <f t="shared" si="4"/>
        <v>-9.0594837806506033E-3</v>
      </c>
      <c r="J108" s="3">
        <f t="shared" si="5"/>
        <v>-11.139493023996334</v>
      </c>
    </row>
    <row r="109" spans="1:10" x14ac:dyDescent="0.3">
      <c r="A109">
        <v>-43.725740838269097</v>
      </c>
      <c r="B109">
        <v>0</v>
      </c>
      <c r="C109">
        <v>0</v>
      </c>
      <c r="D109" t="s">
        <v>108</v>
      </c>
      <c r="E109" t="s">
        <v>175</v>
      </c>
      <c r="F109" t="s">
        <v>169</v>
      </c>
      <c r="G109">
        <v>1</v>
      </c>
      <c r="H109">
        <f t="shared" si="3"/>
        <v>-43.725740838269097</v>
      </c>
      <c r="I109" s="4">
        <f t="shared" si="4"/>
        <v>-5.6847659205996864E-3</v>
      </c>
      <c r="J109" s="3">
        <f t="shared" si="5"/>
        <v>-6.9899579102756126</v>
      </c>
    </row>
    <row r="110" spans="1:10" x14ac:dyDescent="0.3">
      <c r="A110">
        <v>-85.092271563627094</v>
      </c>
      <c r="B110">
        <v>0</v>
      </c>
      <c r="C110">
        <v>0</v>
      </c>
      <c r="D110" t="s">
        <v>109</v>
      </c>
      <c r="E110" t="s">
        <v>175</v>
      </c>
      <c r="F110" t="s">
        <v>169</v>
      </c>
      <c r="G110">
        <v>1</v>
      </c>
      <c r="H110">
        <f t="shared" si="3"/>
        <v>-85.092271563627094</v>
      </c>
      <c r="I110" s="4">
        <f t="shared" si="4"/>
        <v>-1.1062811886493122E-2</v>
      </c>
      <c r="J110" s="3">
        <f t="shared" si="5"/>
        <v>-13.602774597221458</v>
      </c>
    </row>
    <row r="111" spans="1:10" x14ac:dyDescent="0.3">
      <c r="A111">
        <v>-369.93369599742101</v>
      </c>
      <c r="B111">
        <v>-220.08868119916499</v>
      </c>
      <c r="C111">
        <v>0</v>
      </c>
      <c r="D111" t="s">
        <v>110</v>
      </c>
      <c r="E111" t="s">
        <v>175</v>
      </c>
      <c r="F111" t="s">
        <v>169</v>
      </c>
      <c r="G111">
        <v>1</v>
      </c>
      <c r="H111">
        <f t="shared" si="3"/>
        <v>-369.93369599742101</v>
      </c>
      <c r="I111" s="4">
        <f t="shared" si="4"/>
        <v>-4.809493052767385E-2</v>
      </c>
      <c r="J111" s="3">
        <f t="shared" si="5"/>
        <v>-59.137270519417633</v>
      </c>
    </row>
    <row r="112" spans="1:10" x14ac:dyDescent="0.3">
      <c r="A112">
        <v>-286.705973949525</v>
      </c>
      <c r="B112">
        <v>0</v>
      </c>
      <c r="C112">
        <v>0</v>
      </c>
      <c r="D112" t="s">
        <v>111</v>
      </c>
      <c r="E112" t="s">
        <v>175</v>
      </c>
      <c r="F112" t="s">
        <v>169</v>
      </c>
      <c r="G112">
        <v>1</v>
      </c>
      <c r="H112">
        <f t="shared" si="3"/>
        <v>-286.705973949525</v>
      </c>
      <c r="I112" s="4">
        <f t="shared" si="4"/>
        <v>-3.7274527971270843E-2</v>
      </c>
      <c r="J112" s="3">
        <f t="shared" si="5"/>
        <v>-45.832561143887709</v>
      </c>
    </row>
    <row r="113" spans="1:10" x14ac:dyDescent="0.3">
      <c r="A113">
        <v>-66.5851663985855</v>
      </c>
      <c r="B113">
        <v>-55.0538635899428</v>
      </c>
      <c r="C113">
        <v>0</v>
      </c>
      <c r="D113" t="s">
        <v>112</v>
      </c>
      <c r="E113" t="s">
        <v>175</v>
      </c>
      <c r="F113" t="s">
        <v>169</v>
      </c>
      <c r="G113">
        <v>1</v>
      </c>
      <c r="H113">
        <f t="shared" si="3"/>
        <v>-66.5851663985855</v>
      </c>
      <c r="I113" s="4">
        <f t="shared" si="4"/>
        <v>-8.6567106126388075E-3</v>
      </c>
      <c r="J113" s="3">
        <f t="shared" si="5"/>
        <v>-10.644245280973376</v>
      </c>
    </row>
    <row r="114" spans="1:10" x14ac:dyDescent="0.3">
      <c r="A114">
        <v>-108.418872677133</v>
      </c>
      <c r="B114">
        <v>-114.75966773376</v>
      </c>
      <c r="C114">
        <v>0</v>
      </c>
      <c r="D114" t="s">
        <v>113</v>
      </c>
      <c r="E114" t="s">
        <v>175</v>
      </c>
      <c r="F114" t="s">
        <v>169</v>
      </c>
      <c r="G114">
        <v>1</v>
      </c>
      <c r="H114">
        <f t="shared" si="3"/>
        <v>-108.418872677133</v>
      </c>
      <c r="I114" s="4">
        <f t="shared" si="4"/>
        <v>-1.4095493883670929E-2</v>
      </c>
      <c r="J114" s="3">
        <f t="shared" si="5"/>
        <v>-17.331744234952335</v>
      </c>
    </row>
    <row r="115" spans="1:10" x14ac:dyDescent="0.3">
      <c r="A115">
        <v>-255.77732059975199</v>
      </c>
      <c r="B115">
        <v>-203.30906020418101</v>
      </c>
      <c r="C115">
        <v>0</v>
      </c>
      <c r="D115" t="s">
        <v>114</v>
      </c>
      <c r="E115" t="s">
        <v>175</v>
      </c>
      <c r="F115" t="s">
        <v>169</v>
      </c>
      <c r="G115">
        <v>1</v>
      </c>
      <c r="H115">
        <f t="shared" si="3"/>
        <v>-255.77732059975199</v>
      </c>
      <c r="I115" s="4">
        <f t="shared" si="4"/>
        <v>-3.3253506230709502E-2</v>
      </c>
      <c r="J115" s="3">
        <f t="shared" si="5"/>
        <v>-40.888334219613228</v>
      </c>
    </row>
    <row r="116" spans="1:10" x14ac:dyDescent="0.3">
      <c r="A116">
        <v>-198.10783240987101</v>
      </c>
      <c r="B116">
        <v>-56.250070399845697</v>
      </c>
      <c r="C116">
        <v>0</v>
      </c>
      <c r="D116" t="s">
        <v>115</v>
      </c>
      <c r="E116" t="s">
        <v>175</v>
      </c>
      <c r="F116" t="s">
        <v>169</v>
      </c>
      <c r="G116">
        <v>1</v>
      </c>
      <c r="H116">
        <f t="shared" si="3"/>
        <v>-198.10783240987101</v>
      </c>
      <c r="I116" s="4">
        <f t="shared" si="4"/>
        <v>-2.5755919344009216E-2</v>
      </c>
      <c r="J116" s="3">
        <f t="shared" si="5"/>
        <v>-31.669341300879143</v>
      </c>
    </row>
    <row r="117" spans="1:10" x14ac:dyDescent="0.3">
      <c r="A117">
        <v>-115.813251159277</v>
      </c>
      <c r="B117">
        <v>0</v>
      </c>
      <c r="C117">
        <v>0</v>
      </c>
      <c r="D117" t="s">
        <v>116</v>
      </c>
      <c r="E117" t="s">
        <v>175</v>
      </c>
      <c r="F117" t="s">
        <v>169</v>
      </c>
      <c r="G117">
        <v>1</v>
      </c>
      <c r="H117">
        <f t="shared" si="3"/>
        <v>-115.813251159277</v>
      </c>
      <c r="I117" s="4">
        <f t="shared" si="4"/>
        <v>-1.5056834046088903E-2</v>
      </c>
      <c r="J117" s="3">
        <f t="shared" si="5"/>
        <v>-18.513802980486453</v>
      </c>
    </row>
    <row r="118" spans="1:10" x14ac:dyDescent="0.3">
      <c r="A118">
        <v>-427.33669154769598</v>
      </c>
      <c r="B118">
        <v>0</v>
      </c>
      <c r="C118">
        <v>0</v>
      </c>
      <c r="D118" t="s">
        <v>117</v>
      </c>
      <c r="E118" t="s">
        <v>175</v>
      </c>
      <c r="F118" t="s">
        <v>169</v>
      </c>
      <c r="G118">
        <v>1</v>
      </c>
      <c r="H118">
        <f t="shared" si="3"/>
        <v>-427.33669154769598</v>
      </c>
      <c r="I118" s="4">
        <f t="shared" si="4"/>
        <v>-5.5557870813843654E-2</v>
      </c>
      <c r="J118" s="3">
        <f t="shared" si="5"/>
        <v>-68.313662162597936</v>
      </c>
    </row>
    <row r="119" spans="1:10" x14ac:dyDescent="0.3">
      <c r="A119">
        <v>-110.201107939275</v>
      </c>
      <c r="B119">
        <v>24.3232514856447</v>
      </c>
      <c r="C119">
        <v>0</v>
      </c>
      <c r="D119" t="s">
        <v>118</v>
      </c>
      <c r="E119" t="s">
        <v>175</v>
      </c>
      <c r="F119" t="s">
        <v>169</v>
      </c>
      <c r="G119">
        <v>1</v>
      </c>
      <c r="H119">
        <f t="shared" si="3"/>
        <v>-110.201107939275</v>
      </c>
      <c r="I119" s="4">
        <f t="shared" si="4"/>
        <v>-1.4327201570870333E-2</v>
      </c>
      <c r="J119" s="3">
        <f t="shared" si="5"/>
        <v>-17.616650773520998</v>
      </c>
    </row>
    <row r="120" spans="1:10" x14ac:dyDescent="0.3">
      <c r="A120">
        <v>-224.954270787713</v>
      </c>
      <c r="B120">
        <v>-39.103635367249602</v>
      </c>
      <c r="C120">
        <v>0</v>
      </c>
      <c r="D120" t="s">
        <v>119</v>
      </c>
      <c r="E120" t="s">
        <v>175</v>
      </c>
      <c r="F120" t="s">
        <v>169</v>
      </c>
      <c r="G120">
        <v>1</v>
      </c>
      <c r="H120">
        <f t="shared" si="3"/>
        <v>-224.954270787713</v>
      </c>
      <c r="I120" s="4">
        <f t="shared" si="4"/>
        <v>-2.9246213963472021E-2</v>
      </c>
      <c r="J120" s="3">
        <f t="shared" si="5"/>
        <v>-35.960988982642057</v>
      </c>
    </row>
    <row r="121" spans="1:10" x14ac:dyDescent="0.3">
      <c r="A121">
        <v>-97.822592530284595</v>
      </c>
      <c r="B121">
        <v>-1.66430080840796</v>
      </c>
      <c r="C121">
        <v>0</v>
      </c>
      <c r="D121" t="s">
        <v>120</v>
      </c>
      <c r="E121" t="s">
        <v>175</v>
      </c>
      <c r="F121" t="s">
        <v>169</v>
      </c>
      <c r="G121">
        <v>1</v>
      </c>
      <c r="H121">
        <f t="shared" si="3"/>
        <v>-97.822592530284595</v>
      </c>
      <c r="I121" s="4">
        <f t="shared" si="4"/>
        <v>-1.2717875777971262E-2</v>
      </c>
      <c r="J121" s="3">
        <f t="shared" si="5"/>
        <v>-15.637832346622821</v>
      </c>
    </row>
    <row r="122" spans="1:10" x14ac:dyDescent="0.3">
      <c r="A122">
        <v>4.0371605250301297</v>
      </c>
      <c r="B122">
        <v>0</v>
      </c>
      <c r="C122">
        <v>0</v>
      </c>
      <c r="D122" t="s">
        <v>121</v>
      </c>
      <c r="E122" t="s">
        <v>175</v>
      </c>
      <c r="F122" t="s">
        <v>169</v>
      </c>
      <c r="G122">
        <v>1</v>
      </c>
      <c r="H122">
        <f t="shared" si="3"/>
        <v>4.0371605250301297</v>
      </c>
      <c r="I122" s="4">
        <f t="shared" si="4"/>
        <v>5.248696106389428E-4</v>
      </c>
      <c r="J122" s="3">
        <f t="shared" si="5"/>
        <v>0.64537687883583694</v>
      </c>
    </row>
    <row r="123" spans="1:10" x14ac:dyDescent="0.3">
      <c r="A123">
        <v>-144.88692528996199</v>
      </c>
      <c r="B123">
        <v>-30.583828188843601</v>
      </c>
      <c r="C123">
        <v>0</v>
      </c>
      <c r="D123" t="s">
        <v>122</v>
      </c>
      <c r="E123" t="s">
        <v>175</v>
      </c>
      <c r="F123" t="s">
        <v>169</v>
      </c>
      <c r="G123">
        <v>1</v>
      </c>
      <c r="H123">
        <f t="shared" si="3"/>
        <v>-144.88692528996199</v>
      </c>
      <c r="I123" s="4">
        <f t="shared" si="4"/>
        <v>-1.8836690686964547E-2</v>
      </c>
      <c r="J123" s="3">
        <f t="shared" si="5"/>
        <v>-23.161494582150389</v>
      </c>
    </row>
    <row r="124" spans="1:10" x14ac:dyDescent="0.3">
      <c r="A124">
        <v>-75.312620519702193</v>
      </c>
      <c r="B124">
        <v>-37.964271561691397</v>
      </c>
      <c r="C124">
        <v>0</v>
      </c>
      <c r="D124" t="s">
        <v>123</v>
      </c>
      <c r="E124" t="s">
        <v>175</v>
      </c>
      <c r="F124" t="s">
        <v>169</v>
      </c>
      <c r="G124">
        <v>1</v>
      </c>
      <c r="H124">
        <f t="shared" si="3"/>
        <v>-75.312620519702193</v>
      </c>
      <c r="I124" s="4">
        <f t="shared" si="4"/>
        <v>-9.7913634009089909E-3</v>
      </c>
      <c r="J124" s="3">
        <f t="shared" si="5"/>
        <v>-12.039408308538949</v>
      </c>
    </row>
    <row r="125" spans="1:10" x14ac:dyDescent="0.3">
      <c r="A125">
        <v>0</v>
      </c>
      <c r="B125">
        <v>0</v>
      </c>
      <c r="C125">
        <v>0</v>
      </c>
      <c r="D125" t="s">
        <v>124</v>
      </c>
      <c r="E125" t="s">
        <v>175</v>
      </c>
      <c r="F125" t="s">
        <v>169</v>
      </c>
      <c r="G125">
        <v>1</v>
      </c>
      <c r="H125">
        <f t="shared" si="3"/>
        <v>0</v>
      </c>
      <c r="I125" s="4">
        <f t="shared" si="4"/>
        <v>0</v>
      </c>
      <c r="J125" s="3">
        <f t="shared" si="5"/>
        <v>0</v>
      </c>
    </row>
    <row r="126" spans="1:10" x14ac:dyDescent="0.3">
      <c r="A126">
        <v>108.528965760159</v>
      </c>
      <c r="B126">
        <v>15.8293305360371</v>
      </c>
      <c r="C126">
        <v>0</v>
      </c>
      <c r="D126" t="s">
        <v>125</v>
      </c>
      <c r="E126" t="s">
        <v>175</v>
      </c>
      <c r="F126" t="s">
        <v>169</v>
      </c>
      <c r="G126">
        <v>1</v>
      </c>
      <c r="H126">
        <f t="shared" si="3"/>
        <v>108.528965760159</v>
      </c>
      <c r="I126" s="4">
        <f t="shared" si="4"/>
        <v>1.4109807040966418E-2</v>
      </c>
      <c r="J126" s="3">
        <f t="shared" si="5"/>
        <v>17.349343616959622</v>
      </c>
    </row>
    <row r="127" spans="1:10" x14ac:dyDescent="0.3">
      <c r="A127">
        <v>114.645565204505</v>
      </c>
      <c r="B127">
        <v>33.125696602522801</v>
      </c>
      <c r="C127">
        <v>0</v>
      </c>
      <c r="D127" t="s">
        <v>126</v>
      </c>
      <c r="E127" t="s">
        <v>175</v>
      </c>
      <c r="F127" t="s">
        <v>169</v>
      </c>
      <c r="G127">
        <v>1</v>
      </c>
      <c r="H127">
        <f t="shared" si="3"/>
        <v>114.645565204505</v>
      </c>
      <c r="I127" s="4">
        <f t="shared" si="4"/>
        <v>1.4905023666335631E-2</v>
      </c>
      <c r="J127" s="3">
        <f t="shared" si="5"/>
        <v>18.327137745780291</v>
      </c>
    </row>
    <row r="128" spans="1:10" x14ac:dyDescent="0.3">
      <c r="A128">
        <v>106.503801015075</v>
      </c>
      <c r="B128">
        <v>0</v>
      </c>
      <c r="C128">
        <v>0</v>
      </c>
      <c r="D128" t="s">
        <v>127</v>
      </c>
      <c r="E128" t="s">
        <v>175</v>
      </c>
      <c r="F128" t="s">
        <v>169</v>
      </c>
      <c r="G128">
        <v>1</v>
      </c>
      <c r="H128">
        <f t="shared" si="3"/>
        <v>106.503801015075</v>
      </c>
      <c r="I128" s="4">
        <f t="shared" si="4"/>
        <v>1.3846516189725367E-2</v>
      </c>
      <c r="J128" s="3">
        <f t="shared" si="5"/>
        <v>17.025602588034115</v>
      </c>
    </row>
    <row r="129" spans="1:10" x14ac:dyDescent="0.3">
      <c r="A129">
        <v>138.08409231710601</v>
      </c>
      <c r="B129">
        <v>0</v>
      </c>
      <c r="C129">
        <v>0</v>
      </c>
      <c r="D129" t="s">
        <v>128</v>
      </c>
      <c r="E129" t="s">
        <v>175</v>
      </c>
      <c r="F129" t="s">
        <v>169</v>
      </c>
      <c r="G129">
        <v>1</v>
      </c>
      <c r="H129">
        <f t="shared" si="3"/>
        <v>138.08409231710601</v>
      </c>
      <c r="I129" s="4">
        <f t="shared" si="4"/>
        <v>1.7952257117487387E-2</v>
      </c>
      <c r="J129" s="3">
        <f t="shared" si="5"/>
        <v>22.073999773845596</v>
      </c>
    </row>
    <row r="130" spans="1:10" x14ac:dyDescent="0.3">
      <c r="A130">
        <v>125.338607721248</v>
      </c>
      <c r="B130">
        <v>0</v>
      </c>
      <c r="C130">
        <v>0</v>
      </c>
      <c r="D130" t="s">
        <v>129</v>
      </c>
      <c r="E130" t="s">
        <v>175</v>
      </c>
      <c r="F130" t="s">
        <v>169</v>
      </c>
      <c r="G130">
        <v>1</v>
      </c>
      <c r="H130">
        <f t="shared" si="3"/>
        <v>125.338607721248</v>
      </c>
      <c r="I130" s="4">
        <f t="shared" si="4"/>
        <v>1.6295221808696261E-2</v>
      </c>
      <c r="J130" s="3">
        <f t="shared" si="5"/>
        <v>20.036517980212011</v>
      </c>
    </row>
    <row r="131" spans="1:10" x14ac:dyDescent="0.3">
      <c r="A131">
        <v>97.109643756085106</v>
      </c>
      <c r="B131">
        <v>9.1367318582099202</v>
      </c>
      <c r="C131">
        <v>0</v>
      </c>
      <c r="D131" t="s">
        <v>130</v>
      </c>
      <c r="E131" t="s">
        <v>175</v>
      </c>
      <c r="F131" t="s">
        <v>169</v>
      </c>
      <c r="G131">
        <v>1</v>
      </c>
      <c r="H131">
        <f t="shared" si="3"/>
        <v>97.109643756085106</v>
      </c>
      <c r="I131" s="4">
        <f t="shared" si="4"/>
        <v>1.2625185595552318E-2</v>
      </c>
      <c r="J131" s="3">
        <f t="shared" si="5"/>
        <v>15.523860991803019</v>
      </c>
    </row>
    <row r="132" spans="1:10" x14ac:dyDescent="0.3">
      <c r="A132">
        <v>0</v>
      </c>
      <c r="B132">
        <v>0</v>
      </c>
      <c r="C132">
        <v>0</v>
      </c>
      <c r="D132" t="s">
        <v>131</v>
      </c>
      <c r="E132" t="s">
        <v>175</v>
      </c>
      <c r="F132" t="s">
        <v>169</v>
      </c>
      <c r="G132">
        <v>1</v>
      </c>
      <c r="H132">
        <f t="shared" si="3"/>
        <v>0</v>
      </c>
      <c r="I132" s="4">
        <f t="shared" si="4"/>
        <v>0</v>
      </c>
      <c r="J132" s="3">
        <f t="shared" si="5"/>
        <v>0</v>
      </c>
    </row>
    <row r="133" spans="1:10" x14ac:dyDescent="0.3">
      <c r="A133">
        <v>-5.8589710549266396</v>
      </c>
      <c r="B133">
        <v>0</v>
      </c>
      <c r="C133">
        <v>0</v>
      </c>
      <c r="D133" t="s">
        <v>132</v>
      </c>
      <c r="E133" t="s">
        <v>175</v>
      </c>
      <c r="F133" t="s">
        <v>169</v>
      </c>
      <c r="G133">
        <v>1</v>
      </c>
      <c r="H133">
        <f t="shared" si="3"/>
        <v>-5.8589710549266396</v>
      </c>
      <c r="I133" s="4">
        <f t="shared" si="4"/>
        <v>-7.6172246242827573E-4</v>
      </c>
      <c r="J133" s="3">
        <f t="shared" si="5"/>
        <v>-0.93660988439141779</v>
      </c>
    </row>
    <row r="134" spans="1:10" x14ac:dyDescent="0.3">
      <c r="A134">
        <v>0</v>
      </c>
      <c r="B134">
        <v>0</v>
      </c>
      <c r="C134">
        <v>0</v>
      </c>
      <c r="D134" t="s">
        <v>133</v>
      </c>
      <c r="E134" t="s">
        <v>175</v>
      </c>
      <c r="F134" t="s">
        <v>169</v>
      </c>
      <c r="G134">
        <v>1</v>
      </c>
      <c r="H134">
        <f t="shared" si="3"/>
        <v>0</v>
      </c>
      <c r="I134" s="4">
        <f t="shared" si="4"/>
        <v>0</v>
      </c>
      <c r="J134" s="3">
        <f t="shared" si="5"/>
        <v>0</v>
      </c>
    </row>
    <row r="135" spans="1:10" x14ac:dyDescent="0.3">
      <c r="A135">
        <v>176.94058347199299</v>
      </c>
      <c r="B135">
        <v>84.575858106642102</v>
      </c>
      <c r="C135">
        <v>0</v>
      </c>
      <c r="D135" t="s">
        <v>134</v>
      </c>
      <c r="E135" t="s">
        <v>175</v>
      </c>
      <c r="F135" t="s">
        <v>169</v>
      </c>
      <c r="G135">
        <v>1</v>
      </c>
      <c r="H135">
        <f t="shared" ref="H135:H158" si="6">A135*G135</f>
        <v>176.94058347199299</v>
      </c>
      <c r="I135" s="4">
        <f t="shared" ref="I135:I158" si="7">H135/$H$4</f>
        <v>2.3003973851765336E-2</v>
      </c>
      <c r="J135" s="3">
        <f t="shared" ref="J135:J158" si="8">I135*$J$4</f>
        <v>28.28556377497387</v>
      </c>
    </row>
    <row r="136" spans="1:10" x14ac:dyDescent="0.3">
      <c r="A136">
        <v>12.777463686850099</v>
      </c>
      <c r="B136">
        <v>0</v>
      </c>
      <c r="C136">
        <v>0</v>
      </c>
      <c r="D136" t="s">
        <v>135</v>
      </c>
      <c r="E136" t="s">
        <v>175</v>
      </c>
      <c r="F136" t="s">
        <v>169</v>
      </c>
      <c r="G136">
        <v>1</v>
      </c>
      <c r="H136">
        <f t="shared" si="6"/>
        <v>12.777463686850099</v>
      </c>
      <c r="I136" s="4">
        <f t="shared" si="7"/>
        <v>1.6611928975056524E-3</v>
      </c>
      <c r="J136" s="3">
        <f t="shared" si="8"/>
        <v>2.0425939425819637</v>
      </c>
    </row>
    <row r="137" spans="1:10" x14ac:dyDescent="0.3">
      <c r="A137">
        <v>-112.38039318673999</v>
      </c>
      <c r="B137">
        <v>0</v>
      </c>
      <c r="C137">
        <v>0</v>
      </c>
      <c r="D137" t="s">
        <v>136</v>
      </c>
      <c r="E137" t="s">
        <v>175</v>
      </c>
      <c r="F137" t="s">
        <v>169</v>
      </c>
      <c r="G137">
        <v>1</v>
      </c>
      <c r="H137">
        <f t="shared" si="6"/>
        <v>-112.38039318673999</v>
      </c>
      <c r="I137" s="4">
        <f t="shared" si="7"/>
        <v>-1.4610529566429688E-2</v>
      </c>
      <c r="J137" s="3">
        <f t="shared" si="8"/>
        <v>-17.965029368422531</v>
      </c>
    </row>
    <row r="138" spans="1:10" x14ac:dyDescent="0.3">
      <c r="A138">
        <v>-107.15571141089301</v>
      </c>
      <c r="B138">
        <v>-8.8171045597632602</v>
      </c>
      <c r="C138">
        <v>0</v>
      </c>
      <c r="D138" t="s">
        <v>137</v>
      </c>
      <c r="E138" t="s">
        <v>175</v>
      </c>
      <c r="F138" t="s">
        <v>169</v>
      </c>
      <c r="G138">
        <v>1</v>
      </c>
      <c r="H138">
        <f t="shared" si="6"/>
        <v>-107.15571141089301</v>
      </c>
      <c r="I138" s="4">
        <f t="shared" si="7"/>
        <v>-1.3931270797203335E-2</v>
      </c>
      <c r="J138" s="3">
        <f t="shared" si="8"/>
        <v>-17.129816402155495</v>
      </c>
    </row>
    <row r="139" spans="1:10" x14ac:dyDescent="0.3">
      <c r="A139">
        <v>-47.874662560413398</v>
      </c>
      <c r="B139">
        <v>0</v>
      </c>
      <c r="C139">
        <v>0</v>
      </c>
      <c r="D139" t="s">
        <v>138</v>
      </c>
      <c r="E139" t="s">
        <v>175</v>
      </c>
      <c r="F139" t="s">
        <v>169</v>
      </c>
      <c r="G139">
        <v>1</v>
      </c>
      <c r="H139">
        <f t="shared" si="6"/>
        <v>-47.874662560413398</v>
      </c>
      <c r="I139" s="4">
        <f t="shared" si="7"/>
        <v>-6.2241655593735451E-3</v>
      </c>
      <c r="J139" s="3">
        <f t="shared" si="8"/>
        <v>-7.6532008343482723</v>
      </c>
    </row>
    <row r="140" spans="1:10" x14ac:dyDescent="0.3">
      <c r="A140">
        <v>46.732964968846602</v>
      </c>
      <c r="B140">
        <v>31.948860884009299</v>
      </c>
      <c r="C140">
        <v>0</v>
      </c>
      <c r="D140" t="s">
        <v>139</v>
      </c>
      <c r="E140" t="s">
        <v>175</v>
      </c>
      <c r="F140" t="s">
        <v>169</v>
      </c>
      <c r="G140">
        <v>1</v>
      </c>
      <c r="H140">
        <f t="shared" si="6"/>
        <v>46.732964968846602</v>
      </c>
      <c r="I140" s="4">
        <f t="shared" si="7"/>
        <v>6.0757339162328229E-3</v>
      </c>
      <c r="J140" s="3">
        <f t="shared" si="8"/>
        <v>7.4706900761925086</v>
      </c>
    </row>
    <row r="141" spans="1:10" x14ac:dyDescent="0.3">
      <c r="A141">
        <v>117.025815571815</v>
      </c>
      <c r="B141">
        <v>0</v>
      </c>
      <c r="C141">
        <v>0</v>
      </c>
      <c r="D141" t="s">
        <v>140</v>
      </c>
      <c r="E141" t="s">
        <v>175</v>
      </c>
      <c r="F141" t="s">
        <v>169</v>
      </c>
      <c r="G141">
        <v>1</v>
      </c>
      <c r="H141">
        <f t="shared" si="6"/>
        <v>117.025815571815</v>
      </c>
      <c r="I141" s="4">
        <f t="shared" si="7"/>
        <v>1.5214479056025363E-2</v>
      </c>
      <c r="J141" s="3">
        <f t="shared" si="8"/>
        <v>18.707642445402289</v>
      </c>
    </row>
    <row r="142" spans="1:10" x14ac:dyDescent="0.3">
      <c r="A142">
        <v>96.291245097212396</v>
      </c>
      <c r="B142">
        <v>0</v>
      </c>
      <c r="C142">
        <v>0</v>
      </c>
      <c r="D142" t="s">
        <v>141</v>
      </c>
      <c r="E142" t="s">
        <v>175</v>
      </c>
      <c r="F142" t="s">
        <v>169</v>
      </c>
      <c r="G142">
        <v>1</v>
      </c>
      <c r="H142">
        <f t="shared" si="6"/>
        <v>96.291245097212396</v>
      </c>
      <c r="I142" s="4">
        <f t="shared" si="7"/>
        <v>1.251878591618194E-2</v>
      </c>
      <c r="J142" s="3">
        <f t="shared" si="8"/>
        <v>15.393032512521096</v>
      </c>
    </row>
    <row r="143" spans="1:10" x14ac:dyDescent="0.3">
      <c r="A143">
        <v>92.620352871886297</v>
      </c>
      <c r="B143">
        <v>0</v>
      </c>
      <c r="C143">
        <v>0</v>
      </c>
      <c r="D143" t="s">
        <v>142</v>
      </c>
      <c r="E143" t="s">
        <v>175</v>
      </c>
      <c r="F143" t="s">
        <v>169</v>
      </c>
      <c r="G143">
        <v>1</v>
      </c>
      <c r="H143">
        <f t="shared" si="6"/>
        <v>92.620352871886297</v>
      </c>
      <c r="I143" s="4">
        <f t="shared" si="7"/>
        <v>1.204153469937776E-2</v>
      </c>
      <c r="J143" s="3">
        <f t="shared" si="8"/>
        <v>14.806206957224154</v>
      </c>
    </row>
    <row r="144" spans="1:10" x14ac:dyDescent="0.3">
      <c r="A144">
        <v>59.244742646757203</v>
      </c>
      <c r="B144">
        <v>0</v>
      </c>
      <c r="C144">
        <v>0</v>
      </c>
      <c r="D144" t="s">
        <v>143</v>
      </c>
      <c r="E144" t="s">
        <v>175</v>
      </c>
      <c r="F144" t="s">
        <v>169</v>
      </c>
      <c r="G144">
        <v>1</v>
      </c>
      <c r="H144">
        <f t="shared" si="6"/>
        <v>59.244742646757203</v>
      </c>
      <c r="I144" s="4">
        <f t="shared" si="7"/>
        <v>7.702385082935425E-3</v>
      </c>
      <c r="J144" s="3">
        <f t="shared" si="8"/>
        <v>9.4708116904792163</v>
      </c>
    </row>
    <row r="145" spans="1:10" x14ac:dyDescent="0.3">
      <c r="A145">
        <v>47.297796770720304</v>
      </c>
      <c r="B145">
        <v>0</v>
      </c>
      <c r="C145">
        <v>0</v>
      </c>
      <c r="D145" t="s">
        <v>144</v>
      </c>
      <c r="E145" t="s">
        <v>175</v>
      </c>
      <c r="F145" t="s">
        <v>169</v>
      </c>
      <c r="G145">
        <v>1</v>
      </c>
      <c r="H145">
        <f t="shared" si="6"/>
        <v>47.297796770720304</v>
      </c>
      <c r="I145" s="4">
        <f t="shared" si="7"/>
        <v>6.1491674708531781E-3</v>
      </c>
      <c r="J145" s="3">
        <f t="shared" si="8"/>
        <v>7.5609835839934529</v>
      </c>
    </row>
    <row r="146" spans="1:10" x14ac:dyDescent="0.3">
      <c r="A146">
        <v>-82.824902110707598</v>
      </c>
      <c r="B146">
        <v>-76.293800084447099</v>
      </c>
      <c r="C146">
        <v>0</v>
      </c>
      <c r="D146" t="s">
        <v>145</v>
      </c>
      <c r="E146" t="s">
        <v>175</v>
      </c>
      <c r="F146" t="s">
        <v>169</v>
      </c>
      <c r="G146">
        <v>1</v>
      </c>
      <c r="H146">
        <f t="shared" si="6"/>
        <v>-82.824902110707598</v>
      </c>
      <c r="I146" s="4">
        <f t="shared" si="7"/>
        <v>-1.0768032098929533E-2</v>
      </c>
      <c r="J146" s="3">
        <f t="shared" si="8"/>
        <v>-13.240314939840859</v>
      </c>
    </row>
    <row r="147" spans="1:10" x14ac:dyDescent="0.3">
      <c r="A147">
        <v>-120.818539682088</v>
      </c>
      <c r="B147">
        <v>-121.41563753949799</v>
      </c>
      <c r="C147">
        <v>0</v>
      </c>
      <c r="D147" t="s">
        <v>146</v>
      </c>
      <c r="E147" t="s">
        <v>175</v>
      </c>
      <c r="F147" t="s">
        <v>169</v>
      </c>
      <c r="G147">
        <v>1</v>
      </c>
      <c r="H147">
        <f t="shared" si="6"/>
        <v>-120.818539682088</v>
      </c>
      <c r="I147" s="4">
        <f t="shared" si="7"/>
        <v>-1.5707569587025506E-2</v>
      </c>
      <c r="J147" s="3">
        <f t="shared" si="8"/>
        <v>-19.313943937106078</v>
      </c>
    </row>
    <row r="148" spans="1:10" x14ac:dyDescent="0.3">
      <c r="A148">
        <v>682.81442776408403</v>
      </c>
      <c r="B148">
        <v>310.956974380796</v>
      </c>
      <c r="C148">
        <v>0</v>
      </c>
      <c r="D148" t="s">
        <v>147</v>
      </c>
      <c r="E148" t="s">
        <v>175</v>
      </c>
      <c r="F148" t="s">
        <v>169</v>
      </c>
      <c r="G148">
        <v>1</v>
      </c>
      <c r="H148">
        <f t="shared" si="6"/>
        <v>682.81442776408403</v>
      </c>
      <c r="I148" s="4">
        <f t="shared" si="7"/>
        <v>8.8772428199771075E-2</v>
      </c>
      <c r="J148" s="3">
        <f t="shared" si="8"/>
        <v>109.15410509003077</v>
      </c>
    </row>
    <row r="149" spans="1:10" x14ac:dyDescent="0.3">
      <c r="A149">
        <v>84.690348244186893</v>
      </c>
      <c r="B149">
        <v>0</v>
      </c>
      <c r="C149">
        <v>0</v>
      </c>
      <c r="D149" t="s">
        <v>148</v>
      </c>
      <c r="E149" t="s">
        <v>175</v>
      </c>
      <c r="F149" t="s">
        <v>169</v>
      </c>
      <c r="G149">
        <v>1</v>
      </c>
      <c r="H149">
        <f t="shared" si="6"/>
        <v>84.690348244186893</v>
      </c>
      <c r="I149" s="4">
        <f t="shared" si="7"/>
        <v>1.1010557997931256E-2</v>
      </c>
      <c r="J149" s="3">
        <f t="shared" si="8"/>
        <v>13.53852349404549</v>
      </c>
    </row>
    <row r="150" spans="1:10" x14ac:dyDescent="0.3">
      <c r="A150">
        <v>173.67842453363599</v>
      </c>
      <c r="B150">
        <v>45.270947876657097</v>
      </c>
      <c r="C150">
        <v>0</v>
      </c>
      <c r="D150" t="s">
        <v>149</v>
      </c>
      <c r="E150" t="s">
        <v>175</v>
      </c>
      <c r="F150" t="s">
        <v>169</v>
      </c>
      <c r="G150">
        <v>1</v>
      </c>
      <c r="H150">
        <f t="shared" si="6"/>
        <v>173.67842453363599</v>
      </c>
      <c r="I150" s="4">
        <f t="shared" si="7"/>
        <v>2.257986188465325E-2</v>
      </c>
      <c r="J150" s="3">
        <f t="shared" si="8"/>
        <v>27.764077958184959</v>
      </c>
    </row>
    <row r="151" spans="1:10" x14ac:dyDescent="0.3">
      <c r="A151">
        <v>280.90112467876401</v>
      </c>
      <c r="B151">
        <v>156.10471959284601</v>
      </c>
      <c r="C151">
        <v>0</v>
      </c>
      <c r="D151" t="s">
        <v>150</v>
      </c>
      <c r="E151" t="s">
        <v>175</v>
      </c>
      <c r="F151" t="s">
        <v>169</v>
      </c>
      <c r="G151">
        <v>1</v>
      </c>
      <c r="H151">
        <f t="shared" si="6"/>
        <v>280.90112467876401</v>
      </c>
      <c r="I151" s="4">
        <f t="shared" si="7"/>
        <v>3.6519841860160773E-2</v>
      </c>
      <c r="J151" s="3">
        <f t="shared" si="8"/>
        <v>44.904603119615622</v>
      </c>
    </row>
    <row r="152" spans="1:10" x14ac:dyDescent="0.3">
      <c r="A152">
        <v>434.005642461599</v>
      </c>
      <c r="B152">
        <v>346.24870195642501</v>
      </c>
      <c r="C152">
        <v>0</v>
      </c>
      <c r="D152" t="s">
        <v>151</v>
      </c>
      <c r="E152" t="s">
        <v>175</v>
      </c>
      <c r="F152" t="s">
        <v>169</v>
      </c>
      <c r="G152">
        <v>1</v>
      </c>
      <c r="H152">
        <f t="shared" si="6"/>
        <v>434.005642461599</v>
      </c>
      <c r="I152" s="4">
        <f t="shared" si="7"/>
        <v>5.642489843086524E-2</v>
      </c>
      <c r="J152" s="3">
        <f t="shared" si="8"/>
        <v>69.379754704432656</v>
      </c>
    </row>
    <row r="153" spans="1:10" x14ac:dyDescent="0.3">
      <c r="A153">
        <v>609.91570505171205</v>
      </c>
      <c r="B153">
        <v>528.99612343172896</v>
      </c>
      <c r="C153">
        <v>0</v>
      </c>
      <c r="D153" t="s">
        <v>152</v>
      </c>
      <c r="E153" t="s">
        <v>175</v>
      </c>
      <c r="F153" t="s">
        <v>169</v>
      </c>
      <c r="G153">
        <v>1</v>
      </c>
      <c r="H153">
        <f t="shared" si="6"/>
        <v>609.91570505171205</v>
      </c>
      <c r="I153" s="4">
        <f t="shared" si="7"/>
        <v>7.9294894678650224E-2</v>
      </c>
      <c r="J153" s="3">
        <f t="shared" si="8"/>
        <v>97.500580330849047</v>
      </c>
    </row>
    <row r="154" spans="1:10" x14ac:dyDescent="0.3">
      <c r="A154">
        <v>877.40321930652499</v>
      </c>
      <c r="B154">
        <v>785.85866205275704</v>
      </c>
      <c r="C154">
        <v>45.842946954816803</v>
      </c>
      <c r="D154" t="s">
        <v>153</v>
      </c>
      <c r="E154" t="s">
        <v>175</v>
      </c>
      <c r="F154" t="s">
        <v>169</v>
      </c>
      <c r="G154">
        <v>1</v>
      </c>
      <c r="H154">
        <f t="shared" si="6"/>
        <v>877.40321930652499</v>
      </c>
      <c r="I154" s="4">
        <f t="shared" si="7"/>
        <v>0.11407083846073565</v>
      </c>
      <c r="J154" s="3">
        <f t="shared" si="8"/>
        <v>140.26089565817659</v>
      </c>
    </row>
    <row r="155" spans="1:10" x14ac:dyDescent="0.3">
      <c r="A155">
        <v>1196.4307438329899</v>
      </c>
      <c r="B155">
        <v>1099.8894491833</v>
      </c>
      <c r="C155">
        <v>343.17149886792799</v>
      </c>
      <c r="D155" t="s">
        <v>154</v>
      </c>
      <c r="E155" t="s">
        <v>175</v>
      </c>
      <c r="F155" t="s">
        <v>169</v>
      </c>
      <c r="G155">
        <v>1</v>
      </c>
      <c r="H155">
        <f t="shared" si="6"/>
        <v>1196.4307438329899</v>
      </c>
      <c r="I155" s="4">
        <f t="shared" si="7"/>
        <v>0.15554747817895984</v>
      </c>
      <c r="J155" s="3">
        <f t="shared" si="8"/>
        <v>191.26035103407517</v>
      </c>
    </row>
    <row r="156" spans="1:10" x14ac:dyDescent="0.3">
      <c r="A156">
        <v>1823.8869484638999</v>
      </c>
      <c r="B156">
        <v>1697.06503812406</v>
      </c>
      <c r="C156">
        <v>847.27570196123099</v>
      </c>
      <c r="D156" t="s">
        <v>155</v>
      </c>
      <c r="E156" t="s">
        <v>175</v>
      </c>
      <c r="F156" t="s">
        <v>169</v>
      </c>
      <c r="G156">
        <v>1</v>
      </c>
      <c r="H156">
        <f t="shared" si="6"/>
        <v>1823.8869484638999</v>
      </c>
      <c r="I156" s="4">
        <f t="shared" si="7"/>
        <v>0.23712280612932829</v>
      </c>
      <c r="J156" s="3">
        <f t="shared" si="8"/>
        <v>291.5649399748022</v>
      </c>
    </row>
    <row r="157" spans="1:10" x14ac:dyDescent="0.3">
      <c r="A157">
        <v>1472.31079220638</v>
      </c>
      <c r="B157">
        <v>1377.4620013491001</v>
      </c>
      <c r="C157">
        <v>515.13578124274295</v>
      </c>
      <c r="D157" t="s">
        <v>156</v>
      </c>
      <c r="E157" t="s">
        <v>175</v>
      </c>
      <c r="F157" t="s">
        <v>169</v>
      </c>
      <c r="G157">
        <v>1</v>
      </c>
      <c r="H157">
        <f t="shared" si="6"/>
        <v>1472.31079220638</v>
      </c>
      <c r="I157" s="4">
        <f t="shared" si="7"/>
        <v>0.19141453193494426</v>
      </c>
      <c r="J157" s="3">
        <f t="shared" si="8"/>
        <v>235.36228937623943</v>
      </c>
    </row>
    <row r="158" spans="1:10" x14ac:dyDescent="0.3">
      <c r="A158">
        <v>-358.99073626069003</v>
      </c>
      <c r="B158">
        <v>-27.034096148149299</v>
      </c>
      <c r="C158">
        <v>0</v>
      </c>
      <c r="D158" t="s">
        <v>157</v>
      </c>
      <c r="E158" t="s">
        <v>175</v>
      </c>
      <c r="F158" t="s">
        <v>169</v>
      </c>
      <c r="G158">
        <v>1</v>
      </c>
      <c r="H158">
        <f t="shared" si="6"/>
        <v>-358.99073626069003</v>
      </c>
      <c r="I158" s="4">
        <f t="shared" si="7"/>
        <v>-4.6672240748398167E-2</v>
      </c>
      <c r="J158" s="3">
        <f t="shared" si="8"/>
        <v>-57.387938741220637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63"/>
  <sheetViews>
    <sheetView showGridLines="0" tabSelected="1" topLeftCell="G14" zoomScale="50" zoomScaleNormal="50" workbookViewId="0">
      <selection activeCell="M46" sqref="M46"/>
    </sheetView>
  </sheetViews>
  <sheetFormatPr defaultRowHeight="14.4" x14ac:dyDescent="0.3"/>
  <cols>
    <col min="1" max="1" width="18.6640625" customWidth="1"/>
    <col min="2" max="2" width="5.88671875" customWidth="1"/>
    <col min="3" max="3" width="27" customWidth="1"/>
    <col min="4" max="4" width="22.5546875" customWidth="1"/>
    <col min="5" max="5" width="13" customWidth="1"/>
    <col min="6" max="6" width="9" bestFit="1" customWidth="1"/>
    <col min="7" max="10" width="7" customWidth="1"/>
    <col min="11" max="12" width="11" customWidth="1"/>
    <col min="13" max="13" width="8.5546875" customWidth="1"/>
    <col min="14" max="14" width="22.77734375" customWidth="1"/>
  </cols>
  <sheetData>
    <row r="6" spans="3:8" x14ac:dyDescent="0.3">
      <c r="C6" t="s">
        <v>158</v>
      </c>
      <c r="D6" t="s">
        <v>179</v>
      </c>
      <c r="E6" t="s">
        <v>180</v>
      </c>
    </row>
    <row r="7" spans="3:8" x14ac:dyDescent="0.3">
      <c r="C7" s="2" t="s">
        <v>172</v>
      </c>
      <c r="D7" s="7">
        <v>52.64742943915153</v>
      </c>
      <c r="E7" s="8">
        <v>3.6636736115739831E-2</v>
      </c>
      <c r="H7">
        <v>1197.51</v>
      </c>
    </row>
    <row r="8" spans="3:8" x14ac:dyDescent="0.3">
      <c r="C8" s="2" t="s">
        <v>181</v>
      </c>
      <c r="D8" s="7">
        <v>139.34001609603177</v>
      </c>
      <c r="E8" s="8">
        <v>9.6965102654697224E-2</v>
      </c>
      <c r="H8">
        <v>1377.1364999999998</v>
      </c>
    </row>
    <row r="9" spans="3:8" x14ac:dyDescent="0.3">
      <c r="C9" s="2" t="s">
        <v>173</v>
      </c>
      <c r="D9" s="7">
        <v>59.424530024494629</v>
      </c>
      <c r="E9" s="8">
        <v>4.135284188614613E-2</v>
      </c>
      <c r="H9" s="9">
        <v>0.95833333333333315</v>
      </c>
    </row>
    <row r="10" spans="3:8" x14ac:dyDescent="0.3">
      <c r="C10" s="2" t="s">
        <v>174</v>
      </c>
      <c r="D10" s="7">
        <v>424.34552392149624</v>
      </c>
      <c r="E10" s="8">
        <v>0.29529713316346434</v>
      </c>
    </row>
    <row r="11" spans="3:8" x14ac:dyDescent="0.3">
      <c r="C11" s="2" t="s">
        <v>171</v>
      </c>
      <c r="D11" s="7">
        <v>-28.613435189173781</v>
      </c>
      <c r="E11" s="8">
        <v>-1.9911758001445901E-2</v>
      </c>
    </row>
    <row r="12" spans="3:8" x14ac:dyDescent="0.3">
      <c r="C12" s="2" t="s">
        <v>168</v>
      </c>
      <c r="D12" s="7">
        <v>105.18522084463977</v>
      </c>
      <c r="E12" s="8">
        <v>7.3197176394240102E-2</v>
      </c>
    </row>
    <row r="13" spans="3:8" x14ac:dyDescent="0.3">
      <c r="C13" s="2" t="s">
        <v>166</v>
      </c>
      <c r="D13" s="7">
        <v>27.987387350834663</v>
      </c>
      <c r="E13" s="8">
        <v>1.9476098564823855E-2</v>
      </c>
    </row>
    <row r="14" spans="3:8" x14ac:dyDescent="0.3">
      <c r="C14" s="2" t="s">
        <v>164</v>
      </c>
      <c r="D14" s="7">
        <v>4.3635832057967319</v>
      </c>
      <c r="E14" s="8">
        <v>3.0365669916442807E-3</v>
      </c>
    </row>
    <row r="15" spans="3:8" x14ac:dyDescent="0.3">
      <c r="C15" s="2" t="s">
        <v>170</v>
      </c>
      <c r="D15" s="7">
        <v>-59.350892284140279</v>
      </c>
      <c r="E15" s="8">
        <v>-4.1301598235881309E-2</v>
      </c>
    </row>
    <row r="16" spans="3:8" x14ac:dyDescent="0.3">
      <c r="C16" s="2" t="s">
        <v>175</v>
      </c>
      <c r="D16" s="7">
        <v>718.41199051712738</v>
      </c>
      <c r="E16" s="8">
        <v>0.49993457989016604</v>
      </c>
    </row>
    <row r="17" spans="3:5" x14ac:dyDescent="0.3">
      <c r="C17" s="2" t="s">
        <v>167</v>
      </c>
      <c r="D17" s="7">
        <v>-6.7293539262584883</v>
      </c>
      <c r="E17" s="8">
        <v>-4.6828794235945752E-3</v>
      </c>
    </row>
    <row r="18" spans="3:5" x14ac:dyDescent="0.3">
      <c r="C18" s="2" t="s">
        <v>177</v>
      </c>
      <c r="D18" s="7">
        <v>1437.0120000000002</v>
      </c>
      <c r="E18" s="8">
        <v>1</v>
      </c>
    </row>
    <row r="22" spans="3:5" x14ac:dyDescent="0.3">
      <c r="C22" t="s">
        <v>159</v>
      </c>
      <c r="D22" t="s">
        <v>179</v>
      </c>
      <c r="E22" t="s">
        <v>180</v>
      </c>
    </row>
    <row r="23" spans="3:5" x14ac:dyDescent="0.3">
      <c r="C23" t="s">
        <v>169</v>
      </c>
      <c r="D23">
        <v>823.59721136176711</v>
      </c>
      <c r="E23">
        <v>0.57313175628440616</v>
      </c>
    </row>
    <row r="24" spans="3:5" x14ac:dyDescent="0.3">
      <c r="C24" t="s">
        <v>165</v>
      </c>
      <c r="D24">
        <v>596.03651057415937</v>
      </c>
      <c r="E24">
        <v>0.41477490137462963</v>
      </c>
    </row>
    <row r="25" spans="3:5" x14ac:dyDescent="0.3">
      <c r="C25" t="s">
        <v>173</v>
      </c>
      <c r="D25">
        <v>59.424530024494629</v>
      </c>
      <c r="E25">
        <v>4.135284188614613E-2</v>
      </c>
    </row>
    <row r="26" spans="3:5" x14ac:dyDescent="0.3">
      <c r="C26" t="s">
        <v>172</v>
      </c>
      <c r="D26">
        <v>52.64742943915153</v>
      </c>
      <c r="E26">
        <v>3.6636736115739831E-2</v>
      </c>
    </row>
    <row r="27" spans="3:5" x14ac:dyDescent="0.3">
      <c r="C27" t="s">
        <v>167</v>
      </c>
      <c r="D27">
        <v>-6.7293539262584883</v>
      </c>
      <c r="E27">
        <v>-4.6828794235945752E-3</v>
      </c>
    </row>
    <row r="28" spans="3:5" x14ac:dyDescent="0.3">
      <c r="C28" t="s">
        <v>170</v>
      </c>
      <c r="D28">
        <v>-87.964327473314057</v>
      </c>
      <c r="E28">
        <v>-6.121335623732721E-2</v>
      </c>
    </row>
    <row r="29" spans="3:5" x14ac:dyDescent="0.3">
      <c r="C29" t="s">
        <v>177</v>
      </c>
      <c r="D29">
        <v>1437.0120000000002</v>
      </c>
      <c r="E29">
        <v>1</v>
      </c>
    </row>
    <row r="31" spans="3:5" x14ac:dyDescent="0.3">
      <c r="C31" s="5" t="s">
        <v>159</v>
      </c>
      <c r="D31" t="s">
        <v>179</v>
      </c>
      <c r="E31" t="s">
        <v>180</v>
      </c>
    </row>
    <row r="32" spans="3:5" x14ac:dyDescent="0.3">
      <c r="C32" s="2" t="s">
        <v>172</v>
      </c>
      <c r="D32" s="7">
        <v>38.716945351207464</v>
      </c>
      <c r="E32" s="10">
        <v>3.1487567494320752E-2</v>
      </c>
    </row>
    <row r="33" spans="3:5" x14ac:dyDescent="0.3">
      <c r="C33" s="11" t="s">
        <v>172</v>
      </c>
      <c r="D33" s="7">
        <v>38.716945351207464</v>
      </c>
      <c r="E33" s="10">
        <v>3.1487567494320752E-2</v>
      </c>
    </row>
    <row r="34" spans="3:5" x14ac:dyDescent="0.3">
      <c r="C34" s="2" t="s">
        <v>165</v>
      </c>
      <c r="D34" s="7">
        <v>408.134485663894</v>
      </c>
      <c r="E34" s="10">
        <v>0.33192603516436658</v>
      </c>
    </row>
    <row r="35" spans="3:5" x14ac:dyDescent="0.3">
      <c r="C35" s="11" t="s">
        <v>174</v>
      </c>
      <c r="D35" s="7">
        <v>229.97272889397277</v>
      </c>
      <c r="E35" s="10">
        <v>0.18703133104162264</v>
      </c>
    </row>
    <row r="36" spans="3:5" x14ac:dyDescent="0.3">
      <c r="C36" s="11" t="s">
        <v>166</v>
      </c>
      <c r="D36" s="7">
        <v>167.97290980351747</v>
      </c>
      <c r="E36" s="10">
        <v>0.13660835808914762</v>
      </c>
    </row>
    <row r="37" spans="3:5" x14ac:dyDescent="0.3">
      <c r="C37" s="11" t="s">
        <v>164</v>
      </c>
      <c r="D37" s="7">
        <v>53.931977345824251</v>
      </c>
      <c r="E37" s="10">
        <v>4.3861589838100637E-2</v>
      </c>
    </row>
    <row r="38" spans="3:5" x14ac:dyDescent="0.3">
      <c r="C38" s="11" t="s">
        <v>165</v>
      </c>
      <c r="D38" s="7">
        <v>-43.743130379420535</v>
      </c>
      <c r="E38" s="10">
        <v>-3.5575243804504345E-2</v>
      </c>
    </row>
    <row r="39" spans="3:5" x14ac:dyDescent="0.3">
      <c r="C39" s="2" t="s">
        <v>173</v>
      </c>
      <c r="D39" s="7">
        <v>44.861269686467978</v>
      </c>
      <c r="E39" s="10">
        <v>3.6484599813335537E-2</v>
      </c>
    </row>
    <row r="40" spans="3:5" x14ac:dyDescent="0.3">
      <c r="C40" s="11" t="s">
        <v>173</v>
      </c>
      <c r="D40" s="7">
        <v>44.861269686467978</v>
      </c>
      <c r="E40" s="10">
        <v>3.6484599813335537E-2</v>
      </c>
    </row>
    <row r="41" spans="3:5" x14ac:dyDescent="0.3">
      <c r="C41" s="2" t="s">
        <v>169</v>
      </c>
      <c r="D41" s="7">
        <v>727.16796856534575</v>
      </c>
      <c r="E41" s="10">
        <v>0.59138835159151715</v>
      </c>
    </row>
    <row r="42" spans="3:5" x14ac:dyDescent="0.3">
      <c r="C42" s="11" t="s">
        <v>168</v>
      </c>
      <c r="D42" s="7">
        <v>-122.61191105865018</v>
      </c>
      <c r="E42" s="10">
        <v>-9.9717340560972118E-2</v>
      </c>
    </row>
    <row r="43" spans="3:5" x14ac:dyDescent="0.3">
      <c r="C43" s="11" t="s">
        <v>175</v>
      </c>
      <c r="D43" s="7">
        <v>849.77987962399595</v>
      </c>
      <c r="E43" s="10">
        <v>0.69110569215248929</v>
      </c>
    </row>
    <row r="44" spans="3:5" x14ac:dyDescent="0.3">
      <c r="C44" s="2" t="s">
        <v>170</v>
      </c>
      <c r="D44" s="7">
        <v>6.9278427059297014</v>
      </c>
      <c r="E44" s="10">
        <v>5.6342491075731535E-3</v>
      </c>
    </row>
    <row r="45" spans="3:5" x14ac:dyDescent="0.3">
      <c r="C45" s="11" t="s">
        <v>171</v>
      </c>
      <c r="D45" s="7">
        <v>1.4528091875994882</v>
      </c>
      <c r="E45" s="10">
        <v>1.181535034232279E-3</v>
      </c>
    </row>
    <row r="46" spans="3:5" x14ac:dyDescent="0.3">
      <c r="C46" s="11" t="s">
        <v>170</v>
      </c>
      <c r="D46" s="7">
        <v>5.4750335183302132</v>
      </c>
      <c r="E46" s="10">
        <v>4.4527140733408741E-3</v>
      </c>
    </row>
    <row r="47" spans="3:5" x14ac:dyDescent="0.3">
      <c r="C47" s="2" t="s">
        <v>167</v>
      </c>
      <c r="D47" s="7">
        <v>3.7861640271552872</v>
      </c>
      <c r="E47" s="10">
        <v>3.0791968288867953E-3</v>
      </c>
    </row>
    <row r="48" spans="3:5" x14ac:dyDescent="0.3">
      <c r="C48" s="11" t="s">
        <v>167</v>
      </c>
      <c r="D48" s="7">
        <v>3.7861640271552872</v>
      </c>
      <c r="E48" s="10">
        <v>3.0791968288867953E-3</v>
      </c>
    </row>
    <row r="49" spans="3:11" x14ac:dyDescent="0.3">
      <c r="C49" s="2" t="s">
        <v>177</v>
      </c>
      <c r="D49" s="7">
        <v>1229.5946760000002</v>
      </c>
      <c r="E49" s="10">
        <v>1</v>
      </c>
    </row>
    <row r="53" spans="3:11" x14ac:dyDescent="0.3">
      <c r="C53" s="12" t="s">
        <v>182</v>
      </c>
      <c r="D53" s="13">
        <f>D34</f>
        <v>408.134485663894</v>
      </c>
      <c r="E53" s="13">
        <f>D38</f>
        <v>-43.743130379420535</v>
      </c>
      <c r="F53" s="13">
        <f>D35</f>
        <v>229.97272889397277</v>
      </c>
      <c r="G53" s="13">
        <f>D36</f>
        <v>167.97290980351747</v>
      </c>
      <c r="H53" s="13">
        <f>D37</f>
        <v>53.931977345824251</v>
      </c>
      <c r="I53" s="14"/>
      <c r="J53">
        <f>D53/$E$59</f>
        <v>0.33192603516436664</v>
      </c>
      <c r="K53" t="str">
        <f>"Base ($"&amp;TEXT(E53,"###")&amp;", "&amp;TEXT(E38*100,"#.#")&amp;"%)"</f>
        <v>Base ($-44, -3.6%)</v>
      </c>
    </row>
    <row r="54" spans="3:11" x14ac:dyDescent="0.3">
      <c r="C54" s="12" t="s">
        <v>169</v>
      </c>
      <c r="D54" s="13">
        <f>D41</f>
        <v>727.16796856534575</v>
      </c>
      <c r="E54" s="7">
        <f>D53</f>
        <v>408.134485663894</v>
      </c>
      <c r="F54" s="7">
        <f>D41</f>
        <v>727.16796856534575</v>
      </c>
      <c r="G54" s="7"/>
      <c r="J54">
        <f t="shared" ref="J54:J58" si="0">D54/$E$59</f>
        <v>0.59138835159151726</v>
      </c>
      <c r="K54" t="str">
        <f>"Day of the Week ($"&amp;TEXT(F53,"###")&amp;", "&amp;TEXT(E35*100,"#.#")&amp;"%)"</f>
        <v>Day of the Week ($230, 18.7%)</v>
      </c>
    </row>
    <row r="55" spans="3:11" x14ac:dyDescent="0.3">
      <c r="C55" s="15" t="s">
        <v>183</v>
      </c>
      <c r="D55" s="13">
        <f>D39</f>
        <v>44.861269686467978</v>
      </c>
      <c r="E55" s="7">
        <f>SUM(D53:D54)</f>
        <v>1135.3024542292396</v>
      </c>
      <c r="F55" s="7">
        <f>D55</f>
        <v>44.861269686467978</v>
      </c>
      <c r="G55" s="7"/>
      <c r="J55">
        <f t="shared" si="0"/>
        <v>3.6484599813335544E-2</v>
      </c>
      <c r="K55" t="str">
        <f>"Labor ($"&amp;TEXT(G53,"###")&amp;", "&amp;TEXT(E36*100,"#.#")&amp;"%)"</f>
        <v>Labor ($168, 13.7%)</v>
      </c>
    </row>
    <row r="56" spans="3:11" x14ac:dyDescent="0.3">
      <c r="C56" s="16" t="s">
        <v>172</v>
      </c>
      <c r="D56" s="13">
        <f>D32</f>
        <v>38.716945351207464</v>
      </c>
      <c r="E56" s="7">
        <f>SUM(E55:F55)</f>
        <v>1180.1637239157076</v>
      </c>
      <c r="F56" s="7">
        <f>D56</f>
        <v>38.716945351207464</v>
      </c>
      <c r="G56" s="7"/>
      <c r="J56">
        <f t="shared" si="0"/>
        <v>3.1487567494320759E-2</v>
      </c>
      <c r="K56" t="str">
        <f>"Operating Hours ($"&amp;TEXT(H53,"###")&amp;", "&amp;TEXT(E37*100,"#.#")&amp;"%)"</f>
        <v>Operating Hours ($54, 4.4%)</v>
      </c>
    </row>
    <row r="57" spans="3:11" x14ac:dyDescent="0.3">
      <c r="C57" s="17" t="s">
        <v>167</v>
      </c>
      <c r="D57" s="13">
        <f>D47</f>
        <v>3.7861640271552872</v>
      </c>
      <c r="E57" s="7">
        <f>SUM(E56:F56)</f>
        <v>1218.880669266915</v>
      </c>
      <c r="F57" s="7">
        <f>D57</f>
        <v>3.7861640271552872</v>
      </c>
      <c r="G57" s="7"/>
      <c r="J57">
        <f t="shared" si="0"/>
        <v>3.0791968288867962E-3</v>
      </c>
      <c r="K57" t="str">
        <f>"Seasonality ($"&amp;TEXT(F54,"###")&amp;", "&amp;TEXT(E43*100,"#.#")&amp;"%)"</f>
        <v>Seasonality ($727, 69.1%)</v>
      </c>
    </row>
    <row r="58" spans="3:11" x14ac:dyDescent="0.3">
      <c r="C58" s="17" t="s">
        <v>184</v>
      </c>
      <c r="D58" s="13">
        <f>D44</f>
        <v>6.9278427059297014</v>
      </c>
      <c r="E58" s="7">
        <f>SUM(E57:F57,D58)</f>
        <v>1229.5946759999999</v>
      </c>
      <c r="F58" s="3">
        <f>D58</f>
        <v>6.9278427059297014</v>
      </c>
      <c r="G58" s="7"/>
      <c r="J58">
        <f t="shared" si="0"/>
        <v>5.6342491075731544E-3</v>
      </c>
      <c r="K58" t="str">
        <f>"Holiday ($"&amp;TEXT(G54,"###")&amp;", "&amp;TEXT(E42*100,"#.#")&amp;"%)"</f>
        <v>Holiday ($, -10.%)</v>
      </c>
    </row>
    <row r="59" spans="3:11" x14ac:dyDescent="0.3">
      <c r="C59" s="18" t="s">
        <v>185</v>
      </c>
      <c r="E59" s="7">
        <f>SUM(D53:D58)</f>
        <v>1229.5946759999999</v>
      </c>
      <c r="K59" t="str">
        <f>"Clearance ($"&amp;TEXT(F55,"###")&amp;", "&amp;TEXT(E39*100,"#.#")&amp;"%)"</f>
        <v>Clearance ($45, 3.6%)</v>
      </c>
    </row>
    <row r="60" spans="3:11" x14ac:dyDescent="0.3">
      <c r="D60" s="13"/>
      <c r="K60" t="str">
        <f>"B3G3 ($"&amp;TEXT(F56,"###")&amp;", "&amp;TEXT(E32*100,"#.#")&amp;"%)"</f>
        <v>B3G3 ($39, 3.1%)</v>
      </c>
    </row>
    <row r="61" spans="3:11" x14ac:dyDescent="0.3">
      <c r="K61" t="str">
        <f>"Weather ($"&amp;TEXT(F57,"###")&amp;", "&amp;TEXT(E47*100,"#.#")&amp;"%)"</f>
        <v>Weather ($4, .3%)</v>
      </c>
    </row>
    <row r="62" spans="3:11" x14ac:dyDescent="0.3">
      <c r="K62" t="str">
        <f>"Other Promos ($"&amp;TEXT(F58,"###")&amp;", "&amp;TEXT(E46*100,"#.#")&amp;"%)"</f>
        <v>Other Promos ($7, .4%)</v>
      </c>
    </row>
    <row r="63" spans="3:11" ht="57.6" x14ac:dyDescent="0.3">
      <c r="K63" s="19" t="s">
        <v>186</v>
      </c>
    </row>
  </sheetData>
  <pageMargins left="0.7" right="0.7" top="0.25" bottom="0.75" header="0.3" footer="0.3"/>
  <pageSetup fitToHeight="0" orientation="portrait" r:id="rId2"/>
  <headerFooter>
    <oddFooter>&amp;L&amp;"Arial,Regular"&amp;8&amp;K01+049http://www.vertex42.com/ExcelTemplates/waterfall-chart.html&amp;R&amp;"Arial,Regular"&amp;8&amp;K01+049Waterfall Chart Template by Vertex42.com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Lasso_Weather_Output</vt:lpstr>
      <vt:lpstr>UK FY16-FY17 WATERFALL</vt:lpstr>
      <vt:lpstr>'UK FY16-FY17 WATERFALL'!Print_Area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2018-03-01T22:02:22Z</dcterms:created>
  <dcterms:modified xsi:type="dcterms:W3CDTF">2018-03-02T20:58:21Z</dcterms:modified>
</cp:coreProperties>
</file>