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8" yWindow="324" windowWidth="22692" windowHeight="9000"/>
  </bookViews>
  <sheets>
    <sheet name="Ridge_Weather_Output" sheetId="1" r:id="rId1"/>
    <sheet name="UK FY16-FY17 WATERFALL" sheetId="2" r:id="rId2"/>
  </sheets>
  <externalReferences>
    <externalReference r:id="rId3"/>
    <externalReference r:id="rId4"/>
  </externalReferences>
  <definedNames>
    <definedName name="_xlnm._FilterDatabase" localSheetId="0" hidden="1">Ridge_Weather_Output!$A$4:$J$156</definedName>
    <definedName name="_xlnm.Print_Area" localSheetId="1">'UK FY16-FY17 WATERFALL'!$A:$L</definedName>
    <definedName name="valuevx">42.314159</definedName>
  </definedNames>
  <calcPr calcId="0"/>
  <pivotCaches>
    <pivotCache cacheId="63" r:id="rId5"/>
  </pivotCaches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R9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Q8" i="1" s="1"/>
  <c r="Q9" i="1" s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P8" i="1" s="1"/>
  <c r="H102" i="1"/>
  <c r="H103" i="1"/>
  <c r="P9" i="1" s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O8" i="1" s="1"/>
  <c r="H150" i="1"/>
  <c r="H151" i="1"/>
  <c r="O9" i="1" s="1"/>
  <c r="H152" i="1"/>
  <c r="H153" i="1"/>
  <c r="H154" i="1"/>
  <c r="H155" i="1"/>
  <c r="H156" i="1"/>
  <c r="H5" i="1"/>
  <c r="E5" i="1"/>
  <c r="F5" i="1" s="1"/>
  <c r="K58" i="2"/>
  <c r="D58" i="2"/>
  <c r="D57" i="2"/>
  <c r="F57" i="2" s="1"/>
  <c r="K61" i="2" s="1"/>
  <c r="D56" i="2"/>
  <c r="F56" i="2" s="1"/>
  <c r="K60" i="2" s="1"/>
  <c r="D55" i="2"/>
  <c r="F55" i="2" s="1"/>
  <c r="K59" i="2" s="1"/>
  <c r="F54" i="2"/>
  <c r="K57" i="2" s="1"/>
  <c r="D54" i="2"/>
  <c r="H53" i="2"/>
  <c r="K56" i="2" s="1"/>
  <c r="G53" i="2"/>
  <c r="K55" i="2" s="1"/>
  <c r="F53" i="2"/>
  <c r="K54" i="2" s="1"/>
  <c r="E53" i="2"/>
  <c r="K53" i="2" s="1"/>
  <c r="D53" i="2"/>
  <c r="N8" i="1" l="1"/>
  <c r="S8" i="1" s="1"/>
  <c r="H3" i="1"/>
  <c r="I148" i="1" s="1"/>
  <c r="J148" i="1" s="1"/>
  <c r="E59" i="2"/>
  <c r="J57" i="2" s="1"/>
  <c r="E55" i="2"/>
  <c r="E56" i="2" s="1"/>
  <c r="E57" i="2" s="1"/>
  <c r="E58" i="2" s="1"/>
  <c r="F58" i="2"/>
  <c r="K62" i="2" s="1"/>
  <c r="E54" i="2"/>
  <c r="N9" i="1" l="1"/>
  <c r="S9" i="1" s="1"/>
  <c r="I102" i="1"/>
  <c r="J102" i="1" s="1"/>
  <c r="I34" i="1"/>
  <c r="J34" i="1" s="1"/>
  <c r="I82" i="1"/>
  <c r="J82" i="1" s="1"/>
  <c r="I18" i="1"/>
  <c r="J18" i="1" s="1"/>
  <c r="I119" i="1"/>
  <c r="J119" i="1" s="1"/>
  <c r="I38" i="1"/>
  <c r="J38" i="1" s="1"/>
  <c r="I134" i="1"/>
  <c r="J134" i="1" s="1"/>
  <c r="I78" i="1"/>
  <c r="J78" i="1" s="1"/>
  <c r="I31" i="1"/>
  <c r="J31" i="1" s="1"/>
  <c r="I62" i="1"/>
  <c r="J62" i="1" s="1"/>
  <c r="I122" i="1"/>
  <c r="J122" i="1" s="1"/>
  <c r="I135" i="1"/>
  <c r="J135" i="1" s="1"/>
  <c r="I14" i="1"/>
  <c r="J14" i="1" s="1"/>
  <c r="I54" i="1"/>
  <c r="J54" i="1" s="1"/>
  <c r="I98" i="1"/>
  <c r="J98" i="1" s="1"/>
  <c r="I7" i="1"/>
  <c r="J7" i="1" s="1"/>
  <c r="I109" i="1"/>
  <c r="J109" i="1" s="1"/>
  <c r="I76" i="1"/>
  <c r="J76" i="1" s="1"/>
  <c r="I5" i="1"/>
  <c r="J5" i="1" s="1"/>
  <c r="I22" i="1"/>
  <c r="J22" i="1" s="1"/>
  <c r="I46" i="1"/>
  <c r="J46" i="1" s="1"/>
  <c r="I66" i="1"/>
  <c r="J66" i="1" s="1"/>
  <c r="I86" i="1"/>
  <c r="J86" i="1" s="1"/>
  <c r="I110" i="1"/>
  <c r="J110" i="1" s="1"/>
  <c r="I138" i="1"/>
  <c r="J138" i="1" s="1"/>
  <c r="I39" i="1"/>
  <c r="J39" i="1" s="1"/>
  <c r="I45" i="1"/>
  <c r="J45" i="1" s="1"/>
  <c r="I20" i="1"/>
  <c r="J20" i="1" s="1"/>
  <c r="I6" i="1"/>
  <c r="J6" i="1" s="1"/>
  <c r="I30" i="1"/>
  <c r="J30" i="1" s="1"/>
  <c r="I50" i="1"/>
  <c r="J50" i="1" s="1"/>
  <c r="I70" i="1"/>
  <c r="J70" i="1" s="1"/>
  <c r="I94" i="1"/>
  <c r="J94" i="1" s="1"/>
  <c r="I118" i="1"/>
  <c r="J118" i="1" s="1"/>
  <c r="I142" i="1"/>
  <c r="J142" i="1" s="1"/>
  <c r="I71" i="1"/>
  <c r="J71" i="1" s="1"/>
  <c r="I93" i="1"/>
  <c r="J93" i="1" s="1"/>
  <c r="I32" i="1"/>
  <c r="J32" i="1" s="1"/>
  <c r="I10" i="1"/>
  <c r="J10" i="1" s="1"/>
  <c r="I26" i="1"/>
  <c r="J26" i="1" s="1"/>
  <c r="I42" i="1"/>
  <c r="J42" i="1" s="1"/>
  <c r="I58" i="1"/>
  <c r="J58" i="1" s="1"/>
  <c r="I74" i="1"/>
  <c r="J74" i="1" s="1"/>
  <c r="I90" i="1"/>
  <c r="J90" i="1" s="1"/>
  <c r="I106" i="1"/>
  <c r="J106" i="1" s="1"/>
  <c r="I126" i="1"/>
  <c r="J126" i="1" s="1"/>
  <c r="I150" i="1"/>
  <c r="J150" i="1" s="1"/>
  <c r="I63" i="1"/>
  <c r="J63" i="1" s="1"/>
  <c r="I29" i="1"/>
  <c r="J29" i="1" s="1"/>
  <c r="I140" i="1"/>
  <c r="J140" i="1" s="1"/>
  <c r="I128" i="1"/>
  <c r="J128" i="1" s="1"/>
  <c r="I15" i="1"/>
  <c r="J15" i="1" s="1"/>
  <c r="I47" i="1"/>
  <c r="J47" i="1" s="1"/>
  <c r="I87" i="1"/>
  <c r="J87" i="1" s="1"/>
  <c r="I151" i="1"/>
  <c r="J151" i="1" s="1"/>
  <c r="I61" i="1"/>
  <c r="J61" i="1" s="1"/>
  <c r="I125" i="1"/>
  <c r="J125" i="1" s="1"/>
  <c r="I132" i="1"/>
  <c r="J132" i="1" s="1"/>
  <c r="I64" i="1"/>
  <c r="J64" i="1" s="1"/>
  <c r="I114" i="1"/>
  <c r="J114" i="1" s="1"/>
  <c r="I130" i="1"/>
  <c r="J130" i="1" s="1"/>
  <c r="I146" i="1"/>
  <c r="J146" i="1" s="1"/>
  <c r="I23" i="1"/>
  <c r="J23" i="1" s="1"/>
  <c r="I55" i="1"/>
  <c r="J55" i="1" s="1"/>
  <c r="I103" i="1"/>
  <c r="J103" i="1" s="1"/>
  <c r="I13" i="1"/>
  <c r="J13" i="1" s="1"/>
  <c r="I77" i="1"/>
  <c r="J77" i="1" s="1"/>
  <c r="I141" i="1"/>
  <c r="J141" i="1" s="1"/>
  <c r="I68" i="1"/>
  <c r="J68" i="1" s="1"/>
  <c r="I96" i="1"/>
  <c r="J96" i="1" s="1"/>
  <c r="I79" i="1"/>
  <c r="J79" i="1" s="1"/>
  <c r="I95" i="1"/>
  <c r="J95" i="1" s="1"/>
  <c r="I111" i="1"/>
  <c r="J111" i="1" s="1"/>
  <c r="I127" i="1"/>
  <c r="J127" i="1" s="1"/>
  <c r="I143" i="1"/>
  <c r="J143" i="1" s="1"/>
  <c r="I156" i="1"/>
  <c r="J156" i="1" s="1"/>
  <c r="I21" i="1"/>
  <c r="J21" i="1" s="1"/>
  <c r="I37" i="1"/>
  <c r="J37" i="1" s="1"/>
  <c r="I53" i="1"/>
  <c r="J53" i="1" s="1"/>
  <c r="I69" i="1"/>
  <c r="J69" i="1" s="1"/>
  <c r="I85" i="1"/>
  <c r="J85" i="1" s="1"/>
  <c r="I101" i="1"/>
  <c r="J101" i="1" s="1"/>
  <c r="I117" i="1"/>
  <c r="J117" i="1" s="1"/>
  <c r="I133" i="1"/>
  <c r="J133" i="1" s="1"/>
  <c r="I149" i="1"/>
  <c r="J149" i="1" s="1"/>
  <c r="I108" i="1"/>
  <c r="J108" i="1" s="1"/>
  <c r="I36" i="1"/>
  <c r="J36" i="1" s="1"/>
  <c r="I100" i="1"/>
  <c r="J100" i="1" s="1"/>
  <c r="I44" i="1"/>
  <c r="J44" i="1" s="1"/>
  <c r="I16" i="1"/>
  <c r="J16" i="1" s="1"/>
  <c r="I48" i="1"/>
  <c r="J48" i="1" s="1"/>
  <c r="I80" i="1"/>
  <c r="J80" i="1" s="1"/>
  <c r="I112" i="1"/>
  <c r="J112" i="1" s="1"/>
  <c r="I144" i="1"/>
  <c r="J144" i="1" s="1"/>
  <c r="I154" i="1"/>
  <c r="J154" i="1" s="1"/>
  <c r="I19" i="1"/>
  <c r="J19" i="1" s="1"/>
  <c r="I35" i="1"/>
  <c r="J35" i="1" s="1"/>
  <c r="I51" i="1"/>
  <c r="J51" i="1" s="1"/>
  <c r="I67" i="1"/>
  <c r="J67" i="1" s="1"/>
  <c r="I83" i="1"/>
  <c r="J83" i="1" s="1"/>
  <c r="I99" i="1"/>
  <c r="J99" i="1" s="1"/>
  <c r="I115" i="1"/>
  <c r="J115" i="1" s="1"/>
  <c r="I131" i="1"/>
  <c r="J131" i="1" s="1"/>
  <c r="I147" i="1"/>
  <c r="J147" i="1" s="1"/>
  <c r="I9" i="1"/>
  <c r="J9" i="1" s="1"/>
  <c r="I25" i="1"/>
  <c r="J25" i="1" s="1"/>
  <c r="I41" i="1"/>
  <c r="J41" i="1" s="1"/>
  <c r="I57" i="1"/>
  <c r="J57" i="1" s="1"/>
  <c r="I73" i="1"/>
  <c r="J73" i="1" s="1"/>
  <c r="I89" i="1"/>
  <c r="J89" i="1" s="1"/>
  <c r="I105" i="1"/>
  <c r="J105" i="1" s="1"/>
  <c r="I121" i="1"/>
  <c r="J121" i="1" s="1"/>
  <c r="I137" i="1"/>
  <c r="J137" i="1" s="1"/>
  <c r="I153" i="1"/>
  <c r="J153" i="1" s="1"/>
  <c r="I92" i="1"/>
  <c r="J92" i="1" s="1"/>
  <c r="I12" i="1"/>
  <c r="J12" i="1" s="1"/>
  <c r="I84" i="1"/>
  <c r="J84" i="1" s="1"/>
  <c r="I28" i="1"/>
  <c r="J28" i="1" s="1"/>
  <c r="I24" i="1"/>
  <c r="J24" i="1" s="1"/>
  <c r="I56" i="1"/>
  <c r="J56" i="1" s="1"/>
  <c r="I88" i="1"/>
  <c r="J88" i="1" s="1"/>
  <c r="I120" i="1"/>
  <c r="J120" i="1" s="1"/>
  <c r="I152" i="1"/>
  <c r="J152" i="1" s="1"/>
  <c r="I11" i="1"/>
  <c r="J11" i="1" s="1"/>
  <c r="I27" i="1"/>
  <c r="J27" i="1" s="1"/>
  <c r="I43" i="1"/>
  <c r="J43" i="1" s="1"/>
  <c r="I59" i="1"/>
  <c r="J59" i="1" s="1"/>
  <c r="I75" i="1"/>
  <c r="J75" i="1" s="1"/>
  <c r="I91" i="1"/>
  <c r="J91" i="1" s="1"/>
  <c r="I107" i="1"/>
  <c r="J107" i="1" s="1"/>
  <c r="I123" i="1"/>
  <c r="J123" i="1" s="1"/>
  <c r="I139" i="1"/>
  <c r="J139" i="1" s="1"/>
  <c r="I155" i="1"/>
  <c r="J155" i="1" s="1"/>
  <c r="I17" i="1"/>
  <c r="J17" i="1" s="1"/>
  <c r="I33" i="1"/>
  <c r="J33" i="1" s="1"/>
  <c r="I49" i="1"/>
  <c r="J49" i="1" s="1"/>
  <c r="I65" i="1"/>
  <c r="J65" i="1" s="1"/>
  <c r="I81" i="1"/>
  <c r="J81" i="1" s="1"/>
  <c r="I97" i="1"/>
  <c r="J97" i="1" s="1"/>
  <c r="I113" i="1"/>
  <c r="J113" i="1" s="1"/>
  <c r="I129" i="1"/>
  <c r="J129" i="1" s="1"/>
  <c r="I145" i="1"/>
  <c r="J145" i="1" s="1"/>
  <c r="I124" i="1"/>
  <c r="J124" i="1" s="1"/>
  <c r="I60" i="1"/>
  <c r="J60" i="1" s="1"/>
  <c r="I116" i="1"/>
  <c r="J116" i="1" s="1"/>
  <c r="I52" i="1"/>
  <c r="J52" i="1" s="1"/>
  <c r="I8" i="1"/>
  <c r="J8" i="1" s="1"/>
  <c r="I40" i="1"/>
  <c r="J40" i="1" s="1"/>
  <c r="I72" i="1"/>
  <c r="J72" i="1" s="1"/>
  <c r="I104" i="1"/>
  <c r="J104" i="1" s="1"/>
  <c r="I136" i="1"/>
  <c r="J136" i="1" s="1"/>
  <c r="J58" i="2"/>
  <c r="J54" i="2"/>
  <c r="J55" i="2"/>
  <c r="J53" i="2"/>
  <c r="J56" i="2"/>
</calcChain>
</file>

<file path=xl/sharedStrings.xml><?xml version="1.0" encoding="utf-8"?>
<sst xmlns="http://schemas.openxmlformats.org/spreadsheetml/2006/main" count="527" uniqueCount="190">
  <si>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</si>
  <si>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</si>
  <si>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</si>
  <si>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</si>
  <si>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</si>
  <si>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</si>
  <si>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</si>
  <si>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</si>
  <si>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</si>
  <si>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</si>
  <si>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</si>
  <si>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</si>
  <si>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</si>
  <si>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</si>
  <si>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</si>
  <si>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</si>
  <si>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</si>
  <si>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</si>
  <si>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</si>
  <si>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</si>
  <si>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</si>
  <si>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</si>
  <si>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</si>
  <si>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</si>
  <si>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</si>
  <si>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</si>
  <si>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</si>
  <si>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</si>
  <si>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</si>
  <si>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</si>
  <si>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</si>
  <si>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</si>
  <si>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</si>
  <si>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</si>
  <si>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</si>
  <si>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</si>
  <si>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</si>
  <si>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</si>
  <si>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</si>
  <si>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</si>
  <si>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</si>
  <si>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</si>
  <si>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</si>
  <si>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</si>
  <si>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</si>
  <si>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</si>
  <si>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</si>
  <si>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</si>
  <si>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</si>
  <si>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</si>
  <si>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</si>
  <si>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</si>
  <si>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</si>
  <si>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</si>
  <si>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</si>
  <si>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</si>
  <si>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</si>
  <si>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</si>
  <si>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</si>
  <si>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</si>
  <si>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</si>
  <si>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</si>
  <si>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</si>
  <si>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</si>
  <si>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</si>
  <si>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</si>
  <si>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</si>
  <si>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</si>
  <si>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</si>
  <si>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</si>
  <si>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</si>
  <si>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</si>
  <si>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</si>
  <si>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</si>
  <si>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</si>
  <si>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</si>
  <si>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</si>
  <si>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</si>
  <si>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</si>
  <si>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</si>
  <si>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</si>
  <si>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</si>
  <si>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</si>
  <si>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</si>
  <si>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</si>
  <si>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</si>
  <si>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</si>
  <si>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</si>
  <si>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</si>
  <si>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</si>
  <si>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</si>
  <si>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</si>
  <si>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</si>
  <si>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</si>
  <si>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</si>
  <si>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</si>
  <si>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</si>
  <si>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</si>
  <si>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</si>
  <si>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</si>
  <si>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</si>
  <si>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</si>
  <si>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</si>
  <si>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</si>
  <si>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</si>
  <si>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</si>
  <si>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</si>
  <si>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</si>
  <si>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</si>
  <si>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</si>
  <si>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</si>
  <si>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</si>
  <si>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</si>
  <si>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</si>
  <si>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</si>
  <si>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</si>
  <si>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</si>
  <si>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</si>
  <si>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</si>
  <si>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</si>
  <si>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</si>
  <si>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</si>
  <si>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</si>
  <si>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</si>
  <si>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</si>
  <si>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</si>
  <si>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</si>
  <si>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</si>
  <si>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</si>
  <si>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</si>
  <si>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</si>
  <si>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</si>
  <si>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</si>
  <si>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</si>
  <si>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</si>
  <si>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</si>
  <si>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</si>
  <si>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</si>
  <si>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</si>
  <si>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</si>
  <si>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</si>
  <si>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</si>
  <si>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</si>
  <si>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</si>
  <si>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</si>
  <si>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</si>
  <si>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</si>
  <si>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</si>
  <si>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</si>
  <si>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</si>
  <si>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</si>
  <si>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</si>
  <si>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</si>
  <si>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</si>
  <si>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</si>
  <si>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</si>
  <si>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</si>
  <si>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</si>
  <si>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Sales Contribution</t>
  </si>
  <si>
    <t>% to Total</t>
  </si>
  <si>
    <t>B3G3</t>
  </si>
  <si>
    <t>Cluster</t>
  </si>
  <si>
    <t>CLX</t>
  </si>
  <si>
    <t>Day of Week</t>
  </si>
  <si>
    <t>ES342</t>
  </si>
  <si>
    <t>Holiday</t>
  </si>
  <si>
    <t>Labor</t>
  </si>
  <si>
    <t>Operating Hours</t>
  </si>
  <si>
    <t>Other Promo</t>
  </si>
  <si>
    <t>Seasonality</t>
  </si>
  <si>
    <t>Weather</t>
  </si>
  <si>
    <t>Grand Total</t>
  </si>
  <si>
    <t>Waterfall Category</t>
  </si>
  <si>
    <t>Holiday/Seasonality</t>
  </si>
  <si>
    <t>Base</t>
  </si>
  <si>
    <t>Base Sales</t>
  </si>
  <si>
    <t>Clearance</t>
  </si>
  <si>
    <t>Other Promos</t>
  </si>
  <si>
    <t>Avg. Store Daily Sales</t>
  </si>
  <si>
    <t>$1,377
 Total Avg. Daily Store Sales</t>
  </si>
  <si>
    <t>Non-Categorical Multiplier</t>
  </si>
  <si>
    <t>Contribution to Sales ($)</t>
  </si>
  <si>
    <t>% to Total Betas</t>
  </si>
  <si>
    <t>USD Avg. Store Daily Sales</t>
  </si>
  <si>
    <t>Total</t>
  </si>
  <si>
    <t>Day of the week</t>
  </si>
  <si>
    <t>Holiday Event</t>
  </si>
  <si>
    <t>Week 46 - Friday</t>
  </si>
  <si>
    <t xml:space="preserve">Week </t>
  </si>
  <si>
    <t>Christmas Eve/Sunday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</si>
</sst>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9" fontId="0" fillId="0" borderId="0" xfId="2" applyFon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0" fillId="0" borderId="10" xfId="0" applyFont="1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44" fontId="0" fillId="0" borderId="0" xfId="0" applyNumberFormat="1"/>
    <xf numFmtId="0" fontId="0" fillId="0" borderId="0" xfId="0" applyFont="1" applyFill="1" applyBorder="1"/>
    <xf numFmtId="0" fontId="0" fillId="0" borderId="0" xfId="0" applyAlignment="1">
      <alignment wrapText="1"/>
    </xf>
    <xf numFmtId="165" fontId="0" fillId="0" borderId="0" xfId="2" applyNumberFormat="1" applyFont="1"/>
    <xf numFmtId="44" fontId="0" fillId="0" borderId="0" xfId="1" applyFont="1"/>
    <xf numFmtId="0" fontId="0" fillId="0" borderId="0" xfId="0" pivotButton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64" formatCode="_(&quot;$&quot;* #,##0_);_(&quot;$&quot;* \(#,##0\);_(&quot;$&quot;* &quot;-&quot;??_);_(@_)"/>
    </dxf>
    <dxf>
      <numFmt numFmtId="14" formatCode="0.0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noFill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</c:spPr>
          </c:dPt>
          <c:dLbls>
            <c:dLbl>
              <c:idx val="6"/>
              <c:layout>
                <c:manualLayout>
                  <c:x val="2.7164291149058993E-3"/>
                  <c:y val="-0.41945560017849176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sz="1800" b="1" i="0" u="none" strike="noStrike" baseline="0">
                        <a:effectLst/>
                      </a:rPr>
                      <a:t>$1,377</a:t>
                    </a:r>
                    <a:br>
                      <a:rPr lang="en-US" sz="1800" b="1" i="0" u="none" strike="noStrike" baseline="0">
                        <a:effectLst/>
                      </a:rPr>
                    </a:br>
                    <a:r>
                      <a:rPr lang="en-US" sz="1800" b="1" i="0" u="none" strike="noStrike" baseline="0">
                        <a:effectLst/>
                      </a:rPr>
                      <a:t> Total Avg. Daily Store Sales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WATERFALL'!$E$53:$E$59</c:f>
              <c:numCache>
                <c:formatCode>_("$"* #,##0_);_("$"* \(#,##0\);_("$"* "-"??_);_(@_)</c:formatCode>
                <c:ptCount val="7"/>
                <c:pt idx="0">
                  <c:v>-43.743130379420535</c:v>
                </c:pt>
                <c:pt idx="1">
                  <c:v>408.134485663894</c:v>
                </c:pt>
                <c:pt idx="2">
                  <c:v>1135.3024542292396</c:v>
                </c:pt>
                <c:pt idx="3">
                  <c:v>1180.1637239157076</c:v>
                </c:pt>
                <c:pt idx="4">
                  <c:v>1218.880669266915</c:v>
                </c:pt>
                <c:pt idx="5">
                  <c:v>1229.5946759999999</c:v>
                </c:pt>
                <c:pt idx="6">
                  <c:v>1229.5946759999999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Day of the Week ($230, 18.7%)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800602592868915E-3"/>
                  <c:y val="-0.2431950022311468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Holiday ($727, 59.1%)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177949709864605E-3"/>
                  <c:y val="-3.0120481927710843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Clearance ($45, 3.6%)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0593165699542764E-4"/>
                  <c:y val="-2.7889335118250782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B3G3 ($39, 3.1%)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2237266279819469E-3"/>
                  <c:y val="-2.1195894689870584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Weather ($4, 0.3%)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2237266279819469E-3"/>
                  <c:y val="-2.3427041499330645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Other Promos ($7, 0.6%)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WATERFALL'!$F$53:$F$59</c:f>
              <c:numCache>
                <c:formatCode>_("$"* #,##0_);_("$"* \(#,##0\);_("$"* "-"??_);_(@_)</c:formatCode>
                <c:ptCount val="7"/>
                <c:pt idx="0">
                  <c:v>229.97272889397277</c:v>
                </c:pt>
                <c:pt idx="1">
                  <c:v>727.16796856534575</c:v>
                </c:pt>
                <c:pt idx="2">
                  <c:v>44.861269686467978</c:v>
                </c:pt>
                <c:pt idx="3">
                  <c:v>38.716945351207464</c:v>
                </c:pt>
                <c:pt idx="4">
                  <c:v>3.7861640271552872</c:v>
                </c:pt>
                <c:pt idx="5" formatCode="_(&quot;$&quot;* #,##0.00_);_(&quot;$&quot;* \(#,##0.00\);_(&quot;$&quot;* &quot;-&quot;??_);_(@_)">
                  <c:v>6.9278427059297014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Labor ($168, 13.7%)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WATERFALL'!$G$53:$G$59</c:f>
              <c:numCache>
                <c:formatCode>_("$"* #,##0_);_("$"* \(#,##0\);_("$"* "-"??_);_(@_)</c:formatCode>
                <c:ptCount val="7"/>
                <c:pt idx="0">
                  <c:v>167.97290980351747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Operating Hours ($54, 4.4%)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WATERFALL'!$H$53:$H$59</c:f>
              <c:numCache>
                <c:formatCode>General</c:formatCode>
                <c:ptCount val="7"/>
                <c:pt idx="0" formatCode="_(&quot;$&quot;* #,##0_);_(&quot;$&quot;* \(#,##0\);_(&quot;$&quot;* &quot;-&quot;??_);_(@_)">
                  <c:v>53.931977345824251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675136"/>
        <c:axId val="245676672"/>
      </c:barChart>
      <c:catAx>
        <c:axId val="245675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en-US"/>
          </a:p>
        </c:txPr>
        <c:crossAx val="245676672"/>
        <c:crosses val="autoZero"/>
        <c:auto val="1"/>
        <c:lblAlgn val="ctr"/>
        <c:lblOffset val="100"/>
        <c:noMultiLvlLbl val="0"/>
      </c:catAx>
      <c:valAx>
        <c:axId val="24567667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4567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922020</xdr:colOff>
      <xdr:row>16</xdr:row>
      <xdr:rowOff>99060</xdr:rowOff>
    </xdr:from>
    <xdr:to>
      <xdr:col>48</xdr:col>
      <xdr:colOff>259080</xdr:colOff>
      <xdr:row>75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195634</xdr:colOff>
      <xdr:row>48</xdr:row>
      <xdr:rowOff>126517</xdr:rowOff>
    </xdr:from>
    <xdr:to>
      <xdr:col>17</xdr:col>
      <xdr:colOff>157534</xdr:colOff>
      <xdr:row>53</xdr:row>
      <xdr:rowOff>9446</xdr:rowOff>
    </xdr:to>
    <xdr:sp macro="" textlink="">
      <xdr:nvSpPr>
        <xdr:cNvPr id="3" name="TextBox 2"/>
        <xdr:cNvSpPr txBox="1"/>
      </xdr:nvSpPr>
      <xdr:spPr>
        <a:xfrm>
          <a:off x="12364774" y="8904757"/>
          <a:ext cx="1790700" cy="797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$408</a:t>
          </a:r>
        </a:p>
        <a:p>
          <a:pPr algn="ctr"/>
          <a:r>
            <a:rPr lang="en-US" sz="1400" b="1"/>
            <a:t>(Total</a:t>
          </a:r>
          <a:r>
            <a:rPr lang="en-US" sz="1400" b="1" baseline="0"/>
            <a:t> Base Sales)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sso_Weather_Output_Analyzed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/>
      <sheetData sheetId="1">
        <row r="53">
          <cell r="C53" t="str">
            <v>Base Sales</v>
          </cell>
          <cell r="E53">
            <v>-43.743130379420535</v>
          </cell>
          <cell r="F53">
            <v>229.97272889397277</v>
          </cell>
          <cell r="G53">
            <v>167.97290980351747</v>
          </cell>
          <cell r="H53">
            <v>53.931977345824251</v>
          </cell>
        </row>
        <row r="54">
          <cell r="C54" t="str">
            <v>Holiday/Seasonality</v>
          </cell>
          <cell r="E54">
            <v>408.134485663894</v>
          </cell>
          <cell r="F54">
            <v>727.16796856534575</v>
          </cell>
        </row>
        <row r="55">
          <cell r="C55" t="str">
            <v>Clearance</v>
          </cell>
          <cell r="E55">
            <v>1135.3024542292396</v>
          </cell>
          <cell r="F55">
            <v>44.861269686467978</v>
          </cell>
        </row>
        <row r="56">
          <cell r="C56" t="str">
            <v>B3G3</v>
          </cell>
          <cell r="E56">
            <v>1180.1637239157076</v>
          </cell>
          <cell r="F56">
            <v>38.716945351207464</v>
          </cell>
        </row>
        <row r="57">
          <cell r="C57" t="str">
            <v>Weather</v>
          </cell>
          <cell r="E57">
            <v>1218.880669266915</v>
          </cell>
          <cell r="F57">
            <v>3.7861640271552872</v>
          </cell>
        </row>
        <row r="58">
          <cell r="C58" t="str">
            <v>Other Promos</v>
          </cell>
          <cell r="E58">
            <v>1229.5946759999999</v>
          </cell>
          <cell r="F58">
            <v>6.9278427059297014</v>
          </cell>
        </row>
        <row r="59">
          <cell r="C59" t="str">
            <v>Avg. Store Daily Sales</v>
          </cell>
          <cell r="E59">
            <v>1229.5946759999999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4.629048842595" createdVersion="4" refreshedVersion="4" minRefreshableVersion="3" recordCount="152">
  <cacheSource type="worksheet">
    <worksheetSource ref="A4:J156" sheet="Ridge_Weather_Output"/>
  </cacheSource>
  <cacheFields count="10">
    <cacheField name="Alpha_0.1" numFmtId="0">
      <sharedItems containsSemiMixedTypes="0" containsString="0" containsNumber="1" minValue="-1763.4707362925501" maxValue="1737.4994042313101"/>
    </cacheField>
    <cacheField name="Alpha_1" numFmtId="0">
      <sharedItems containsSemiMixedTypes="0" containsString="0" containsNumber="1" minValue="-1727.41069913768" maxValue="1732.07049787387"/>
    </cacheField>
    <cacheField name="Alpha_10" numFmtId="0">
      <sharedItems containsSemiMixedTypes="0" containsString="0" containsNumber="1" minValue="-1466.1957280076699" maxValue="1674.42402471006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tring="0" containsBlank="1" containsNumber="1" containsInteger="1" minValue="1" maxValue="1"/>
    </cacheField>
    <cacheField name="Contribution to Sales ($)" numFmtId="0">
      <sharedItems containsSemiMixedTypes="0" containsString="0" containsNumber="1" minValue="-1763.4707362925501" maxValue="1737.4994042313101"/>
    </cacheField>
    <cacheField name="% to Total Betas" numFmtId="165">
      <sharedItems containsSemiMixedTypes="0" containsString="0" containsNumber="1" minValue="-0.5630646370187371" maxValue="0.57148106503266494"/>
    </cacheField>
    <cacheField name="USD Avg. Store Daily Sales" numFmtId="44">
      <sharedItems containsSemiMixedTypes="0" containsString="0" containsNumber="1" minValue="-692.34127992211165" maxValue="702.69007499897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n v="-21.897634142662302"/>
    <n v="-21.505578865240199"/>
    <n v="-17.6560664209848"/>
    <s v="Intercept"/>
    <x v="0"/>
    <x v="0"/>
    <n v="1"/>
    <n v="-21.897634142662302"/>
    <n v="7.0962806606325677E-3"/>
    <n v="8.7255489197155676"/>
  </r>
  <r>
    <n v="39.923346364741597"/>
    <n v="39.906552715331898"/>
    <n v="39.739172151319003"/>
    <s v="Open Hours"/>
    <x v="1"/>
    <x v="0"/>
    <m/>
    <n v="8.6158950000000001"/>
    <n v="-2.7921193981144564E-3"/>
    <n v="-3.4331751466778599"/>
  </r>
  <r>
    <n v="50.283731533324001"/>
    <n v="50.286887013389403"/>
    <n v="50.31965589555"/>
    <s v="Labour Hours"/>
    <x v="2"/>
    <x v="0"/>
    <m/>
    <n v="20.867023"/>
    <n v="-6.7622945380834514E-3"/>
    <n v="-8.31488136157129"/>
  </r>
  <r>
    <n v="-13.320138122630899"/>
    <n v="-13.4035549696668"/>
    <n v="-14.390694664746199"/>
    <s v="rain"/>
    <x v="3"/>
    <x v="1"/>
    <m/>
    <n v="1"/>
    <n v="-3.240660892588009E-4"/>
    <n v="-0.39846993802476233"/>
  </r>
  <r>
    <n v="-35.829997938920599"/>
    <n v="-35.767028270262202"/>
    <n v="-35.502269419735299"/>
    <s v="snow"/>
    <x v="3"/>
    <x v="1"/>
    <m/>
    <n v="1"/>
    <n v="-3.240660892588009E-4"/>
    <n v="-0.39846993802476233"/>
  </r>
  <r>
    <n v="2.9747234962998101"/>
    <n v="2.9415527102382701"/>
    <n v="2.6421147654629902"/>
    <s v="meantempi"/>
    <x v="3"/>
    <x v="1"/>
    <m/>
    <n v="50.734611999999998"/>
    <n v="-1.6441367300902631E-2"/>
    <n v="-20.216217699350363"/>
  </r>
  <r>
    <n v="-0.63691719966729499"/>
    <n v="-0.64901173304284698"/>
    <n v="-0.75711313850770801"/>
    <s v="meandewpti"/>
    <x v="3"/>
    <x v="1"/>
    <m/>
    <n v="45.045870000000001"/>
    <n v="-1.4597838928160342E-2"/>
    <n v="-17.949425027171504"/>
  </r>
  <r>
    <n v="-1.9201744046198299"/>
    <n v="-1.93421565434437"/>
    <n v="-2.0528874422558698"/>
    <s v="meanwindspdi"/>
    <x v="3"/>
    <x v="1"/>
    <m/>
    <n v="8.3283509999999996"/>
    <n v="-2.6989361385446236E-3"/>
    <n v="-3.3185975068184672"/>
  </r>
  <r>
    <n v="-0.79383065873154901"/>
    <n v="-0.78909496817815505"/>
    <n v="-0.73123484582995202"/>
    <s v="humidity"/>
    <x v="3"/>
    <x v="1"/>
    <m/>
    <n v="79.505123999999995"/>
    <n v="-2.5764914610716033E-2"/>
    <n v="-31.680401832931047"/>
  </r>
  <r>
    <n v="9.9650197158526996"/>
    <n v="10.0678227721189"/>
    <n v="10.3123938406658"/>
    <s v="precipi"/>
    <x v="3"/>
    <x v="1"/>
    <m/>
    <n v="1.7010999999999998E-2"/>
    <n v="-5.512688244381462E-6"/>
    <n v="-6.778372115739232E-3"/>
  </r>
  <r>
    <n v="79.042709279307104"/>
    <n v="77.996057720411002"/>
    <n v="65.656219941963997"/>
    <s v="Holiday_Event_Ash Wednesday "/>
    <x v="4"/>
    <x v="2"/>
    <n v="1"/>
    <n v="79.042709279307104"/>
    <n v="-2.5615061680565387E-2"/>
    <n v="-31.496143467834809"/>
  </r>
  <r>
    <n v="338.40544900197199"/>
    <n v="337.39095068804198"/>
    <n v="327.46218063139003"/>
    <s v="Holiday_Event_Autumn Half Term Ends"/>
    <x v="4"/>
    <x v="2"/>
    <n v="1"/>
    <n v="338.40544900197199"/>
    <n v="-0.10966573044193766"/>
    <n v="-134.84439829105767"/>
  </r>
  <r>
    <n v="-136.45855193464499"/>
    <n v="-136.64578518137"/>
    <n v="-136.44965383254899"/>
    <s v="Holiday_Event_Autumn Half Term Starts"/>
    <x v="4"/>
    <x v="2"/>
    <n v="1"/>
    <n v="-136.45855193464499"/>
    <n v="4.4221589271379383E-2"/>
    <n v="54.374630732346809"/>
  </r>
  <r>
    <n v="31.653657287970599"/>
    <n v="47.396334616939498"/>
    <n v="155.88162113003699"/>
    <s v="Holiday_Event_Bank Holiday"/>
    <x v="4"/>
    <x v="2"/>
    <n v="1"/>
    <n v="31.653657287970599"/>
    <n v="-1.0257876928050974E-2"/>
    <n v="-12.613030857794712"/>
  </r>
  <r>
    <n v="716.46043473625696"/>
    <n v="702.83788609755095"/>
    <n v="599.88025906423104"/>
    <s v="Holiday_Event_Bank Holiday (Easter Monday)"/>
    <x v="4"/>
    <x v="2"/>
    <n v="1"/>
    <n v="716.46043473625696"/>
    <n v="-0.23218053119363916"/>
    <n v="-285.48794502655062"/>
  </r>
  <r>
    <n v="-1739.88366962945"/>
    <n v="-1698.2916895272199"/>
    <n v="-1397.09070203649"/>
    <s v="Holiday_Event_Christmas Eve"/>
    <x v="4"/>
    <x v="2"/>
    <n v="1"/>
    <n v="-1739.88366962945"/>
    <n v="0.56383729658206738"/>
    <n v="693.291338007543"/>
  </r>
  <r>
    <n v="-836.44641211202702"/>
    <n v="-827.652532419659"/>
    <n v="-753.08557135065303"/>
    <s v="Holiday_Event_Diwali"/>
    <x v="4"/>
    <x v="2"/>
    <n v="1"/>
    <n v="-836.44641211202702"/>
    <n v="0.27106391764769994"/>
    <n v="333.29874999531427"/>
  </r>
  <r>
    <n v="-194.00931065575699"/>
    <n v="-192.66397146237401"/>
    <n v="-184.087130641172"/>
    <s v="Holiday_Event_Easter Holidays End"/>
    <x v="4"/>
    <x v="2"/>
    <n v="1"/>
    <n v="-194.00931065575699"/>
    <n v="6.2871838584006981E-2"/>
    <n v="77.306877993226365"/>
  </r>
  <r>
    <n v="39.797612433019701"/>
    <n v="37.7733845641635"/>
    <n v="22.889482483679"/>
    <s v="Holiday_Event_Easter Holidays Start"/>
    <x v="4"/>
    <x v="2"/>
    <n v="1"/>
    <n v="39.797612433019701"/>
    <n v="-1.2897056623006126E-2"/>
    <n v="-15.858152159718871"/>
  </r>
  <r>
    <n v="-523.88895008483905"/>
    <n v="-511.92245433797501"/>
    <n v="-420.934791123678"/>
    <s v="Holiday_Event_Easter Sunday"/>
    <x v="4"/>
    <x v="2"/>
    <n v="1"/>
    <n v="-523.88895008483905"/>
    <n v="0.16977464325989294"/>
    <n v="208.75399747216363"/>
  </r>
  <r>
    <n v="-54.877176784536303"/>
    <n v="-55.309048399705901"/>
    <n v="-58.509900642230299"/>
    <s v="Holiday_Event_Eid"/>
    <x v="4"/>
    <x v="2"/>
    <n v="1"/>
    <n v="-54.877176784536303"/>
    <n v="1.7783832070128538E-2"/>
    <n v="21.866905232308106"/>
  </r>
  <r>
    <n v="-30.107098087423701"/>
    <n v="-36.020352625677802"/>
    <n v="-75.176601921554095"/>
    <s v="Holiday_Event_England/Wales Christmas Holidays End"/>
    <x v="4"/>
    <x v="2"/>
    <n v="1"/>
    <n v="-30.107098087423701"/>
    <n v="9.7566895361225238E-3"/>
    <n v="11.996773509001164"/>
  </r>
  <r>
    <n v="-288.00395592993601"/>
    <n v="-280.84981851252297"/>
    <n v="-221.81344491688299"/>
    <s v="Holiday_Event_England/Wales Christmas Holidays Start"/>
    <x v="4"/>
    <x v="2"/>
    <n v="1"/>
    <n v="-288.00395592993601"/>
    <n v="9.3332315689278411E-2"/>
    <n v="114.760918470288"/>
  </r>
  <r>
    <n v="-25.492909782280901"/>
    <n v="-26.613031467542701"/>
    <n v="-31.775458051906199"/>
    <s v="Holiday_Event_England/Wales Summer Holidays Start"/>
    <x v="4"/>
    <x v="2"/>
    <n v="1"/>
    <n v="-25.492909782280901"/>
    <n v="8.2613875769712002E-3"/>
    <n v="10.158158181016328"/>
  </r>
  <r>
    <n v="-181.140803423904"/>
    <n v="-178.94312027505401"/>
    <n v="-157.35804717443699"/>
    <s v="Holiday_Event_Father'S Day"/>
    <x v="4"/>
    <x v="2"/>
    <n v="1"/>
    <n v="-181.140803423904"/>
    <n v="5.8701591770781783E-2"/>
    <n v="72.179164714078695"/>
  </r>
  <r>
    <n v="51.903894211375203"/>
    <n v="53.4829401616052"/>
    <n v="60.892483159093899"/>
    <s v="Holiday_Event_Freshers Week Starts"/>
    <x v="4"/>
    <x v="2"/>
    <n v="1"/>
    <n v="51.903894211375203"/>
    <n v="-1.6820292014382877E-2"/>
    <n v="-20.682141509650499"/>
  </r>
  <r>
    <n v="10.400529446742"/>
    <n v="11.4941086792159"/>
    <n v="14.7388077264395"/>
    <s v="Holiday_Event_Half Term Ends"/>
    <x v="4"/>
    <x v="2"/>
    <n v="1"/>
    <n v="10.400529446742"/>
    <n v="-3.3704589040266801E-3"/>
    <n v="-4.1442983240680009"/>
  </r>
  <r>
    <n v="16.707597481305299"/>
    <n v="15.7390810319873"/>
    <n v="5.14369736794076"/>
    <s v="Holiday_Event_Half Term Starts"/>
    <x v="4"/>
    <x v="2"/>
    <n v="1"/>
    <n v="16.707597481305299"/>
    <n v="-5.4143657766768001E-3"/>
    <n v="-6.6574753329183984"/>
  </r>
  <r>
    <n v="145.83955178367199"/>
    <n v="139.853282001482"/>
    <n v="98.903013847084196"/>
    <s v="Holiday_Event_Halloween"/>
    <x v="4"/>
    <x v="2"/>
    <n v="1"/>
    <n v="145.83955178367199"/>
    <n v="-4.7261653205790961E-2"/>
    <n v="-58.112677160798896"/>
  </r>
  <r>
    <n v="48.877609594176"/>
    <n v="48.478612165409501"/>
    <n v="41.831020945728397"/>
    <s v="Holiday_Event_International Womens Day                                                "/>
    <x v="4"/>
    <x v="2"/>
    <n v="1"/>
    <n v="48.877609594176"/>
    <n v="-1.5839575793503063E-2"/>
    <n v="-19.476258065789843"/>
  </r>
  <r>
    <n v="208.29723877975999"/>
    <n v="209.20866349804999"/>
    <n v="216.63958041579701"/>
    <s v="Holiday_Event_May Day Bank Holiday"/>
    <x v="4"/>
    <x v="2"/>
    <n v="1"/>
    <n v="208.29723877975999"/>
    <n v="-6.750207157476347E-2"/>
    <n v="-83.000187827300095"/>
  </r>
  <r>
    <n v="-193.15791591552099"/>
    <n v="-191.58664475505"/>
    <n v="-179.114091165818"/>
    <s v="Holiday_Event_Mother'S Day          "/>
    <x v="4"/>
    <x v="2"/>
    <n v="1"/>
    <n v="-193.15791591552099"/>
    <n v="6.259593042012318E-2"/>
    <n v="76.967622783849905"/>
  </r>
  <r>
    <n v="-431.60179464007098"/>
    <n v="-407.163843791109"/>
    <n v="-247.61048665431699"/>
    <s v="Holiday_Event_New Years Day"/>
    <x v="4"/>
    <x v="2"/>
    <n v="1"/>
    <n v="-431.60179464007098"/>
    <n v="0.13986750570608789"/>
    <n v="171.98034036160527"/>
  </r>
  <r>
    <n v="-1763.4707362925501"/>
    <n v="-1727.41069913768"/>
    <n v="-1466.1957280076699"/>
    <s v="Holiday_Event_New Years Eve"/>
    <x v="4"/>
    <x v="2"/>
    <n v="1"/>
    <n v="-1763.4707362925501"/>
    <n v="0.57148106503266494"/>
    <n v="702.69007499897452"/>
  </r>
  <r>
    <n v="-40.2227739802765"/>
    <n v="-40.911380283317399"/>
    <n v="-45.814588926385497"/>
    <s v="Holiday_Event_Ni Bank Holiday"/>
    <x v="4"/>
    <x v="2"/>
    <n v="1"/>
    <n v="-40.2227739802765"/>
    <n v="1.3034837062928859E-2"/>
    <n v="16.027566255104801"/>
  </r>
  <r>
    <n v="-84.369114556779095"/>
    <n v="-90.252102206258499"/>
    <n v="-128.23010783065999"/>
    <s v="Holiday_Event_Ni Christmas Holidays Ends"/>
    <x v="4"/>
    <x v="2"/>
    <n v="1"/>
    <n v="-84.369114556779095"/>
    <n v="2.7341169008643171E-2"/>
    <n v="33.618555848643837"/>
  </r>
  <r>
    <n v="-174.46714134710399"/>
    <n v="-166.997205882575"/>
    <n v="-106.32570811956801"/>
    <s v="Holiday_Event_Ni Christmas Holidays Start"/>
    <x v="4"/>
    <x v="2"/>
    <n v="1"/>
    <n v="-174.46714134710399"/>
    <n v="5.6538884200518433E-2"/>
    <n v="69.519910999937977"/>
  </r>
  <r>
    <n v="-192.27064741192601"/>
    <n v="-188.973685993711"/>
    <n v="-164.03367495622601"/>
    <s v="Holiday_Event_Ni Half Term Ends"/>
    <x v="4"/>
    <x v="2"/>
    <n v="1"/>
    <n v="-192.27064741192601"/>
    <n v="6.2308396786040651E-2"/>
    <n v="76.614072958211096"/>
  </r>
  <r>
    <n v="56.789606435447403"/>
    <n v="56.895482500590198"/>
    <n v="57.877813130001499"/>
    <s v="Holiday_Event_Ni Half Term Starts"/>
    <x v="4"/>
    <x v="2"/>
    <n v="1"/>
    <n v="56.789606435447403"/>
    <n v="-1.8403585668081871E-2"/>
    <n v="-22.62895095678337"/>
  </r>
  <r>
    <n v="-122.151722021693"/>
    <n v="-119.94428985096199"/>
    <n v="-99.424071487568696"/>
    <s v="Holiday_Event_Ni Holidays End"/>
    <x v="4"/>
    <x v="2"/>
    <n v="1"/>
    <n v="-122.151722021693"/>
    <n v="3.95852308517982E-2"/>
    <n v="48.673789103602012"/>
  </r>
  <r>
    <n v="270.763491342539"/>
    <n v="269.06483693320598"/>
    <n v="250.847154794734"/>
    <s v="Holiday_Event_Ni Holidays Start"/>
    <x v="4"/>
    <x v="2"/>
    <n v="1"/>
    <n v="270.763491342539"/>
    <n v="-8.7745265753435803E-2"/>
    <n v="-107.89111161462979"/>
  </r>
  <r>
    <n v="21.5227701226239"/>
    <n v="18.696879106044499"/>
    <n v="4.02333813554801"/>
    <s v="Holiday_Event_Ni Summer Holidays Start"/>
    <x v="4"/>
    <x v="2"/>
    <n v="1"/>
    <n v="21.5227701226239"/>
    <n v="-6.9747999436548897E-3"/>
    <n v="-8.5761768768831512"/>
  </r>
  <r>
    <n v="-37.432503195771702"/>
    <n v="-36.6865974380758"/>
    <n v="-31.279260823228"/>
    <s v="Holiday_Event_Ni, England &amp; Wales Bank Holiday"/>
    <x v="4"/>
    <x v="2"/>
    <n v="1"/>
    <n v="-37.432503195771702"/>
    <n v="1.2130604921821303E-2"/>
    <n v="14.915727228530869"/>
  </r>
  <r>
    <n v="-93.690885634593499"/>
    <n v="-92.185098934301706"/>
    <n v="-82.740869831081497"/>
    <s v="Holiday_Event_Ramadan Starts"/>
    <x v="4"/>
    <x v="2"/>
    <n v="1"/>
    <n v="-93.690885634593499"/>
    <n v="3.0362038906796285E-2"/>
    <n v="37.333001392301568"/>
  </r>
  <r>
    <n v="479.96561734693199"/>
    <n v="477.00321558866801"/>
    <n v="450.23376537555703"/>
    <s v="Holiday_Event_Scotland Bank Holiday"/>
    <x v="4"/>
    <x v="2"/>
    <n v="1"/>
    <n v="479.96561734693199"/>
    <n v="-0.15554058059230635"/>
    <n v="-191.2518697982488"/>
  </r>
  <r>
    <n v="720.60666537863199"/>
    <n v="692.48514443988904"/>
    <n v="519.01177666492697"/>
    <s v="Holiday_Event_Scotland Summer Holidays End"/>
    <x v="4"/>
    <x v="2"/>
    <n v="1"/>
    <n v="720.60666537863199"/>
    <n v="-0.23352418394307864"/>
    <n v="-287.14009329365416"/>
  </r>
  <r>
    <n v="-108.305165787927"/>
    <n v="-108.492730577911"/>
    <n v="-103.60265572175101"/>
    <s v="Holiday_Event_Scotland Summer Holidays Start"/>
    <x v="4"/>
    <x v="2"/>
    <n v="1"/>
    <n v="-108.305165787927"/>
    <n v="3.509803152341958E-2"/>
    <n v="43.15635269927688"/>
  </r>
  <r>
    <n v="-322.28127233030898"/>
    <n v="-321.99171342547299"/>
    <n v="-313.52352038967501"/>
    <s v="Holiday_Event_Scottish Christmas Holidays End"/>
    <x v="4"/>
    <x v="2"/>
    <n v="1"/>
    <n v="-322.28127233030898"/>
    <n v="0.10444043156543383"/>
    <n v="128.41939861199978"/>
  </r>
  <r>
    <n v="427.94472187484899"/>
    <n v="433.46609211183602"/>
    <n v="474.79217249530899"/>
    <s v="Holiday_Event_Scottish Christmas Holidays Start"/>
    <x v="4"/>
    <x v="2"/>
    <n v="1"/>
    <n v="427.94472187484899"/>
    <n v="-0.13868237243692755"/>
    <n v="-170.52310680349524"/>
  </r>
  <r>
    <n v="651.78724709483004"/>
    <n v="649.17816481673299"/>
    <n v="621.068053517213"/>
    <s v="Holiday_Event_Scottish Holidays Start Bank Holiday (Good Friday)"/>
    <x v="4"/>
    <x v="2"/>
    <n v="1"/>
    <n v="651.78724709483004"/>
    <n v="-0.2112221441947813"/>
    <n v="-259.71762395520739"/>
  </r>
  <r>
    <n v="35.821612599934603"/>
    <n v="34.5051744333324"/>
    <n v="20.806303579619399"/>
    <s v="Holiday_Event_Shrove Tuesday"/>
    <x v="4"/>
    <x v="2"/>
    <n v="1"/>
    <n v="35.821612599934603"/>
    <n v="-1.1608569906204595E-2"/>
    <n v="-14.273835752642988"/>
  </r>
  <r>
    <n v="-38.039549934737302"/>
    <n v="-37.563326343703501"/>
    <n v="-34.938890946695402"/>
    <s v="Holiday_Event_St Patricks Day (Ni Bhol)"/>
    <x v="4"/>
    <x v="2"/>
    <n v="1"/>
    <n v="-38.039549934737302"/>
    <n v="1.2327328184515193E-2"/>
    <n v="15.157617104984627"/>
  </r>
  <r>
    <n v="108.62345516457999"/>
    <n v="108.40897857338"/>
    <n v="104.93823511592799"/>
    <s v="Holiday_Event_Valentines Day      "/>
    <x v="4"/>
    <x v="2"/>
    <n v="1"/>
    <n v="108.62345516457999"/>
    <n v="-3.5201178316964135E-2"/>
    <n v="-43.283181447465736"/>
  </r>
  <r>
    <n v="-128.44797794357001"/>
    <n v="-127.90836735988501"/>
    <n v="-122.652136592384"/>
    <s v="Holiday_Event_World Book Day    "/>
    <x v="4"/>
    <x v="2"/>
    <n v="1"/>
    <n v="-128.44797794357001"/>
    <n v="4.162563388537345E-2"/>
    <n v="51.182657810580388"/>
  </r>
  <r>
    <n v="-220.95205420663601"/>
    <n v="-204.695054295636"/>
    <n v="-114.055982933558"/>
    <s v="Holiday_Period_All School Hols"/>
    <x v="4"/>
    <x v="2"/>
    <n v="1"/>
    <n v="-220.95205420663601"/>
    <n v="7.160306812044312E-2"/>
    <n v="88.042751346162177"/>
  </r>
  <r>
    <n v="208.29723877979001"/>
    <n v="209.20866349804001"/>
    <n v="216.639580415799"/>
    <s v="Holiday_Period_Bank Holiday"/>
    <x v="4"/>
    <x v="2"/>
    <n v="1"/>
    <n v="208.29723877979001"/>
    <n v="-6.7502071574773198E-2"/>
    <n v="-83.000187827312061"/>
  </r>
  <r>
    <n v="123.681332196065"/>
    <n v="93.123895974894793"/>
    <n v="-106.49577437296"/>
    <s v="Holiday_Period_Christmas"/>
    <x v="4"/>
    <x v="2"/>
    <n v="1"/>
    <n v="123.681332196065"/>
    <n v="-4.0080925639097403E-2"/>
    <n v="-49.283292774986059"/>
  </r>
  <r>
    <n v="-29.409870369669498"/>
    <n v="-27.0584233275573"/>
    <n v="-10.3835214495414"/>
    <s v="Holiday_Period_Easter"/>
    <x v="4"/>
    <x v="2"/>
    <n v="1"/>
    <n v="-29.409870369669498"/>
    <n v="9.5307416763070803E-3"/>
    <n v="11.7189492235185"/>
  </r>
  <r>
    <n v="-156.92320761211599"/>
    <n v="-152.14963009637401"/>
    <n v="-117.931427000562"/>
    <s v="Holiday_Period_Halloween"/>
    <x v="4"/>
    <x v="2"/>
    <n v="1"/>
    <n v="-156.92320761211599"/>
    <n v="5.0853490204805327E-2"/>
    <n v="62.529180811846778"/>
  </r>
  <r>
    <n v="-72.470737771966"/>
    <n v="-62.601844693897"/>
    <n v="14.0933734015703"/>
    <s v="Holiday_Period_Halloween - School"/>
    <x v="4"/>
    <x v="2"/>
    <n v="1"/>
    <n v="-72.470737771966"/>
    <n v="2.3485308575461088E-2"/>
    <n v="28.877410388604098"/>
  </r>
  <r>
    <n v="629.84428090510301"/>
    <n v="623.05788942977301"/>
    <n v="572.69001802282696"/>
    <s v="Holiday_Period_Ni School Hols"/>
    <x v="4"/>
    <x v="2"/>
    <n v="1"/>
    <n v="629.84428090510301"/>
    <n v="-0.20411117295493839"/>
    <n v="-250.97401157750741"/>
  </r>
  <r>
    <n v="52.710720328632803"/>
    <n v="44.464038585327302"/>
    <n v="-12.085298211043201"/>
    <s v="Holiday_Period_Ni/England/Wales School Hols"/>
    <x v="4"/>
    <x v="2"/>
    <n v="1"/>
    <n v="52.710720328632803"/>
    <n v="-1.708175699891441E-2"/>
    <n v="-21.003637462590895"/>
  </r>
  <r>
    <n v="-60.000860356029797"/>
    <n v="-50.084164444883399"/>
    <n v="3.9597422081881102"/>
    <s v="Holiday_Period_Ni/Scot School Hols"/>
    <x v="4"/>
    <x v="2"/>
    <n v="1"/>
    <n v="-60.000860356029797"/>
    <n v="1.9444244167742E-2"/>
    <n v="23.908539107499614"/>
  </r>
  <r>
    <n v="-292.84440624971899"/>
    <n v="-292.69811954464899"/>
    <n v="-289.29229368806398"/>
    <s v="Holiday_Period_None"/>
    <x v="4"/>
    <x v="2"/>
    <n v="1"/>
    <n v="-292.84440624971899"/>
    <n v="9.4900941494661981E-2"/>
    <n v="116.68969240922385"/>
  </r>
  <r>
    <n v="122.57031121251801"/>
    <n v="120.014030663193"/>
    <n v="110.314741770699"/>
    <s v="Holiday_Period_School Hols"/>
    <x v="4"/>
    <x v="2"/>
    <n v="1"/>
    <n v="122.57031121251801"/>
    <n v="-3.9720881413874864E-2"/>
    <n v="-48.840584312527881"/>
  </r>
  <r>
    <n v="-107.94931463371"/>
    <n v="-106.387088418418"/>
    <n v="-98.688498249080993"/>
    <s v="Holiday_Period_Scotland School Hols"/>
    <x v="4"/>
    <x v="2"/>
    <n v="1"/>
    <n v="-107.94931463371"/>
    <n v="3.4982712231514251E-2"/>
    <n v="43.014556711910004"/>
  </r>
  <r>
    <n v="-286.68013845462502"/>
    <n v="-281.59685470816402"/>
    <n v="-241.59892051982001"/>
    <s v="Holiday_Period_St Patricks"/>
    <x v="4"/>
    <x v="2"/>
    <n v="1"/>
    <n v="-286.68013845462502"/>
    <n v="9.2903311337161912E-2"/>
    <n v="114.23341700294472"/>
  </r>
  <r>
    <n v="90.126706285661797"/>
    <n v="87.402661395372604"/>
    <n v="72.834260607692798"/>
    <s v="Holiday_Period_Valentines"/>
    <x v="4"/>
    <x v="2"/>
    <n v="1"/>
    <n v="90.126706285661797"/>
    <n v="-2.9207009243771009E-2"/>
    <n v="-35.912783068023614"/>
  </r>
  <r>
    <n v="19.129316160784199"/>
    <n v="16.273567454180998"/>
    <n v="-0.82572051168605498"/>
    <s v="Promo_Cc &amp; Lic"/>
    <x v="5"/>
    <x v="3"/>
    <n v="1"/>
    <n v="19.129316160784199"/>
    <n v="-6.1991626784205153E-3"/>
    <n v="-7.6224574250437653"/>
  </r>
  <r>
    <n v="15.083446104969401"/>
    <n v="12.908290253117"/>
    <n v="-3.2952155468414799"/>
    <s v="Promo_Ears 342"/>
    <x v="5"/>
    <x v="3"/>
    <n v="1"/>
    <n v="15.083446104969401"/>
    <n v="-4.8880333917833262E-3"/>
    <n v="-6.0102998346469994"/>
  </r>
  <r>
    <n v="44.750056117221099"/>
    <n v="44.731996766700298"/>
    <n v="41.810983451809903"/>
    <s v="Promo_Ears 342 &amp; Rbj Bog50% &amp; Plush Bog50%"/>
    <x v="5"/>
    <x v="3"/>
    <n v="1"/>
    <n v="44.750056117221099"/>
    <n v="-1.4501975680019721E-2"/>
    <n v="-17.831552087633728"/>
  </r>
  <r>
    <n v="-69.134167123107702"/>
    <n v="-75.304187207338401"/>
    <n v="-121.687993535449"/>
    <s v="Promo_Ears 342 &amp; Rbj Bogo50%"/>
    <x v="5"/>
    <x v="3"/>
    <n v="1"/>
    <n v="-69.134167123107702"/>
    <n v="2.240403917374988E-2"/>
    <n v="27.547887288938291"/>
  </r>
  <r>
    <n v="22.360234599573001"/>
    <n v="20.896259519478502"/>
    <n v="8.3148976561395997"/>
    <s v="Promo_Ears 342 / Hair 342"/>
    <x v="5"/>
    <x v="3"/>
    <n v="1"/>
    <n v="22.360234599573001"/>
    <n v="-7.2461937815929524E-3"/>
    <n v="-8.9098812951110009"/>
  </r>
  <r>
    <n v="-36.551086807108298"/>
    <n v="-35.052033881578502"/>
    <n v="-22.100514311440499"/>
    <s v="Promo_Es342"/>
    <x v="6"/>
    <x v="3"/>
    <n v="1"/>
    <n v="-36.551086807108298"/>
    <n v="1.1844967759738537E-2"/>
    <n v="14.564509294766152"/>
  </r>
  <r>
    <n v="51.596058833307701"/>
    <n v="55.943008961632401"/>
    <n v="85.959602911588902"/>
    <s v="Promo_Esb3G2"/>
    <x v="5"/>
    <x v="3"/>
    <n v="1"/>
    <n v="51.596058833307701"/>
    <n v="-1.6720533007277036E-2"/>
    <n v="-20.559478365630113"/>
  </r>
  <r>
    <n v="203.22568616933"/>
    <n v="205.19173163546901"/>
    <n v="222.35092890709299"/>
    <s v="Promo_Esb3G3"/>
    <x v="7"/>
    <x v="4"/>
    <n v="1"/>
    <n v="203.22568616933"/>
    <n v="-6.5858553353831159E-2"/>
    <n v="-80.979326572932735"/>
  </r>
  <r>
    <n v="-93.010771721439099"/>
    <n v="-90.174047459529206"/>
    <n v="-70.2141388685301"/>
    <s v="Promo_Hair &amp; Ears 342"/>
    <x v="5"/>
    <x v="3"/>
    <n v="1"/>
    <n v="-93.010771721439099"/>
    <n v="3.0141637050709838E-2"/>
    <n v="37.061996443477156"/>
  </r>
  <r>
    <n v="-120.59101706848"/>
    <n v="-118.42820426405299"/>
    <n v="-98.853448087210694"/>
    <s v="Promo_Hair &amp; Jwly 342"/>
    <x v="5"/>
    <x v="3"/>
    <n v="1"/>
    <n v="-120.59101706848"/>
    <n v="3.9079459301123623E-2"/>
    <n v="48.051895097620282"/>
  </r>
  <r>
    <n v="31.789712092649001"/>
    <n v="33.860452581826799"/>
    <n v="43.261244495599698"/>
    <s v="Promo_Hair &amp; Jwly B3G2"/>
    <x v="5"/>
    <x v="3"/>
    <n v="1"/>
    <n v="31.789712092649001"/>
    <n v="-1.0301967676527973E-2"/>
    <n v="-12.667244607382885"/>
  </r>
  <r>
    <n v="-68.6474673119057"/>
    <n v="-70.846834354158304"/>
    <n v="-84.720626560262204"/>
    <s v="Promo_Hair 342"/>
    <x v="5"/>
    <x v="3"/>
    <n v="1"/>
    <n v="-68.6474673119057"/>
    <n v="2.2246316269290651E-2"/>
    <n v="27.353952045331965"/>
  </r>
  <r>
    <n v="355.17814608909401"/>
    <n v="352.46425793721602"/>
    <n v="332.97600176512299"/>
    <s v="Sales_Promo_10 For 5"/>
    <x v="8"/>
    <x v="5"/>
    <n v="1"/>
    <n v="355.17814608909401"/>
    <n v="-0.11510119279328376"/>
    <n v="-141.52781385987129"/>
  </r>
  <r>
    <n v="-64.584810936503999"/>
    <n v="-64.498475640227596"/>
    <n v="-64.486080119684203"/>
    <s v="Sales_Promo_342"/>
    <x v="8"/>
    <x v="5"/>
    <n v="1"/>
    <n v="-64.584810936503999"/>
    <n v="2.0929747105711886E-2"/>
    <n v="25.735105611209743"/>
  </r>
  <r>
    <n v="-60.344998352002897"/>
    <n v="-58.7642784701343"/>
    <n v="-47.121900902707303"/>
    <s v="Sales_Promo_342 / Bogof"/>
    <x v="8"/>
    <x v="5"/>
    <n v="1"/>
    <n v="-60.344998352002897"/>
    <n v="1.9555767622262365E-2"/>
    <n v="24.045667753426983"/>
  </r>
  <r>
    <n v="123.953634189987"/>
    <n v="123.549666361894"/>
    <n v="117.828130729132"/>
    <s v="Sales_Promo_345"/>
    <x v="8"/>
    <x v="5"/>
    <n v="1"/>
    <n v="123.953634189987"/>
    <n v="-4.0169169481365084E-2"/>
    <n v="-49.391796933628186"/>
  </r>
  <r>
    <n v="8.2685477446062698"/>
    <n v="2.94221677923499"/>
    <n v="-32.384338299441197"/>
    <s v="Sales_Promo_545"/>
    <x v="8"/>
    <x v="5"/>
    <n v="1"/>
    <n v="8.2685477446062698"/>
    <n v="-2.6795559314442322E-3"/>
    <n v="-3.2947677073480488"/>
  </r>
  <r>
    <n v="-37.799672895346099"/>
    <n v="-37.305693576018299"/>
    <n v="-33.479594137373297"/>
    <s v="Sales_Promo_75% Off"/>
    <x v="8"/>
    <x v="5"/>
    <n v="1"/>
    <n v="-37.799672895346099"/>
    <n v="1.2249592170456706E-2"/>
    <n v="15.06203331596485"/>
  </r>
  <r>
    <n v="-102.689490863942"/>
    <n v="-100.413838311596"/>
    <n v="-84.003229645284407"/>
    <s v="Sales_Promo_B3G3"/>
    <x v="8"/>
    <x v="5"/>
    <n v="1"/>
    <n v="-102.689490863942"/>
    <n v="3.3278181712255051E-2"/>
    <n v="40.918675060349372"/>
  </r>
  <r>
    <n v="-221.981354998726"/>
    <n v="-217.97385508549601"/>
    <n v="-189.328989389881"/>
    <s v="Sales_Promo_€2 Dot"/>
    <x v="8"/>
    <x v="5"/>
    <n v="1"/>
    <n v="-221.981354998726"/>
    <n v="7.1936629602806709E-2"/>
    <n v="88.452896768995117"/>
  </r>
  <r>
    <n v="-63.000240216696099"/>
    <n v="-62.990081539849498"/>
    <n v="-62.897639184448799"/>
    <s v="Cluster_0"/>
    <x v="0"/>
    <x v="0"/>
    <n v="1"/>
    <n v="-63.000240216696099"/>
    <n v="2.0416241469389737E-2"/>
    <n v="25.103701814692037"/>
  </r>
  <r>
    <n v="-228.032225129529"/>
    <n v="-228.01231592576099"/>
    <n v="-227.833890426615"/>
    <s v="Cluster_1"/>
    <x v="0"/>
    <x v="0"/>
    <n v="1"/>
    <n v="-228.032225129529"/>
    <n v="7.3897511422708922E-2"/>
    <n v="90.863986615012067"/>
  </r>
  <r>
    <n v="-93.5751946960645"/>
    <n v="-93.536085619187602"/>
    <n v="-93.078414540889199"/>
    <s v="Cluster_2"/>
    <x v="0"/>
    <x v="0"/>
    <n v="1"/>
    <n v="-93.5751946960645"/>
    <n v="3.0324547396784512E-2"/>
    <n v="37.286902031195893"/>
  </r>
  <r>
    <n v="384.60765984700299"/>
    <n v="384.53848306969502"/>
    <n v="383.80994415057"/>
    <s v="Cluster_3"/>
    <x v="0"/>
    <x v="0"/>
    <n v="1"/>
    <n v="384.60765984700299"/>
    <n v="-0.12463830022559741"/>
    <n v="-153.25459038308418"/>
  </r>
  <r>
    <n v="-266.74356890130599"/>
    <n v="-266.155357396211"/>
    <n v="-261.78761583338701"/>
    <s v="Day_of_Week_0"/>
    <x v="9"/>
    <x v="0"/>
    <n v="1"/>
    <n v="-266.74356890130599"/>
    <n v="8.6442545208781738E-2"/>
    <n v="106.28929336860733"/>
  </r>
  <r>
    <n v="-248.20904429800299"/>
    <n v="-247.63502832106099"/>
    <n v="-243.348765968154"/>
    <s v="Day_of_Week_1"/>
    <x v="9"/>
    <x v="0"/>
    <n v="1"/>
    <n v="-248.20904429800299"/>
    <n v="8.0436134304318299E-2"/>
    <n v="98.903842498610743"/>
  </r>
  <r>
    <n v="-206.94504108725999"/>
    <n v="-206.82967165548001"/>
    <n v="-205.86317776574401"/>
    <s v="Day_of_Week_2"/>
    <x v="9"/>
    <x v="0"/>
    <n v="1"/>
    <n v="-206.94504108725999"/>
    <n v="6.7063870156650218E-2"/>
    <n v="82.461377696572384"/>
  </r>
  <r>
    <n v="-212.58031651941701"/>
    <n v="-212.35377344696201"/>
    <n v="-210.82381164900301"/>
    <s v="Day_of_Week_3"/>
    <x v="9"/>
    <x v="0"/>
    <n v="1"/>
    <n v="-212.58031651941701"/>
    <n v="6.8890071827845539E-2"/>
    <n v="84.706865548776463"/>
  </r>
  <r>
    <n v="-58.784591246983297"/>
    <n v="-58.8081426372284"/>
    <n v="-58.685464009776197"/>
    <s v="Day_of_Week_4"/>
    <x v="9"/>
    <x v="0"/>
    <n v="1"/>
    <n v="-58.784591246983297"/>
    <n v="1.9050092594087017E-2"/>
    <n v="23.423892430996425"/>
  </r>
  <r>
    <n v="667.11831139732601"/>
    <n v="666.54393606203598"/>
    <n v="661.97079875456802"/>
    <s v="Day_of_Week_5"/>
    <x v="9"/>
    <x v="0"/>
    <n v="1"/>
    <n v="667.11831139732601"/>
    <n v="-0.21619042224746637"/>
    <n v="-265.82659219767658"/>
  </r>
  <r>
    <n v="326.14425083502601"/>
    <n v="325.23803739841998"/>
    <n v="318.538036471927"/>
    <s v="Day_of_Week_6"/>
    <x v="9"/>
    <x v="0"/>
    <n v="1"/>
    <n v="326.14425083502601"/>
    <n v="-0.10569229190234829"/>
    <n v="-129.95867941736535"/>
  </r>
  <r>
    <n v="-208.496341001666"/>
    <n v="-206.34000314005601"/>
    <n v="-189.22848842598901"/>
    <s v="Week_Num_1"/>
    <x v="10"/>
    <x v="2"/>
    <n v="1"/>
    <n v="-208.496341001666"/>
    <n v="6.7566593853179285E-2"/>
    <n v="83.079524077323569"/>
  </r>
  <r>
    <n v="-234.34188525235299"/>
    <n v="-231.58958674684101"/>
    <n v="-212.99588979969499"/>
    <s v="Week_Num_2"/>
    <x v="10"/>
    <x v="2"/>
    <n v="1"/>
    <n v="-234.34188525235299"/>
    <n v="7.5942258303264704E-2"/>
    <n v="93.378196493111062"/>
  </r>
  <r>
    <n v="-175.11102382825399"/>
    <n v="-174.85681500523"/>
    <n v="-176.037504085753"/>
    <s v="Week_Num_3"/>
    <x v="10"/>
    <x v="2"/>
    <n v="1"/>
    <n v="-175.11102382825399"/>
    <n v="5.6747544678126968E-2"/>
    <n v="69.776478812297057"/>
  </r>
  <r>
    <n v="-168.72010773269099"/>
    <n v="-168.054694956578"/>
    <n v="-162.73171557597601"/>
    <s v="Week_Num_4"/>
    <x v="10"/>
    <x v="2"/>
    <n v="1"/>
    <n v="-168.72010773269099"/>
    <n v="5.4676465492256743E-2"/>
    <n v="67.229890871776604"/>
  </r>
  <r>
    <n v="-224.662866659207"/>
    <n v="-223.58691880731601"/>
    <n v="-213.921841620317"/>
    <s v="Week_Num_5"/>
    <x v="10"/>
    <x v="2"/>
    <n v="1"/>
    <n v="-224.662866659207"/>
    <n v="7.2805616599920658E-2"/>
    <n v="89.52139855415966"/>
  </r>
  <r>
    <n v="-624.83562540595096"/>
    <n v="-620.82532975813103"/>
    <n v="-592.81354829244106"/>
    <s v="Week_Num_6"/>
    <x v="10"/>
    <x v="2"/>
    <n v="1"/>
    <n v="-624.83562540595096"/>
    <n v="0.20248803755488359"/>
    <n v="248.97821293117292"/>
  </r>
  <r>
    <n v="-505.74632195904297"/>
    <n v="-499.31344848763899"/>
    <n v="-449.428952497235"/>
    <s v="Week_Num_7"/>
    <x v="10"/>
    <x v="2"/>
    <n v="1"/>
    <n v="-505.74632195904297"/>
    <n v="0.16389523271428949"/>
    <n v="201.52470556727138"/>
  </r>
  <r>
    <n v="-169.50270144458301"/>
    <n v="-170.247726019883"/>
    <n v="-179.244498833096"/>
    <s v="Week_Num_8"/>
    <x v="10"/>
    <x v="2"/>
    <n v="1"/>
    <n v="-169.50270144458301"/>
    <n v="5.4930077575948116E-2"/>
    <n v="67.54173093965278"/>
  </r>
  <r>
    <n v="-189.17687028024901"/>
    <n v="-190.72795091500501"/>
    <n v="-206.52736050399301"/>
    <s v="Week_Num_9"/>
    <x v="10"/>
    <x v="2"/>
    <n v="1"/>
    <n v="-189.17687028024901"/>
    <n v="6.1305808529939776E-2"/>
    <n v="75.381295776289335"/>
  </r>
  <r>
    <n v="-356.998818760321"/>
    <n v="-358.81219991912002"/>
    <n v="-373.36845023109498"/>
    <s v="Week_Num_10"/>
    <x v="10"/>
    <x v="2"/>
    <n v="1"/>
    <n v="-356.998818760321"/>
    <n v="0.11569121106566867"/>
    <n v="142.25329718633847"/>
  </r>
  <r>
    <n v="-310.55562640762099"/>
    <n v="-312.38442129229702"/>
    <n v="-323.632992014161"/>
    <s v="Week_Num_11"/>
    <x v="10"/>
    <x v="2"/>
    <n v="1"/>
    <n v="-310.55562640762099"/>
    <n v="0.10064054734723493"/>
    <n v="123.74708120788598"/>
  </r>
  <r>
    <n v="-242.69615190830299"/>
    <n v="-244.22297803403799"/>
    <n v="-252.819876961668"/>
    <s v="Week_Num_12"/>
    <x v="10"/>
    <x v="2"/>
    <n v="1"/>
    <n v="-242.69615190830299"/>
    <n v="7.8649592827083614E-2"/>
    <n v="96.707120609749794"/>
  </r>
  <r>
    <n v="-735.86079415758695"/>
    <n v="-722.93415777692303"/>
    <n v="-627.06646106631001"/>
    <s v="Week_Num_13"/>
    <x v="10"/>
    <x v="2"/>
    <n v="1"/>
    <n v="-735.86079415758695"/>
    <n v="0.23846752980152469"/>
    <n v="293.21840504282608"/>
  </r>
  <r>
    <n v="-396.981236622719"/>
    <n v="-386.13970207974103"/>
    <n v="-310.46860484824498"/>
    <s v="Week_Num_14"/>
    <x v="10"/>
    <x v="2"/>
    <n v="1"/>
    <n v="-396.981236622719"/>
    <n v="0.1286481568614472"/>
    <n v="158.18508875404834"/>
  </r>
  <r>
    <n v="-485.79912678777799"/>
    <n v="-475.899479730309"/>
    <n v="-404.97012508348303"/>
    <s v="Week_Num_15"/>
    <x v="10"/>
    <x v="2"/>
    <n v="1"/>
    <n v="-485.79912678777799"/>
    <n v="0.15743102318345559"/>
    <n v="193.57634794360956"/>
  </r>
  <r>
    <n v="-261.72783958033199"/>
    <n v="-256.51787063237998"/>
    <n v="-217.82333742881301"/>
    <s v="Week_Num_16"/>
    <x v="10"/>
    <x v="2"/>
    <n v="1"/>
    <n v="-261.72783958033199"/>
    <n v="8.481711742295299E-2"/>
    <n v="104.29067601692984"/>
  </r>
  <r>
    <n v="-125.533621277694"/>
    <n v="-121.62120130293199"/>
    <n v="-93.595252359318494"/>
    <s v="Week_Num_17"/>
    <x v="10"/>
    <x v="2"/>
    <n v="1"/>
    <n v="-125.533621277694"/>
    <n v="4.0681189717957693E-2"/>
    <n v="50.021374290546717"/>
  </r>
  <r>
    <n v="-258.92574484727999"/>
    <n v="-257.62904527829602"/>
    <n v="-249.66073033209199"/>
    <s v="Week_Num_18"/>
    <x v="10"/>
    <x v="2"/>
    <n v="1"/>
    <n v="-258.92574484727999"/>
    <n v="8.390905354108015E-2"/>
    <n v="103.1741255023111"/>
  </r>
  <r>
    <n v="-169.50844549016799"/>
    <n v="-169.61957222917201"/>
    <n v="-172.19708837524001"/>
    <s v="Week_Num_19"/>
    <x v="10"/>
    <x v="2"/>
    <n v="1"/>
    <n v="-169.50844549016799"/>
    <n v="5.4931939026337369E-2"/>
    <n v="67.544019769141045"/>
  </r>
  <r>
    <n v="-89.443441680996997"/>
    <n v="-89.429097650421397"/>
    <n v="-90.655182711130607"/>
    <s v="Week_Num_20"/>
    <x v="10"/>
    <x v="2"/>
    <n v="1"/>
    <n v="-89.443441680996997"/>
    <n v="2.8985586355408325E-2"/>
    <n v="35.640522663348321"/>
  </r>
  <r>
    <n v="31.1573901574458"/>
    <n v="30.902507214560401"/>
    <n v="26.660563375701699"/>
    <s v="Week_Num_21"/>
    <x v="10"/>
    <x v="2"/>
    <n v="1"/>
    <n v="31.1573901574458"/>
    <n v="-1.0097053579834115E-2"/>
    <n v="-12.415283325050767"/>
  </r>
  <r>
    <n v="4.0284342413561598"/>
    <n v="3.2758537956219298"/>
    <n v="-8.0934659631924308"/>
    <s v="Week_Num_22"/>
    <x v="10"/>
    <x v="2"/>
    <n v="1"/>
    <n v="4.0284342413561598"/>
    <n v="-1.3054789304325352E-3"/>
    <n v="-1.6052099424900195"/>
  </r>
  <r>
    <n v="96.197715012909498"/>
    <n v="94.499501665946795"/>
    <n v="82.007417451589504"/>
    <s v="Week_Num_23"/>
    <x v="10"/>
    <x v="2"/>
    <n v="1"/>
    <n v="96.197715012909498"/>
    <n v="-3.1174417299866222E-2"/>
    <n v="-38.331897539317801"/>
  </r>
  <r>
    <n v="163.582107307515"/>
    <n v="160.46100031629999"/>
    <n v="138.76883975924"/>
    <s v="Week_Num_24"/>
    <x v="10"/>
    <x v="2"/>
    <n v="1"/>
    <n v="163.582107307515"/>
    <n v="-5.3011413787859903E-2"/>
    <n v="-65.182552160785519"/>
  </r>
  <r>
    <n v="97.313812575638806"/>
    <n v="94.533545227941303"/>
    <n v="80.910008223826694"/>
    <s v="Week_Num_25"/>
    <x v="10"/>
    <x v="2"/>
    <n v="1"/>
    <n v="97.313812575638806"/>
    <n v="-3.1536106672251187E-2"/>
    <n v="-38.776628865968135"/>
  </r>
  <r>
    <n v="41.2847160110693"/>
    <n v="37.235601621545499"/>
    <n v="20.6180231381874"/>
    <s v="Week_Num_26"/>
    <x v="10"/>
    <x v="2"/>
    <n v="1"/>
    <n v="41.2847160110693"/>
    <n v="-1.337897646386743E-2"/>
    <n v="-16.450718230300698"/>
  </r>
  <r>
    <n v="-31.877645855130599"/>
    <n v="-38.530747489353303"/>
    <n v="-67.972787578869401"/>
    <s v="Week_Num_27"/>
    <x v="10"/>
    <x v="2"/>
    <n v="1"/>
    <n v="-31.877645855130599"/>
    <n v="1.0330464027049197E-2"/>
    <n v="12.702283568269213"/>
  </r>
  <r>
    <n v="-43.880934883722396"/>
    <n v="-50.5320516332267"/>
    <n v="-80.009427096167101"/>
    <s v="Week_Num_28"/>
    <x v="10"/>
    <x v="2"/>
    <n v="1"/>
    <n v="-43.880934883722396"/>
    <n v="1.4220322960788012E-2"/>
    <n v="17.485233403585497"/>
  </r>
  <r>
    <n v="54.239442543063802"/>
    <n v="42.233404291643602"/>
    <n v="-18.6316867053579"/>
    <s v="Week_Num_29"/>
    <x v="10"/>
    <x v="2"/>
    <n v="1"/>
    <n v="54.239442543063802"/>
    <n v="-1.7577164028508119E-2"/>
    <n v="-21.612787308632296"/>
  </r>
  <r>
    <n v="266.80660315962899"/>
    <n v="251.53079998984299"/>
    <n v="167.552251021231"/>
    <s v="Week_Num_30"/>
    <x v="10"/>
    <x v="2"/>
    <n v="1"/>
    <n v="266.80660315962899"/>
    <n v="-8.6462972474365796E-2"/>
    <n v="-106.31441062561473"/>
  </r>
  <r>
    <n v="111.755356876695"/>
    <n v="95.674865932407897"/>
    <n v="6.9013872606184998"/>
    <s v="Week_Num_31"/>
    <x v="10"/>
    <x v="2"/>
    <n v="1"/>
    <n v="111.755356876695"/>
    <n v="-3.6216121456752196E-2"/>
    <n v="-44.531150128591861"/>
  </r>
  <r>
    <n v="-316.56857488029698"/>
    <n v="-307.93115638738198"/>
    <n v="-249.08937726612601"/>
    <s v="Week_Num_32"/>
    <x v="10"/>
    <x v="2"/>
    <n v="1"/>
    <n v="-316.56857488029698"/>
    <n v="0.10258914004368971"/>
    <n v="126.14306041313927"/>
  </r>
  <r>
    <n v="-300.65609942631397"/>
    <n v="-292.514699543836"/>
    <n v="-237.263662618219"/>
    <s v="Week_Num_33"/>
    <x v="10"/>
    <x v="2"/>
    <n v="1"/>
    <n v="-300.65609942631397"/>
    <n v="9.7432446352890778E-2"/>
    <n v="119.80241730517011"/>
  </r>
  <r>
    <n v="-239.37205035891901"/>
    <n v="-231.142885665938"/>
    <n v="-175.12846752577201"/>
    <s v="Week_Num_34"/>
    <x v="10"/>
    <x v="2"/>
    <n v="1"/>
    <n v="-239.37205035891901"/>
    <n v="7.7572364237675634E-2"/>
    <n v="95.382566071378747"/>
  </r>
  <r>
    <n v="-120.79994917139"/>
    <n v="-114.048213611005"/>
    <n v="-68.999631849737597"/>
    <s v="Week_Num_35"/>
    <x v="10"/>
    <x v="2"/>
    <n v="1"/>
    <n v="-120.79994917139"/>
    <n v="3.9147167110634283E-2"/>
    <n v="48.135148259718214"/>
  </r>
  <r>
    <n v="85.466107957171999"/>
    <n v="84.938149581261698"/>
    <n v="77.375183987219202"/>
    <s v="Week_Num_36"/>
    <x v="10"/>
    <x v="2"/>
    <n v="1"/>
    <n v="85.466107957171999"/>
    <n v="-2.7696667369851217E-2"/>
    <n v="-34.055674740911975"/>
  </r>
  <r>
    <n v="87.512245011833798"/>
    <n v="87.228386228101101"/>
    <n v="81.673438142751095"/>
    <s v="Week_Num_37"/>
    <x v="10"/>
    <x v="2"/>
    <n v="1"/>
    <n v="87.512245011833798"/>
    <n v="-2.8359751003242985E-2"/>
    <n v="-34.870998846273231"/>
  </r>
  <r>
    <n v="39.606652937007603"/>
    <n v="39.387787361630402"/>
    <n v="34.9936246892198"/>
    <s v="Week_Num_38"/>
    <x v="10"/>
    <x v="2"/>
    <n v="1"/>
    <n v="39.606652937007603"/>
    <n v="-1.2835173125926655E-2"/>
    <n v="-15.782060541177691"/>
  </r>
  <r>
    <n v="-17.214227283014999"/>
    <n v="-19.073249745742402"/>
    <n v="-33.3542800528691"/>
    <s v="Week_Num_39"/>
    <x v="10"/>
    <x v="2"/>
    <n v="1"/>
    <n v="-17.214227283014999"/>
    <n v="5.5785473152188247E-3"/>
    <n v="6.8593520786071602"/>
  </r>
  <r>
    <n v="-26.176870255465399"/>
    <n v="-26.652516747531902"/>
    <n v="-33.2349619930649"/>
    <s v="Week_Num_40"/>
    <x v="10"/>
    <x v="2"/>
    <n v="1"/>
    <n v="-26.176870255465399"/>
    <n v="8.4830359727237001E-3"/>
    <n v="10.430695868377542"/>
  </r>
  <r>
    <n v="-165.69562807785999"/>
    <n v="-167.18089127693199"/>
    <n v="-181.16059949372499"/>
    <s v="Week_Num_41"/>
    <x v="10"/>
    <x v="2"/>
    <n v="1"/>
    <n v="-165.69562807785999"/>
    <n v="5.3696334198472855E-2"/>
    <n v="66.024726651158943"/>
  </r>
  <r>
    <n v="-161.671212230328"/>
    <n v="-167.181743000105"/>
    <n v="-208.007327857657"/>
    <s v="Week_Num_42"/>
    <x v="10"/>
    <x v="2"/>
    <n v="1"/>
    <n v="-161.671212230328"/>
    <n v="5.2392157493212015E-2"/>
    <n v="64.421117917806995"/>
  </r>
  <r>
    <n v="682.28357615888899"/>
    <n v="671.65965510298304"/>
    <n v="587.45405317423501"/>
    <s v="Week_Num_43"/>
    <x v="10"/>
    <x v="2"/>
    <n v="1"/>
    <n v="682.28357615888899"/>
    <n v="-0.2211049702913204"/>
    <n v="-271.86949430734569"/>
  </r>
  <r>
    <n v="0.883191738559022"/>
    <n v="0.236699576982008"/>
    <n v="-8.1905200885321907"/>
    <s v="Week_Num_44"/>
    <x v="10"/>
    <x v="2"/>
    <n v="1"/>
    <n v="0.883191738559022"/>
    <n v="-2.8621249278050357E-4"/>
    <n v="-0.35192535732759561"/>
  </r>
  <r>
    <n v="97.210934035649402"/>
    <n v="96.328144549226096"/>
    <n v="86.024976963453796"/>
    <s v="Week_Num_45"/>
    <x v="10"/>
    <x v="2"/>
    <n v="1"/>
    <n v="97.210934035649402"/>
    <n v="-3.1502767226128166E-2"/>
    <n v="-38.73563486051448"/>
  </r>
  <r>
    <n v="204.524465835771"/>
    <n v="203.76329665108801"/>
    <n v="194.49384931913701"/>
    <s v="Week_Num_46"/>
    <x v="10"/>
    <x v="2"/>
    <n v="1"/>
    <n v="204.524465835771"/>
    <n v="-6.6279443801143534E-2"/>
    <n v="-81.496851226127291"/>
  </r>
  <r>
    <n v="351.76137550259102"/>
    <n v="350.33330008172499"/>
    <n v="334.94728025266301"/>
    <s v="Week_Num_47"/>
    <x v="10"/>
    <x v="2"/>
    <n v="1"/>
    <n v="351.76137550259102"/>
    <n v="-0.11399393331142124"/>
    <n v="-140.16633349602259"/>
  </r>
  <r>
    <n v="525.92041206665397"/>
    <n v="524.12802785286203"/>
    <n v="505.382480643382"/>
    <s v="Week_Num_48"/>
    <x v="10"/>
    <x v="2"/>
    <n v="1"/>
    <n v="525.92041206665397"/>
    <n v="-0.17043297119981762"/>
    <n v="-209.56347400215708"/>
  </r>
  <r>
    <n v="797.62820306490596"/>
    <n v="796.08846956825698"/>
    <n v="779.42223244372701"/>
    <s v="Week_Num_49"/>
    <x v="10"/>
    <x v="2"/>
    <n v="1"/>
    <n v="797.62820306490596"/>
    <n v="-0.2584842524497688"/>
    <n v="-317.83086064207566"/>
  </r>
  <r>
    <n v="1116.94696177489"/>
    <n v="1115.14973683326"/>
    <n v="1095.9705213807899"/>
    <s v="Week_Num_50"/>
    <x v="10"/>
    <x v="2"/>
    <n v="1"/>
    <n v="1116.94696177489"/>
    <n v="-0.36196463381188798"/>
    <n v="-445.069786635387"/>
  </r>
  <r>
    <n v="1737.4994042313101"/>
    <n v="1732.07049787387"/>
    <n v="1674.4240247100699"/>
    <s v="Week_Num_51"/>
    <x v="10"/>
    <x v="2"/>
    <n v="1"/>
    <n v="1737.4994042313101"/>
    <n v="-0.5630646370187371"/>
    <n v="-692.34127992211165"/>
  </r>
  <r>
    <n v="1311.0066826279301"/>
    <n v="1317.3174221767099"/>
    <n v="1343.7611376054101"/>
    <s v="Week_Num_52"/>
    <x v="10"/>
    <x v="2"/>
    <n v="1"/>
    <n v="1311.0066826279301"/>
    <n v="-0.42485280863138725"/>
    <n v="-522.39675157680063"/>
  </r>
  <r>
    <n v="-546.07800728265397"/>
    <n v="-533.43629862277396"/>
    <n v="-451.01719640653602"/>
    <s v="Week_Num_53"/>
    <x v="10"/>
    <x v="2"/>
    <n v="1"/>
    <n v="-546.07800728265397"/>
    <n v="0.17696536425032866"/>
    <n v="217.595669718604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aterfall Category">
  <location ref="C31:E49" firstHeaderRow="0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8"/>
        <item x="9"/>
        <item x="6"/>
        <item x="4"/>
        <item x="2"/>
        <item x="1"/>
        <item x="5"/>
        <item x="10"/>
        <item x="3"/>
        <item x="0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 defaultSubtotal="0"/>
    <pivotField showAll="0" defaultSubtotal="0"/>
    <pivotField showAll="0"/>
    <pivotField dataField="1" numFmtId="164" showAll="0"/>
  </pivotFields>
  <rowFields count="2">
    <field x="5"/>
    <field x="4"/>
  </rowFields>
  <rowItems count="18">
    <i>
      <x/>
    </i>
    <i r="1">
      <x/>
    </i>
    <i>
      <x v="1"/>
    </i>
    <i r="1">
      <x v="2"/>
    </i>
    <i r="1">
      <x v="5"/>
    </i>
    <i r="1">
      <x v="6"/>
    </i>
    <i r="1">
      <x v="10"/>
    </i>
    <i>
      <x v="2"/>
    </i>
    <i r="1">
      <x v="1"/>
    </i>
    <i>
      <x v="3"/>
    </i>
    <i r="1">
      <x v="4"/>
    </i>
    <i r="1">
      <x v="8"/>
    </i>
    <i>
      <x v="4"/>
    </i>
    <i r="1">
      <x v="3"/>
    </i>
    <i r="1">
      <x v="7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Contribution" fld="9" baseField="0" baseItem="0" numFmtId="164"/>
    <dataField name="% to Total" fld="9" showDataAs="percentOfCol" baseField="0" baseItem="0" numFmtId="165"/>
  </dataFields>
  <formats count="3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S156"/>
  <sheetViews>
    <sheetView tabSelected="1" topLeftCell="E1" workbookViewId="0">
      <selection activeCell="J3" sqref="J3"/>
    </sheetView>
  </sheetViews>
  <sheetFormatPr defaultRowHeight="14.4" x14ac:dyDescent="0.3"/>
  <cols>
    <col min="4" max="4" width="58" bestFit="1" customWidth="1"/>
    <col min="5" max="5" width="14.33203125" bestFit="1" customWidth="1"/>
    <col min="10" max="10" width="22.44140625" bestFit="1" customWidth="1"/>
    <col min="13" max="13" width="19.109375" bestFit="1" customWidth="1"/>
  </cols>
  <sheetData>
    <row r="3" spans="1:19" x14ac:dyDescent="0.3">
      <c r="A3">
        <v>0.72157393036291795</v>
      </c>
      <c r="B3">
        <v>0.72156009516949204</v>
      </c>
      <c r="C3">
        <v>0.72131649592695801</v>
      </c>
      <c r="D3" t="s">
        <v>4</v>
      </c>
      <c r="H3">
        <f>SUM(H5:H156)</f>
        <v>-1913.5122187829074</v>
      </c>
      <c r="J3" s="17">
        <v>1229.5946759999999</v>
      </c>
    </row>
    <row r="4" spans="1:19" x14ac:dyDescent="0.3">
      <c r="A4" t="s">
        <v>0</v>
      </c>
      <c r="B4" t="s">
        <v>1</v>
      </c>
      <c r="C4" t="s">
        <v>2</v>
      </c>
      <c r="D4" t="s">
        <v>3</v>
      </c>
      <c r="E4" t="s">
        <v>157</v>
      </c>
      <c r="F4" t="s">
        <v>172</v>
      </c>
      <c r="G4" t="s">
        <v>180</v>
      </c>
      <c r="H4" t="s">
        <v>181</v>
      </c>
      <c r="I4" t="s">
        <v>182</v>
      </c>
      <c r="J4" s="1" t="s">
        <v>183</v>
      </c>
    </row>
    <row r="5" spans="1:19" x14ac:dyDescent="0.3">
      <c r="A5">
        <v>-21.897634142662302</v>
      </c>
      <c r="B5">
        <v>-21.505578865240199</v>
      </c>
      <c r="C5">
        <v>-17.6560664209848</v>
      </c>
      <c r="D5" t="s">
        <v>5</v>
      </c>
      <c r="E5" t="str">
        <f>INDEX([2]Lasso_Weather_Output!$F:$G,MATCH($D:$D,[2]Lasso_Weather_Output!$E:$E,0),1)</f>
        <v>Base</v>
      </c>
      <c r="F5" t="str">
        <f>INDEX([2]Lasso_Weather_Output!$F:$G,MATCH($E:$E,[2]Lasso_Weather_Output!$F:$F,0),2)</f>
        <v>Base</v>
      </c>
      <c r="G5">
        <v>1</v>
      </c>
      <c r="H5">
        <f>A5*G5</f>
        <v>-21.897634142662302</v>
      </c>
      <c r="I5" s="16">
        <f>H5/$H$3</f>
        <v>1.1443686602947499E-2</v>
      </c>
      <c r="J5" s="13">
        <f>I5*$J$3</f>
        <v>14.071096120796771</v>
      </c>
    </row>
    <row r="6" spans="1:19" x14ac:dyDescent="0.3">
      <c r="A6">
        <v>39.923346364741597</v>
      </c>
      <c r="B6">
        <v>39.906552715331898</v>
      </c>
      <c r="C6">
        <v>39.739172151319003</v>
      </c>
      <c r="D6" t="s">
        <v>6</v>
      </c>
      <c r="E6" t="s">
        <v>167</v>
      </c>
      <c r="F6" t="s">
        <v>174</v>
      </c>
      <c r="G6">
        <v>8.6158950000000001</v>
      </c>
      <c r="H6">
        <f t="shared" ref="H6:H69" si="0">A6*G6</f>
        <v>343.97536032724531</v>
      </c>
      <c r="I6" s="16">
        <f t="shared" ref="I6:I69" si="1">H6/$H$3</f>
        <v>-0.17976125626521025</v>
      </c>
      <c r="J6" s="13">
        <f t="shared" ref="J6:J69" si="2">I6*$J$3</f>
        <v>-221.03348365477416</v>
      </c>
    </row>
    <row r="7" spans="1:19" x14ac:dyDescent="0.3">
      <c r="A7">
        <v>50.283731533324001</v>
      </c>
      <c r="B7">
        <v>50.286887013389403</v>
      </c>
      <c r="C7">
        <v>50.31965589555</v>
      </c>
      <c r="D7" t="s">
        <v>7</v>
      </c>
      <c r="E7" t="s">
        <v>166</v>
      </c>
      <c r="F7" t="s">
        <v>174</v>
      </c>
      <c r="G7">
        <v>20.867023</v>
      </c>
      <c r="H7">
        <f t="shared" si="0"/>
        <v>1049.2717824316971</v>
      </c>
      <c r="I7" s="16">
        <f t="shared" si="1"/>
        <v>-0.54834861890721986</v>
      </c>
      <c r="J7" s="13">
        <f t="shared" si="2"/>
        <v>-674.24654240027041</v>
      </c>
      <c r="N7" t="s">
        <v>174</v>
      </c>
      <c r="O7" t="s">
        <v>188</v>
      </c>
      <c r="P7" t="s">
        <v>185</v>
      </c>
      <c r="Q7" t="s">
        <v>160</v>
      </c>
      <c r="R7" t="s">
        <v>186</v>
      </c>
      <c r="S7" t="s">
        <v>184</v>
      </c>
    </row>
    <row r="8" spans="1:19" x14ac:dyDescent="0.3">
      <c r="A8">
        <v>-13.320138122630899</v>
      </c>
      <c r="B8">
        <v>-13.4035549696668</v>
      </c>
      <c r="C8">
        <v>-14.390694664746199</v>
      </c>
      <c r="D8" t="s">
        <v>8</v>
      </c>
      <c r="E8" t="s">
        <v>170</v>
      </c>
      <c r="F8" t="s">
        <v>170</v>
      </c>
      <c r="G8">
        <v>1</v>
      </c>
      <c r="H8">
        <f t="shared" si="0"/>
        <v>-13.320138122630899</v>
      </c>
      <c r="I8" s="16">
        <f t="shared" si="1"/>
        <v>6.9610938419317724E-3</v>
      </c>
      <c r="J8" s="13">
        <f t="shared" si="2"/>
        <v>8.5593239271756918</v>
      </c>
      <c r="M8" t="s">
        <v>187</v>
      </c>
      <c r="N8">
        <f>SUM(H5:H14)</f>
        <v>1365.4943491398492</v>
      </c>
      <c r="O8">
        <f>H149</f>
        <v>204.524465835771</v>
      </c>
      <c r="P8">
        <f>H101</f>
        <v>-58.784591246983297</v>
      </c>
      <c r="Q8">
        <f>H80</f>
        <v>203.22568616933</v>
      </c>
      <c r="R8">
        <v>0</v>
      </c>
      <c r="S8">
        <f>SUM(N8:Q8)</f>
        <v>1714.4599098979668</v>
      </c>
    </row>
    <row r="9" spans="1:19" x14ac:dyDescent="0.3">
      <c r="A9">
        <v>-35.829997938920599</v>
      </c>
      <c r="B9">
        <v>-35.767028270262202</v>
      </c>
      <c r="C9">
        <v>-35.502269419735299</v>
      </c>
      <c r="D9" t="s">
        <v>9</v>
      </c>
      <c r="E9" t="s">
        <v>170</v>
      </c>
      <c r="F9" t="s">
        <v>170</v>
      </c>
      <c r="G9">
        <v>1</v>
      </c>
      <c r="H9">
        <f t="shared" si="0"/>
        <v>-35.829997938920599</v>
      </c>
      <c r="I9" s="16">
        <f t="shared" si="1"/>
        <v>1.872472910662171E-2</v>
      </c>
      <c r="J9" s="13">
        <f t="shared" si="2"/>
        <v>23.023827219044289</v>
      </c>
      <c r="M9" t="s">
        <v>189</v>
      </c>
      <c r="N9">
        <f>N8</f>
        <v>1365.4943491398492</v>
      </c>
      <c r="O9">
        <f>H151</f>
        <v>525.92041206665397</v>
      </c>
      <c r="P9">
        <f>H103</f>
        <v>326.14425083502601</v>
      </c>
      <c r="Q9">
        <f>Q8</f>
        <v>203.22568616933</v>
      </c>
      <c r="R9">
        <f>H38</f>
        <v>-1763.4707362925501</v>
      </c>
      <c r="S9">
        <f>SUM(N9:R9)</f>
        <v>657.31396191830891</v>
      </c>
    </row>
    <row r="10" spans="1:19" x14ac:dyDescent="0.3">
      <c r="A10">
        <v>2.9747234962998101</v>
      </c>
      <c r="B10">
        <v>2.9415527102382701</v>
      </c>
      <c r="C10">
        <v>2.6421147654629902</v>
      </c>
      <c r="D10" t="s">
        <v>10</v>
      </c>
      <c r="E10" t="s">
        <v>170</v>
      </c>
      <c r="F10" t="s">
        <v>170</v>
      </c>
      <c r="G10">
        <v>50.734611999999998</v>
      </c>
      <c r="H10">
        <f t="shared" si="0"/>
        <v>150.9214423920543</v>
      </c>
      <c r="I10" s="16">
        <f t="shared" si="1"/>
        <v>-7.8871428627745127E-2</v>
      </c>
      <c r="J10" s="13">
        <f t="shared" si="2"/>
        <v>-96.979888729189383</v>
      </c>
    </row>
    <row r="11" spans="1:19" x14ac:dyDescent="0.3">
      <c r="A11">
        <v>-0.63691719966729499</v>
      </c>
      <c r="B11">
        <v>-0.64901173304284698</v>
      </c>
      <c r="C11">
        <v>-0.75711313850770801</v>
      </c>
      <c r="D11" t="s">
        <v>11</v>
      </c>
      <c r="E11" t="s">
        <v>170</v>
      </c>
      <c r="F11" t="s">
        <v>170</v>
      </c>
      <c r="G11">
        <v>45.045870000000001</v>
      </c>
      <c r="H11">
        <f t="shared" si="0"/>
        <v>-28.690489376977013</v>
      </c>
      <c r="I11" s="16">
        <f t="shared" si="1"/>
        <v>1.499362747483559E-2</v>
      </c>
      <c r="J11" s="13">
        <f t="shared" si="2"/>
        <v>18.436084516985165</v>
      </c>
    </row>
    <row r="12" spans="1:19" x14ac:dyDescent="0.3">
      <c r="A12">
        <v>-1.9201744046198299</v>
      </c>
      <c r="B12">
        <v>-1.93421565434437</v>
      </c>
      <c r="C12">
        <v>-2.0528874422558698</v>
      </c>
      <c r="D12" t="s">
        <v>12</v>
      </c>
      <c r="E12" t="s">
        <v>170</v>
      </c>
      <c r="F12" t="s">
        <v>170</v>
      </c>
      <c r="G12">
        <v>8.3283509999999996</v>
      </c>
      <c r="H12">
        <f t="shared" si="0"/>
        <v>-15.991886422889964</v>
      </c>
      <c r="I12" s="16">
        <f t="shared" si="1"/>
        <v>8.3573474294622637E-3</v>
      </c>
      <c r="J12" s="13">
        <f t="shared" si="2"/>
        <v>10.276149904749085</v>
      </c>
    </row>
    <row r="13" spans="1:19" x14ac:dyDescent="0.3">
      <c r="A13">
        <v>-0.79383065873154901</v>
      </c>
      <c r="B13">
        <v>-0.78909496817815505</v>
      </c>
      <c r="C13">
        <v>-0.73123484582995202</v>
      </c>
      <c r="D13" t="s">
        <v>13</v>
      </c>
      <c r="E13" t="s">
        <v>170</v>
      </c>
      <c r="F13" t="s">
        <v>170</v>
      </c>
      <c r="G13">
        <v>79.505123999999995</v>
      </c>
      <c r="H13">
        <f t="shared" si="0"/>
        <v>-63.113604957453482</v>
      </c>
      <c r="I13" s="16">
        <f t="shared" si="1"/>
        <v>3.2983120953153353E-2</v>
      </c>
      <c r="J13" s="13">
        <f t="shared" si="2"/>
        <v>40.555869921861408</v>
      </c>
    </row>
    <row r="14" spans="1:19" x14ac:dyDescent="0.3">
      <c r="A14">
        <v>9.9650197158526996</v>
      </c>
      <c r="B14">
        <v>10.0678227721189</v>
      </c>
      <c r="C14">
        <v>10.3123938406658</v>
      </c>
      <c r="D14" t="s">
        <v>14</v>
      </c>
      <c r="E14" t="s">
        <v>170</v>
      </c>
      <c r="F14" t="s">
        <v>170</v>
      </c>
      <c r="G14">
        <v>1.7010999999999998E-2</v>
      </c>
      <c r="H14">
        <f t="shared" si="0"/>
        <v>0.16951495038637027</v>
      </c>
      <c r="I14" s="16">
        <f t="shared" si="1"/>
        <v>-8.8588381470691908E-5</v>
      </c>
      <c r="J14" s="13">
        <f t="shared" si="2"/>
        <v>-0.10892780221181982</v>
      </c>
    </row>
    <row r="15" spans="1:19" x14ac:dyDescent="0.3">
      <c r="A15">
        <v>79.042709279307104</v>
      </c>
      <c r="B15">
        <v>77.996057720411002</v>
      </c>
      <c r="C15">
        <v>65.656219941963997</v>
      </c>
      <c r="D15" t="s">
        <v>15</v>
      </c>
      <c r="E15" t="s">
        <v>165</v>
      </c>
      <c r="F15" t="s">
        <v>173</v>
      </c>
      <c r="G15">
        <v>1</v>
      </c>
      <c r="H15">
        <f t="shared" si="0"/>
        <v>79.042709279307104</v>
      </c>
      <c r="I15" s="16">
        <f t="shared" si="1"/>
        <v>-4.1307658505354276E-2</v>
      </c>
      <c r="J15" s="13">
        <f t="shared" si="2"/>
        <v>-50.791676976209736</v>
      </c>
    </row>
    <row r="16" spans="1:19" x14ac:dyDescent="0.3">
      <c r="A16">
        <v>338.40544900197199</v>
      </c>
      <c r="B16">
        <v>337.39095068804198</v>
      </c>
      <c r="C16">
        <v>327.46218063139003</v>
      </c>
      <c r="D16" t="s">
        <v>16</v>
      </c>
      <c r="E16" t="s">
        <v>165</v>
      </c>
      <c r="F16" t="s">
        <v>173</v>
      </c>
      <c r="G16">
        <v>1</v>
      </c>
      <c r="H16">
        <f t="shared" si="0"/>
        <v>338.40544900197199</v>
      </c>
      <c r="I16" s="16">
        <f t="shared" si="1"/>
        <v>-0.176850424930767</v>
      </c>
      <c r="J16" s="13">
        <f t="shared" si="2"/>
        <v>-217.45434094320876</v>
      </c>
    </row>
    <row r="17" spans="1:10" x14ac:dyDescent="0.3">
      <c r="A17">
        <v>-136.45855193464499</v>
      </c>
      <c r="B17">
        <v>-136.64578518137</v>
      </c>
      <c r="C17">
        <v>-136.44965383254899</v>
      </c>
      <c r="D17" t="s">
        <v>17</v>
      </c>
      <c r="E17" t="s">
        <v>165</v>
      </c>
      <c r="F17" t="s">
        <v>173</v>
      </c>
      <c r="G17">
        <v>1</v>
      </c>
      <c r="H17">
        <f t="shared" si="0"/>
        <v>-136.45855193464499</v>
      </c>
      <c r="I17" s="16">
        <f t="shared" si="1"/>
        <v>7.1313133302822421E-2</v>
      </c>
      <c r="J17" s="13">
        <f t="shared" si="2"/>
        <v>87.686249038028734</v>
      </c>
    </row>
    <row r="18" spans="1:10" x14ac:dyDescent="0.3">
      <c r="A18">
        <v>31.653657287970599</v>
      </c>
      <c r="B18">
        <v>47.396334616939498</v>
      </c>
      <c r="C18">
        <v>155.88162113003699</v>
      </c>
      <c r="D18" t="s">
        <v>18</v>
      </c>
      <c r="E18" t="s">
        <v>165</v>
      </c>
      <c r="F18" t="s">
        <v>173</v>
      </c>
      <c r="G18">
        <v>1</v>
      </c>
      <c r="H18">
        <f t="shared" si="0"/>
        <v>31.653657287970599</v>
      </c>
      <c r="I18" s="16">
        <f t="shared" si="1"/>
        <v>-1.6542176724695261E-2</v>
      </c>
      <c r="J18" s="13">
        <f t="shared" si="2"/>
        <v>-20.340172430136409</v>
      </c>
    </row>
    <row r="19" spans="1:10" x14ac:dyDescent="0.3">
      <c r="A19">
        <v>716.46043473625696</v>
      </c>
      <c r="B19">
        <v>702.83788609755095</v>
      </c>
      <c r="C19">
        <v>599.88025906423104</v>
      </c>
      <c r="D19" t="s">
        <v>19</v>
      </c>
      <c r="E19" t="s">
        <v>165</v>
      </c>
      <c r="F19" t="s">
        <v>173</v>
      </c>
      <c r="G19">
        <v>1</v>
      </c>
      <c r="H19">
        <f t="shared" si="0"/>
        <v>716.46043473625696</v>
      </c>
      <c r="I19" s="16">
        <f t="shared" si="1"/>
        <v>-0.37442166697632212</v>
      </c>
      <c r="J19" s="13">
        <f t="shared" si="2"/>
        <v>-460.38688829313065</v>
      </c>
    </row>
    <row r="20" spans="1:10" x14ac:dyDescent="0.3">
      <c r="A20">
        <v>-1739.88366962945</v>
      </c>
      <c r="B20">
        <v>-1698.2916895272199</v>
      </c>
      <c r="C20">
        <v>-1397.09070203649</v>
      </c>
      <c r="D20" t="s">
        <v>20</v>
      </c>
      <c r="E20" t="s">
        <v>165</v>
      </c>
      <c r="F20" t="s">
        <v>173</v>
      </c>
      <c r="G20">
        <v>1</v>
      </c>
      <c r="H20">
        <f t="shared" si="0"/>
        <v>-1739.88366962945</v>
      </c>
      <c r="I20" s="16">
        <f t="shared" si="1"/>
        <v>0.90926185500717926</v>
      </c>
      <c r="J20" s="13">
        <f t="shared" si="2"/>
        <v>1118.0235360067115</v>
      </c>
    </row>
    <row r="21" spans="1:10" x14ac:dyDescent="0.3">
      <c r="A21">
        <v>-836.44641211202702</v>
      </c>
      <c r="B21">
        <v>-827.652532419659</v>
      </c>
      <c r="C21">
        <v>-753.08557135065303</v>
      </c>
      <c r="D21" t="s">
        <v>21</v>
      </c>
      <c r="E21" t="s">
        <v>165</v>
      </c>
      <c r="F21" t="s">
        <v>173</v>
      </c>
      <c r="G21">
        <v>1</v>
      </c>
      <c r="H21">
        <f t="shared" si="0"/>
        <v>-836.44641211202702</v>
      </c>
      <c r="I21" s="16">
        <f t="shared" si="1"/>
        <v>0.4371262456029939</v>
      </c>
      <c r="J21" s="13">
        <f t="shared" si="2"/>
        <v>537.48810433330971</v>
      </c>
    </row>
    <row r="22" spans="1:10" x14ac:dyDescent="0.3">
      <c r="A22">
        <v>-194.00931065575699</v>
      </c>
      <c r="B22">
        <v>-192.66397146237401</v>
      </c>
      <c r="C22">
        <v>-184.087130641172</v>
      </c>
      <c r="D22" t="s">
        <v>22</v>
      </c>
      <c r="E22" t="s">
        <v>165</v>
      </c>
      <c r="F22" t="s">
        <v>173</v>
      </c>
      <c r="G22">
        <v>1</v>
      </c>
      <c r="H22">
        <f t="shared" si="0"/>
        <v>-194.00931065575699</v>
      </c>
      <c r="I22" s="16">
        <f t="shared" si="1"/>
        <v>0.10138911513152339</v>
      </c>
      <c r="J22" s="13">
        <f t="shared" si="2"/>
        <v>124.66751617007219</v>
      </c>
    </row>
    <row r="23" spans="1:10" x14ac:dyDescent="0.3">
      <c r="A23">
        <v>39.797612433019701</v>
      </c>
      <c r="B23">
        <v>37.7733845641635</v>
      </c>
      <c r="C23">
        <v>22.889482483679</v>
      </c>
      <c r="D23" t="s">
        <v>23</v>
      </c>
      <c r="E23" t="s">
        <v>165</v>
      </c>
      <c r="F23" t="s">
        <v>173</v>
      </c>
      <c r="G23">
        <v>1</v>
      </c>
      <c r="H23">
        <f t="shared" si="0"/>
        <v>39.797612433019701</v>
      </c>
      <c r="I23" s="16">
        <f t="shared" si="1"/>
        <v>-2.079820136102033E-2</v>
      </c>
      <c r="J23" s="13">
        <f t="shared" si="2"/>
        <v>-25.573357663886551</v>
      </c>
    </row>
    <row r="24" spans="1:10" x14ac:dyDescent="0.3">
      <c r="A24">
        <v>-523.88895008483905</v>
      </c>
      <c r="B24">
        <v>-511.92245433797501</v>
      </c>
      <c r="C24">
        <v>-420.934791123678</v>
      </c>
      <c r="D24" t="s">
        <v>24</v>
      </c>
      <c r="E24" t="s">
        <v>165</v>
      </c>
      <c r="F24" t="s">
        <v>173</v>
      </c>
      <c r="G24">
        <v>1</v>
      </c>
      <c r="H24">
        <f t="shared" si="0"/>
        <v>-523.88895008483905</v>
      </c>
      <c r="I24" s="16">
        <f t="shared" si="1"/>
        <v>0.27378395859842458</v>
      </c>
      <c r="J24" s="13">
        <f t="shared" si="2"/>
        <v>336.64329786682725</v>
      </c>
    </row>
    <row r="25" spans="1:10" x14ac:dyDescent="0.3">
      <c r="A25">
        <v>-54.877176784536303</v>
      </c>
      <c r="B25">
        <v>-55.309048399705901</v>
      </c>
      <c r="C25">
        <v>-58.509900642230299</v>
      </c>
      <c r="D25" t="s">
        <v>25</v>
      </c>
      <c r="E25" t="s">
        <v>165</v>
      </c>
      <c r="F25" t="s">
        <v>173</v>
      </c>
      <c r="G25">
        <v>1</v>
      </c>
      <c r="H25">
        <f t="shared" si="0"/>
        <v>-54.877176784536303</v>
      </c>
      <c r="I25" s="16">
        <f t="shared" si="1"/>
        <v>2.8678769984254931E-2</v>
      </c>
      <c r="J25" s="13">
        <f t="shared" si="2"/>
        <v>35.263262886868468</v>
      </c>
    </row>
    <row r="26" spans="1:10" x14ac:dyDescent="0.3">
      <c r="A26">
        <v>-30.107098087423701</v>
      </c>
      <c r="B26">
        <v>-36.020352625677802</v>
      </c>
      <c r="C26">
        <v>-75.176601921554095</v>
      </c>
      <c r="D26" t="s">
        <v>26</v>
      </c>
      <c r="E26" t="s">
        <v>165</v>
      </c>
      <c r="F26" t="s">
        <v>173</v>
      </c>
      <c r="G26">
        <v>1</v>
      </c>
      <c r="H26">
        <f t="shared" si="0"/>
        <v>-30.107098087423701</v>
      </c>
      <c r="I26" s="16">
        <f t="shared" si="1"/>
        <v>1.573394608714512E-2</v>
      </c>
      <c r="J26" s="13">
        <f t="shared" si="2"/>
        <v>19.346376341224669</v>
      </c>
    </row>
    <row r="27" spans="1:10" x14ac:dyDescent="0.3">
      <c r="A27">
        <v>-288.00395592993601</v>
      </c>
      <c r="B27">
        <v>-280.84981851252297</v>
      </c>
      <c r="C27">
        <v>-221.81344491688299</v>
      </c>
      <c r="D27" t="s">
        <v>27</v>
      </c>
      <c r="E27" t="s">
        <v>165</v>
      </c>
      <c r="F27" t="s">
        <v>173</v>
      </c>
      <c r="G27">
        <v>1</v>
      </c>
      <c r="H27">
        <f t="shared" si="0"/>
        <v>-288.00395592993601</v>
      </c>
      <c r="I27" s="16">
        <f t="shared" si="1"/>
        <v>0.15051064378001275</v>
      </c>
      <c r="J27" s="13">
        <f t="shared" si="2"/>
        <v>185.06708627323619</v>
      </c>
    </row>
    <row r="28" spans="1:10" x14ac:dyDescent="0.3">
      <c r="A28">
        <v>-25.492909782280901</v>
      </c>
      <c r="B28">
        <v>-26.613031467542701</v>
      </c>
      <c r="C28">
        <v>-31.775458051906199</v>
      </c>
      <c r="D28" t="s">
        <v>28</v>
      </c>
      <c r="E28" t="s">
        <v>165</v>
      </c>
      <c r="F28" t="s">
        <v>173</v>
      </c>
      <c r="G28">
        <v>1</v>
      </c>
      <c r="H28">
        <f t="shared" si="0"/>
        <v>-25.492909782280901</v>
      </c>
      <c r="I28" s="16">
        <f t="shared" si="1"/>
        <v>1.3322574861056129E-2</v>
      </c>
      <c r="J28" s="13">
        <f t="shared" si="2"/>
        <v>16.381367119766054</v>
      </c>
    </row>
    <row r="29" spans="1:10" x14ac:dyDescent="0.3">
      <c r="A29">
        <v>-181.140803423904</v>
      </c>
      <c r="B29">
        <v>-178.94312027505401</v>
      </c>
      <c r="C29">
        <v>-157.35804717443699</v>
      </c>
      <c r="D29" t="s">
        <v>29</v>
      </c>
      <c r="E29" t="s">
        <v>165</v>
      </c>
      <c r="F29" t="s">
        <v>173</v>
      </c>
      <c r="G29">
        <v>1</v>
      </c>
      <c r="H29">
        <f t="shared" si="0"/>
        <v>-181.140803423904</v>
      </c>
      <c r="I29" s="16">
        <f t="shared" si="1"/>
        <v>9.4664043242493071E-2</v>
      </c>
      <c r="J29" s="13">
        <f t="shared" si="2"/>
        <v>116.39840357960325</v>
      </c>
    </row>
    <row r="30" spans="1:10" x14ac:dyDescent="0.3">
      <c r="A30">
        <v>51.903894211375203</v>
      </c>
      <c r="B30">
        <v>53.4829401616052</v>
      </c>
      <c r="C30">
        <v>60.892483159093899</v>
      </c>
      <c r="D30" t="s">
        <v>30</v>
      </c>
      <c r="E30" t="s">
        <v>165</v>
      </c>
      <c r="F30" t="s">
        <v>173</v>
      </c>
      <c r="G30">
        <v>1</v>
      </c>
      <c r="H30">
        <f t="shared" si="0"/>
        <v>51.903894211375203</v>
      </c>
      <c r="I30" s="16">
        <f t="shared" si="1"/>
        <v>-2.7124934819798933E-2</v>
      </c>
      <c r="J30" s="13">
        <f t="shared" si="2"/>
        <v>-33.352675441271785</v>
      </c>
    </row>
    <row r="31" spans="1:10" x14ac:dyDescent="0.3">
      <c r="A31">
        <v>10.400529446742</v>
      </c>
      <c r="B31">
        <v>11.4941086792159</v>
      </c>
      <c r="C31">
        <v>14.7388077264395</v>
      </c>
      <c r="D31" t="s">
        <v>31</v>
      </c>
      <c r="E31" t="s">
        <v>165</v>
      </c>
      <c r="F31" t="s">
        <v>173</v>
      </c>
      <c r="G31">
        <v>1</v>
      </c>
      <c r="H31">
        <f t="shared" si="0"/>
        <v>10.400529446742</v>
      </c>
      <c r="I31" s="16">
        <f t="shared" si="1"/>
        <v>-5.4353086145210372E-3</v>
      </c>
      <c r="J31" s="13">
        <f t="shared" si="2"/>
        <v>-6.683226534832003</v>
      </c>
    </row>
    <row r="32" spans="1:10" x14ac:dyDescent="0.3">
      <c r="A32">
        <v>16.707597481305299</v>
      </c>
      <c r="B32">
        <v>15.7390810319873</v>
      </c>
      <c r="C32">
        <v>5.14369736794076</v>
      </c>
      <c r="D32" t="s">
        <v>32</v>
      </c>
      <c r="E32" t="s">
        <v>165</v>
      </c>
      <c r="F32" t="s">
        <v>173</v>
      </c>
      <c r="G32">
        <v>1</v>
      </c>
      <c r="H32">
        <f t="shared" si="0"/>
        <v>16.707597481305299</v>
      </c>
      <c r="I32" s="16">
        <f t="shared" si="1"/>
        <v>-8.7313774729550434E-3</v>
      </c>
      <c r="J32" s="13">
        <f t="shared" si="2"/>
        <v>-10.736055254891856</v>
      </c>
    </row>
    <row r="33" spans="1:10" x14ac:dyDescent="0.3">
      <c r="A33">
        <v>145.83955178367199</v>
      </c>
      <c r="B33">
        <v>139.853282001482</v>
      </c>
      <c r="C33">
        <v>98.903013847084196</v>
      </c>
      <c r="D33" t="s">
        <v>33</v>
      </c>
      <c r="E33" t="s">
        <v>165</v>
      </c>
      <c r="F33" t="s">
        <v>173</v>
      </c>
      <c r="G33">
        <v>1</v>
      </c>
      <c r="H33">
        <f t="shared" si="0"/>
        <v>145.83955178367199</v>
      </c>
      <c r="I33" s="16">
        <f t="shared" si="1"/>
        <v>-7.6215636541079143E-2</v>
      </c>
      <c r="J33" s="13">
        <f t="shared" si="2"/>
        <v>-93.714340918861964</v>
      </c>
    </row>
    <row r="34" spans="1:10" x14ac:dyDescent="0.3">
      <c r="A34">
        <v>48.877609594176</v>
      </c>
      <c r="B34">
        <v>48.478612165409501</v>
      </c>
      <c r="C34">
        <v>41.831020945728397</v>
      </c>
      <c r="D34" t="s">
        <v>34</v>
      </c>
      <c r="E34" t="s">
        <v>165</v>
      </c>
      <c r="F34" t="s">
        <v>173</v>
      </c>
      <c r="G34">
        <v>1</v>
      </c>
      <c r="H34">
        <f t="shared" si="0"/>
        <v>48.877609594176</v>
      </c>
      <c r="I34" s="16">
        <f t="shared" si="1"/>
        <v>-2.5543400828276226E-2</v>
      </c>
      <c r="J34" s="13">
        <f t="shared" si="2"/>
        <v>-31.408029665382436</v>
      </c>
    </row>
    <row r="35" spans="1:10" x14ac:dyDescent="0.3">
      <c r="A35">
        <v>208.29723877975999</v>
      </c>
      <c r="B35">
        <v>209.20866349804999</v>
      </c>
      <c r="C35">
        <v>216.63958041579701</v>
      </c>
      <c r="D35" t="s">
        <v>35</v>
      </c>
      <c r="E35" t="s">
        <v>165</v>
      </c>
      <c r="F35" t="s">
        <v>173</v>
      </c>
      <c r="G35">
        <v>1</v>
      </c>
      <c r="H35">
        <f t="shared" si="0"/>
        <v>208.29723877975999</v>
      </c>
      <c r="I35" s="16">
        <f t="shared" si="1"/>
        <v>-0.10885597527683821</v>
      </c>
      <c r="J35" s="13">
        <f t="shared" si="2"/>
        <v>-133.84872765118789</v>
      </c>
    </row>
    <row r="36" spans="1:10" x14ac:dyDescent="0.3">
      <c r="A36">
        <v>-193.15791591552099</v>
      </c>
      <c r="B36">
        <v>-191.58664475505</v>
      </c>
      <c r="C36">
        <v>-179.114091165818</v>
      </c>
      <c r="D36" t="s">
        <v>36</v>
      </c>
      <c r="E36" t="s">
        <v>165</v>
      </c>
      <c r="F36" t="s">
        <v>173</v>
      </c>
      <c r="G36">
        <v>1</v>
      </c>
      <c r="H36">
        <f t="shared" si="0"/>
        <v>-193.15791591552099</v>
      </c>
      <c r="I36" s="16">
        <f t="shared" si="1"/>
        <v>0.1009441769012478</v>
      </c>
      <c r="J36" s="13">
        <f t="shared" si="2"/>
        <v>124.12042249097647</v>
      </c>
    </row>
    <row r="37" spans="1:10" x14ac:dyDescent="0.3">
      <c r="A37">
        <v>-431.60179464007098</v>
      </c>
      <c r="B37">
        <v>-407.163843791109</v>
      </c>
      <c r="C37">
        <v>-247.61048665431699</v>
      </c>
      <c r="D37" t="s">
        <v>37</v>
      </c>
      <c r="E37" t="s">
        <v>165</v>
      </c>
      <c r="F37" t="s">
        <v>173</v>
      </c>
      <c r="G37">
        <v>1</v>
      </c>
      <c r="H37">
        <f t="shared" si="0"/>
        <v>-431.60179464007098</v>
      </c>
      <c r="I37" s="16">
        <f t="shared" si="1"/>
        <v>0.22555476280919282</v>
      </c>
      <c r="J37" s="13">
        <f t="shared" si="2"/>
        <v>277.34093549662629</v>
      </c>
    </row>
    <row r="38" spans="1:10" x14ac:dyDescent="0.3">
      <c r="A38">
        <v>-1763.4707362925501</v>
      </c>
      <c r="B38">
        <v>-1727.41069913768</v>
      </c>
      <c r="C38">
        <v>-1466.1957280076699</v>
      </c>
      <c r="D38" t="s">
        <v>38</v>
      </c>
      <c r="E38" t="s">
        <v>165</v>
      </c>
      <c r="F38" t="s">
        <v>173</v>
      </c>
      <c r="G38">
        <v>1</v>
      </c>
      <c r="H38">
        <f t="shared" si="0"/>
        <v>-1763.4707362925501</v>
      </c>
      <c r="I38" s="16">
        <f t="shared" si="1"/>
        <v>0.92158843773373367</v>
      </c>
      <c r="J38" s="13">
        <f t="shared" si="2"/>
        <v>1133.1802365005565</v>
      </c>
    </row>
    <row r="39" spans="1:10" x14ac:dyDescent="0.3">
      <c r="A39">
        <v>-40.2227739802765</v>
      </c>
      <c r="B39">
        <v>-40.911380283317399</v>
      </c>
      <c r="C39">
        <v>-45.814588926385497</v>
      </c>
      <c r="D39" t="s">
        <v>39</v>
      </c>
      <c r="E39" t="s">
        <v>165</v>
      </c>
      <c r="F39" t="s">
        <v>173</v>
      </c>
      <c r="G39">
        <v>1</v>
      </c>
      <c r="H39">
        <f t="shared" si="0"/>
        <v>-40.2227739802765</v>
      </c>
      <c r="I39" s="16">
        <f t="shared" si="1"/>
        <v>2.1020390455546847E-2</v>
      </c>
      <c r="J39" s="13">
        <f t="shared" si="2"/>
        <v>25.846560191581617</v>
      </c>
    </row>
    <row r="40" spans="1:10" x14ac:dyDescent="0.3">
      <c r="A40">
        <v>-84.369114556779095</v>
      </c>
      <c r="B40">
        <v>-90.252102206258499</v>
      </c>
      <c r="C40">
        <v>-128.23010783065999</v>
      </c>
      <c r="D40" t="s">
        <v>40</v>
      </c>
      <c r="E40" t="s">
        <v>165</v>
      </c>
      <c r="F40" t="s">
        <v>173</v>
      </c>
      <c r="G40">
        <v>1</v>
      </c>
      <c r="H40">
        <f t="shared" si="0"/>
        <v>-84.369114556779095</v>
      </c>
      <c r="I40" s="16">
        <f t="shared" si="1"/>
        <v>4.4091233768260026E-2</v>
      </c>
      <c r="J40" s="13">
        <f t="shared" si="2"/>
        <v>54.214346299723942</v>
      </c>
    </row>
    <row r="41" spans="1:10" x14ac:dyDescent="0.3">
      <c r="A41">
        <v>-174.46714134710399</v>
      </c>
      <c r="B41">
        <v>-166.997205882575</v>
      </c>
      <c r="C41">
        <v>-106.32570811956801</v>
      </c>
      <c r="D41" t="s">
        <v>41</v>
      </c>
      <c r="E41" t="s">
        <v>165</v>
      </c>
      <c r="F41" t="s">
        <v>173</v>
      </c>
      <c r="G41">
        <v>1</v>
      </c>
      <c r="H41">
        <f t="shared" si="0"/>
        <v>-174.46714134710399</v>
      </c>
      <c r="I41" s="16">
        <f t="shared" si="1"/>
        <v>9.1176392622187755E-2</v>
      </c>
      <c r="J41" s="13">
        <f t="shared" si="2"/>
        <v>112.11000694512774</v>
      </c>
    </row>
    <row r="42" spans="1:10" x14ac:dyDescent="0.3">
      <c r="A42">
        <v>-192.27064741192601</v>
      </c>
      <c r="B42">
        <v>-188.973685993711</v>
      </c>
      <c r="C42">
        <v>-164.03367495622601</v>
      </c>
      <c r="D42" t="s">
        <v>42</v>
      </c>
      <c r="E42" t="s">
        <v>165</v>
      </c>
      <c r="F42" t="s">
        <v>173</v>
      </c>
      <c r="G42">
        <v>1</v>
      </c>
      <c r="H42">
        <f t="shared" si="0"/>
        <v>-192.27064741192601</v>
      </c>
      <c r="I42" s="16">
        <f t="shared" si="1"/>
        <v>0.10048049107009104</v>
      </c>
      <c r="J42" s="13">
        <f t="shared" si="2"/>
        <v>123.55027686164948</v>
      </c>
    </row>
    <row r="43" spans="1:10" x14ac:dyDescent="0.3">
      <c r="A43">
        <v>56.789606435447403</v>
      </c>
      <c r="B43">
        <v>56.895482500590198</v>
      </c>
      <c r="C43">
        <v>57.877813130001499</v>
      </c>
      <c r="D43" t="s">
        <v>43</v>
      </c>
      <c r="E43" t="s">
        <v>165</v>
      </c>
      <c r="F43" t="s">
        <v>173</v>
      </c>
      <c r="G43">
        <v>1</v>
      </c>
      <c r="H43">
        <f t="shared" si="0"/>
        <v>56.789606435447403</v>
      </c>
      <c r="I43" s="16">
        <f t="shared" si="1"/>
        <v>-2.9678204235125568E-2</v>
      </c>
      <c r="J43" s="13">
        <f t="shared" si="2"/>
        <v>-36.492161920751052</v>
      </c>
    </row>
    <row r="44" spans="1:10" x14ac:dyDescent="0.3">
      <c r="A44">
        <v>-122.151722021693</v>
      </c>
      <c r="B44">
        <v>-119.94428985096199</v>
      </c>
      <c r="C44">
        <v>-99.424071487568696</v>
      </c>
      <c r="D44" t="s">
        <v>44</v>
      </c>
      <c r="E44" t="s">
        <v>165</v>
      </c>
      <c r="F44" t="s">
        <v>173</v>
      </c>
      <c r="G44">
        <v>1</v>
      </c>
      <c r="H44">
        <f t="shared" si="0"/>
        <v>-122.151722021693</v>
      </c>
      <c r="I44" s="16">
        <f t="shared" si="1"/>
        <v>6.3836395097277093E-2</v>
      </c>
      <c r="J44" s="13">
        <f t="shared" si="2"/>
        <v>78.492891546644415</v>
      </c>
    </row>
    <row r="45" spans="1:10" x14ac:dyDescent="0.3">
      <c r="A45">
        <v>270.763491342539</v>
      </c>
      <c r="B45">
        <v>269.06483693320598</v>
      </c>
      <c r="C45">
        <v>250.847154794734</v>
      </c>
      <c r="D45" t="s">
        <v>45</v>
      </c>
      <c r="E45" t="s">
        <v>165</v>
      </c>
      <c r="F45" t="s">
        <v>173</v>
      </c>
      <c r="G45">
        <v>1</v>
      </c>
      <c r="H45">
        <f t="shared" si="0"/>
        <v>270.763491342539</v>
      </c>
      <c r="I45" s="16">
        <f t="shared" si="1"/>
        <v>-0.14150079037110019</v>
      </c>
      <c r="J45" s="13">
        <f t="shared" si="2"/>
        <v>-173.98861849009685</v>
      </c>
    </row>
    <row r="46" spans="1:10" x14ac:dyDescent="0.3">
      <c r="A46">
        <v>21.5227701226239</v>
      </c>
      <c r="B46">
        <v>18.696879106044499</v>
      </c>
      <c r="C46">
        <v>4.02333813554801</v>
      </c>
      <c r="D46" t="s">
        <v>46</v>
      </c>
      <c r="E46" t="s">
        <v>165</v>
      </c>
      <c r="F46" t="s">
        <v>173</v>
      </c>
      <c r="G46">
        <v>1</v>
      </c>
      <c r="H46">
        <f t="shared" si="0"/>
        <v>21.5227701226239</v>
      </c>
      <c r="I46" s="16">
        <f t="shared" si="1"/>
        <v>-1.1247782957097338E-2</v>
      </c>
      <c r="J46" s="13">
        <f t="shared" si="2"/>
        <v>-13.830214040850423</v>
      </c>
    </row>
    <row r="47" spans="1:10" x14ac:dyDescent="0.3">
      <c r="A47">
        <v>-37.432503195771702</v>
      </c>
      <c r="B47">
        <v>-36.6865974380758</v>
      </c>
      <c r="C47">
        <v>-31.279260823228</v>
      </c>
      <c r="D47" t="s">
        <v>47</v>
      </c>
      <c r="E47" t="s">
        <v>165</v>
      </c>
      <c r="F47" t="s">
        <v>173</v>
      </c>
      <c r="G47">
        <v>1</v>
      </c>
      <c r="H47">
        <f t="shared" si="0"/>
        <v>-37.432503195771702</v>
      </c>
      <c r="I47" s="16">
        <f t="shared" si="1"/>
        <v>1.9562197109763275E-2</v>
      </c>
      <c r="J47" s="13">
        <f t="shared" si="2"/>
        <v>24.053573417027508</v>
      </c>
    </row>
    <row r="48" spans="1:10" x14ac:dyDescent="0.3">
      <c r="A48">
        <v>-93.690885634593499</v>
      </c>
      <c r="B48">
        <v>-92.185098934301706</v>
      </c>
      <c r="C48">
        <v>-82.740869831081497</v>
      </c>
      <c r="D48" t="s">
        <v>48</v>
      </c>
      <c r="E48" t="s">
        <v>165</v>
      </c>
      <c r="F48" t="s">
        <v>173</v>
      </c>
      <c r="G48">
        <v>1</v>
      </c>
      <c r="H48">
        <f t="shared" si="0"/>
        <v>-93.690885634593499</v>
      </c>
      <c r="I48" s="16">
        <f t="shared" si="1"/>
        <v>4.8962784096662701E-2</v>
      </c>
      <c r="J48" s="13">
        <f t="shared" si="2"/>
        <v>60.204378647393924</v>
      </c>
    </row>
    <row r="49" spans="1:10" x14ac:dyDescent="0.3">
      <c r="A49">
        <v>479.96561734693199</v>
      </c>
      <c r="B49">
        <v>477.00321558866801</v>
      </c>
      <c r="C49">
        <v>450.23376537555703</v>
      </c>
      <c r="D49" t="s">
        <v>49</v>
      </c>
      <c r="E49" t="s">
        <v>165</v>
      </c>
      <c r="F49" t="s">
        <v>173</v>
      </c>
      <c r="G49">
        <v>1</v>
      </c>
      <c r="H49">
        <f t="shared" si="0"/>
        <v>479.96561734693199</v>
      </c>
      <c r="I49" s="16">
        <f t="shared" si="1"/>
        <v>-0.25082965900903154</v>
      </c>
      <c r="J49" s="13">
        <f t="shared" si="2"/>
        <v>-308.41881330040059</v>
      </c>
    </row>
    <row r="50" spans="1:10" x14ac:dyDescent="0.3">
      <c r="A50">
        <v>720.60666537863199</v>
      </c>
      <c r="B50">
        <v>692.48514443988904</v>
      </c>
      <c r="C50">
        <v>519.01177666492697</v>
      </c>
      <c r="D50" t="s">
        <v>50</v>
      </c>
      <c r="E50" t="s">
        <v>165</v>
      </c>
      <c r="F50" t="s">
        <v>173</v>
      </c>
      <c r="G50">
        <v>1</v>
      </c>
      <c r="H50">
        <f t="shared" si="0"/>
        <v>720.60666537863199</v>
      </c>
      <c r="I50" s="16">
        <f t="shared" si="1"/>
        <v>-0.37658848389114286</v>
      </c>
      <c r="J50" s="13">
        <f t="shared" si="2"/>
        <v>-463.05119483546099</v>
      </c>
    </row>
    <row r="51" spans="1:10" x14ac:dyDescent="0.3">
      <c r="A51">
        <v>-108.305165787927</v>
      </c>
      <c r="B51">
        <v>-108.492730577911</v>
      </c>
      <c r="C51">
        <v>-103.60265572175101</v>
      </c>
      <c r="D51" t="s">
        <v>51</v>
      </c>
      <c r="E51" t="s">
        <v>165</v>
      </c>
      <c r="F51" t="s">
        <v>173</v>
      </c>
      <c r="G51">
        <v>1</v>
      </c>
      <c r="H51">
        <f t="shared" si="0"/>
        <v>-108.305165787927</v>
      </c>
      <c r="I51" s="16">
        <f t="shared" si="1"/>
        <v>5.6600195559145514E-2</v>
      </c>
      <c r="J51" s="13">
        <f t="shared" si="2"/>
        <v>69.595299120084164</v>
      </c>
    </row>
    <row r="52" spans="1:10" x14ac:dyDescent="0.3">
      <c r="A52">
        <v>-322.28127233030898</v>
      </c>
      <c r="B52">
        <v>-321.99171342547299</v>
      </c>
      <c r="C52">
        <v>-313.52352038967501</v>
      </c>
      <c r="D52" t="s">
        <v>52</v>
      </c>
      <c r="E52" t="s">
        <v>165</v>
      </c>
      <c r="F52" t="s">
        <v>173</v>
      </c>
      <c r="G52">
        <v>1</v>
      </c>
      <c r="H52">
        <f t="shared" si="0"/>
        <v>-322.28127233030898</v>
      </c>
      <c r="I52" s="16">
        <f t="shared" si="1"/>
        <v>0.16842394271999817</v>
      </c>
      <c r="J52" s="13">
        <f t="shared" si="2"/>
        <v>207.0931832794387</v>
      </c>
    </row>
    <row r="53" spans="1:10" x14ac:dyDescent="0.3">
      <c r="A53">
        <v>427.94472187484899</v>
      </c>
      <c r="B53">
        <v>433.46609211183602</v>
      </c>
      <c r="C53">
        <v>474.79217249530899</v>
      </c>
      <c r="D53" t="s">
        <v>53</v>
      </c>
      <c r="E53" t="s">
        <v>165</v>
      </c>
      <c r="F53" t="s">
        <v>173</v>
      </c>
      <c r="G53">
        <v>1</v>
      </c>
      <c r="H53">
        <f t="shared" si="0"/>
        <v>427.94472187484899</v>
      </c>
      <c r="I53" s="16">
        <f t="shared" si="1"/>
        <v>-0.22364357942121943</v>
      </c>
      <c r="J53" s="13">
        <f t="shared" si="2"/>
        <v>-274.99095457791458</v>
      </c>
    </row>
    <row r="54" spans="1:10" x14ac:dyDescent="0.3">
      <c r="A54">
        <v>651.78724709483004</v>
      </c>
      <c r="B54">
        <v>649.17816481673299</v>
      </c>
      <c r="C54">
        <v>621.068053517213</v>
      </c>
      <c r="D54" t="s">
        <v>54</v>
      </c>
      <c r="E54" t="s">
        <v>165</v>
      </c>
      <c r="F54" t="s">
        <v>173</v>
      </c>
      <c r="G54">
        <v>1</v>
      </c>
      <c r="H54">
        <f t="shared" si="0"/>
        <v>651.78724709483004</v>
      </c>
      <c r="I54" s="16">
        <f t="shared" si="1"/>
        <v>-0.34062350932329055</v>
      </c>
      <c r="J54" s="13">
        <f t="shared" si="2"/>
        <v>-418.82885358435442</v>
      </c>
    </row>
    <row r="55" spans="1:10" x14ac:dyDescent="0.3">
      <c r="A55">
        <v>35.821612599934603</v>
      </c>
      <c r="B55">
        <v>34.5051744333324</v>
      </c>
      <c r="C55">
        <v>20.806303579619399</v>
      </c>
      <c r="D55" t="s">
        <v>55</v>
      </c>
      <c r="E55" t="s">
        <v>165</v>
      </c>
      <c r="F55" t="s">
        <v>173</v>
      </c>
      <c r="G55">
        <v>1</v>
      </c>
      <c r="H55">
        <f t="shared" si="0"/>
        <v>35.821612599934603</v>
      </c>
      <c r="I55" s="16">
        <f t="shared" si="1"/>
        <v>-1.8720346934977504E-2</v>
      </c>
      <c r="J55" s="13">
        <f t="shared" si="2"/>
        <v>-23.018438924121256</v>
      </c>
    </row>
    <row r="56" spans="1:10" x14ac:dyDescent="0.3">
      <c r="A56">
        <v>-38.039549934737302</v>
      </c>
      <c r="B56">
        <v>-37.563326343703501</v>
      </c>
      <c r="C56">
        <v>-34.938890946695402</v>
      </c>
      <c r="D56" t="s">
        <v>56</v>
      </c>
      <c r="E56" t="s">
        <v>165</v>
      </c>
      <c r="F56" t="s">
        <v>173</v>
      </c>
      <c r="G56">
        <v>1</v>
      </c>
      <c r="H56">
        <f t="shared" si="0"/>
        <v>-38.039549934737302</v>
      </c>
      <c r="I56" s="16">
        <f t="shared" si="1"/>
        <v>1.9879439264272072E-2</v>
      </c>
      <c r="J56" s="13">
        <f t="shared" si="2"/>
        <v>24.443652681214296</v>
      </c>
    </row>
    <row r="57" spans="1:10" x14ac:dyDescent="0.3">
      <c r="A57">
        <v>108.62345516457999</v>
      </c>
      <c r="B57">
        <v>108.40897857338</v>
      </c>
      <c r="C57">
        <v>104.93823511592799</v>
      </c>
      <c r="D57" t="s">
        <v>57</v>
      </c>
      <c r="E57" t="s">
        <v>165</v>
      </c>
      <c r="F57" t="s">
        <v>173</v>
      </c>
      <c r="G57">
        <v>1</v>
      </c>
      <c r="H57">
        <f t="shared" si="0"/>
        <v>108.62345516457999</v>
      </c>
      <c r="I57" s="16">
        <f t="shared" si="1"/>
        <v>-5.6766533340283615E-2</v>
      </c>
      <c r="J57" s="13">
        <f t="shared" si="2"/>
        <v>-69.799827170189232</v>
      </c>
    </row>
    <row r="58" spans="1:10" x14ac:dyDescent="0.3">
      <c r="A58">
        <v>-128.44797794357001</v>
      </c>
      <c r="B58">
        <v>-127.90836735988501</v>
      </c>
      <c r="C58">
        <v>-122.652136592384</v>
      </c>
      <c r="D58" t="s">
        <v>58</v>
      </c>
      <c r="E58" t="s">
        <v>165</v>
      </c>
      <c r="F58" t="s">
        <v>173</v>
      </c>
      <c r="G58">
        <v>1</v>
      </c>
      <c r="H58">
        <f t="shared" si="0"/>
        <v>-128.44797794357001</v>
      </c>
      <c r="I58" s="16">
        <f t="shared" si="1"/>
        <v>6.7126813554015119E-2</v>
      </c>
      <c r="J58" s="13">
        <f t="shared" si="2"/>
        <v>82.538772562861624</v>
      </c>
    </row>
    <row r="59" spans="1:10" x14ac:dyDescent="0.3">
      <c r="A59">
        <v>-220.95205420663601</v>
      </c>
      <c r="B59">
        <v>-204.695054295636</v>
      </c>
      <c r="C59">
        <v>-114.055982933558</v>
      </c>
      <c r="D59" t="s">
        <v>59</v>
      </c>
      <c r="E59" t="s">
        <v>165</v>
      </c>
      <c r="F59" t="s">
        <v>173</v>
      </c>
      <c r="G59">
        <v>1</v>
      </c>
      <c r="H59">
        <f t="shared" si="0"/>
        <v>-220.95205420663601</v>
      </c>
      <c r="I59" s="16">
        <f t="shared" si="1"/>
        <v>0.11546937199448505</v>
      </c>
      <c r="J59" s="13">
        <f t="shared" si="2"/>
        <v>141.98052504548232</v>
      </c>
    </row>
    <row r="60" spans="1:10" x14ac:dyDescent="0.3">
      <c r="A60">
        <v>208.29723877979001</v>
      </c>
      <c r="B60">
        <v>209.20866349804001</v>
      </c>
      <c r="C60">
        <v>216.639580415799</v>
      </c>
      <c r="D60" t="s">
        <v>60</v>
      </c>
      <c r="E60" t="s">
        <v>165</v>
      </c>
      <c r="F60" t="s">
        <v>173</v>
      </c>
      <c r="G60">
        <v>1</v>
      </c>
      <c r="H60">
        <f t="shared" si="0"/>
        <v>208.29723877979001</v>
      </c>
      <c r="I60" s="16">
        <f t="shared" si="1"/>
        <v>-0.10885597527685389</v>
      </c>
      <c r="J60" s="13">
        <f t="shared" si="2"/>
        <v>-133.84872765120716</v>
      </c>
    </row>
    <row r="61" spans="1:10" x14ac:dyDescent="0.3">
      <c r="A61">
        <v>123.681332196065</v>
      </c>
      <c r="B61">
        <v>93.123895974894793</v>
      </c>
      <c r="C61">
        <v>-106.49577437296</v>
      </c>
      <c r="D61" t="s">
        <v>61</v>
      </c>
      <c r="E61" t="s">
        <v>165</v>
      </c>
      <c r="F61" t="s">
        <v>173</v>
      </c>
      <c r="G61">
        <v>1</v>
      </c>
      <c r="H61">
        <f t="shared" si="0"/>
        <v>123.681332196065</v>
      </c>
      <c r="I61" s="16">
        <f t="shared" si="1"/>
        <v>-6.4635768186906431E-2</v>
      </c>
      <c r="J61" s="13">
        <f t="shared" si="2"/>
        <v>-79.475796441790322</v>
      </c>
    </row>
    <row r="62" spans="1:10" x14ac:dyDescent="0.3">
      <c r="A62">
        <v>-29.409870369669498</v>
      </c>
      <c r="B62">
        <v>-27.0584233275573</v>
      </c>
      <c r="C62">
        <v>-10.3835214495414</v>
      </c>
      <c r="D62" t="s">
        <v>62</v>
      </c>
      <c r="E62" t="s">
        <v>165</v>
      </c>
      <c r="F62" t="s">
        <v>173</v>
      </c>
      <c r="G62">
        <v>1</v>
      </c>
      <c r="H62">
        <f t="shared" si="0"/>
        <v>-29.409870369669498</v>
      </c>
      <c r="I62" s="16">
        <f t="shared" si="1"/>
        <v>1.5369575423132492E-2</v>
      </c>
      <c r="J62" s="13">
        <f t="shared" si="2"/>
        <v>18.898348112664159</v>
      </c>
    </row>
    <row r="63" spans="1:10" x14ac:dyDescent="0.3">
      <c r="A63">
        <v>-156.92320761211599</v>
      </c>
      <c r="B63">
        <v>-152.14963009637401</v>
      </c>
      <c r="C63">
        <v>-117.931427000562</v>
      </c>
      <c r="D63" t="s">
        <v>63</v>
      </c>
      <c r="E63" t="s">
        <v>165</v>
      </c>
      <c r="F63" t="s">
        <v>173</v>
      </c>
      <c r="G63">
        <v>1</v>
      </c>
      <c r="H63">
        <f t="shared" si="0"/>
        <v>-156.92320761211599</v>
      </c>
      <c r="I63" s="16">
        <f t="shared" si="1"/>
        <v>8.200794647233936E-2</v>
      </c>
      <c r="J63" s="13">
        <f t="shared" si="2"/>
        <v>100.83653437208146</v>
      </c>
    </row>
    <row r="64" spans="1:10" x14ac:dyDescent="0.3">
      <c r="A64">
        <v>-72.470737771966</v>
      </c>
      <c r="B64">
        <v>-62.601844693897</v>
      </c>
      <c r="C64">
        <v>14.0933734015703</v>
      </c>
      <c r="D64" t="s">
        <v>64</v>
      </c>
      <c r="E64" t="s">
        <v>165</v>
      </c>
      <c r="F64" t="s">
        <v>173</v>
      </c>
      <c r="G64">
        <v>1</v>
      </c>
      <c r="H64">
        <f t="shared" si="0"/>
        <v>-72.470737771966</v>
      </c>
      <c r="I64" s="16">
        <f t="shared" si="1"/>
        <v>3.7873151297701739E-2</v>
      </c>
      <c r="J64" s="13">
        <f t="shared" si="2"/>
        <v>46.56862519899655</v>
      </c>
    </row>
    <row r="65" spans="1:10" x14ac:dyDescent="0.3">
      <c r="A65">
        <v>629.84428090510301</v>
      </c>
      <c r="B65">
        <v>623.05788942977301</v>
      </c>
      <c r="C65">
        <v>572.69001802282696</v>
      </c>
      <c r="D65" t="s">
        <v>65</v>
      </c>
      <c r="E65" t="s">
        <v>165</v>
      </c>
      <c r="F65" t="s">
        <v>173</v>
      </c>
      <c r="G65">
        <v>1</v>
      </c>
      <c r="H65">
        <f t="shared" si="0"/>
        <v>629.84428090510301</v>
      </c>
      <c r="I65" s="16">
        <f t="shared" si="1"/>
        <v>-0.32915613222774009</v>
      </c>
      <c r="J65" s="13">
        <f t="shared" si="2"/>
        <v>-404.72862775998124</v>
      </c>
    </row>
    <row r="66" spans="1:10" x14ac:dyDescent="0.3">
      <c r="A66">
        <v>52.710720328632803</v>
      </c>
      <c r="B66">
        <v>44.464038585327302</v>
      </c>
      <c r="C66">
        <v>-12.085298211043201</v>
      </c>
      <c r="D66" t="s">
        <v>66</v>
      </c>
      <c r="E66" t="s">
        <v>165</v>
      </c>
      <c r="F66" t="s">
        <v>173</v>
      </c>
      <c r="G66">
        <v>1</v>
      </c>
      <c r="H66">
        <f t="shared" si="0"/>
        <v>52.710720328632803</v>
      </c>
      <c r="I66" s="16">
        <f t="shared" si="1"/>
        <v>-2.7546581522306424E-2</v>
      </c>
      <c r="J66" s="13">
        <f t="shared" si="2"/>
        <v>-33.871129981827956</v>
      </c>
    </row>
    <row r="67" spans="1:10" x14ac:dyDescent="0.3">
      <c r="A67">
        <v>-60.000860356029797</v>
      </c>
      <c r="B67">
        <v>-50.084164444883399</v>
      </c>
      <c r="C67">
        <v>3.9597422081881102</v>
      </c>
      <c r="D67" t="s">
        <v>67</v>
      </c>
      <c r="E67" t="s">
        <v>165</v>
      </c>
      <c r="F67" t="s">
        <v>173</v>
      </c>
      <c r="G67">
        <v>1</v>
      </c>
      <c r="H67">
        <f t="shared" si="0"/>
        <v>-60.000860356029797</v>
      </c>
      <c r="I67" s="16">
        <f t="shared" si="1"/>
        <v>3.1356403040997273E-2</v>
      </c>
      <c r="J67" s="13">
        <f t="shared" si="2"/>
        <v>38.555666237720452</v>
      </c>
    </row>
    <row r="68" spans="1:10" x14ac:dyDescent="0.3">
      <c r="A68">
        <v>-292.84440624971899</v>
      </c>
      <c r="B68">
        <v>-292.69811954464899</v>
      </c>
      <c r="C68">
        <v>-289.29229368806398</v>
      </c>
      <c r="D68" t="s">
        <v>68</v>
      </c>
      <c r="E68" t="s">
        <v>165</v>
      </c>
      <c r="F68" t="s">
        <v>173</v>
      </c>
      <c r="G68">
        <v>1</v>
      </c>
      <c r="H68">
        <f t="shared" si="0"/>
        <v>-292.84440624971899</v>
      </c>
      <c r="I68" s="16">
        <f t="shared" si="1"/>
        <v>0.15304025935929647</v>
      </c>
      <c r="J68" s="13">
        <f t="shared" si="2"/>
        <v>188.1774881218501</v>
      </c>
    </row>
    <row r="69" spans="1:10" x14ac:dyDescent="0.3">
      <c r="A69">
        <v>122.57031121251801</v>
      </c>
      <c r="B69">
        <v>120.014030663193</v>
      </c>
      <c r="C69">
        <v>110.314741770699</v>
      </c>
      <c r="D69" t="s">
        <v>69</v>
      </c>
      <c r="E69" t="s">
        <v>165</v>
      </c>
      <c r="F69" t="s">
        <v>173</v>
      </c>
      <c r="G69">
        <v>1</v>
      </c>
      <c r="H69">
        <f t="shared" si="0"/>
        <v>122.57031121251801</v>
      </c>
      <c r="I69" s="16">
        <f t="shared" si="1"/>
        <v>-6.4055149483434728E-2</v>
      </c>
      <c r="J69" s="13">
        <f t="shared" si="2"/>
        <v>-78.761870775215485</v>
      </c>
    </row>
    <row r="70" spans="1:10" x14ac:dyDescent="0.3">
      <c r="A70">
        <v>-107.94931463371</v>
      </c>
      <c r="B70">
        <v>-106.387088418418</v>
      </c>
      <c r="C70">
        <v>-98.688498249080993</v>
      </c>
      <c r="D70" t="s">
        <v>70</v>
      </c>
      <c r="E70" t="s">
        <v>165</v>
      </c>
      <c r="F70" t="s">
        <v>173</v>
      </c>
      <c r="G70">
        <v>1</v>
      </c>
      <c r="H70">
        <f t="shared" ref="H70:H133" si="3">A70*G70</f>
        <v>-107.94931463371</v>
      </c>
      <c r="I70" s="16">
        <f t="shared" ref="I70:I133" si="4">H70/$H$3</f>
        <v>5.6414228022213173E-2</v>
      </c>
      <c r="J70" s="13">
        <f t="shared" ref="J70:J133" si="5">I70*$J$3</f>
        <v>69.366634426763326</v>
      </c>
    </row>
    <row r="71" spans="1:10" x14ac:dyDescent="0.3">
      <c r="A71">
        <v>-286.68013845462502</v>
      </c>
      <c r="B71">
        <v>-281.59685470816402</v>
      </c>
      <c r="C71">
        <v>-241.59892051982001</v>
      </c>
      <c r="D71" t="s">
        <v>71</v>
      </c>
      <c r="E71" t="s">
        <v>165</v>
      </c>
      <c r="F71" t="s">
        <v>173</v>
      </c>
      <c r="G71">
        <v>1</v>
      </c>
      <c r="H71">
        <f t="shared" si="3"/>
        <v>-286.68013845462502</v>
      </c>
      <c r="I71" s="16">
        <f t="shared" si="4"/>
        <v>0.14981881779514761</v>
      </c>
      <c r="J71" s="13">
        <f t="shared" si="5"/>
        <v>184.21642072552754</v>
      </c>
    </row>
    <row r="72" spans="1:10" x14ac:dyDescent="0.3">
      <c r="A72">
        <v>90.126706285661797</v>
      </c>
      <c r="B72">
        <v>87.402661395372604</v>
      </c>
      <c r="C72">
        <v>72.834260607692798</v>
      </c>
      <c r="D72" t="s">
        <v>72</v>
      </c>
      <c r="E72" t="s">
        <v>165</v>
      </c>
      <c r="F72" t="s">
        <v>173</v>
      </c>
      <c r="G72">
        <v>1</v>
      </c>
      <c r="H72">
        <f t="shared" si="3"/>
        <v>90.126706285661797</v>
      </c>
      <c r="I72" s="16">
        <f t="shared" si="4"/>
        <v>-4.7100146735925746E-2</v>
      </c>
      <c r="J72" s="13">
        <f t="shared" si="5"/>
        <v>-57.914089665313071</v>
      </c>
    </row>
    <row r="73" spans="1:10" x14ac:dyDescent="0.3">
      <c r="A73">
        <v>19.129316160784199</v>
      </c>
      <c r="B73">
        <v>16.273567454180998</v>
      </c>
      <c r="C73">
        <v>-0.82572051168605498</v>
      </c>
      <c r="D73" t="s">
        <v>73</v>
      </c>
      <c r="E73" t="s">
        <v>168</v>
      </c>
      <c r="F73" t="s">
        <v>168</v>
      </c>
      <c r="G73">
        <v>1</v>
      </c>
      <c r="H73">
        <f t="shared" si="3"/>
        <v>19.129316160784199</v>
      </c>
      <c r="I73" s="16">
        <f t="shared" si="4"/>
        <v>-9.996965774773799E-3</v>
      </c>
      <c r="J73" s="13">
        <f t="shared" si="5"/>
        <v>-12.292215892816078</v>
      </c>
    </row>
    <row r="74" spans="1:10" x14ac:dyDescent="0.3">
      <c r="A74">
        <v>15.083446104969401</v>
      </c>
      <c r="B74">
        <v>12.908290253117</v>
      </c>
      <c r="C74">
        <v>-3.2952155468414799</v>
      </c>
      <c r="D74" t="s">
        <v>74</v>
      </c>
      <c r="E74" t="s">
        <v>168</v>
      </c>
      <c r="F74" t="s">
        <v>168</v>
      </c>
      <c r="G74">
        <v>1</v>
      </c>
      <c r="H74">
        <f t="shared" si="3"/>
        <v>15.083446104969401</v>
      </c>
      <c r="I74" s="16">
        <f t="shared" si="4"/>
        <v>-7.8825972245754727E-3</v>
      </c>
      <c r="J74" s="13">
        <f t="shared" si="5"/>
        <v>-9.6923995803903775</v>
      </c>
    </row>
    <row r="75" spans="1:10" x14ac:dyDescent="0.3">
      <c r="A75">
        <v>44.750056117221099</v>
      </c>
      <c r="B75">
        <v>44.731996766700298</v>
      </c>
      <c r="C75">
        <v>41.810983451809903</v>
      </c>
      <c r="D75" t="s">
        <v>75</v>
      </c>
      <c r="E75" t="s">
        <v>168</v>
      </c>
      <c r="F75" t="s">
        <v>168</v>
      </c>
      <c r="G75">
        <v>1</v>
      </c>
      <c r="H75">
        <f t="shared" si="3"/>
        <v>44.750056117221099</v>
      </c>
      <c r="I75" s="16">
        <f t="shared" si="4"/>
        <v>-2.3386344585604187E-2</v>
      </c>
      <c r="J75" s="13">
        <f t="shared" si="5"/>
        <v>-28.755724793560333</v>
      </c>
    </row>
    <row r="76" spans="1:10" x14ac:dyDescent="0.3">
      <c r="A76">
        <v>-69.134167123107702</v>
      </c>
      <c r="B76">
        <v>-75.304187207338401</v>
      </c>
      <c r="C76">
        <v>-121.687993535449</v>
      </c>
      <c r="D76" t="s">
        <v>76</v>
      </c>
      <c r="E76" t="s">
        <v>168</v>
      </c>
      <c r="F76" t="s">
        <v>168</v>
      </c>
      <c r="G76">
        <v>1</v>
      </c>
      <c r="H76">
        <f t="shared" si="3"/>
        <v>-69.134167123107702</v>
      </c>
      <c r="I76" s="16">
        <f t="shared" si="4"/>
        <v>3.6129462066921421E-2</v>
      </c>
      <c r="J76" s="13">
        <f t="shared" si="5"/>
        <v>44.42459420423053</v>
      </c>
    </row>
    <row r="77" spans="1:10" x14ac:dyDescent="0.3">
      <c r="A77">
        <v>22.360234599573001</v>
      </c>
      <c r="B77">
        <v>20.896259519478502</v>
      </c>
      <c r="C77">
        <v>8.3148976561395997</v>
      </c>
      <c r="D77" t="s">
        <v>77</v>
      </c>
      <c r="E77" t="s">
        <v>168</v>
      </c>
      <c r="F77" t="s">
        <v>168</v>
      </c>
      <c r="G77">
        <v>1</v>
      </c>
      <c r="H77">
        <f t="shared" si="3"/>
        <v>22.360234599573001</v>
      </c>
      <c r="I77" s="16">
        <f t="shared" si="4"/>
        <v>-1.1685441242593823E-2</v>
      </c>
      <c r="J77" s="13">
        <f t="shared" si="5"/>
        <v>-14.368356338604189</v>
      </c>
    </row>
    <row r="78" spans="1:10" x14ac:dyDescent="0.3">
      <c r="A78">
        <v>-36.551086807108298</v>
      </c>
      <c r="B78">
        <v>-35.052033881578502</v>
      </c>
      <c r="C78">
        <v>-22.100514311440499</v>
      </c>
      <c r="D78" t="s">
        <v>78</v>
      </c>
      <c r="E78" t="s">
        <v>164</v>
      </c>
      <c r="F78" t="s">
        <v>168</v>
      </c>
      <c r="G78">
        <v>1</v>
      </c>
      <c r="H78">
        <f t="shared" si="3"/>
        <v>-36.551086807108298</v>
      </c>
      <c r="I78" s="16">
        <f t="shared" si="4"/>
        <v>1.910156958932652E-2</v>
      </c>
      <c r="J78" s="13">
        <f t="shared" si="5"/>
        <v>23.487188270279393</v>
      </c>
    </row>
    <row r="79" spans="1:10" x14ac:dyDescent="0.3">
      <c r="A79">
        <v>51.596058833307701</v>
      </c>
      <c r="B79">
        <v>55.943008961632401</v>
      </c>
      <c r="C79">
        <v>85.959602911588902</v>
      </c>
      <c r="D79" t="s">
        <v>79</v>
      </c>
      <c r="E79" t="s">
        <v>168</v>
      </c>
      <c r="F79" t="s">
        <v>168</v>
      </c>
      <c r="G79">
        <v>1</v>
      </c>
      <c r="H79">
        <f t="shared" si="3"/>
        <v>51.596058833307701</v>
      </c>
      <c r="I79" s="16">
        <f t="shared" si="4"/>
        <v>-2.6964060290205753E-2</v>
      </c>
      <c r="J79" s="13">
        <f t="shared" si="5"/>
        <v>-33.154864976180008</v>
      </c>
    </row>
    <row r="80" spans="1:10" x14ac:dyDescent="0.3">
      <c r="A80">
        <v>203.22568616933</v>
      </c>
      <c r="B80">
        <v>205.19173163546901</v>
      </c>
      <c r="C80">
        <v>222.35092890709299</v>
      </c>
      <c r="D80" t="s">
        <v>80</v>
      </c>
      <c r="E80" t="s">
        <v>160</v>
      </c>
      <c r="F80" t="s">
        <v>160</v>
      </c>
      <c r="G80">
        <v>1</v>
      </c>
      <c r="H80">
        <f t="shared" si="3"/>
        <v>203.22568616933</v>
      </c>
      <c r="I80" s="16">
        <f t="shared" si="4"/>
        <v>-0.10620558581987631</v>
      </c>
      <c r="J80" s="13">
        <f t="shared" si="5"/>
        <v>-130.58982288558099</v>
      </c>
    </row>
    <row r="81" spans="1:10" x14ac:dyDescent="0.3">
      <c r="A81">
        <v>-93.010771721439099</v>
      </c>
      <c r="B81">
        <v>-90.174047459529206</v>
      </c>
      <c r="C81">
        <v>-70.2141388685301</v>
      </c>
      <c r="D81" t="s">
        <v>81</v>
      </c>
      <c r="E81" t="s">
        <v>168</v>
      </c>
      <c r="F81" t="s">
        <v>168</v>
      </c>
      <c r="G81">
        <v>1</v>
      </c>
      <c r="H81">
        <f t="shared" si="3"/>
        <v>-93.010771721439099</v>
      </c>
      <c r="I81" s="16">
        <f t="shared" si="4"/>
        <v>4.8607357093647802E-2</v>
      </c>
      <c r="J81" s="13">
        <f t="shared" si="5"/>
        <v>59.767347496780168</v>
      </c>
    </row>
    <row r="82" spans="1:10" x14ac:dyDescent="0.3">
      <c r="A82">
        <v>-120.59101706848</v>
      </c>
      <c r="B82">
        <v>-118.42820426405299</v>
      </c>
      <c r="C82">
        <v>-98.853448087210694</v>
      </c>
      <c r="D82" t="s">
        <v>82</v>
      </c>
      <c r="E82" t="s">
        <v>168</v>
      </c>
      <c r="F82" t="s">
        <v>168</v>
      </c>
      <c r="G82">
        <v>1</v>
      </c>
      <c r="H82">
        <f t="shared" si="3"/>
        <v>-120.59101706848</v>
      </c>
      <c r="I82" s="16">
        <f t="shared" si="4"/>
        <v>6.3020771900365549E-2</v>
      </c>
      <c r="J82" s="13">
        <f t="shared" si="5"/>
        <v>77.490005606099871</v>
      </c>
    </row>
    <row r="83" spans="1:10" x14ac:dyDescent="0.3">
      <c r="A83">
        <v>31.789712092649001</v>
      </c>
      <c r="B83">
        <v>33.860452581826799</v>
      </c>
      <c r="C83">
        <v>43.261244495599698</v>
      </c>
      <c r="D83" t="s">
        <v>83</v>
      </c>
      <c r="E83" t="s">
        <v>168</v>
      </c>
      <c r="F83" t="s">
        <v>168</v>
      </c>
      <c r="G83">
        <v>1</v>
      </c>
      <c r="H83">
        <f t="shared" si="3"/>
        <v>31.789712092649001</v>
      </c>
      <c r="I83" s="16">
        <f t="shared" si="4"/>
        <v>-1.6613278859995417E-2</v>
      </c>
      <c r="J83" s="13">
        <f t="shared" si="5"/>
        <v>-20.427599237153714</v>
      </c>
    </row>
    <row r="84" spans="1:10" x14ac:dyDescent="0.3">
      <c r="A84">
        <v>-68.6474673119057</v>
      </c>
      <c r="B84">
        <v>-70.846834354158304</v>
      </c>
      <c r="C84">
        <v>-84.720626560262204</v>
      </c>
      <c r="D84" t="s">
        <v>84</v>
      </c>
      <c r="E84" t="s">
        <v>168</v>
      </c>
      <c r="F84" t="s">
        <v>168</v>
      </c>
      <c r="G84">
        <v>1</v>
      </c>
      <c r="H84">
        <f t="shared" si="3"/>
        <v>-68.6474673119057</v>
      </c>
      <c r="I84" s="16">
        <f t="shared" si="4"/>
        <v>3.5875113123431758E-2</v>
      </c>
      <c r="J84" s="13">
        <f t="shared" si="5"/>
        <v>44.111848097469419</v>
      </c>
    </row>
    <row r="85" spans="1:10" x14ac:dyDescent="0.3">
      <c r="A85">
        <v>355.17814608909401</v>
      </c>
      <c r="B85">
        <v>352.46425793721602</v>
      </c>
      <c r="C85">
        <v>332.97600176512299</v>
      </c>
      <c r="D85" t="s">
        <v>85</v>
      </c>
      <c r="E85" t="s">
        <v>162</v>
      </c>
      <c r="F85" t="s">
        <v>162</v>
      </c>
      <c r="G85">
        <v>1</v>
      </c>
      <c r="H85">
        <f t="shared" si="3"/>
        <v>355.17814608909401</v>
      </c>
      <c r="I85" s="16">
        <f t="shared" si="4"/>
        <v>-0.18561582340718244</v>
      </c>
      <c r="J85" s="13">
        <f t="shared" si="5"/>
        <v>-228.23222824282769</v>
      </c>
    </row>
    <row r="86" spans="1:10" x14ac:dyDescent="0.3">
      <c r="A86">
        <v>-64.584810936503999</v>
      </c>
      <c r="B86">
        <v>-64.498475640227596</v>
      </c>
      <c r="C86">
        <v>-64.486080119684203</v>
      </c>
      <c r="D86" t="s">
        <v>86</v>
      </c>
      <c r="E86" t="s">
        <v>162</v>
      </c>
      <c r="F86" t="s">
        <v>162</v>
      </c>
      <c r="G86">
        <v>1</v>
      </c>
      <c r="H86">
        <f t="shared" si="3"/>
        <v>-64.584810936503999</v>
      </c>
      <c r="I86" s="16">
        <f t="shared" si="4"/>
        <v>3.3751972055649206E-2</v>
      </c>
      <c r="J86" s="13">
        <f t="shared" si="5"/>
        <v>41.50124514412704</v>
      </c>
    </row>
    <row r="87" spans="1:10" x14ac:dyDescent="0.3">
      <c r="A87">
        <v>-60.344998352002897</v>
      </c>
      <c r="B87">
        <v>-58.7642784701343</v>
      </c>
      <c r="C87">
        <v>-47.121900902707303</v>
      </c>
      <c r="D87" t="s">
        <v>87</v>
      </c>
      <c r="E87" t="s">
        <v>162</v>
      </c>
      <c r="F87" t="s">
        <v>162</v>
      </c>
      <c r="G87">
        <v>1</v>
      </c>
      <c r="H87">
        <f t="shared" si="3"/>
        <v>-60.344998352002897</v>
      </c>
      <c r="I87" s="16">
        <f t="shared" si="4"/>
        <v>3.1536249290524745E-2</v>
      </c>
      <c r="J87" s="13">
        <f t="shared" si="5"/>
        <v>38.776804228637999</v>
      </c>
    </row>
    <row r="88" spans="1:10" x14ac:dyDescent="0.3">
      <c r="A88">
        <v>123.953634189987</v>
      </c>
      <c r="B88">
        <v>123.549666361894</v>
      </c>
      <c r="C88">
        <v>117.828130729132</v>
      </c>
      <c r="D88" t="s">
        <v>88</v>
      </c>
      <c r="E88" t="s">
        <v>162</v>
      </c>
      <c r="F88" t="s">
        <v>162</v>
      </c>
      <c r="G88">
        <v>1</v>
      </c>
      <c r="H88">
        <f t="shared" si="3"/>
        <v>123.953634189987</v>
      </c>
      <c r="I88" s="16">
        <f t="shared" si="4"/>
        <v>-6.4778072997531161E-2</v>
      </c>
      <c r="J88" s="13">
        <f t="shared" si="5"/>
        <v>-79.650773679303668</v>
      </c>
    </row>
    <row r="89" spans="1:10" x14ac:dyDescent="0.3">
      <c r="A89">
        <v>8.2685477446062698</v>
      </c>
      <c r="B89">
        <v>2.94221677923499</v>
      </c>
      <c r="C89">
        <v>-32.384338299441197</v>
      </c>
      <c r="D89" t="s">
        <v>89</v>
      </c>
      <c r="E89" t="s">
        <v>162</v>
      </c>
      <c r="F89" t="s">
        <v>162</v>
      </c>
      <c r="G89">
        <v>1</v>
      </c>
      <c r="H89">
        <f t="shared" si="3"/>
        <v>8.2685477446062698</v>
      </c>
      <c r="I89" s="16">
        <f t="shared" si="4"/>
        <v>-4.3211366321274361E-3</v>
      </c>
      <c r="J89" s="13">
        <f t="shared" si="5"/>
        <v>-5.3132465971324656</v>
      </c>
    </row>
    <row r="90" spans="1:10" x14ac:dyDescent="0.3">
      <c r="A90">
        <v>-37.799672895346099</v>
      </c>
      <c r="B90">
        <v>-37.305693576018299</v>
      </c>
      <c r="C90">
        <v>-33.479594137373297</v>
      </c>
      <c r="D90" t="s">
        <v>90</v>
      </c>
      <c r="E90" t="s">
        <v>162</v>
      </c>
      <c r="F90" t="s">
        <v>162</v>
      </c>
      <c r="G90">
        <v>1</v>
      </c>
      <c r="H90">
        <f t="shared" si="3"/>
        <v>-37.799672895346099</v>
      </c>
      <c r="I90" s="16">
        <f t="shared" si="4"/>
        <v>1.9754079709712356E-2</v>
      </c>
      <c r="J90" s="13">
        <f t="shared" si="5"/>
        <v>24.289511240341938</v>
      </c>
    </row>
    <row r="91" spans="1:10" x14ac:dyDescent="0.3">
      <c r="A91">
        <v>-102.689490863942</v>
      </c>
      <c r="B91">
        <v>-100.413838311596</v>
      </c>
      <c r="C91">
        <v>-84.003229645284407</v>
      </c>
      <c r="D91" t="s">
        <v>91</v>
      </c>
      <c r="E91" t="s">
        <v>162</v>
      </c>
      <c r="F91" t="s">
        <v>162</v>
      </c>
      <c r="G91">
        <v>1</v>
      </c>
      <c r="H91">
        <f t="shared" si="3"/>
        <v>-102.689490863942</v>
      </c>
      <c r="I91" s="16">
        <f t="shared" si="4"/>
        <v>5.3665448203543645E-2</v>
      </c>
      <c r="J91" s="13">
        <f t="shared" si="5"/>
        <v>65.986749396231033</v>
      </c>
    </row>
    <row r="92" spans="1:10" x14ac:dyDescent="0.3">
      <c r="A92">
        <v>-221.981354998726</v>
      </c>
      <c r="B92">
        <v>-217.97385508549601</v>
      </c>
      <c r="C92">
        <v>-189.328989389881</v>
      </c>
      <c r="D92" t="s">
        <v>92</v>
      </c>
      <c r="E92" t="s">
        <v>162</v>
      </c>
      <c r="F92" t="s">
        <v>162</v>
      </c>
      <c r="G92">
        <v>1</v>
      </c>
      <c r="H92">
        <f t="shared" si="3"/>
        <v>-221.981354998726</v>
      </c>
      <c r="I92" s="16">
        <f t="shared" si="4"/>
        <v>0.11600728378934398</v>
      </c>
      <c r="J92" s="13">
        <f t="shared" si="5"/>
        <v>142.64193852459846</v>
      </c>
    </row>
    <row r="93" spans="1:10" x14ac:dyDescent="0.3">
      <c r="A93">
        <v>-63.000240216696099</v>
      </c>
      <c r="B93">
        <v>-62.990081539849498</v>
      </c>
      <c r="C93">
        <v>-62.897639184448799</v>
      </c>
      <c r="D93" t="s">
        <v>93</v>
      </c>
      <c r="E93" t="s">
        <v>174</v>
      </c>
      <c r="F93" t="s">
        <v>174</v>
      </c>
      <c r="G93">
        <v>1</v>
      </c>
      <c r="H93">
        <f t="shared" si="3"/>
        <v>-63.000240216696099</v>
      </c>
      <c r="I93" s="16">
        <f t="shared" si="4"/>
        <v>3.2923876627643123E-2</v>
      </c>
      <c r="J93" s="13">
        <f t="shared" si="5"/>
        <v>40.483023414630814</v>
      </c>
    </row>
    <row r="94" spans="1:10" x14ac:dyDescent="0.3">
      <c r="A94">
        <v>-228.032225129529</v>
      </c>
      <c r="B94">
        <v>-228.01231592576099</v>
      </c>
      <c r="C94">
        <v>-227.833890426615</v>
      </c>
      <c r="D94" t="s">
        <v>94</v>
      </c>
      <c r="E94" t="s">
        <v>174</v>
      </c>
      <c r="F94" t="s">
        <v>174</v>
      </c>
      <c r="G94">
        <v>1</v>
      </c>
      <c r="H94">
        <f t="shared" si="3"/>
        <v>-228.032225129529</v>
      </c>
      <c r="I94" s="16">
        <f t="shared" si="4"/>
        <v>0.11916946382216952</v>
      </c>
      <c r="J94" s="13">
        <f t="shared" si="5"/>
        <v>146.53013825751424</v>
      </c>
    </row>
    <row r="95" spans="1:10" x14ac:dyDescent="0.3">
      <c r="A95">
        <v>-93.5751946960645</v>
      </c>
      <c r="B95">
        <v>-93.536085619187602</v>
      </c>
      <c r="C95">
        <v>-93.078414540889199</v>
      </c>
      <c r="D95" t="s">
        <v>95</v>
      </c>
      <c r="E95" t="s">
        <v>174</v>
      </c>
      <c r="F95" t="s">
        <v>174</v>
      </c>
      <c r="G95">
        <v>1</v>
      </c>
      <c r="H95">
        <f t="shared" si="3"/>
        <v>-93.5751946960645</v>
      </c>
      <c r="I95" s="16">
        <f t="shared" si="4"/>
        <v>4.8902324102002945E-2</v>
      </c>
      <c r="J95" s="13">
        <f t="shared" si="5"/>
        <v>60.130037359849297</v>
      </c>
    </row>
    <row r="96" spans="1:10" x14ac:dyDescent="0.3">
      <c r="A96">
        <v>384.60765984700299</v>
      </c>
      <c r="B96">
        <v>384.53848306969502</v>
      </c>
      <c r="C96">
        <v>383.80994415057</v>
      </c>
      <c r="D96" t="s">
        <v>96</v>
      </c>
      <c r="E96" t="s">
        <v>174</v>
      </c>
      <c r="F96" t="s">
        <v>174</v>
      </c>
      <c r="G96">
        <v>1</v>
      </c>
      <c r="H96">
        <f t="shared" si="3"/>
        <v>384.60765984700299</v>
      </c>
      <c r="I96" s="16">
        <f t="shared" si="4"/>
        <v>-0.20099566444975894</v>
      </c>
      <c r="J96" s="13">
        <f t="shared" si="5"/>
        <v>-247.14319890650606</v>
      </c>
    </row>
    <row r="97" spans="1:10" x14ac:dyDescent="0.3">
      <c r="A97">
        <v>-266.74356890130599</v>
      </c>
      <c r="B97">
        <v>-266.155357396211</v>
      </c>
      <c r="C97">
        <v>-261.78761583338701</v>
      </c>
      <c r="D97" t="s">
        <v>97</v>
      </c>
      <c r="E97" t="s">
        <v>163</v>
      </c>
      <c r="F97" t="s">
        <v>174</v>
      </c>
      <c r="G97">
        <v>1</v>
      </c>
      <c r="H97">
        <f t="shared" si="3"/>
        <v>-266.74356890130599</v>
      </c>
      <c r="I97" s="16">
        <f t="shared" si="4"/>
        <v>0.13939998202413814</v>
      </c>
      <c r="J97" s="13">
        <f t="shared" si="5"/>
        <v>171.40547573137596</v>
      </c>
    </row>
    <row r="98" spans="1:10" x14ac:dyDescent="0.3">
      <c r="A98">
        <v>-248.20904429800299</v>
      </c>
      <c r="B98">
        <v>-247.63502832106099</v>
      </c>
      <c r="C98">
        <v>-243.348765968154</v>
      </c>
      <c r="D98" t="s">
        <v>98</v>
      </c>
      <c r="E98" t="s">
        <v>163</v>
      </c>
      <c r="F98" t="s">
        <v>174</v>
      </c>
      <c r="G98">
        <v>1</v>
      </c>
      <c r="H98">
        <f t="shared" si="3"/>
        <v>-248.20904429800299</v>
      </c>
      <c r="I98" s="16">
        <f t="shared" si="4"/>
        <v>0.12971385385554357</v>
      </c>
      <c r="J98" s="13">
        <f t="shared" si="5"/>
        <v>159.49546410421843</v>
      </c>
    </row>
    <row r="99" spans="1:10" x14ac:dyDescent="0.3">
      <c r="A99">
        <v>-206.94504108725999</v>
      </c>
      <c r="B99">
        <v>-206.82967165548001</v>
      </c>
      <c r="C99">
        <v>-205.86317776574401</v>
      </c>
      <c r="D99" t="s">
        <v>99</v>
      </c>
      <c r="E99" t="s">
        <v>163</v>
      </c>
      <c r="F99" t="s">
        <v>174</v>
      </c>
      <c r="G99">
        <v>1</v>
      </c>
      <c r="H99">
        <f t="shared" si="3"/>
        <v>-206.94504108725999</v>
      </c>
      <c r="I99" s="16">
        <f t="shared" si="4"/>
        <v>0.10814931781250277</v>
      </c>
      <c r="J99" s="13">
        <f t="shared" si="5"/>
        <v>132.97982539528536</v>
      </c>
    </row>
    <row r="100" spans="1:10" x14ac:dyDescent="0.3">
      <c r="A100">
        <v>-212.58031651941701</v>
      </c>
      <c r="B100">
        <v>-212.35377344696201</v>
      </c>
      <c r="C100">
        <v>-210.82381164900301</v>
      </c>
      <c r="D100" t="s">
        <v>100</v>
      </c>
      <c r="E100" t="s">
        <v>163</v>
      </c>
      <c r="F100" t="s">
        <v>174</v>
      </c>
      <c r="G100">
        <v>1</v>
      </c>
      <c r="H100">
        <f t="shared" si="3"/>
        <v>-212.58031651941701</v>
      </c>
      <c r="I100" s="16">
        <f t="shared" si="4"/>
        <v>0.11109430837845868</v>
      </c>
      <c r="J100" s="13">
        <f t="shared" si="5"/>
        <v>136.60097011605498</v>
      </c>
    </row>
    <row r="101" spans="1:10" x14ac:dyDescent="0.3">
      <c r="A101">
        <v>-58.784591246983297</v>
      </c>
      <c r="B101">
        <v>-58.8081426372284</v>
      </c>
      <c r="C101">
        <v>-58.685464009776197</v>
      </c>
      <c r="D101" t="s">
        <v>101</v>
      </c>
      <c r="E101" t="s">
        <v>163</v>
      </c>
      <c r="F101" t="s">
        <v>174</v>
      </c>
      <c r="G101">
        <v>1</v>
      </c>
      <c r="H101">
        <f t="shared" si="3"/>
        <v>-58.784591246983297</v>
      </c>
      <c r="I101" s="16">
        <f t="shared" si="4"/>
        <v>3.0720781748847851E-2</v>
      </c>
      <c r="J101" s="13">
        <f t="shared" si="5"/>
        <v>37.774109680941287</v>
      </c>
    </row>
    <row r="102" spans="1:10" x14ac:dyDescent="0.3">
      <c r="A102">
        <v>667.11831139732601</v>
      </c>
      <c r="B102">
        <v>666.54393606203598</v>
      </c>
      <c r="C102">
        <v>661.97079875456802</v>
      </c>
      <c r="D102" t="s">
        <v>102</v>
      </c>
      <c r="E102" t="s">
        <v>163</v>
      </c>
      <c r="F102" t="s">
        <v>174</v>
      </c>
      <c r="G102">
        <v>1</v>
      </c>
      <c r="H102">
        <f t="shared" si="3"/>
        <v>667.11831139732601</v>
      </c>
      <c r="I102" s="16">
        <f t="shared" si="4"/>
        <v>-0.34863551162565748</v>
      </c>
      <c r="J102" s="13">
        <f t="shared" si="5"/>
        <v>-428.68036895944454</v>
      </c>
    </row>
    <row r="103" spans="1:10" x14ac:dyDescent="0.3">
      <c r="A103">
        <v>326.14425083502601</v>
      </c>
      <c r="B103">
        <v>325.23803739841998</v>
      </c>
      <c r="C103">
        <v>318.538036471927</v>
      </c>
      <c r="D103" t="s">
        <v>103</v>
      </c>
      <c r="E103" t="s">
        <v>163</v>
      </c>
      <c r="F103" t="s">
        <v>174</v>
      </c>
      <c r="G103">
        <v>1</v>
      </c>
      <c r="H103">
        <f t="shared" si="3"/>
        <v>326.14425083502601</v>
      </c>
      <c r="I103" s="16">
        <f t="shared" si="4"/>
        <v>-0.17044273228757881</v>
      </c>
      <c r="J103" s="13">
        <f t="shared" si="5"/>
        <v>-209.5754761837002</v>
      </c>
    </row>
    <row r="104" spans="1:10" x14ac:dyDescent="0.3">
      <c r="A104">
        <v>-208.496341001666</v>
      </c>
      <c r="B104">
        <v>-206.34000314005601</v>
      </c>
      <c r="C104">
        <v>-189.22848842598901</v>
      </c>
      <c r="D104" t="s">
        <v>104</v>
      </c>
      <c r="E104" t="s">
        <v>169</v>
      </c>
      <c r="F104" t="s">
        <v>173</v>
      </c>
      <c r="G104">
        <v>1</v>
      </c>
      <c r="H104">
        <f t="shared" si="3"/>
        <v>-208.496341001666</v>
      </c>
      <c r="I104" s="16">
        <f t="shared" si="4"/>
        <v>0.10896002594343528</v>
      </c>
      <c r="J104" s="13">
        <f t="shared" si="5"/>
        <v>133.97666779686989</v>
      </c>
    </row>
    <row r="105" spans="1:10" x14ac:dyDescent="0.3">
      <c r="A105">
        <v>-234.34188525235299</v>
      </c>
      <c r="B105">
        <v>-231.58958674684101</v>
      </c>
      <c r="C105">
        <v>-212.99588979969499</v>
      </c>
      <c r="D105" t="s">
        <v>105</v>
      </c>
      <c r="E105" t="s">
        <v>169</v>
      </c>
      <c r="F105" t="s">
        <v>173</v>
      </c>
      <c r="G105">
        <v>1</v>
      </c>
      <c r="H105">
        <f t="shared" si="3"/>
        <v>-234.34188525235299</v>
      </c>
      <c r="I105" s="16">
        <f t="shared" si="4"/>
        <v>0.12246688730391622</v>
      </c>
      <c r="J105" s="13">
        <f t="shared" si="5"/>
        <v>150.58463261518736</v>
      </c>
    </row>
    <row r="106" spans="1:10" x14ac:dyDescent="0.3">
      <c r="A106">
        <v>-175.11102382825399</v>
      </c>
      <c r="B106">
        <v>-174.85681500523</v>
      </c>
      <c r="C106">
        <v>-176.037504085753</v>
      </c>
      <c r="D106" t="s">
        <v>106</v>
      </c>
      <c r="E106" t="s">
        <v>169</v>
      </c>
      <c r="F106" t="s">
        <v>173</v>
      </c>
      <c r="G106">
        <v>1</v>
      </c>
      <c r="H106">
        <f t="shared" si="3"/>
        <v>-175.11102382825399</v>
      </c>
      <c r="I106" s="16">
        <f t="shared" si="4"/>
        <v>9.151288510696505E-2</v>
      </c>
      <c r="J106" s="13">
        <f t="shared" si="5"/>
        <v>112.52375631292391</v>
      </c>
    </row>
    <row r="107" spans="1:10" x14ac:dyDescent="0.3">
      <c r="A107">
        <v>-168.72010773269099</v>
      </c>
      <c r="B107">
        <v>-168.054694956578</v>
      </c>
      <c r="C107">
        <v>-162.73171557597601</v>
      </c>
      <c r="D107" t="s">
        <v>107</v>
      </c>
      <c r="E107" t="s">
        <v>169</v>
      </c>
      <c r="F107" t="s">
        <v>173</v>
      </c>
      <c r="G107">
        <v>1</v>
      </c>
      <c r="H107">
        <f t="shared" si="3"/>
        <v>-168.72010773269099</v>
      </c>
      <c r="I107" s="16">
        <f t="shared" si="4"/>
        <v>8.8172997316947208E-2</v>
      </c>
      <c r="J107" s="13">
        <f t="shared" si="5"/>
        <v>108.41704806788057</v>
      </c>
    </row>
    <row r="108" spans="1:10" x14ac:dyDescent="0.3">
      <c r="A108">
        <v>-224.662866659207</v>
      </c>
      <c r="B108">
        <v>-223.58691880731601</v>
      </c>
      <c r="C108">
        <v>-213.921841620317</v>
      </c>
      <c r="D108" t="s">
        <v>108</v>
      </c>
      <c r="E108" t="s">
        <v>169</v>
      </c>
      <c r="F108" t="s">
        <v>173</v>
      </c>
      <c r="G108">
        <v>1</v>
      </c>
      <c r="H108">
        <f t="shared" si="3"/>
        <v>-224.662866659207</v>
      </c>
      <c r="I108" s="16">
        <f t="shared" si="4"/>
        <v>0.11740863970134677</v>
      </c>
      <c r="J108" s="13">
        <f t="shared" si="5"/>
        <v>144.3650382931782</v>
      </c>
    </row>
    <row r="109" spans="1:10" x14ac:dyDescent="0.3">
      <c r="A109">
        <v>-624.83562540595096</v>
      </c>
      <c r="B109">
        <v>-620.82532975813103</v>
      </c>
      <c r="C109">
        <v>-592.81354829244106</v>
      </c>
      <c r="D109" t="s">
        <v>109</v>
      </c>
      <c r="E109" t="s">
        <v>169</v>
      </c>
      <c r="F109" t="s">
        <v>173</v>
      </c>
      <c r="G109">
        <v>1</v>
      </c>
      <c r="H109">
        <f t="shared" si="3"/>
        <v>-624.83562540595096</v>
      </c>
      <c r="I109" s="16">
        <f t="shared" si="4"/>
        <v>0.3265386127523025</v>
      </c>
      <c r="J109" s="13">
        <f t="shared" si="5"/>
        <v>401.51013974865685</v>
      </c>
    </row>
    <row r="110" spans="1:10" x14ac:dyDescent="0.3">
      <c r="A110">
        <v>-505.74632195904297</v>
      </c>
      <c r="B110">
        <v>-499.31344848763899</v>
      </c>
      <c r="C110">
        <v>-449.428952497235</v>
      </c>
      <c r="D110" t="s">
        <v>110</v>
      </c>
      <c r="E110" t="s">
        <v>169</v>
      </c>
      <c r="F110" t="s">
        <v>173</v>
      </c>
      <c r="G110">
        <v>1</v>
      </c>
      <c r="H110">
        <f t="shared" si="3"/>
        <v>-505.74632195904297</v>
      </c>
      <c r="I110" s="16">
        <f t="shared" si="4"/>
        <v>0.26430263522473024</v>
      </c>
      <c r="J110" s="13">
        <f t="shared" si="5"/>
        <v>324.98511312509834</v>
      </c>
    </row>
    <row r="111" spans="1:10" x14ac:dyDescent="0.3">
      <c r="A111">
        <v>-169.50270144458301</v>
      </c>
      <c r="B111">
        <v>-170.247726019883</v>
      </c>
      <c r="C111">
        <v>-179.244498833096</v>
      </c>
      <c r="D111" t="s">
        <v>111</v>
      </c>
      <c r="E111" t="s">
        <v>169</v>
      </c>
      <c r="F111" t="s">
        <v>173</v>
      </c>
      <c r="G111">
        <v>1</v>
      </c>
      <c r="H111">
        <f t="shared" si="3"/>
        <v>-169.50270144458301</v>
      </c>
      <c r="I111" s="16">
        <f t="shared" si="4"/>
        <v>8.8581980183223219E-2</v>
      </c>
      <c r="J111" s="13">
        <f t="shared" si="5"/>
        <v>108.91993122282877</v>
      </c>
    </row>
    <row r="112" spans="1:10" x14ac:dyDescent="0.3">
      <c r="A112">
        <v>-189.17687028024901</v>
      </c>
      <c r="B112">
        <v>-190.72795091500501</v>
      </c>
      <c r="C112">
        <v>-206.52736050399301</v>
      </c>
      <c r="D112" t="s">
        <v>112</v>
      </c>
      <c r="E112" t="s">
        <v>169</v>
      </c>
      <c r="F112" t="s">
        <v>173</v>
      </c>
      <c r="G112">
        <v>1</v>
      </c>
      <c r="H112">
        <f t="shared" si="3"/>
        <v>-189.17687028024901</v>
      </c>
      <c r="I112" s="16">
        <f t="shared" si="4"/>
        <v>9.8863685542899357E-2</v>
      </c>
      <c r="J112" s="13">
        <f t="shared" si="5"/>
        <v>121.56226139328722</v>
      </c>
    </row>
    <row r="113" spans="1:10" x14ac:dyDescent="0.3">
      <c r="A113">
        <v>-356.998818760321</v>
      </c>
      <c r="B113">
        <v>-358.81219991912002</v>
      </c>
      <c r="C113">
        <v>-373.36845023109498</v>
      </c>
      <c r="D113" t="s">
        <v>113</v>
      </c>
      <c r="E113" t="s">
        <v>169</v>
      </c>
      <c r="F113" t="s">
        <v>173</v>
      </c>
      <c r="G113">
        <v>1</v>
      </c>
      <c r="H113">
        <f t="shared" si="3"/>
        <v>-356.998818760321</v>
      </c>
      <c r="I113" s="16">
        <f t="shared" si="4"/>
        <v>0.18656730553170478</v>
      </c>
      <c r="J113" s="13">
        <f t="shared" si="5"/>
        <v>229.40216559744954</v>
      </c>
    </row>
    <row r="114" spans="1:10" x14ac:dyDescent="0.3">
      <c r="A114">
        <v>-310.55562640762099</v>
      </c>
      <c r="B114">
        <v>-312.38442129229702</v>
      </c>
      <c r="C114">
        <v>-323.632992014161</v>
      </c>
      <c r="D114" t="s">
        <v>114</v>
      </c>
      <c r="E114" t="s">
        <v>169</v>
      </c>
      <c r="F114" t="s">
        <v>173</v>
      </c>
      <c r="G114">
        <v>1</v>
      </c>
      <c r="H114">
        <f t="shared" si="3"/>
        <v>-310.55562640762099</v>
      </c>
      <c r="I114" s="16">
        <f t="shared" si="4"/>
        <v>0.16229612926388859</v>
      </c>
      <c r="J114" s="13">
        <f t="shared" si="5"/>
        <v>199.55845647828519</v>
      </c>
    </row>
    <row r="115" spans="1:10" x14ac:dyDescent="0.3">
      <c r="A115">
        <v>-242.69615190830299</v>
      </c>
      <c r="B115">
        <v>-244.22297803403799</v>
      </c>
      <c r="C115">
        <v>-252.819876961668</v>
      </c>
      <c r="D115" t="s">
        <v>115</v>
      </c>
      <c r="E115" t="s">
        <v>169</v>
      </c>
      <c r="F115" t="s">
        <v>173</v>
      </c>
      <c r="G115">
        <v>1</v>
      </c>
      <c r="H115">
        <f t="shared" si="3"/>
        <v>-242.69615190830299</v>
      </c>
      <c r="I115" s="16">
        <f t="shared" si="4"/>
        <v>0.12683282057256487</v>
      </c>
      <c r="J115" s="13">
        <f t="shared" si="5"/>
        <v>155.95296091808902</v>
      </c>
    </row>
    <row r="116" spans="1:10" x14ac:dyDescent="0.3">
      <c r="A116">
        <v>-735.86079415758695</v>
      </c>
      <c r="B116">
        <v>-722.93415777692303</v>
      </c>
      <c r="C116">
        <v>-627.06646106631001</v>
      </c>
      <c r="D116" t="s">
        <v>116</v>
      </c>
      <c r="E116" t="s">
        <v>169</v>
      </c>
      <c r="F116" t="s">
        <v>173</v>
      </c>
      <c r="G116">
        <v>1</v>
      </c>
      <c r="H116">
        <f t="shared" si="3"/>
        <v>-735.86079415758695</v>
      </c>
      <c r="I116" s="16">
        <f t="shared" si="4"/>
        <v>0.38456027974863544</v>
      </c>
      <c r="J116" s="13">
        <f t="shared" si="5"/>
        <v>472.85327257999273</v>
      </c>
    </row>
    <row r="117" spans="1:10" x14ac:dyDescent="0.3">
      <c r="A117">
        <v>-396.981236622719</v>
      </c>
      <c r="B117">
        <v>-386.13970207974103</v>
      </c>
      <c r="C117">
        <v>-310.46860484824498</v>
      </c>
      <c r="D117" t="s">
        <v>117</v>
      </c>
      <c r="E117" t="s">
        <v>169</v>
      </c>
      <c r="F117" t="s">
        <v>173</v>
      </c>
      <c r="G117">
        <v>1</v>
      </c>
      <c r="H117">
        <f t="shared" si="3"/>
        <v>-396.981236622719</v>
      </c>
      <c r="I117" s="16">
        <f t="shared" si="4"/>
        <v>0.20746208606664637</v>
      </c>
      <c r="J117" s="13">
        <f t="shared" si="5"/>
        <v>255.09427649940216</v>
      </c>
    </row>
    <row r="118" spans="1:10" x14ac:dyDescent="0.3">
      <c r="A118">
        <v>-485.79912678777799</v>
      </c>
      <c r="B118">
        <v>-475.899479730309</v>
      </c>
      <c r="C118">
        <v>-404.97012508348303</v>
      </c>
      <c r="D118" t="s">
        <v>118</v>
      </c>
      <c r="E118" t="s">
        <v>169</v>
      </c>
      <c r="F118" t="s">
        <v>173</v>
      </c>
      <c r="G118">
        <v>1</v>
      </c>
      <c r="H118">
        <f t="shared" si="3"/>
        <v>-485.79912678777799</v>
      </c>
      <c r="I118" s="16">
        <f t="shared" si="4"/>
        <v>0.25387824651403129</v>
      </c>
      <c r="J118" s="13">
        <f t="shared" si="5"/>
        <v>312.1673402658684</v>
      </c>
    </row>
    <row r="119" spans="1:10" x14ac:dyDescent="0.3">
      <c r="A119">
        <v>-261.72783958033199</v>
      </c>
      <c r="B119">
        <v>-256.51787063237998</v>
      </c>
      <c r="C119">
        <v>-217.82333742881301</v>
      </c>
      <c r="D119" t="s">
        <v>119</v>
      </c>
      <c r="E119" t="s">
        <v>169</v>
      </c>
      <c r="F119" t="s">
        <v>173</v>
      </c>
      <c r="G119">
        <v>1</v>
      </c>
      <c r="H119">
        <f t="shared" si="3"/>
        <v>-261.72783958033199</v>
      </c>
      <c r="I119" s="16">
        <f t="shared" si="4"/>
        <v>0.13677876577490811</v>
      </c>
      <c r="J119" s="13">
        <f t="shared" si="5"/>
        <v>168.182442186678</v>
      </c>
    </row>
    <row r="120" spans="1:10" x14ac:dyDescent="0.3">
      <c r="A120">
        <v>-125.533621277694</v>
      </c>
      <c r="B120">
        <v>-121.62120130293199</v>
      </c>
      <c r="C120">
        <v>-93.595252359318494</v>
      </c>
      <c r="D120" t="s">
        <v>120</v>
      </c>
      <c r="E120" t="s">
        <v>169</v>
      </c>
      <c r="F120" t="s">
        <v>173</v>
      </c>
      <c r="G120">
        <v>1</v>
      </c>
      <c r="H120">
        <f t="shared" si="3"/>
        <v>-125.533621277694</v>
      </c>
      <c r="I120" s="16">
        <f t="shared" si="4"/>
        <v>6.5603773022959763E-2</v>
      </c>
      <c r="J120" s="13">
        <f t="shared" si="5"/>
        <v>80.666050034543744</v>
      </c>
    </row>
    <row r="121" spans="1:10" x14ac:dyDescent="0.3">
      <c r="A121">
        <v>-258.92574484727999</v>
      </c>
      <c r="B121">
        <v>-257.62904527829602</v>
      </c>
      <c r="C121">
        <v>-249.66073033209199</v>
      </c>
      <c r="D121" t="s">
        <v>121</v>
      </c>
      <c r="E121" t="s">
        <v>169</v>
      </c>
      <c r="F121" t="s">
        <v>173</v>
      </c>
      <c r="G121">
        <v>1</v>
      </c>
      <c r="H121">
        <f t="shared" si="3"/>
        <v>-258.92574484727999</v>
      </c>
      <c r="I121" s="16">
        <f t="shared" si="4"/>
        <v>0.13531439324279315</v>
      </c>
      <c r="J121" s="13">
        <f t="shared" si="5"/>
        <v>166.38185751750882</v>
      </c>
    </row>
    <row r="122" spans="1:10" x14ac:dyDescent="0.3">
      <c r="A122">
        <v>-169.50844549016799</v>
      </c>
      <c r="B122">
        <v>-169.61957222917201</v>
      </c>
      <c r="C122">
        <v>-172.19708837524001</v>
      </c>
      <c r="D122" t="s">
        <v>122</v>
      </c>
      <c r="E122" t="s">
        <v>169</v>
      </c>
      <c r="F122" t="s">
        <v>173</v>
      </c>
      <c r="G122">
        <v>1</v>
      </c>
      <c r="H122">
        <f t="shared" si="3"/>
        <v>-169.50844549016799</v>
      </c>
      <c r="I122" s="16">
        <f t="shared" si="4"/>
        <v>8.8584982016986599E-2</v>
      </c>
      <c r="J122" s="13">
        <f t="shared" si="5"/>
        <v>108.92362226164246</v>
      </c>
    </row>
    <row r="123" spans="1:10" x14ac:dyDescent="0.3">
      <c r="A123">
        <v>-89.443441680996997</v>
      </c>
      <c r="B123">
        <v>-89.429097650421397</v>
      </c>
      <c r="C123">
        <v>-90.655182711130607</v>
      </c>
      <c r="D123" t="s">
        <v>123</v>
      </c>
      <c r="E123" t="s">
        <v>169</v>
      </c>
      <c r="F123" t="s">
        <v>173</v>
      </c>
      <c r="G123">
        <v>1</v>
      </c>
      <c r="H123">
        <f t="shared" si="3"/>
        <v>-89.443441680996997</v>
      </c>
      <c r="I123" s="16">
        <f t="shared" si="4"/>
        <v>4.674307318397352E-2</v>
      </c>
      <c r="J123" s="13">
        <f t="shared" si="5"/>
        <v>57.475033926892209</v>
      </c>
    </row>
    <row r="124" spans="1:10" x14ac:dyDescent="0.3">
      <c r="A124">
        <v>31.1573901574458</v>
      </c>
      <c r="B124">
        <v>30.902507214560401</v>
      </c>
      <c r="C124">
        <v>26.660563375701699</v>
      </c>
      <c r="D124" t="s">
        <v>124</v>
      </c>
      <c r="E124" t="s">
        <v>169</v>
      </c>
      <c r="F124" t="s">
        <v>173</v>
      </c>
      <c r="G124">
        <v>1</v>
      </c>
      <c r="H124">
        <f t="shared" si="3"/>
        <v>31.1573901574458</v>
      </c>
      <c r="I124" s="16">
        <f t="shared" si="4"/>
        <v>-1.6282827907554993E-2</v>
      </c>
      <c r="J124" s="13">
        <f t="shared" si="5"/>
        <v>-20.021278505353838</v>
      </c>
    </row>
    <row r="125" spans="1:10" x14ac:dyDescent="0.3">
      <c r="A125">
        <v>4.0284342413561598</v>
      </c>
      <c r="B125">
        <v>3.2758537956219298</v>
      </c>
      <c r="C125">
        <v>-8.0934659631924308</v>
      </c>
      <c r="D125" t="s">
        <v>125</v>
      </c>
      <c r="E125" t="s">
        <v>169</v>
      </c>
      <c r="F125" t="s">
        <v>173</v>
      </c>
      <c r="G125">
        <v>1</v>
      </c>
      <c r="H125">
        <f t="shared" si="3"/>
        <v>4.0284342413561598</v>
      </c>
      <c r="I125" s="16">
        <f t="shared" si="4"/>
        <v>-2.1052566070983605E-3</v>
      </c>
      <c r="J125" s="13">
        <f t="shared" si="5"/>
        <v>-2.5886123157019676</v>
      </c>
    </row>
    <row r="126" spans="1:10" x14ac:dyDescent="0.3">
      <c r="A126">
        <v>96.197715012909498</v>
      </c>
      <c r="B126">
        <v>94.499501665946795</v>
      </c>
      <c r="C126">
        <v>82.007417451589504</v>
      </c>
      <c r="D126" t="s">
        <v>126</v>
      </c>
      <c r="E126" t="s">
        <v>169</v>
      </c>
      <c r="F126" t="s">
        <v>173</v>
      </c>
      <c r="G126">
        <v>1</v>
      </c>
      <c r="H126">
        <f t="shared" si="3"/>
        <v>96.197715012909498</v>
      </c>
      <c r="I126" s="16">
        <f t="shared" si="4"/>
        <v>-5.0272851183618891E-2</v>
      </c>
      <c r="J126" s="13">
        <f t="shared" si="5"/>
        <v>-61.81523016271808</v>
      </c>
    </row>
    <row r="127" spans="1:10" x14ac:dyDescent="0.3">
      <c r="A127">
        <v>163.582107307515</v>
      </c>
      <c r="B127">
        <v>160.46100031629999</v>
      </c>
      <c r="C127">
        <v>138.76883975924</v>
      </c>
      <c r="D127" t="s">
        <v>127</v>
      </c>
      <c r="E127" t="s">
        <v>169</v>
      </c>
      <c r="F127" t="s">
        <v>173</v>
      </c>
      <c r="G127">
        <v>1</v>
      </c>
      <c r="H127">
        <f t="shared" si="3"/>
        <v>163.582107307515</v>
      </c>
      <c r="I127" s="16">
        <f t="shared" si="4"/>
        <v>-8.5487882283585143E-2</v>
      </c>
      <c r="J127" s="13">
        <f t="shared" si="5"/>
        <v>-105.11544491841101</v>
      </c>
    </row>
    <row r="128" spans="1:10" x14ac:dyDescent="0.3">
      <c r="A128">
        <v>97.313812575638806</v>
      </c>
      <c r="B128">
        <v>94.533545227941303</v>
      </c>
      <c r="C128">
        <v>80.910008223826694</v>
      </c>
      <c r="D128" t="s">
        <v>128</v>
      </c>
      <c r="E128" t="s">
        <v>169</v>
      </c>
      <c r="F128" t="s">
        <v>173</v>
      </c>
      <c r="G128">
        <v>1</v>
      </c>
      <c r="H128">
        <f t="shared" si="3"/>
        <v>97.313812575638806</v>
      </c>
      <c r="I128" s="16">
        <f t="shared" si="4"/>
        <v>-5.0856122903430119E-2</v>
      </c>
      <c r="J128" s="13">
        <f t="shared" si="5"/>
        <v>-62.532417964059334</v>
      </c>
    </row>
    <row r="129" spans="1:10" x14ac:dyDescent="0.3">
      <c r="A129">
        <v>41.2847160110693</v>
      </c>
      <c r="B129">
        <v>37.235601621545499</v>
      </c>
      <c r="C129">
        <v>20.6180231381874</v>
      </c>
      <c r="D129" t="s">
        <v>129</v>
      </c>
      <c r="E129" t="s">
        <v>169</v>
      </c>
      <c r="F129" t="s">
        <v>173</v>
      </c>
      <c r="G129">
        <v>1</v>
      </c>
      <c r="H129">
        <f t="shared" si="3"/>
        <v>41.2847160110693</v>
      </c>
      <c r="I129" s="16">
        <f t="shared" si="4"/>
        <v>-2.157536053641116E-2</v>
      </c>
      <c r="J129" s="13">
        <f t="shared" si="5"/>
        <v>-26.528948448351667</v>
      </c>
    </row>
    <row r="130" spans="1:10" x14ac:dyDescent="0.3">
      <c r="A130">
        <v>-31.877645855130599</v>
      </c>
      <c r="B130">
        <v>-38.530747489353303</v>
      </c>
      <c r="C130">
        <v>-67.972787578869401</v>
      </c>
      <c r="D130" t="s">
        <v>130</v>
      </c>
      <c r="E130" t="s">
        <v>169</v>
      </c>
      <c r="F130" t="s">
        <v>173</v>
      </c>
      <c r="G130">
        <v>1</v>
      </c>
      <c r="H130">
        <f t="shared" si="3"/>
        <v>-31.877645855130599</v>
      </c>
      <c r="I130" s="16">
        <f t="shared" si="4"/>
        <v>1.6659232976001807E-2</v>
      </c>
      <c r="J130" s="13">
        <f t="shared" si="5"/>
        <v>20.484104173535457</v>
      </c>
    </row>
    <row r="131" spans="1:10" x14ac:dyDescent="0.3">
      <c r="A131">
        <v>-43.880934883722396</v>
      </c>
      <c r="B131">
        <v>-50.5320516332267</v>
      </c>
      <c r="C131">
        <v>-80.009427096167101</v>
      </c>
      <c r="D131" t="s">
        <v>131</v>
      </c>
      <c r="E131" t="s">
        <v>169</v>
      </c>
      <c r="F131" t="s">
        <v>173</v>
      </c>
      <c r="G131">
        <v>1</v>
      </c>
      <c r="H131">
        <f t="shared" si="3"/>
        <v>-43.880934883722396</v>
      </c>
      <c r="I131" s="16">
        <f t="shared" si="4"/>
        <v>2.2932142503711284E-2</v>
      </c>
      <c r="J131" s="13">
        <f t="shared" si="5"/>
        <v>28.197240331836703</v>
      </c>
    </row>
    <row r="132" spans="1:10" x14ac:dyDescent="0.3">
      <c r="A132">
        <v>54.239442543063802</v>
      </c>
      <c r="B132">
        <v>42.233404291643602</v>
      </c>
      <c r="C132">
        <v>-18.6316867053579</v>
      </c>
      <c r="D132" t="s">
        <v>132</v>
      </c>
      <c r="E132" t="s">
        <v>169</v>
      </c>
      <c r="F132" t="s">
        <v>173</v>
      </c>
      <c r="G132">
        <v>1</v>
      </c>
      <c r="H132">
        <f t="shared" si="3"/>
        <v>54.239442543063802</v>
      </c>
      <c r="I132" s="16">
        <f t="shared" si="4"/>
        <v>-2.8345490564759962E-2</v>
      </c>
      <c r="J132" s="13">
        <f t="shared" si="5"/>
        <v>-34.853464287037077</v>
      </c>
    </row>
    <row r="133" spans="1:10" x14ac:dyDescent="0.3">
      <c r="A133">
        <v>266.80660315962899</v>
      </c>
      <c r="B133">
        <v>251.53079998984299</v>
      </c>
      <c r="C133">
        <v>167.552251021231</v>
      </c>
      <c r="D133" t="s">
        <v>133</v>
      </c>
      <c r="E133" t="s">
        <v>169</v>
      </c>
      <c r="F133" t="s">
        <v>173</v>
      </c>
      <c r="G133">
        <v>1</v>
      </c>
      <c r="H133">
        <f t="shared" si="3"/>
        <v>266.80660315962899</v>
      </c>
      <c r="I133" s="16">
        <f t="shared" si="4"/>
        <v>-0.13943292367860174</v>
      </c>
      <c r="J133" s="13">
        <f t="shared" si="5"/>
        <v>-171.44598061432302</v>
      </c>
    </row>
    <row r="134" spans="1:10" x14ac:dyDescent="0.3">
      <c r="A134">
        <v>111.755356876695</v>
      </c>
      <c r="B134">
        <v>95.674865932407897</v>
      </c>
      <c r="C134">
        <v>6.9013872606184998</v>
      </c>
      <c r="D134" t="s">
        <v>134</v>
      </c>
      <c r="E134" t="s">
        <v>169</v>
      </c>
      <c r="F134" t="s">
        <v>173</v>
      </c>
      <c r="G134">
        <v>1</v>
      </c>
      <c r="H134">
        <f t="shared" ref="H134:H156" si="6">A134*G134</f>
        <v>111.755356876695</v>
      </c>
      <c r="I134" s="16">
        <f t="shared" ref="I134:I156" si="7">H134/$H$3</f>
        <v>-5.8403262743614556E-2</v>
      </c>
      <c r="J134" s="13">
        <f t="shared" ref="J134:J156" si="8">I134*$J$3</f>
        <v>-71.812340930577605</v>
      </c>
    </row>
    <row r="135" spans="1:10" x14ac:dyDescent="0.3">
      <c r="A135">
        <v>-316.56857488029698</v>
      </c>
      <c r="B135">
        <v>-307.93115638738198</v>
      </c>
      <c r="C135">
        <v>-249.08937726612601</v>
      </c>
      <c r="D135" t="s">
        <v>135</v>
      </c>
      <c r="E135" t="s">
        <v>169</v>
      </c>
      <c r="F135" t="s">
        <v>173</v>
      </c>
      <c r="G135">
        <v>1</v>
      </c>
      <c r="H135">
        <f t="shared" si="6"/>
        <v>-316.56857488029698</v>
      </c>
      <c r="I135" s="16">
        <f t="shared" si="7"/>
        <v>0.16543849146761705</v>
      </c>
      <c r="J135" s="13">
        <f t="shared" si="8"/>
        <v>203.42228831405333</v>
      </c>
    </row>
    <row r="136" spans="1:10" x14ac:dyDescent="0.3">
      <c r="A136">
        <v>-300.65609942631397</v>
      </c>
      <c r="B136">
        <v>-292.514699543836</v>
      </c>
      <c r="C136">
        <v>-237.263662618219</v>
      </c>
      <c r="D136" t="s">
        <v>136</v>
      </c>
      <c r="E136" t="s">
        <v>169</v>
      </c>
      <c r="F136" t="s">
        <v>173</v>
      </c>
      <c r="G136">
        <v>1</v>
      </c>
      <c r="H136">
        <f t="shared" si="6"/>
        <v>-300.65609942631397</v>
      </c>
      <c r="I136" s="16">
        <f t="shared" si="7"/>
        <v>0.15712264414885566</v>
      </c>
      <c r="J136" s="13">
        <f t="shared" si="8"/>
        <v>193.19716672447547</v>
      </c>
    </row>
    <row r="137" spans="1:10" x14ac:dyDescent="0.3">
      <c r="A137">
        <v>-239.37205035891901</v>
      </c>
      <c r="B137">
        <v>-231.142885665938</v>
      </c>
      <c r="C137">
        <v>-175.12846752577201</v>
      </c>
      <c r="D137" t="s">
        <v>137</v>
      </c>
      <c r="E137" t="s">
        <v>169</v>
      </c>
      <c r="F137" t="s">
        <v>173</v>
      </c>
      <c r="G137">
        <v>1</v>
      </c>
      <c r="H137">
        <f t="shared" si="6"/>
        <v>-239.37205035891901</v>
      </c>
      <c r="I137" s="16">
        <f t="shared" si="7"/>
        <v>0.12509564768348957</v>
      </c>
      <c r="J137" s="13">
        <f t="shared" si="8"/>
        <v>153.81694238239049</v>
      </c>
    </row>
    <row r="138" spans="1:10" x14ac:dyDescent="0.3">
      <c r="A138">
        <v>-120.79994917139</v>
      </c>
      <c r="B138">
        <v>-114.048213611005</v>
      </c>
      <c r="C138">
        <v>-68.999631849737597</v>
      </c>
      <c r="D138" t="s">
        <v>138</v>
      </c>
      <c r="E138" t="s">
        <v>169</v>
      </c>
      <c r="F138" t="s">
        <v>173</v>
      </c>
      <c r="G138">
        <v>1</v>
      </c>
      <c r="H138">
        <f t="shared" si="6"/>
        <v>-120.79994917139</v>
      </c>
      <c r="I138" s="16">
        <f t="shared" si="7"/>
        <v>6.312995965514398E-2</v>
      </c>
      <c r="J138" s="13">
        <f t="shared" si="8"/>
        <v>77.624262288059825</v>
      </c>
    </row>
    <row r="139" spans="1:10" x14ac:dyDescent="0.3">
      <c r="A139">
        <v>85.466107957171999</v>
      </c>
      <c r="B139">
        <v>84.938149581261698</v>
      </c>
      <c r="C139">
        <v>77.375183987219202</v>
      </c>
      <c r="D139" t="s">
        <v>139</v>
      </c>
      <c r="E139" t="s">
        <v>169</v>
      </c>
      <c r="F139" t="s">
        <v>173</v>
      </c>
      <c r="G139">
        <v>1</v>
      </c>
      <c r="H139">
        <f t="shared" si="6"/>
        <v>85.466107957171999</v>
      </c>
      <c r="I139" s="16">
        <f t="shared" si="7"/>
        <v>-4.4664521667665574E-2</v>
      </c>
      <c r="J139" s="13">
        <f t="shared" si="8"/>
        <v>-54.919258048648231</v>
      </c>
    </row>
    <row r="140" spans="1:10" x14ac:dyDescent="0.3">
      <c r="A140">
        <v>87.512245011833798</v>
      </c>
      <c r="B140">
        <v>87.228386228101101</v>
      </c>
      <c r="C140">
        <v>81.673438142751095</v>
      </c>
      <c r="D140" t="s">
        <v>140</v>
      </c>
      <c r="E140" t="s">
        <v>169</v>
      </c>
      <c r="F140" t="s">
        <v>173</v>
      </c>
      <c r="G140">
        <v>1</v>
      </c>
      <c r="H140">
        <f t="shared" si="6"/>
        <v>87.512245011833798</v>
      </c>
      <c r="I140" s="16">
        <f t="shared" si="7"/>
        <v>-4.5733831303933929E-2</v>
      </c>
      <c r="J140" s="13">
        <f t="shared" si="8"/>
        <v>-56.234075484399291</v>
      </c>
    </row>
    <row r="141" spans="1:10" x14ac:dyDescent="0.3">
      <c r="A141">
        <v>39.606652937007603</v>
      </c>
      <c r="B141">
        <v>39.387787361630402</v>
      </c>
      <c r="C141">
        <v>34.9936246892198</v>
      </c>
      <c r="D141" t="s">
        <v>141</v>
      </c>
      <c r="E141" t="s">
        <v>169</v>
      </c>
      <c r="F141" t="s">
        <v>173</v>
      </c>
      <c r="G141">
        <v>1</v>
      </c>
      <c r="H141">
        <f t="shared" si="6"/>
        <v>39.606652937007603</v>
      </c>
      <c r="I141" s="16">
        <f t="shared" si="7"/>
        <v>-2.0698406076653891E-2</v>
      </c>
      <c r="J141" s="13">
        <f t="shared" si="8"/>
        <v>-25.450649913539671</v>
      </c>
    </row>
    <row r="142" spans="1:10" x14ac:dyDescent="0.3">
      <c r="A142">
        <v>-17.214227283014999</v>
      </c>
      <c r="B142">
        <v>-19.073249745742402</v>
      </c>
      <c r="C142">
        <v>-33.3542800528691</v>
      </c>
      <c r="D142" t="s">
        <v>142</v>
      </c>
      <c r="E142" t="s">
        <v>169</v>
      </c>
      <c r="F142" t="s">
        <v>173</v>
      </c>
      <c r="G142">
        <v>1</v>
      </c>
      <c r="H142">
        <f t="shared" si="6"/>
        <v>-17.214227283014999</v>
      </c>
      <c r="I142" s="16">
        <f t="shared" si="7"/>
        <v>8.9961418140115865E-3</v>
      </c>
      <c r="J142" s="13">
        <f t="shared" si="8"/>
        <v>11.061608079049629</v>
      </c>
    </row>
    <row r="143" spans="1:10" x14ac:dyDescent="0.3">
      <c r="A143">
        <v>-26.176870255465399</v>
      </c>
      <c r="B143">
        <v>-26.652516747531902</v>
      </c>
      <c r="C143">
        <v>-33.2349619930649</v>
      </c>
      <c r="D143" t="s">
        <v>143</v>
      </c>
      <c r="E143" t="s">
        <v>169</v>
      </c>
      <c r="F143" t="s">
        <v>173</v>
      </c>
      <c r="G143">
        <v>1</v>
      </c>
      <c r="H143">
        <f t="shared" si="6"/>
        <v>-26.176870255465399</v>
      </c>
      <c r="I143" s="16">
        <f t="shared" si="7"/>
        <v>1.3680012073356521E-2</v>
      </c>
      <c r="J143" s="13">
        <f t="shared" si="8"/>
        <v>16.820870013014897</v>
      </c>
    </row>
    <row r="144" spans="1:10" x14ac:dyDescent="0.3">
      <c r="A144">
        <v>-165.69562807785999</v>
      </c>
      <c r="B144">
        <v>-167.18089127693199</v>
      </c>
      <c r="C144">
        <v>-181.16059949372499</v>
      </c>
      <c r="D144" t="s">
        <v>144</v>
      </c>
      <c r="E144" t="s">
        <v>169</v>
      </c>
      <c r="F144" t="s">
        <v>173</v>
      </c>
      <c r="G144">
        <v>1</v>
      </c>
      <c r="H144">
        <f t="shared" si="6"/>
        <v>-165.69562807785999</v>
      </c>
      <c r="I144" s="16">
        <f t="shared" si="7"/>
        <v>8.6592406597356855E-2</v>
      </c>
      <c r="J144" s="13">
        <f t="shared" si="8"/>
        <v>106.47356213413725</v>
      </c>
    </row>
    <row r="145" spans="1:10" x14ac:dyDescent="0.3">
      <c r="A145">
        <v>-161.671212230328</v>
      </c>
      <c r="B145">
        <v>-167.181743000105</v>
      </c>
      <c r="C145">
        <v>-208.007327857657</v>
      </c>
      <c r="D145" t="s">
        <v>145</v>
      </c>
      <c r="E145" t="s">
        <v>169</v>
      </c>
      <c r="F145" t="s">
        <v>173</v>
      </c>
      <c r="G145">
        <v>1</v>
      </c>
      <c r="H145">
        <f t="shared" si="6"/>
        <v>-161.671212230328</v>
      </c>
      <c r="I145" s="16">
        <f t="shared" si="7"/>
        <v>8.4489249999751367E-2</v>
      </c>
      <c r="J145" s="13">
        <f t="shared" si="8"/>
        <v>103.88753197892727</v>
      </c>
    </row>
    <row r="146" spans="1:10" x14ac:dyDescent="0.3">
      <c r="A146">
        <v>682.28357615888899</v>
      </c>
      <c r="B146">
        <v>671.65965510298304</v>
      </c>
      <c r="C146">
        <v>587.45405317423501</v>
      </c>
      <c r="D146" t="s">
        <v>146</v>
      </c>
      <c r="E146" t="s">
        <v>169</v>
      </c>
      <c r="F146" t="s">
        <v>173</v>
      </c>
      <c r="G146">
        <v>1</v>
      </c>
      <c r="H146">
        <f t="shared" si="6"/>
        <v>682.28357615888899</v>
      </c>
      <c r="I146" s="16">
        <f t="shared" si="7"/>
        <v>-0.3565608672166497</v>
      </c>
      <c r="J146" s="13">
        <f t="shared" si="8"/>
        <v>-438.42534399953541</v>
      </c>
    </row>
    <row r="147" spans="1:10" x14ac:dyDescent="0.3">
      <c r="A147">
        <v>0.883191738559022</v>
      </c>
      <c r="B147">
        <v>0.236699576982008</v>
      </c>
      <c r="C147">
        <v>-8.1905200885321907</v>
      </c>
      <c r="D147" t="s">
        <v>147</v>
      </c>
      <c r="E147" t="s">
        <v>169</v>
      </c>
      <c r="F147" t="s">
        <v>173</v>
      </c>
      <c r="G147">
        <v>1</v>
      </c>
      <c r="H147">
        <f t="shared" si="6"/>
        <v>0.883191738559022</v>
      </c>
      <c r="I147" s="16">
        <f t="shared" si="7"/>
        <v>-4.6155531691392988E-4</v>
      </c>
      <c r="J147" s="13">
        <f t="shared" si="8"/>
        <v>-0.56752596035686087</v>
      </c>
    </row>
    <row r="148" spans="1:10" x14ac:dyDescent="0.3">
      <c r="A148">
        <v>97.210934035649402</v>
      </c>
      <c r="B148">
        <v>96.328144549226096</v>
      </c>
      <c r="C148">
        <v>86.024976963453796</v>
      </c>
      <c r="D148" t="s">
        <v>148</v>
      </c>
      <c r="E148" t="s">
        <v>169</v>
      </c>
      <c r="F148" t="s">
        <v>173</v>
      </c>
      <c r="G148">
        <v>1</v>
      </c>
      <c r="H148">
        <f t="shared" si="6"/>
        <v>97.210934035649402</v>
      </c>
      <c r="I148" s="16">
        <f t="shared" si="7"/>
        <v>-5.0802358658300378E-2</v>
      </c>
      <c r="J148" s="13">
        <f t="shared" si="8"/>
        <v>-62.466309734488647</v>
      </c>
    </row>
    <row r="149" spans="1:10" x14ac:dyDescent="0.3">
      <c r="A149">
        <v>204.524465835771</v>
      </c>
      <c r="B149">
        <v>203.76329665108801</v>
      </c>
      <c r="C149">
        <v>194.49384931913701</v>
      </c>
      <c r="D149" t="s">
        <v>149</v>
      </c>
      <c r="E149" t="s">
        <v>169</v>
      </c>
      <c r="F149" t="s">
        <v>173</v>
      </c>
      <c r="G149">
        <v>1</v>
      </c>
      <c r="H149">
        <f t="shared" si="6"/>
        <v>204.524465835771</v>
      </c>
      <c r="I149" s="16">
        <f t="shared" si="7"/>
        <v>-0.10688432706526385</v>
      </c>
      <c r="J149" s="13">
        <f t="shared" si="8"/>
        <v>-131.42439950729113</v>
      </c>
    </row>
    <row r="150" spans="1:10" x14ac:dyDescent="0.3">
      <c r="A150">
        <v>351.76137550259102</v>
      </c>
      <c r="B150">
        <v>350.33330008172499</v>
      </c>
      <c r="C150">
        <v>334.94728025266301</v>
      </c>
      <c r="D150" t="s">
        <v>150</v>
      </c>
      <c r="E150" t="s">
        <v>169</v>
      </c>
      <c r="F150" t="s">
        <v>173</v>
      </c>
      <c r="G150">
        <v>1</v>
      </c>
      <c r="H150">
        <f t="shared" si="6"/>
        <v>351.76137550259102</v>
      </c>
      <c r="I150" s="16">
        <f t="shared" si="7"/>
        <v>-0.18383022175125144</v>
      </c>
      <c r="J150" s="13">
        <f t="shared" si="8"/>
        <v>-226.03666195323817</v>
      </c>
    </row>
    <row r="151" spans="1:10" x14ac:dyDescent="0.3">
      <c r="A151">
        <v>525.92041206665397</v>
      </c>
      <c r="B151">
        <v>524.12802785286203</v>
      </c>
      <c r="C151">
        <v>505.382480643382</v>
      </c>
      <c r="D151" t="s">
        <v>151</v>
      </c>
      <c r="E151" t="s">
        <v>169</v>
      </c>
      <c r="F151" t="s">
        <v>173</v>
      </c>
      <c r="G151">
        <v>1</v>
      </c>
      <c r="H151">
        <f t="shared" si="6"/>
        <v>525.92041206665397</v>
      </c>
      <c r="I151" s="16">
        <f t="shared" si="7"/>
        <v>-0.27484559905301598</v>
      </c>
      <c r="J151" s="13">
        <f t="shared" si="8"/>
        <v>-337.94868531761909</v>
      </c>
    </row>
    <row r="152" spans="1:10" x14ac:dyDescent="0.3">
      <c r="A152">
        <v>797.62820306490596</v>
      </c>
      <c r="B152">
        <v>796.08846956825698</v>
      </c>
      <c r="C152">
        <v>779.42223244372701</v>
      </c>
      <c r="D152" t="s">
        <v>152</v>
      </c>
      <c r="E152" t="s">
        <v>169</v>
      </c>
      <c r="F152" t="s">
        <v>173</v>
      </c>
      <c r="G152">
        <v>1</v>
      </c>
      <c r="H152">
        <f t="shared" si="6"/>
        <v>797.62820306490596</v>
      </c>
      <c r="I152" s="16">
        <f t="shared" si="7"/>
        <v>-0.41683987969109426</v>
      </c>
      <c r="J152" s="13">
        <f t="shared" si="8"/>
        <v>-512.54409681264997</v>
      </c>
    </row>
    <row r="153" spans="1:10" x14ac:dyDescent="0.3">
      <c r="A153">
        <v>1116.94696177489</v>
      </c>
      <c r="B153">
        <v>1115.14973683326</v>
      </c>
      <c r="C153">
        <v>1095.9705213807899</v>
      </c>
      <c r="D153" t="s">
        <v>153</v>
      </c>
      <c r="E153" t="s">
        <v>169</v>
      </c>
      <c r="F153" t="s">
        <v>173</v>
      </c>
      <c r="G153">
        <v>1</v>
      </c>
      <c r="H153">
        <f t="shared" si="6"/>
        <v>1116.94696177489</v>
      </c>
      <c r="I153" s="16">
        <f t="shared" si="7"/>
        <v>-0.58371561509302827</v>
      </c>
      <c r="J153" s="13">
        <f t="shared" si="8"/>
        <v>-717.73361261645277</v>
      </c>
    </row>
    <row r="154" spans="1:10" x14ac:dyDescent="0.3">
      <c r="A154">
        <v>1737.4994042313101</v>
      </c>
      <c r="B154">
        <v>1732.07049787387</v>
      </c>
      <c r="C154">
        <v>1674.4240247100699</v>
      </c>
      <c r="D154" t="s">
        <v>154</v>
      </c>
      <c r="E154" t="s">
        <v>169</v>
      </c>
      <c r="F154" t="s">
        <v>173</v>
      </c>
      <c r="G154">
        <v>1</v>
      </c>
      <c r="H154">
        <f t="shared" si="6"/>
        <v>1737.4994042313101</v>
      </c>
      <c r="I154" s="16">
        <f t="shared" si="7"/>
        <v>-0.90801583976111189</v>
      </c>
      <c r="J154" s="13">
        <f t="shared" si="8"/>
        <v>-1116.4914422939323</v>
      </c>
    </row>
    <row r="155" spans="1:10" x14ac:dyDescent="0.3">
      <c r="A155">
        <v>1311.0066826279301</v>
      </c>
      <c r="B155">
        <v>1317.3174221767099</v>
      </c>
      <c r="C155">
        <v>1343.7611376054101</v>
      </c>
      <c r="D155" t="s">
        <v>155</v>
      </c>
      <c r="E155" t="s">
        <v>169</v>
      </c>
      <c r="F155" t="s">
        <v>173</v>
      </c>
      <c r="G155">
        <v>1</v>
      </c>
      <c r="H155">
        <f t="shared" si="6"/>
        <v>1311.0066826279301</v>
      </c>
      <c r="I155" s="16">
        <f t="shared" si="7"/>
        <v>-0.68513107455451627</v>
      </c>
      <c r="J155" s="13">
        <f t="shared" si="8"/>
        <v>-842.43352163439226</v>
      </c>
    </row>
    <row r="156" spans="1:10" x14ac:dyDescent="0.3">
      <c r="A156">
        <v>-546.07800728265397</v>
      </c>
      <c r="B156">
        <v>-533.43629862277396</v>
      </c>
      <c r="C156">
        <v>-451.01719640653602</v>
      </c>
      <c r="D156" t="s">
        <v>156</v>
      </c>
      <c r="E156" t="s">
        <v>169</v>
      </c>
      <c r="F156" t="s">
        <v>173</v>
      </c>
      <c r="G156">
        <v>1</v>
      </c>
      <c r="H156">
        <f t="shared" si="6"/>
        <v>-546.07800728265397</v>
      </c>
      <c r="I156" s="16">
        <f t="shared" si="7"/>
        <v>0.28537994266375144</v>
      </c>
      <c r="J156" s="13">
        <f t="shared" si="8"/>
        <v>350.90165813653402</v>
      </c>
    </row>
  </sheetData>
  <autoFilter ref="A4:J1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6:K63"/>
  <sheetViews>
    <sheetView showGridLines="0" topLeftCell="A14" zoomScale="50" zoomScaleNormal="50" workbookViewId="0">
      <selection activeCell="C35" sqref="C35"/>
    </sheetView>
  </sheetViews>
  <sheetFormatPr defaultRowHeight="14.4" x14ac:dyDescent="0.3"/>
  <cols>
    <col min="1" max="1" width="18.6640625" customWidth="1"/>
    <col min="2" max="2" width="5.88671875" customWidth="1"/>
    <col min="3" max="3" width="27" customWidth="1"/>
    <col min="4" max="4" width="22.5546875" customWidth="1"/>
    <col min="5" max="5" width="13" customWidth="1"/>
    <col min="6" max="6" width="9" bestFit="1" customWidth="1"/>
    <col min="7" max="10" width="7" customWidth="1"/>
    <col min="11" max="12" width="11" customWidth="1"/>
    <col min="13" max="13" width="8.5546875" customWidth="1"/>
    <col min="14" max="14" width="22.77734375" customWidth="1"/>
  </cols>
  <sheetData>
    <row r="6" spans="3:8" x14ac:dyDescent="0.3">
      <c r="C6" t="s">
        <v>157</v>
      </c>
      <c r="D6" t="s">
        <v>158</v>
      </c>
      <c r="E6" t="s">
        <v>159</v>
      </c>
    </row>
    <row r="7" spans="3:8" x14ac:dyDescent="0.3">
      <c r="C7" s="1" t="s">
        <v>160</v>
      </c>
      <c r="D7" s="2">
        <v>52.64742943915153</v>
      </c>
      <c r="E7" s="3">
        <v>3.6636736115739831E-2</v>
      </c>
      <c r="H7">
        <v>1197.51</v>
      </c>
    </row>
    <row r="8" spans="3:8" x14ac:dyDescent="0.3">
      <c r="C8" s="1" t="s">
        <v>161</v>
      </c>
      <c r="D8" s="2">
        <v>139.34001609603177</v>
      </c>
      <c r="E8" s="3">
        <v>9.6965102654697224E-2</v>
      </c>
      <c r="H8">
        <v>1377.1364999999998</v>
      </c>
    </row>
    <row r="9" spans="3:8" x14ac:dyDescent="0.3">
      <c r="C9" s="1" t="s">
        <v>162</v>
      </c>
      <c r="D9" s="2">
        <v>59.424530024494629</v>
      </c>
      <c r="E9" s="3">
        <v>4.135284188614613E-2</v>
      </c>
      <c r="H9" s="4">
        <v>0.95833333333333315</v>
      </c>
    </row>
    <row r="10" spans="3:8" x14ac:dyDescent="0.3">
      <c r="C10" s="1" t="s">
        <v>163</v>
      </c>
      <c r="D10" s="2">
        <v>424.34552392149624</v>
      </c>
      <c r="E10" s="3">
        <v>0.29529713316346434</v>
      </c>
    </row>
    <row r="11" spans="3:8" x14ac:dyDescent="0.3">
      <c r="C11" s="1" t="s">
        <v>164</v>
      </c>
      <c r="D11" s="2">
        <v>-28.613435189173781</v>
      </c>
      <c r="E11" s="3">
        <v>-1.9911758001445901E-2</v>
      </c>
    </row>
    <row r="12" spans="3:8" x14ac:dyDescent="0.3">
      <c r="C12" s="1" t="s">
        <v>165</v>
      </c>
      <c r="D12" s="2">
        <v>105.18522084463977</v>
      </c>
      <c r="E12" s="3">
        <v>7.3197176394240102E-2</v>
      </c>
    </row>
    <row r="13" spans="3:8" x14ac:dyDescent="0.3">
      <c r="C13" s="1" t="s">
        <v>166</v>
      </c>
      <c r="D13" s="2">
        <v>27.987387350834663</v>
      </c>
      <c r="E13" s="3">
        <v>1.9476098564823855E-2</v>
      </c>
    </row>
    <row r="14" spans="3:8" x14ac:dyDescent="0.3">
      <c r="C14" s="1" t="s">
        <v>167</v>
      </c>
      <c r="D14" s="2">
        <v>4.3635832057967319</v>
      </c>
      <c r="E14" s="3">
        <v>3.0365669916442807E-3</v>
      </c>
    </row>
    <row r="15" spans="3:8" x14ac:dyDescent="0.3">
      <c r="C15" s="1" t="s">
        <v>168</v>
      </c>
      <c r="D15" s="2">
        <v>-59.350892284140279</v>
      </c>
      <c r="E15" s="3">
        <v>-4.1301598235881309E-2</v>
      </c>
    </row>
    <row r="16" spans="3:8" x14ac:dyDescent="0.3">
      <c r="C16" s="1" t="s">
        <v>169</v>
      </c>
      <c r="D16" s="2">
        <v>718.41199051712738</v>
      </c>
      <c r="E16" s="3">
        <v>0.49993457989016604</v>
      </c>
    </row>
    <row r="17" spans="3:5" x14ac:dyDescent="0.3">
      <c r="C17" s="1" t="s">
        <v>170</v>
      </c>
      <c r="D17" s="2">
        <v>-6.7293539262584883</v>
      </c>
      <c r="E17" s="3">
        <v>-4.6828794235945752E-3</v>
      </c>
    </row>
    <row r="18" spans="3:5" x14ac:dyDescent="0.3">
      <c r="C18" s="1" t="s">
        <v>171</v>
      </c>
      <c r="D18" s="2">
        <v>1437.0120000000002</v>
      </c>
      <c r="E18" s="3">
        <v>1</v>
      </c>
    </row>
    <row r="22" spans="3:5" x14ac:dyDescent="0.3">
      <c r="C22" t="s">
        <v>172</v>
      </c>
      <c r="D22" t="s">
        <v>158</v>
      </c>
      <c r="E22" t="s">
        <v>159</v>
      </c>
    </row>
    <row r="23" spans="3:5" x14ac:dyDescent="0.3">
      <c r="C23" t="s">
        <v>173</v>
      </c>
      <c r="D23">
        <v>823.59721136176711</v>
      </c>
      <c r="E23">
        <v>0.57313175628440616</v>
      </c>
    </row>
    <row r="24" spans="3:5" x14ac:dyDescent="0.3">
      <c r="C24" t="s">
        <v>174</v>
      </c>
      <c r="D24">
        <v>596.03651057415937</v>
      </c>
      <c r="E24">
        <v>0.41477490137462963</v>
      </c>
    </row>
    <row r="25" spans="3:5" x14ac:dyDescent="0.3">
      <c r="C25" t="s">
        <v>162</v>
      </c>
      <c r="D25">
        <v>59.424530024494629</v>
      </c>
      <c r="E25">
        <v>4.135284188614613E-2</v>
      </c>
    </row>
    <row r="26" spans="3:5" x14ac:dyDescent="0.3">
      <c r="C26" t="s">
        <v>160</v>
      </c>
      <c r="D26">
        <v>52.64742943915153</v>
      </c>
      <c r="E26">
        <v>3.6636736115739831E-2</v>
      </c>
    </row>
    <row r="27" spans="3:5" x14ac:dyDescent="0.3">
      <c r="C27" t="s">
        <v>170</v>
      </c>
      <c r="D27">
        <v>-6.7293539262584883</v>
      </c>
      <c r="E27">
        <v>-4.6828794235945752E-3</v>
      </c>
    </row>
    <row r="28" spans="3:5" x14ac:dyDescent="0.3">
      <c r="C28" t="s">
        <v>168</v>
      </c>
      <c r="D28">
        <v>-87.964327473314057</v>
      </c>
      <c r="E28">
        <v>-6.121335623732721E-2</v>
      </c>
    </row>
    <row r="29" spans="3:5" x14ac:dyDescent="0.3">
      <c r="C29" t="s">
        <v>171</v>
      </c>
      <c r="D29">
        <v>1437.0120000000002</v>
      </c>
      <c r="E29">
        <v>1</v>
      </c>
    </row>
    <row r="31" spans="3:5" x14ac:dyDescent="0.3">
      <c r="C31" s="18" t="s">
        <v>172</v>
      </c>
      <c r="D31" t="s">
        <v>158</v>
      </c>
      <c r="E31" t="s">
        <v>159</v>
      </c>
    </row>
    <row r="32" spans="3:5" x14ac:dyDescent="0.3">
      <c r="C32" s="1" t="s">
        <v>160</v>
      </c>
      <c r="D32" s="2">
        <v>-80.979326572932735</v>
      </c>
      <c r="E32" s="5">
        <v>-6.5858553353831284E-2</v>
      </c>
    </row>
    <row r="33" spans="3:5" x14ac:dyDescent="0.3">
      <c r="C33" s="6" t="s">
        <v>160</v>
      </c>
      <c r="D33" s="2">
        <v>-80.979326572932735</v>
      </c>
      <c r="E33" s="5">
        <v>-6.5858553353831284E-2</v>
      </c>
    </row>
    <row r="34" spans="3:5" x14ac:dyDescent="0.3">
      <c r="C34" s="1" t="s">
        <v>174</v>
      </c>
      <c r="D34" s="2">
        <v>-3.022507582196269</v>
      </c>
      <c r="E34" s="5">
        <v>-2.4581332704113586E-3</v>
      </c>
    </row>
    <row r="35" spans="3:5" x14ac:dyDescent="0.3">
      <c r="C35" s="6" t="s">
        <v>163</v>
      </c>
      <c r="D35" s="2">
        <v>-7.1478524432677659E-8</v>
      </c>
      <c r="E35" s="5">
        <v>-5.8131777753954587E-11</v>
      </c>
    </row>
    <row r="36" spans="3:5" x14ac:dyDescent="0.3">
      <c r="C36" s="6" t="s">
        <v>166</v>
      </c>
      <c r="D36" s="2">
        <v>-8.31488136157129</v>
      </c>
      <c r="E36" s="5">
        <v>-6.7622945380834635E-3</v>
      </c>
    </row>
    <row r="37" spans="3:5" x14ac:dyDescent="0.3">
      <c r="C37" s="6" t="s">
        <v>167</v>
      </c>
      <c r="D37" s="2">
        <v>-3.4331751466778599</v>
      </c>
      <c r="E37" s="5">
        <v>-2.7921193981144616E-3</v>
      </c>
    </row>
    <row r="38" spans="3:5" x14ac:dyDescent="0.3">
      <c r="C38" s="6" t="s">
        <v>174</v>
      </c>
      <c r="D38" s="2">
        <v>8.7255489975314049</v>
      </c>
      <c r="E38" s="5">
        <v>7.0962807239183436E-3</v>
      </c>
    </row>
    <row r="39" spans="3:5" x14ac:dyDescent="0.3">
      <c r="C39" s="1" t="s">
        <v>162</v>
      </c>
      <c r="D39" s="2">
        <v>9.0985139422627981E-9</v>
      </c>
      <c r="E39" s="5">
        <v>7.3996042109268338E-12</v>
      </c>
    </row>
    <row r="40" spans="3:5" x14ac:dyDescent="0.3">
      <c r="C40" s="6" t="s">
        <v>162</v>
      </c>
      <c r="D40" s="2">
        <v>9.0985139422627981E-9</v>
      </c>
      <c r="E40" s="5">
        <v>7.3996042109268338E-12</v>
      </c>
    </row>
    <row r="41" spans="3:5" x14ac:dyDescent="0.3">
      <c r="C41" s="1" t="s">
        <v>173</v>
      </c>
      <c r="D41" s="2">
        <v>1306.5855439057796</v>
      </c>
      <c r="E41" s="5">
        <v>1.0626148351229376</v>
      </c>
    </row>
    <row r="42" spans="3:5" x14ac:dyDescent="0.3">
      <c r="C42" s="6" t="s">
        <v>165</v>
      </c>
      <c r="D42" s="2">
        <v>1306.5855439211584</v>
      </c>
      <c r="E42" s="5">
        <v>1.062614835135445</v>
      </c>
    </row>
    <row r="43" spans="3:5" x14ac:dyDescent="0.3">
      <c r="C43" s="6" t="s">
        <v>169</v>
      </c>
      <c r="D43" s="2">
        <v>-1.5378901707663317E-8</v>
      </c>
      <c r="E43" s="5">
        <v>-1.2507293669888455E-11</v>
      </c>
    </row>
    <row r="44" spans="3:5" x14ac:dyDescent="0.3">
      <c r="C44" s="1" t="s">
        <v>168</v>
      </c>
      <c r="D44" s="2">
        <v>80.979326554685358</v>
      </c>
      <c r="E44" s="5">
        <v>6.5858553338991127E-2</v>
      </c>
    </row>
    <row r="45" spans="3:5" x14ac:dyDescent="0.3">
      <c r="C45" s="6" t="s">
        <v>164</v>
      </c>
      <c r="D45" s="2">
        <v>14.564509294766152</v>
      </c>
      <c r="E45" s="5">
        <v>1.184496775973856E-2</v>
      </c>
    </row>
    <row r="46" spans="3:5" x14ac:dyDescent="0.3">
      <c r="C46" s="6" t="s">
        <v>168</v>
      </c>
      <c r="D46" s="2">
        <v>66.414817259919204</v>
      </c>
      <c r="E46" s="5">
        <v>5.4013585579252565E-2</v>
      </c>
    </row>
    <row r="47" spans="3:5" x14ac:dyDescent="0.3">
      <c r="C47" s="1" t="s">
        <v>170</v>
      </c>
      <c r="D47" s="2">
        <v>-73.968360314436637</v>
      </c>
      <c r="E47" s="5">
        <v>-6.0156701845085717E-2</v>
      </c>
    </row>
    <row r="48" spans="3:5" x14ac:dyDescent="0.3">
      <c r="C48" s="6" t="s">
        <v>170</v>
      </c>
      <c r="D48" s="2">
        <v>-73.968360314436637</v>
      </c>
      <c r="E48" s="5">
        <v>-6.0156701845085717E-2</v>
      </c>
    </row>
    <row r="49" spans="3:11" x14ac:dyDescent="0.3">
      <c r="C49" s="1" t="s">
        <v>171</v>
      </c>
      <c r="D49" s="2">
        <v>1229.5946759999977</v>
      </c>
      <c r="E49" s="5">
        <v>1</v>
      </c>
    </row>
    <row r="53" spans="3:11" x14ac:dyDescent="0.3">
      <c r="C53" s="7" t="s">
        <v>175</v>
      </c>
      <c r="D53" s="8">
        <f>D34</f>
        <v>-3.022507582196269</v>
      </c>
      <c r="E53" s="8">
        <f>D38</f>
        <v>8.7255489975314049</v>
      </c>
      <c r="F53" s="8">
        <f>D35</f>
        <v>-7.1478524432677659E-8</v>
      </c>
      <c r="G53" s="8">
        <f>D36</f>
        <v>-8.31488136157129</v>
      </c>
      <c r="H53" s="8">
        <f>D37</f>
        <v>-3.4331751466778599</v>
      </c>
      <c r="I53" s="9"/>
      <c r="J53">
        <f>D53/$E$59</f>
        <v>-2.4581332704113586E-3</v>
      </c>
      <c r="K53" t="str">
        <f>"Base ($"&amp;TEXT(E53,"###")&amp;", "&amp;TEXT(E38*100,"#.#")&amp;"%)"</f>
        <v>Base ($9, .7%)</v>
      </c>
    </row>
    <row r="54" spans="3:11" x14ac:dyDescent="0.3">
      <c r="C54" s="7" t="s">
        <v>173</v>
      </c>
      <c r="D54" s="8">
        <f>D41</f>
        <v>1306.5855439057796</v>
      </c>
      <c r="E54" s="2">
        <f>D53</f>
        <v>-3.022507582196269</v>
      </c>
      <c r="F54" s="2">
        <f>D41</f>
        <v>1306.5855439057796</v>
      </c>
      <c r="G54" s="2"/>
      <c r="J54">
        <f t="shared" ref="J54:J58" si="0">D54/$E$59</f>
        <v>1.0626148351229376</v>
      </c>
      <c r="K54" t="str">
        <f>"Day of the Week ($"&amp;TEXT(F53,"###")&amp;", "&amp;TEXT(E35*100,"#.#")&amp;"%)"</f>
        <v>Day of the Week ($, .%)</v>
      </c>
    </row>
    <row r="55" spans="3:11" x14ac:dyDescent="0.3">
      <c r="C55" s="10" t="s">
        <v>176</v>
      </c>
      <c r="D55" s="8">
        <f>D39</f>
        <v>9.0985139422627981E-9</v>
      </c>
      <c r="E55" s="2">
        <f>SUM(D53:D54)</f>
        <v>1303.5630363235832</v>
      </c>
      <c r="F55" s="2">
        <f>D55</f>
        <v>9.0985139422627981E-9</v>
      </c>
      <c r="G55" s="2"/>
      <c r="J55">
        <f t="shared" si="0"/>
        <v>7.3996042109268338E-12</v>
      </c>
      <c r="K55" t="str">
        <f>"Labor ($"&amp;TEXT(G53,"###")&amp;", "&amp;TEXT(E36*100,"#.#")&amp;"%)"</f>
        <v>Labor ($-8, -.7%)</v>
      </c>
    </row>
    <row r="56" spans="3:11" x14ac:dyDescent="0.3">
      <c r="C56" s="11" t="s">
        <v>160</v>
      </c>
      <c r="D56" s="8">
        <f>D32</f>
        <v>-80.979326572932735</v>
      </c>
      <c r="E56" s="2">
        <f>SUM(E55:F55)</f>
        <v>1303.5630363326818</v>
      </c>
      <c r="F56" s="2">
        <f>D56</f>
        <v>-80.979326572932735</v>
      </c>
      <c r="G56" s="2"/>
      <c r="J56">
        <f t="shared" si="0"/>
        <v>-6.5858553353831284E-2</v>
      </c>
      <c r="K56" t="str">
        <f>"Operating Hours ($"&amp;TEXT(H53,"###")&amp;", "&amp;TEXT(E37*100,"#.#")&amp;"%)"</f>
        <v>Operating Hours ($-3, -.3%)</v>
      </c>
    </row>
    <row r="57" spans="3:11" x14ac:dyDescent="0.3">
      <c r="C57" s="12" t="s">
        <v>170</v>
      </c>
      <c r="D57" s="8">
        <f>D47</f>
        <v>-73.968360314436637</v>
      </c>
      <c r="E57" s="2">
        <f>SUM(E56:F56)</f>
        <v>1222.5837097597491</v>
      </c>
      <c r="F57" s="2">
        <f>D57</f>
        <v>-73.968360314436637</v>
      </c>
      <c r="G57" s="2"/>
      <c r="J57">
        <f t="shared" si="0"/>
        <v>-6.0156701845085717E-2</v>
      </c>
      <c r="K57" t="str">
        <f>"Seasonality ($"&amp;TEXT(F54,"###")&amp;", "&amp;TEXT(E43*100,"#.#")&amp;"%)"</f>
        <v>Seasonality ($1307, .%)</v>
      </c>
    </row>
    <row r="58" spans="3:11" x14ac:dyDescent="0.3">
      <c r="C58" s="12" t="s">
        <v>177</v>
      </c>
      <c r="D58" s="8">
        <f>D44</f>
        <v>80.979326554685358</v>
      </c>
      <c r="E58" s="2">
        <f>SUM(E57:F57,D58)</f>
        <v>1229.5946759999977</v>
      </c>
      <c r="F58" s="13">
        <f>D58</f>
        <v>80.979326554685358</v>
      </c>
      <c r="G58" s="2"/>
      <c r="J58">
        <f t="shared" si="0"/>
        <v>6.5858553338991127E-2</v>
      </c>
      <c r="K58" t="str">
        <f>"Holiday ($"&amp;TEXT(G54,"###")&amp;", "&amp;TEXT(E42*100,"#.#")&amp;"%)"</f>
        <v>Holiday ($, 106.3%)</v>
      </c>
    </row>
    <row r="59" spans="3:11" x14ac:dyDescent="0.3">
      <c r="C59" s="14" t="s">
        <v>178</v>
      </c>
      <c r="E59" s="2">
        <f>SUM(D53:D58)</f>
        <v>1229.5946759999977</v>
      </c>
      <c r="K59" t="str">
        <f>"Clearance ($"&amp;TEXT(F55,"###")&amp;", "&amp;TEXT(E39*100,"#.#")&amp;"%)"</f>
        <v>Clearance ($, .%)</v>
      </c>
    </row>
    <row r="60" spans="3:11" x14ac:dyDescent="0.3">
      <c r="D60" s="8"/>
      <c r="K60" t="str">
        <f>"B3G3 ($"&amp;TEXT(F56,"###")&amp;", "&amp;TEXT(E32*100,"#.#")&amp;"%)"</f>
        <v>B3G3 ($-81, -6.6%)</v>
      </c>
    </row>
    <row r="61" spans="3:11" x14ac:dyDescent="0.3">
      <c r="K61" t="str">
        <f>"Weather ($"&amp;TEXT(F57,"###")&amp;", "&amp;TEXT(E47*100,"#.#")&amp;"%)"</f>
        <v>Weather ($-74, -6.%)</v>
      </c>
    </row>
    <row r="62" spans="3:11" x14ac:dyDescent="0.3">
      <c r="K62" t="str">
        <f>"Other Promos ($"&amp;TEXT(F58,"###")&amp;", "&amp;TEXT(E46*100,"#.#")&amp;"%)"</f>
        <v>Other Promos ($81, 5.4%)</v>
      </c>
    </row>
    <row r="63" spans="3:11" ht="57.6" x14ac:dyDescent="0.3">
      <c r="K63" s="15" t="s">
        <v>179</v>
      </c>
    </row>
  </sheetData>
  <pageMargins left="0.7" right="0.7" top="0.25" bottom="0.75" header="0.3" footer="0.3"/>
  <pageSetup fitToHeight="0" orientation="portrait" r:id="rId2"/>
  <headerFooter>
    <oddFooter>&amp;L&amp;"Arial,Regular"&amp;8&amp;K01+049http://www.vertex42.com/ExcelTemplates/waterfall-chart.html&amp;R&amp;"Arial,Regular"&amp;8&amp;K01+049Waterfall Chart Template by Vertex42.com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Ridge_Weather_Output</vt:lpstr>
      <vt:lpstr>UK FY16-FY17 WATERFALL</vt:lpstr>
      <vt:lpstr>'UK FY16-FY17 WATERFALL'!Print_Area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2018-03-05T20:58:35Z</dcterms:created>
  <dcterms:modified xsi:type="dcterms:W3CDTF">2018-03-06T23:27:52Z</dcterms:modified>
</cp:coreProperties>
</file>