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84" windowWidth="22692" windowHeight="8940" activeTab="1"/>
  </bookViews>
  <sheets>
    <sheet name="Lasso_Weather_Output" sheetId="1" r:id="rId1"/>
    <sheet name="UK FY16-FY17 WATERFALL" sheetId="2" r:id="rId2"/>
  </sheets>
  <externalReferences>
    <externalReference r:id="rId3"/>
    <externalReference r:id="rId4"/>
  </externalReferences>
  <definedNames>
    <definedName name="_xlnm._FilterDatabase" localSheetId="0" hidden="1">Lasso_Weather_Output!$A$4:$J$121</definedName>
    <definedName name="_xlnm.Print_Area" localSheetId="1">'UK FY16-FY17 WATERFALL'!$A:$L</definedName>
    <definedName name="valuevx">42.314159</definedName>
  </definedNames>
  <calcPr calcId="145621"/>
  <pivotCaches>
    <pivotCache cacheId="53" r:id="rId5"/>
  </pivotCaches>
</workbook>
</file>

<file path=xl/calcChain.xml><?xml version="1.0" encoding="utf-8"?>
<calcChain xmlns="http://schemas.openxmlformats.org/spreadsheetml/2006/main">
  <c r="F54" i="2" l="1"/>
  <c r="K57" i="2" s="1"/>
  <c r="D58" i="2"/>
  <c r="F58" i="2" s="1"/>
  <c r="K62" i="2" s="1"/>
  <c r="D57" i="2"/>
  <c r="F57" i="2" s="1"/>
  <c r="K61" i="2" s="1"/>
  <c r="D56" i="2"/>
  <c r="F56" i="2" s="1"/>
  <c r="K60" i="2" s="1"/>
  <c r="D55" i="2"/>
  <c r="F55" i="2" s="1"/>
  <c r="K59" i="2" s="1"/>
  <c r="K58" i="2"/>
  <c r="D54" i="2"/>
  <c r="H53" i="2"/>
  <c r="K56" i="2" s="1"/>
  <c r="G53" i="2"/>
  <c r="K55" i="2" s="1"/>
  <c r="F53" i="2"/>
  <c r="K54" i="2" s="1"/>
  <c r="E53" i="2"/>
  <c r="K53" i="2" s="1"/>
  <c r="D53" i="2"/>
  <c r="E59" i="2" l="1"/>
  <c r="J56" i="2" s="1"/>
  <c r="E55" i="2"/>
  <c r="E56" i="2" s="1"/>
  <c r="E57" i="2" s="1"/>
  <c r="E58" i="2" s="1"/>
  <c r="E54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5" i="1"/>
  <c r="E5" i="1"/>
  <c r="F5" i="1" s="1"/>
  <c r="J53" i="2" l="1"/>
  <c r="J54" i="2"/>
  <c r="J55" i="2"/>
  <c r="J58" i="2"/>
  <c r="J57" i="2"/>
  <c r="H3" i="1"/>
  <c r="I103" i="1" s="1"/>
  <c r="J103" i="1" s="1"/>
  <c r="I9" i="1" l="1"/>
  <c r="J9" i="1" s="1"/>
  <c r="I79" i="1"/>
  <c r="J79" i="1" s="1"/>
  <c r="I59" i="1"/>
  <c r="J59" i="1" s="1"/>
  <c r="I93" i="1"/>
  <c r="J93" i="1" s="1"/>
  <c r="I97" i="1"/>
  <c r="J97" i="1" s="1"/>
  <c r="I5" i="1"/>
  <c r="J5" i="1" s="1"/>
  <c r="I89" i="1"/>
  <c r="J89" i="1" s="1"/>
  <c r="I37" i="1"/>
  <c r="J37" i="1" s="1"/>
  <c r="I67" i="1"/>
  <c r="J67" i="1" s="1"/>
  <c r="I41" i="1"/>
  <c r="J41" i="1" s="1"/>
  <c r="I119" i="1"/>
  <c r="J119" i="1" s="1"/>
  <c r="I27" i="1"/>
  <c r="J27" i="1" s="1"/>
  <c r="I15" i="1"/>
  <c r="J15" i="1" s="1"/>
  <c r="I31" i="1"/>
  <c r="J31" i="1" s="1"/>
  <c r="I8" i="1"/>
  <c r="J8" i="1" s="1"/>
  <c r="I12" i="1"/>
  <c r="J12" i="1" s="1"/>
  <c r="I16" i="1"/>
  <c r="J16" i="1" s="1"/>
  <c r="I20" i="1"/>
  <c r="J20" i="1" s="1"/>
  <c r="I24" i="1"/>
  <c r="J24" i="1" s="1"/>
  <c r="I28" i="1"/>
  <c r="J28" i="1" s="1"/>
  <c r="I32" i="1"/>
  <c r="J32" i="1" s="1"/>
  <c r="I36" i="1"/>
  <c r="J36" i="1" s="1"/>
  <c r="I40" i="1"/>
  <c r="J40" i="1" s="1"/>
  <c r="I44" i="1"/>
  <c r="J44" i="1" s="1"/>
  <c r="I48" i="1"/>
  <c r="J48" i="1" s="1"/>
  <c r="I52" i="1"/>
  <c r="J52" i="1" s="1"/>
  <c r="I56" i="1"/>
  <c r="J56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76" i="1"/>
  <c r="J76" i="1" s="1"/>
  <c r="I84" i="1"/>
  <c r="J84" i="1" s="1"/>
  <c r="I100" i="1"/>
  <c r="J100" i="1" s="1"/>
  <c r="I10" i="1"/>
  <c r="J10" i="1" s="1"/>
  <c r="I42" i="1"/>
  <c r="J42" i="1" s="1"/>
  <c r="I50" i="1"/>
  <c r="J50" i="1" s="1"/>
  <c r="I60" i="1"/>
  <c r="J60" i="1" s="1"/>
  <c r="I64" i="1"/>
  <c r="J64" i="1" s="1"/>
  <c r="I68" i="1"/>
  <c r="J68" i="1" s="1"/>
  <c r="I94" i="1"/>
  <c r="J94" i="1" s="1"/>
  <c r="I6" i="1"/>
  <c r="J6" i="1" s="1"/>
  <c r="I14" i="1"/>
  <c r="J14" i="1" s="1"/>
  <c r="I22" i="1"/>
  <c r="J22" i="1" s="1"/>
  <c r="I30" i="1"/>
  <c r="J30" i="1" s="1"/>
  <c r="I38" i="1"/>
  <c r="J38" i="1" s="1"/>
  <c r="I46" i="1"/>
  <c r="J46" i="1" s="1"/>
  <c r="I54" i="1"/>
  <c r="J54" i="1" s="1"/>
  <c r="I92" i="1"/>
  <c r="J92" i="1" s="1"/>
  <c r="I108" i="1"/>
  <c r="J108" i="1" s="1"/>
  <c r="I116" i="1"/>
  <c r="J116" i="1" s="1"/>
  <c r="I18" i="1"/>
  <c r="J18" i="1" s="1"/>
  <c r="I26" i="1"/>
  <c r="J26" i="1" s="1"/>
  <c r="I34" i="1"/>
  <c r="J34" i="1" s="1"/>
  <c r="I58" i="1"/>
  <c r="J58" i="1" s="1"/>
  <c r="I62" i="1"/>
  <c r="J62" i="1" s="1"/>
  <c r="I66" i="1"/>
  <c r="J66" i="1" s="1"/>
  <c r="I70" i="1"/>
  <c r="J70" i="1" s="1"/>
  <c r="I75" i="1"/>
  <c r="J75" i="1" s="1"/>
  <c r="I78" i="1"/>
  <c r="J78" i="1" s="1"/>
  <c r="I83" i="1"/>
  <c r="J83" i="1" s="1"/>
  <c r="I86" i="1"/>
  <c r="J86" i="1" s="1"/>
  <c r="I91" i="1"/>
  <c r="J91" i="1" s="1"/>
  <c r="I99" i="1"/>
  <c r="J99" i="1" s="1"/>
  <c r="I107" i="1"/>
  <c r="J107" i="1" s="1"/>
  <c r="I115" i="1"/>
  <c r="J115" i="1" s="1"/>
  <c r="I102" i="1"/>
  <c r="J102" i="1" s="1"/>
  <c r="I110" i="1"/>
  <c r="J110" i="1" s="1"/>
  <c r="I118" i="1"/>
  <c r="J118" i="1" s="1"/>
  <c r="I35" i="1"/>
  <c r="J35" i="1" s="1"/>
  <c r="I61" i="1"/>
  <c r="J61" i="1" s="1"/>
  <c r="I69" i="1"/>
  <c r="J69" i="1" s="1"/>
  <c r="I101" i="1"/>
  <c r="J101" i="1" s="1"/>
  <c r="I23" i="1"/>
  <c r="J23" i="1" s="1"/>
  <c r="I113" i="1"/>
  <c r="J113" i="1" s="1"/>
  <c r="I17" i="1"/>
  <c r="J17" i="1" s="1"/>
  <c r="I49" i="1"/>
  <c r="J49" i="1" s="1"/>
  <c r="I47" i="1"/>
  <c r="J47" i="1" s="1"/>
  <c r="I105" i="1"/>
  <c r="J105" i="1" s="1"/>
  <c r="I45" i="1"/>
  <c r="J45" i="1" s="1"/>
  <c r="I87" i="1"/>
  <c r="J87" i="1" s="1"/>
  <c r="I106" i="1"/>
  <c r="J106" i="1" s="1"/>
  <c r="I74" i="1"/>
  <c r="J74" i="1" s="1"/>
  <c r="I11" i="1"/>
  <c r="J11" i="1" s="1"/>
  <c r="I43" i="1"/>
  <c r="J43" i="1" s="1"/>
  <c r="I63" i="1"/>
  <c r="J63" i="1" s="1"/>
  <c r="I77" i="1"/>
  <c r="J77" i="1" s="1"/>
  <c r="I109" i="1"/>
  <c r="J109" i="1" s="1"/>
  <c r="I39" i="1"/>
  <c r="J39" i="1" s="1"/>
  <c r="I121" i="1"/>
  <c r="J121" i="1" s="1"/>
  <c r="I25" i="1"/>
  <c r="J25" i="1" s="1"/>
  <c r="I57" i="1"/>
  <c r="J57" i="1" s="1"/>
  <c r="I73" i="1"/>
  <c r="J73" i="1" s="1"/>
  <c r="I13" i="1"/>
  <c r="J13" i="1" s="1"/>
  <c r="I53" i="1"/>
  <c r="J53" i="1" s="1"/>
  <c r="I95" i="1"/>
  <c r="J95" i="1" s="1"/>
  <c r="I111" i="1"/>
  <c r="J111" i="1" s="1"/>
  <c r="I82" i="1"/>
  <c r="J82" i="1" s="1"/>
  <c r="I19" i="1"/>
  <c r="J19" i="1" s="1"/>
  <c r="I51" i="1"/>
  <c r="J51" i="1" s="1"/>
  <c r="I65" i="1"/>
  <c r="J65" i="1" s="1"/>
  <c r="I85" i="1"/>
  <c r="J85" i="1" s="1"/>
  <c r="I117" i="1"/>
  <c r="J117" i="1" s="1"/>
  <c r="I55" i="1"/>
  <c r="J55" i="1" s="1"/>
  <c r="I29" i="1"/>
  <c r="J29" i="1" s="1"/>
  <c r="I33" i="1"/>
  <c r="J33" i="1" s="1"/>
  <c r="I7" i="1"/>
  <c r="J7" i="1" s="1"/>
  <c r="I81" i="1"/>
  <c r="J81" i="1" s="1"/>
  <c r="I21" i="1"/>
  <c r="J21" i="1" s="1"/>
  <c r="I71" i="1"/>
  <c r="J71" i="1" s="1"/>
  <c r="I98" i="1"/>
  <c r="J98" i="1" s="1"/>
  <c r="I114" i="1"/>
  <c r="J114" i="1" s="1"/>
  <c r="I90" i="1"/>
  <c r="J90" i="1" s="1"/>
</calcChain>
</file>

<file path=xl/sharedStrings.xml><?xml version="1.0" encoding="utf-8"?>
<sst xmlns="http://schemas.openxmlformats.org/spreadsheetml/2006/main" count="428" uniqueCount="151">
  <si>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</si>
  <si>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</si>
  <si>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</si>
  <si>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</si>
  <si>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</si>
  <si>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</si>
  <si>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</si>
  <si>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</si>
  <si>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</si>
  <si>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</si>
  <si>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</si>
  <si>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</si>
  <si>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</si>
  <si>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</si>
  <si>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</si>
  <si>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>Holiday_Event__x000D_
World Book Day</t>
  </si>
  <si>
    <t>Holiday_Event_Bank Holiday (Scot &amp; Ni)</t>
  </si>
  <si>
    <t>Holiday_Event_Black Friday</t>
  </si>
  <si>
    <t>Holiday_Event_Bonfire Night</t>
  </si>
  <si>
    <t>Holiday_Event_Boxing Day (Bhol)</t>
  </si>
  <si>
    <t>Holiday_Event_Christmas Eve</t>
  </si>
  <si>
    <t xml:space="preserve">Holiday_Event_Comic Relief  </t>
  </si>
  <si>
    <t>Holiday_Event_Easter Sunday</t>
  </si>
  <si>
    <t>Holiday_Event_England/Wales Christmas Holidays End</t>
  </si>
  <si>
    <t>Holiday_Event_Fathers Day</t>
  </si>
  <si>
    <t>Holiday_Event_Good Friday (Bhol)</t>
  </si>
  <si>
    <t>Holiday_Event_Halloween</t>
  </si>
  <si>
    <t>Holiday_Event_Maw World Wish Day</t>
  </si>
  <si>
    <t>Holiday_Event_May Day Bank Holiday</t>
  </si>
  <si>
    <t>Holiday_Event_Mothers Day</t>
  </si>
  <si>
    <t>Holiday_Event_New Years Day</t>
  </si>
  <si>
    <t>Holiday_Event_New Years Eve</t>
  </si>
  <si>
    <t>Holiday_Event_Ni Christmas Holidays Ends</t>
  </si>
  <si>
    <t>Holiday_Event_None</t>
  </si>
  <si>
    <t>Holiday_Event_Orangemans Day Bhol  (Ni)</t>
  </si>
  <si>
    <t>Holiday_Event_Rememberance Sunday</t>
  </si>
  <si>
    <t>Holiday_Event_School Hol</t>
  </si>
  <si>
    <t>Holiday_Event_Scottish Christmas Holidays End</t>
  </si>
  <si>
    <t>Holiday_Event_Shrove Tuesday</t>
  </si>
  <si>
    <t>Holiday_Event_Spring Bank Holiday School Hol (Eng / Wales)</t>
  </si>
  <si>
    <t>Holiday_Event_St Georges Day (England)</t>
  </si>
  <si>
    <t>Holiday_Event_St Patricks Day (Ni Bhol)</t>
  </si>
  <si>
    <t>Holiday_Event_Valentines Day</t>
  </si>
  <si>
    <t>Holiday_Period_All School Hols</t>
  </si>
  <si>
    <t>Holiday_Period_Christmas</t>
  </si>
  <si>
    <t>Holiday_Period_Easter</t>
  </si>
  <si>
    <t>Holiday_Period_Halloween</t>
  </si>
  <si>
    <t>Holiday_Period_None</t>
  </si>
  <si>
    <t>Holiday_Period_School Hols</t>
  </si>
  <si>
    <t>Holiday_Period_Scotland School Hols</t>
  </si>
  <si>
    <t>Holiday_Period_St Patricks Day</t>
  </si>
  <si>
    <t>Promo_Es342</t>
  </si>
  <si>
    <t>Promo_Esb3G2</t>
  </si>
  <si>
    <t>Promo_Esb3G3</t>
  </si>
  <si>
    <t>Promo_Esb3G3 / Secret Sale 342</t>
  </si>
  <si>
    <t>Sales_Promo_545</t>
  </si>
  <si>
    <t>Sales_Promo_345</t>
  </si>
  <si>
    <t>Sales_Promo_545 (Over €5 @ €5)</t>
  </si>
  <si>
    <t>Sales_Promo_75% Off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</si>
  <si>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</si>
  <si>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</si>
  <si>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</si>
  <si>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</si>
  <si>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</si>
  <si>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</si>
  <si>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</si>
  <si>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</si>
  <si>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</si>
  <si>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</si>
  <si>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</si>
  <si>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</si>
  <si>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</si>
  <si>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</si>
  <si>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</si>
  <si>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</si>
  <si>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</si>
  <si>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</si>
  <si>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</si>
  <si>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</si>
  <si>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</si>
  <si>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</si>
  <si>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</si>
  <si>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</si>
  <si>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</si>
  <si>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</si>
  <si>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</si>
  <si>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</si>
  <si>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</si>
  <si>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</si>
  <si>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</si>
  <si>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</si>
  <si>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</si>
  <si>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</si>
  <si>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</si>
  <si>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</si>
  <si>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</si>
  <si>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</si>
  <si>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</si>
  <si>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</si>
  <si>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</si>
  <si>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</si>
  <si>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</si>
  <si>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</si>
  <si>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</si>
  <si>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</si>
  <si>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</si>
  <si>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</si>
  <si>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</si>
  <si>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</si>
  <si>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</si>
  <si>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</si>
  <si>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</si>
  <si>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</si>
  <si>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</si>
  <si>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</si>
  <si>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</si>
  <si>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</si>
  <si>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</si>
  <si>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</si>
  <si>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</si>
  <si>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</si>
  <si>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</si>
  <si>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</si>
  <si>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</si>
  <si>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</si>
  <si>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</si>
  <si>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</si>
  <si>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</si>
  <si>
    <t>Operating Hours</t>
  </si>
  <si>
    <t>Base</t>
  </si>
  <si>
    <t>Labor</t>
  </si>
  <si>
    <t>Weather</t>
  </si>
  <si>
    <t>Holiday</t>
  </si>
  <si>
    <t>Holiday/Seasonality</t>
  </si>
  <si>
    <t>ES342</t>
  </si>
  <si>
    <t>Other Promo</t>
  </si>
  <si>
    <t>B3G3</t>
  </si>
  <si>
    <t>CLX</t>
  </si>
  <si>
    <t>Day of Week</t>
  </si>
  <si>
    <t>Seasonality</t>
  </si>
  <si>
    <t>Row Labels</t>
  </si>
  <si>
    <t>Grand Total</t>
  </si>
  <si>
    <t>Sum of USD Avg. Store Daily Sales</t>
  </si>
  <si>
    <t>Sales Contribution</t>
  </si>
  <si>
    <t>% to Total</t>
  </si>
  <si>
    <t>Cluster</t>
  </si>
  <si>
    <t>Base Sales</t>
  </si>
  <si>
    <t>Clearance</t>
  </si>
  <si>
    <t>Other Promos</t>
  </si>
  <si>
    <t>Avg. Store Daily Sales</t>
  </si>
  <si>
    <t>$1,377
 Total Avg. Daily 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</si>
</sst>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1" applyNumberFormat="1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165" fontId="0" fillId="0" borderId="0" xfId="43" applyNumberFormat="1" applyFont="1"/>
    <xf numFmtId="165" fontId="0" fillId="0" borderId="0" xfId="43" applyNumberFormat="1" applyFont="1" applyFill="1" applyBorder="1"/>
    <xf numFmtId="0" fontId="0" fillId="0" borderId="10" xfId="0" applyFont="1" applyBorder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65" formatCode="_(&quot;$&quot;* #,##0_);_(&quot;$&quot;* \(#,##0\);_(&quot;$&quot;* &quot;-&quot;??_);_(@_)"/>
    </dxf>
    <dxf>
      <numFmt numFmtId="14" formatCode="0.00%"/>
    </dxf>
    <dxf>
      <numFmt numFmtId="164" formatCode="0.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Series 1</c:v>
          </c:tx>
          <c:spPr>
            <a:noFill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</c:spPr>
          </c:dPt>
          <c:dLbls>
            <c:dLbl>
              <c:idx val="6"/>
              <c:layout>
                <c:manualLayout>
                  <c:x val="-6.3467953610850871E-8"/>
                  <c:y val="-0.33989154161355678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$1,377</a:t>
                    </a:r>
                    <a:br>
                      <a:rPr lang="en-US" sz="1600" b="1" i="0" u="none" strike="noStrike" baseline="0">
                        <a:effectLst/>
                      </a:rPr>
                    </a:br>
                    <a:r>
                      <a:rPr lang="en-US" sz="1600" b="1" i="0" u="none" strike="noStrike" baseline="0">
                        <a:effectLst/>
                      </a:rPr>
                      <a:t> Total Avg. Daily Store Sales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10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'UK FY16-FY17 WATERFALL'!$E$53:$E$59</c:f>
              <c:numCache>
                <c:formatCode>_("$"* #,##0_);_("$"* \(#,##0\);_("$"* "-"??_);_(@_)</c:formatCode>
                <c:ptCount val="7"/>
                <c:pt idx="0">
                  <c:v>-25.535000065206702</c:v>
                </c:pt>
                <c:pt idx="1">
                  <c:v>1193.3073356957721</c:v>
                </c:pt>
                <c:pt idx="2">
                  <c:v>1216.795647993516</c:v>
                </c:pt>
                <c:pt idx="3">
                  <c:v>1263.1283820338076</c:v>
                </c:pt>
                <c:pt idx="4">
                  <c:v>1282.05009043219</c:v>
                </c:pt>
                <c:pt idx="5">
                  <c:v>1393.5054369999998</c:v>
                </c:pt>
                <c:pt idx="6">
                  <c:v>1393.5054369999998</c:v>
                </c:pt>
              </c:numCache>
            </c:numRef>
          </c:val>
        </c:ser>
        <c:ser>
          <c:idx val="1"/>
          <c:order val="1"/>
          <c:tx>
            <c:v>Series 2</c:v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/>
                      <a:t> </a:t>
                    </a:r>
                    <a:r>
                      <a:rPr lang="en-US" sz="1600" b="1" i="0" u="none" strike="noStrike" baseline="0">
                        <a:effectLst/>
                      </a:rPr>
                      <a:t>Day of the Week ($643, 46.1%)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9863791393000072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 i="0" baseline="0">
                        <a:effectLst/>
                      </a:rPr>
                      <a:t>Holiday/Seasonality ($23, 1.7%) </a:t>
                    </a:r>
                    <a:endParaRPr lang="en-US" sz="500">
                      <a:effectLst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967335359277854E-2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Clearance ($46, 3.3%)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9109138072532733E-17"/>
                  <c:y val="-1.9863791393000072E-2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B3G3 ($19, 1.4%)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5.4073654347611307E-2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Weather ($181, 13.0%)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2.97956870895001E-2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Other Promos (-$70, -5.0%)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'UK FY16-FY17 WATERFALL'!$F$53:$F$59</c:f>
              <c:numCache>
                <c:formatCode>_("$"* #,##0_);_("$"* \(#,##0\);_("$"* "-"??_);_(@_)</c:formatCode>
                <c:ptCount val="7"/>
                <c:pt idx="0">
                  <c:v>643.01612913364386</c:v>
                </c:pt>
                <c:pt idx="1">
                  <c:v>23.488312297743846</c:v>
                </c:pt>
                <c:pt idx="2">
                  <c:v>46.332734040291633</c:v>
                </c:pt>
                <c:pt idx="3">
                  <c:v>18.921708398382446</c:v>
                </c:pt>
                <c:pt idx="4">
                  <c:v>181.00522431685161</c:v>
                </c:pt>
                <c:pt idx="5" formatCode="_(&quot;$&quot;* #,##0.00_);_(&quot;$&quot;* \(#,##0.00\);_(&quot;$&quot;* &quot;-&quot;??_);_(@_)">
                  <c:v>69.549877749041798</c:v>
                </c:pt>
              </c:numCache>
            </c:numRef>
          </c:val>
        </c:ser>
        <c:ser>
          <c:idx val="2"/>
          <c:order val="2"/>
          <c:tx>
            <c:v>Series 3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Labor ($393, 28.2%)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WATERFALL'!$G$53:$G$59</c:f>
              <c:numCache>
                <c:formatCode>_("$"* #,##0_);_("$"* \(#,##0\);_("$"* "-"??_);_(@_)</c:formatCode>
                <c:ptCount val="7"/>
                <c:pt idx="0">
                  <c:v>393.12999226468941</c:v>
                </c:pt>
              </c:numCache>
            </c:numRef>
          </c:val>
        </c:ser>
        <c:ser>
          <c:idx val="3"/>
          <c:order val="3"/>
          <c:tx>
            <c:v>Series 4</c:v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Operating Hours ($183, 13.1%)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WATERFALL'!$H$53:$H$59</c:f>
              <c:numCache>
                <c:formatCode>General</c:formatCode>
                <c:ptCount val="7"/>
                <c:pt idx="0" formatCode="_(&quot;$&quot;* #,##0_);_(&quot;$&quot;* \(#,##0\);_(&quot;$&quot;* &quot;-&quot;??_);_(@_)">
                  <c:v>182.69621436264566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('UK FY16-FY17 WATERFALL'!$K$54,'UK FY16-FY17 WATERFALL'!$K$60)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26912"/>
        <c:axId val="185128448"/>
      </c:barChart>
      <c:catAx>
        <c:axId val="185126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/>
            </a:pPr>
            <a:endParaRPr lang="en-US"/>
          </a:p>
        </c:txPr>
        <c:crossAx val="185128448"/>
        <c:crosses val="autoZero"/>
        <c:auto val="1"/>
        <c:lblAlgn val="ctr"/>
        <c:lblOffset val="100"/>
        <c:noMultiLvlLbl val="0"/>
      </c:catAx>
      <c:valAx>
        <c:axId val="18512844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8512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922020</xdr:colOff>
      <xdr:row>16</xdr:row>
      <xdr:rowOff>99060</xdr:rowOff>
    </xdr:from>
    <xdr:to>
      <xdr:col>38</xdr:col>
      <xdr:colOff>480060</xdr:colOff>
      <xdr:row>75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1292914</xdr:colOff>
      <xdr:row>24</xdr:row>
      <xdr:rowOff>65557</xdr:rowOff>
    </xdr:from>
    <xdr:to>
      <xdr:col>16</xdr:col>
      <xdr:colOff>294694</xdr:colOff>
      <xdr:row>28</xdr:row>
      <xdr:rowOff>131366</xdr:rowOff>
    </xdr:to>
    <xdr:sp macro="" textlink="">
      <xdr:nvSpPr>
        <xdr:cNvPr id="3" name="TextBox 2"/>
        <xdr:cNvSpPr txBox="1"/>
      </xdr:nvSpPr>
      <xdr:spPr>
        <a:xfrm>
          <a:off x="11991394" y="4454677"/>
          <a:ext cx="1790700" cy="797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$1193</a:t>
          </a:r>
        </a:p>
        <a:p>
          <a:pPr algn="ctr"/>
          <a:r>
            <a:rPr lang="en-US" sz="1400" b="1"/>
            <a:t>(Total</a:t>
          </a:r>
          <a:r>
            <a:rPr lang="en-US" sz="1400" b="1" baseline="0"/>
            <a:t> Base Sales)</a:t>
          </a:r>
          <a:endParaRPr 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~9585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/>
      <sheetData sheetId="1">
        <row r="53">
          <cell r="C53" t="str">
            <v>Base Sales</v>
          </cell>
          <cell r="E53">
            <v>103.14430177588201</v>
          </cell>
          <cell r="F53">
            <v>416.60211018882489</v>
          </cell>
          <cell r="G53">
            <v>27.476676368069263</v>
          </cell>
          <cell r="H53">
            <v>4.2839569856184996</v>
          </cell>
          <cell r="K53" t="str">
            <v>Base ($103, 7.5%)</v>
          </cell>
        </row>
        <row r="54">
          <cell r="C54" t="str">
            <v>Holiday/Seasonality</v>
          </cell>
          <cell r="E54">
            <v>551.5070453183946</v>
          </cell>
          <cell r="F54">
            <v>705.30248196928824</v>
          </cell>
          <cell r="G54">
            <v>103.2658116894884</v>
          </cell>
          <cell r="K54" t="str">
            <v>Day of the Week ($417, 30.3%)</v>
          </cell>
        </row>
        <row r="55">
          <cell r="C55" t="str">
            <v>Clearance</v>
          </cell>
          <cell r="E55">
            <v>1360.0753389771712</v>
          </cell>
          <cell r="F55">
            <v>58.34015727655833</v>
          </cell>
          <cell r="K55" t="str">
            <v>Labor ($27, 2.%)</v>
          </cell>
        </row>
        <row r="56">
          <cell r="C56" t="str">
            <v>B3G3</v>
          </cell>
          <cell r="E56">
            <v>1418.4154962537295</v>
          </cell>
          <cell r="F56">
            <v>51.686724529761726</v>
          </cell>
          <cell r="K56" t="str">
            <v>Operating Hours ($4, .3%)</v>
          </cell>
        </row>
        <row r="57">
          <cell r="C57" t="str">
            <v>Weather</v>
          </cell>
          <cell r="E57">
            <v>1463.4956634196262</v>
          </cell>
          <cell r="F57">
            <v>6.6065573638650665</v>
          </cell>
          <cell r="K57" t="str">
            <v>Seasonality ($705, 51.2%)</v>
          </cell>
        </row>
        <row r="58">
          <cell r="C58" t="str">
            <v>Other Promos</v>
          </cell>
          <cell r="E58">
            <v>1377.1364999999998</v>
          </cell>
          <cell r="F58">
            <v>86.35916341962637</v>
          </cell>
          <cell r="K58" t="str">
            <v>Holiday ($103, 7.5%)</v>
          </cell>
        </row>
        <row r="59">
          <cell r="C59" t="str">
            <v>Avg. Store Daily Sales</v>
          </cell>
          <cell r="E59">
            <v>1377.1364999999998</v>
          </cell>
          <cell r="K59" t="str">
            <v>Clearance ($58, 4.2%)</v>
          </cell>
        </row>
        <row r="60">
          <cell r="K60" t="str">
            <v>B3G3 ($52, 3.8%)</v>
          </cell>
        </row>
        <row r="61">
          <cell r="K61" t="str">
            <v>Weather (-$7, -.5%)</v>
          </cell>
        </row>
        <row r="62">
          <cell r="K62" t="str">
            <v>Other Promos (-$86, -4.2%)</v>
          </cell>
        </row>
        <row r="63">
          <cell r="K63" t="str">
            <v>$1,377
 Total Avg. Daily Store Sales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60.681765740737" createdVersion="4" refreshedVersion="4" minRefreshableVersion="3" recordCount="117">
  <cacheSource type="worksheet">
    <worksheetSource ref="A4:J121" sheet="Lasso_Weather_Output"/>
  </cacheSource>
  <cacheFields count="10">
    <cacheField name="Alpha_0.1" numFmtId="0">
      <sharedItems containsSemiMixedTypes="0" containsString="0" containsNumber="1" minValue="-1804.196518" maxValue="1295.100623"/>
    </cacheField>
    <cacheField name="Alpha_1" numFmtId="0">
      <sharedItems containsSemiMixedTypes="0" containsString="0" containsNumber="1" minValue="-611.4073793" maxValue="1084.749053"/>
    </cacheField>
    <cacheField name="Alpha_10" numFmtId="0">
      <sharedItems containsSemiMixedTypes="0" containsString="0" containsNumber="1" minValue="-243.36068589999999" maxValue="846.72665510000002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ES342"/>
        <s v="Other Promo"/>
        <s v="B3G3"/>
        <s v="CLX"/>
        <s v="Day of Week"/>
        <s v="Seasonality"/>
      </sharedItems>
    </cacheField>
    <cacheField name="Waterfall Category" numFmtId="0">
      <sharedItems count="6">
        <s v="Base"/>
        <s v="Weather"/>
        <s v="Holiday/Seasonality"/>
        <s v="Other Promo"/>
        <s v="B3G3"/>
        <s v="CLX"/>
      </sharedItems>
    </cacheField>
    <cacheField name="Non-Categorical Multiplier" numFmtId="0">
      <sharedItems containsSemiMixedTypes="0" containsString="0" containsNumber="1" minValue="1.4695E-2" maxValue="79.625765000000001"/>
    </cacheField>
    <cacheField name="Contribution to Sales ($)" numFmtId="0">
      <sharedItems containsSemiMixedTypes="0" containsString="0" containsNumber="1" minValue="-1804.196518" maxValue="1295.100623"/>
    </cacheField>
    <cacheField name="% to Total Betas" numFmtId="164">
      <sharedItems containsSemiMixedTypes="0" containsString="0" containsNumber="1" minValue="-0.52698256047002756" maxValue="0.37828220793344197"/>
    </cacheField>
    <cacheField name="USD Avg. Store Daily Sales" numFmtId="44">
      <sharedItems containsSemiMixedTypes="0" containsString="0" containsNumber="1" minValue="-734.35306321916471" maxValue="527.138313475615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n v="-683.29455829999995"/>
    <n v="-358.53602460000002"/>
    <n v="153.2107613"/>
    <s v="Intercept"/>
    <x v="0"/>
    <x v="0"/>
    <n v="1"/>
    <n v="-683.29455829999995"/>
    <n v="-0.19958153798419564"/>
    <n v="-278.11795830579865"/>
  </r>
  <r>
    <n v="52.036253709999997"/>
    <n v="45.401782400000002"/>
    <n v="9.2361252389999997"/>
    <s v="Open Hours"/>
    <x v="1"/>
    <x v="0"/>
    <n v="8.6258610000000004"/>
    <n v="448.85749146319432"/>
    <n v="0.13110549088058251"/>
    <n v="182.69621436264566"/>
  </r>
  <r>
    <n v="45.816331720000001"/>
    <n v="46.826621729999999"/>
    <n v="57.090088090000002"/>
    <s v="Labour Hours"/>
    <x v="2"/>
    <x v="0"/>
    <n v="21.081174000000001"/>
    <n v="965.86206103103939"/>
    <n v="0.28211586537547856"/>
    <n v="393.12999226468941"/>
  </r>
  <r>
    <n v="5.3449809750000004"/>
    <n v="3.5958107099999999"/>
    <n v="0"/>
    <s v="rain"/>
    <x v="3"/>
    <x v="1"/>
    <n v="1"/>
    <n v="5.3449809750000004"/>
    <n v="1.56120008644706E-3"/>
    <n v="2.1755408087088481"/>
  </r>
  <r>
    <n v="-54.275031679999998"/>
    <n v="0"/>
    <n v="0"/>
    <s v="snow"/>
    <x v="3"/>
    <x v="1"/>
    <n v="1"/>
    <n v="-54.275031679999998"/>
    <n v="-1.5853037559358744E-2"/>
    <n v="-22.091294031931621"/>
  </r>
  <r>
    <n v="11.251937180000001"/>
    <n v="10.16618336"/>
    <n v="0"/>
    <s v="meantempi"/>
    <x v="3"/>
    <x v="1"/>
    <n v="51.137203"/>
    <n v="575.39259571690752"/>
    <n v="0.1680647647532991"/>
    <n v="234.19916345184825"/>
  </r>
  <r>
    <n v="-9.3129340490000008"/>
    <n v="-11.33993746"/>
    <n v="-2.3450716200000001"/>
    <s v="meandewpti"/>
    <x v="3"/>
    <x v="1"/>
    <n v="45.474352000000003"/>
    <n v="-423.49964109701131"/>
    <n v="-0.1236987894593868"/>
    <n v="-172.37493566197381"/>
  </r>
  <r>
    <n v="-1.1953691230000001"/>
    <n v="-1.574368188"/>
    <n v="-0.91563770200000005"/>
    <s v="meanwindspdi"/>
    <x v="3"/>
    <x v="1"/>
    <n v="8.5805030000000002"/>
    <n v="-10.25686834600887"/>
    <n v="-2.9958991104669297E-3"/>
    <n v="-4.1748016991391301"/>
  </r>
  <r>
    <n v="4.4423356270000003"/>
    <n v="4.4243729360000001"/>
    <n v="0.77820998699999999"/>
    <s v="humidity"/>
    <x v="3"/>
    <x v="1"/>
    <n v="79.625765000000001"/>
    <n v="353.72437268662969"/>
    <n v="0.10331833243181905"/>
    <n v="143.97465798551329"/>
  </r>
  <r>
    <n v="-117.55212229999999"/>
    <n v="0"/>
    <n v="0"/>
    <s v="precipi"/>
    <x v="3"/>
    <x v="1"/>
    <n v="1.4695E-2"/>
    <n v="-1.7274284371984998"/>
    <n v="-5.0455959302743967E-4"/>
    <n v="-0.70310653617424446"/>
  </r>
  <r>
    <n v="-77.897143959999994"/>
    <n v="0"/>
    <n v="0"/>
    <s v="Holiday_Event__x000d__x000a_World Book Day"/>
    <x v="4"/>
    <x v="2"/>
    <n v="1"/>
    <n v="-77.897143959999994"/>
    <n v="-2.2752752246107118E-2"/>
    <n v="-31.70608396166423"/>
  </r>
  <r>
    <n v="504.9403959"/>
    <n v="28.479127030000001"/>
    <n v="0"/>
    <s v="Holiday_Event_Bank Holiday (Scot &amp; Ni)"/>
    <x v="4"/>
    <x v="2"/>
    <n v="1"/>
    <n v="504.9403959"/>
    <n v="0.14748658478240753"/>
    <n v="205.52335777884636"/>
  </r>
  <r>
    <n v="441.56727660000001"/>
    <n v="0.42250051599999999"/>
    <n v="0"/>
    <s v="Holiday_Event_Black Friday"/>
    <x v="4"/>
    <x v="2"/>
    <n v="1"/>
    <n v="441.56727660000001"/>
    <n v="0.12897611303473588"/>
    <n v="179.72891475703102"/>
  </r>
  <r>
    <n v="59.568525379999997"/>
    <n v="0"/>
    <n v="0"/>
    <s v="Holiday_Event_Bonfire Night"/>
    <x v="4"/>
    <x v="2"/>
    <n v="1"/>
    <n v="59.568525379999997"/>
    <n v="1.7399198876059587E-2"/>
    <n v="24.245878233233324"/>
  </r>
  <r>
    <n v="-38.025482029999999"/>
    <n v="0"/>
    <n v="0"/>
    <s v="Holiday_Event_Boxing Day (Bhol)"/>
    <x v="4"/>
    <x v="2"/>
    <n v="1"/>
    <n v="-38.025482029999999"/>
    <n v="-1.1106753440301464E-2"/>
    <n v="-15.477321306478546"/>
  </r>
  <r>
    <n v="-964.50673489999997"/>
    <n v="-506.91436060000001"/>
    <n v="0"/>
    <s v="Holiday_Event_Christmas Eve"/>
    <x v="4"/>
    <x v="2"/>
    <n v="1"/>
    <n v="-964.50673489999997"/>
    <n v="-0.28171999207249782"/>
    <n v="-392.5783406646226"/>
  </r>
  <r>
    <n v="-257.21313070000002"/>
    <n v="0"/>
    <n v="0"/>
    <s v="Holiday_Event_Comic Relief  "/>
    <x v="4"/>
    <x v="2"/>
    <n v="1"/>
    <n v="-257.21313070000002"/>
    <n v="-7.5128641946973246E-2"/>
    <n v="-104.69217102753349"/>
  </r>
  <r>
    <n v="-782.56097250000005"/>
    <n v="0"/>
    <n v="0"/>
    <s v="Holiday_Event_Easter Sunday"/>
    <x v="4"/>
    <x v="2"/>
    <n v="1"/>
    <n v="-782.56097250000005"/>
    <n v="-0.22857597877925009"/>
    <n v="-318.52186919648165"/>
  </r>
  <r>
    <n v="39.488981389999999"/>
    <n v="0"/>
    <n v="0"/>
    <s v="Holiday_Event_England/Wales Christmas Holidays End"/>
    <x v="4"/>
    <x v="2"/>
    <n v="1"/>
    <n v="39.488981389999999"/>
    <n v="1.1534222749927438E-2"/>
    <n v="16.073002113592977"/>
  </r>
  <r>
    <n v="-237.68403699999999"/>
    <n v="0"/>
    <n v="0"/>
    <s v="Holiday_Event_Fathers Day"/>
    <x v="4"/>
    <x v="2"/>
    <n v="1"/>
    <n v="-237.68403699999999"/>
    <n v="-6.9424445259412021E-2"/>
    <n v="-96.743341929699525"/>
  </r>
  <r>
    <n v="0"/>
    <n v="0"/>
    <n v="0"/>
    <s v="Holiday_Event_Good Friday (Bhol)"/>
    <x v="4"/>
    <x v="2"/>
    <n v="1"/>
    <n v="0"/>
    <n v="0"/>
    <n v="0"/>
  </r>
  <r>
    <n v="-4.7517473260000003"/>
    <n v="0"/>
    <n v="0"/>
    <s v="Holiday_Event_Halloween"/>
    <x v="4"/>
    <x v="2"/>
    <n v="1"/>
    <n v="-4.7517473260000003"/>
    <n v="-1.3879241798659136E-3"/>
    <n v="-1.9340798907869166"/>
  </r>
  <r>
    <n v="436.00576330000001"/>
    <n v="90.240997870000001"/>
    <n v="0"/>
    <s v="Holiday_Event_Maw World Wish Day"/>
    <x v="4"/>
    <x v="2"/>
    <n v="1"/>
    <n v="436.00576330000001"/>
    <n v="0.12735166664561914"/>
    <n v="177.46523988168184"/>
  </r>
  <r>
    <n v="847.82395570000006"/>
    <n v="405.59708280000001"/>
    <n v="0"/>
    <s v="Holiday_Event_May Day Bank Holiday"/>
    <x v="4"/>
    <x v="2"/>
    <n v="1"/>
    <n v="847.82395570000006"/>
    <n v="0.24763845542606977"/>
    <n v="345.08553404651036"/>
  </r>
  <r>
    <n v="-288.26720499999999"/>
    <n v="0"/>
    <n v="0"/>
    <s v="Holiday_Event_Mothers Day"/>
    <x v="4"/>
    <x v="2"/>
    <n v="1"/>
    <n v="-288.26720499999999"/>
    <n v="-8.4199136998023144E-2"/>
    <n v="-117.33195519745311"/>
  </r>
  <r>
    <n v="-1804.196518"/>
    <n v="-563.41476339999997"/>
    <n v="0"/>
    <s v="Holiday_Event_New Years Day"/>
    <x v="4"/>
    <x v="2"/>
    <n v="1"/>
    <n v="-1804.196518"/>
    <n v="-0.52698256047002756"/>
    <n v="-734.35306321916471"/>
  </r>
  <r>
    <n v="-1082.4861169999999"/>
    <n v="-611.4073793"/>
    <n v="0"/>
    <s v="Holiday_Event_New Years Eve"/>
    <x v="4"/>
    <x v="2"/>
    <n v="1"/>
    <n v="-1082.4861169999999"/>
    <n v="-0.31618024972261799"/>
    <n v="-440.59889706048591"/>
  </r>
  <r>
    <n v="276.42680919999998"/>
    <n v="17.15593853"/>
    <n v="0"/>
    <s v="Holiday_Event_Ni Christmas Holidays Ends"/>
    <x v="4"/>
    <x v="2"/>
    <n v="1"/>
    <n v="276.42680919999998"/>
    <n v="8.0740709917929115E-2"/>
    <n v="112.51261825787405"/>
  </r>
  <r>
    <n v="0"/>
    <n v="-48.466168570000001"/>
    <n v="0"/>
    <s v="Holiday_Event_None"/>
    <x v="4"/>
    <x v="2"/>
    <n v="1"/>
    <n v="0"/>
    <n v="0"/>
    <n v="0"/>
  </r>
  <r>
    <n v="-61.347500549999999"/>
    <n v="0"/>
    <n v="0"/>
    <s v="Holiday_Event_Orangemans Day Bhol  (Ni)"/>
    <x v="4"/>
    <x v="2"/>
    <n v="1"/>
    <n v="-61.347500549999999"/>
    <n v="-1.79188146056911E-2"/>
    <n v="-24.969965577625558"/>
  </r>
  <r>
    <n v="143.04397710000001"/>
    <n v="0"/>
    <n v="0"/>
    <s v="Holiday_Event_Rememberance Sunday"/>
    <x v="4"/>
    <x v="2"/>
    <n v="1"/>
    <n v="143.04397710000001"/>
    <n v="4.1781302956695986E-2"/>
    <n v="58.222472835100035"/>
  </r>
  <r>
    <n v="157.22571009999999"/>
    <n v="24.045450890000001"/>
    <n v="0"/>
    <s v="Holiday_Event_School Hol"/>
    <x v="4"/>
    <x v="2"/>
    <n v="1"/>
    <n v="157.22571009999999"/>
    <n v="4.5923604470794278E-2"/>
    <n v="63.994792516689337"/>
  </r>
  <r>
    <n v="9.5665655849999993"/>
    <n v="0"/>
    <n v="0"/>
    <s v="Holiday_Event_Scottish Christmas Holidays End"/>
    <x v="4"/>
    <x v="2"/>
    <n v="1"/>
    <n v="9.5665655849999993"/>
    <n v="2.7942705667541629E-3"/>
    <n v="3.8938312272209976"/>
  </r>
  <r>
    <n v="-85.435203529999995"/>
    <n v="0"/>
    <n v="0"/>
    <s v="Holiday_Event_Shrove Tuesday"/>
    <x v="4"/>
    <x v="2"/>
    <n v="1"/>
    <n v="-85.435203529999995"/>
    <n v="-2.495452233796925E-2"/>
    <n v="-34.774262555698101"/>
  </r>
  <r>
    <n v="28.469730340000002"/>
    <n v="0"/>
    <n v="0"/>
    <s v="Holiday_Event_Spring Bank Holiday School Hol (Eng / Wales)"/>
    <x v="4"/>
    <x v="2"/>
    <n v="1"/>
    <n v="28.469730340000002"/>
    <n v="8.3156414729675422E-3"/>
    <n v="11.587891604722959"/>
  </r>
  <r>
    <n v="296.64551110000002"/>
    <n v="0"/>
    <n v="0"/>
    <s v="Holiday_Event_St Georges Day (England)"/>
    <x v="4"/>
    <x v="2"/>
    <n v="1"/>
    <n v="296.64551110000002"/>
    <n v="8.6646332276880053E-2"/>
    <n v="120.74213512394094"/>
  </r>
  <r>
    <n v="-71.172949160000002"/>
    <n v="0"/>
    <n v="0"/>
    <s v="Holiday_Event_St Patricks Day (Ni Bhol)"/>
    <x v="4"/>
    <x v="2"/>
    <n v="1"/>
    <n v="-71.172949160000002"/>
    <n v="-2.0788701569004968E-2"/>
    <n v="-28.969168664578856"/>
  </r>
  <r>
    <n v="280.56459690000003"/>
    <n v="0"/>
    <n v="0"/>
    <s v="Holiday_Event_Valentines Day"/>
    <x v="4"/>
    <x v="2"/>
    <n v="1"/>
    <n v="280.56459690000003"/>
    <n v="8.194930440033317E-2"/>
    <n v="114.1968012402323"/>
  </r>
  <r>
    <n v="127.7332078"/>
    <n v="0"/>
    <n v="0"/>
    <s v="Holiday_Period_All School Hols"/>
    <x v="4"/>
    <x v="2"/>
    <n v="1"/>
    <n v="127.7332078"/>
    <n v="3.7309224484100297E-2"/>
    <n v="51.990607168847284"/>
  </r>
  <r>
    <n v="-1.113836E-2"/>
    <n v="8.9728877619999992"/>
    <n v="232.22158780000001"/>
    <s v="Holiday_Period_Christmas"/>
    <x v="4"/>
    <x v="2"/>
    <n v="1"/>
    <n v="-1.113836E-2"/>
    <n v="-3.2533714668420267E-6"/>
    <n v="-4.5335908276250298E-3"/>
  </r>
  <r>
    <n v="71.23734365"/>
    <n v="0"/>
    <n v="0"/>
    <s v="Holiday_Period_Easter"/>
    <x v="4"/>
    <x v="2"/>
    <n v="1"/>
    <n v="71.23734365"/>
    <n v="2.0807510369976374E-2"/>
    <n v="28.995378830995961"/>
  </r>
  <r>
    <n v="397.17671910000001"/>
    <n v="201.34350839999999"/>
    <n v="0"/>
    <s v="Holiday_Period_Halloween"/>
    <x v="4"/>
    <x v="2"/>
    <n v="1"/>
    <n v="397.17671910000001"/>
    <n v="0.11601020304729517"/>
    <n v="161.66084869387979"/>
  </r>
  <r>
    <n v="-155.17546010000001"/>
    <n v="-184.60747559999999"/>
    <n v="-198.24778670000001"/>
    <s v="Holiday_Period_None"/>
    <x v="4"/>
    <x v="2"/>
    <n v="1"/>
    <n v="-155.17546010000001"/>
    <n v="-4.5324752857999147E-2"/>
    <n v="-63.160289538303104"/>
  </r>
  <r>
    <n v="469.7669745"/>
    <n v="188.57853890000001"/>
    <n v="0"/>
    <s v="Holiday_Period_School Hols"/>
    <x v="4"/>
    <x v="2"/>
    <n v="1"/>
    <n v="469.7669745"/>
    <n v="0.13721288151065381"/>
    <n v="191.20689641153285"/>
  </r>
  <r>
    <n v="-189.6033382"/>
    <n v="-241.70533929999999"/>
    <n v="-130.5246631"/>
    <s v="Holiday_Period_Scotland School Hols"/>
    <x v="4"/>
    <x v="2"/>
    <n v="1"/>
    <n v="-189.6033382"/>
    <n v="-5.5380692536233234E-2"/>
    <n v="-77.173296154066335"/>
  </r>
  <r>
    <n v="-174.86429509999999"/>
    <n v="-209.8850194"/>
    <n v="0"/>
    <s v="Holiday_Period_St Patricks Day"/>
    <x v="4"/>
    <x v="2"/>
    <n v="1"/>
    <n v="-174.86429509999999"/>
    <n v="-5.1075607921434035E-2"/>
    <n v="-71.174137336598605"/>
  </r>
  <r>
    <n v="-177.52879200000001"/>
    <n v="-241.5853371"/>
    <n v="-185.42424840000001"/>
    <s v="Promo_Es342"/>
    <x v="5"/>
    <x v="3"/>
    <n v="1"/>
    <n v="-177.52879200000001"/>
    <n v="-5.1853873140725662E-2"/>
    <n v="-72.258654151109482"/>
  </r>
  <r>
    <n v="6.65506171"/>
    <n v="11.36593124"/>
    <n v="0"/>
    <s v="Promo_Esb3G2"/>
    <x v="6"/>
    <x v="3"/>
    <n v="1"/>
    <n v="6.65506171"/>
    <n v="1.9438577921154377E-3"/>
    <n v="2.7087764020676781"/>
  </r>
  <r>
    <n v="-49.483520130000002"/>
    <n v="-111.675843"/>
    <n v="0"/>
    <s v="Promo_Esb3G3"/>
    <x v="7"/>
    <x v="4"/>
    <n v="1"/>
    <n v="-49.483520130000002"/>
    <n v="-1.4453498761922317E-2"/>
    <n v="-20.141029108411519"/>
  </r>
  <r>
    <n v="95.971350189999995"/>
    <n v="88.192132810000004"/>
    <n v="65.3409616"/>
    <s v="Promo_Esb3G3 / Secret Sale 342"/>
    <x v="7"/>
    <x v="4"/>
    <n v="1"/>
    <n v="95.971350189999995"/>
    <n v="2.8031995046169284E-2"/>
    <n v="39.062737506793965"/>
  </r>
  <r>
    <n v="-87.745960789999998"/>
    <n v="0"/>
    <n v="0"/>
    <s v="Sales_Promo_545"/>
    <x v="8"/>
    <x v="5"/>
    <n v="1"/>
    <n v="-87.745960789999998"/>
    <n v="-2.5629464765443498E-2"/>
    <n v="-35.714798498045447"/>
  </r>
  <r>
    <n v="94.485597889999994"/>
    <n v="249.54671830000001"/>
    <n v="187.41988259999999"/>
    <s v="Sales_Promo_345"/>
    <x v="8"/>
    <x v="5"/>
    <n v="1"/>
    <n v="94.485597889999994"/>
    <n v="2.759802593944128E-2"/>
    <n v="38.457999197078458"/>
  </r>
  <r>
    <n v="0"/>
    <n v="-11.061968909999999"/>
    <n v="-14.899071340000001"/>
    <s v="Sales_Promo_545 (Over €5 @ €5)"/>
    <x v="8"/>
    <x v="5"/>
    <n v="1"/>
    <n v="0"/>
    <n v="0"/>
    <n v="0"/>
  </r>
  <r>
    <n v="107.0930159"/>
    <n v="108.5642035"/>
    <n v="42.81138618"/>
    <s v="Sales_Promo_75% Off"/>
    <x v="8"/>
    <x v="5"/>
    <n v="1"/>
    <n v="107.0930159"/>
    <n v="3.1280490325965353E-2"/>
    <n v="43.589533341258623"/>
  </r>
  <r>
    <n v="37.356290749999999"/>
    <n v="31.416637519999998"/>
    <n v="0"/>
    <s v="Cluster_0"/>
    <x v="0"/>
    <x v="0"/>
    <n v="1"/>
    <n v="37.356290749999999"/>
    <n v="1.0911291288224184E-2"/>
    <n v="15.204943734831135"/>
  </r>
  <r>
    <n v="-299.85608400000001"/>
    <n v="-296.12716440000003"/>
    <n v="-243.36068589999999"/>
    <s v="Cluster_1"/>
    <x v="0"/>
    <x v="0"/>
    <n v="1"/>
    <n v="-299.85608400000001"/>
    <n v="-8.7584099260985093E-2"/>
    <n v="-122.04891851493041"/>
  </r>
  <r>
    <n v="-101.78527699999999"/>
    <n v="-57.761442580000001"/>
    <n v="0"/>
    <s v="Cluster_2"/>
    <x v="0"/>
    <x v="0"/>
    <n v="1"/>
    <n v="-101.78527699999999"/>
    <n v="-2.973016816985732E-2"/>
    <n v="-41.429150987620517"/>
  </r>
  <r>
    <n v="984.84392209999999"/>
    <n v="956.4906833"/>
    <n v="615.24976119999997"/>
    <s v="Cluster_3"/>
    <x v="0"/>
    <x v="0"/>
    <n v="1"/>
    <n v="984.84392209999999"/>
    <n v="0.28766022246119999"/>
    <n v="400.85608400831171"/>
  </r>
  <r>
    <n v="-146.09417160000001"/>
    <n v="-87.621603269999994"/>
    <n v="-6.7590175910000001"/>
    <s v="Day_of_Week_0"/>
    <x v="9"/>
    <x v="0"/>
    <n v="1"/>
    <n v="-146.09417160000001"/>
    <n v="-4.2672225476224755E-2"/>
    <n v="-59.46397821000911"/>
  </r>
  <r>
    <n v="-67.559541580000001"/>
    <n v="-59.965355819999999"/>
    <n v="-10.84649821"/>
    <s v="Day_of_Week_1"/>
    <x v="9"/>
    <x v="0"/>
    <n v="1"/>
    <n v="-67.559541580000001"/>
    <n v="-1.9733271764362032E-2"/>
    <n v="-27.498421493437075"/>
  </r>
  <r>
    <n v="0"/>
    <n v="0"/>
    <n v="0"/>
    <s v="Day_of_Week_2"/>
    <x v="9"/>
    <x v="0"/>
    <n v="1"/>
    <n v="0"/>
    <n v="0"/>
    <n v="0"/>
  </r>
  <r>
    <n v="-0.53123261300000002"/>
    <n v="0"/>
    <n v="0"/>
    <s v="Day_of_Week_3"/>
    <x v="9"/>
    <x v="0"/>
    <n v="1"/>
    <n v="-0.53123261300000002"/>
    <n v="-1.5516620268963589E-4"/>
    <n v="-0.21622494708665166"/>
  </r>
  <r>
    <n v="192.1693544"/>
    <n v="174.2779654"/>
    <n v="64.134841109999996"/>
    <s v="Day_of_Week_4"/>
    <x v="9"/>
    <x v="0"/>
    <n v="1"/>
    <n v="192.1693544"/>
    <n v="5.6130192811725717E-2"/>
    <n v="78.217728862998101"/>
  </r>
  <r>
    <n v="1025.172849"/>
    <n v="1003.247112"/>
    <n v="846.72665510000002"/>
    <s v="Day_of_Week_5"/>
    <x v="9"/>
    <x v="0"/>
    <n v="1"/>
    <n v="1025.172849"/>
    <n v="0.29943978247405806"/>
    <n v="417.27096493169722"/>
  </r>
  <r>
    <n v="576.63796530000002"/>
    <n v="490.41359260000002"/>
    <n v="301.67933849999997"/>
    <s v="Day_of_Week_6"/>
    <x v="9"/>
    <x v="0"/>
    <n v="1"/>
    <n v="576.63796530000002"/>
    <n v="0.16842852116513227"/>
    <n v="234.70605998948139"/>
  </r>
  <r>
    <n v="117.88721839999999"/>
    <n v="164.85815550000001"/>
    <n v="0"/>
    <s v="Week_Num_1"/>
    <x v="10"/>
    <x v="2"/>
    <n v="1"/>
    <n v="117.88721839999999"/>
    <n v="3.4433337820642743E-2"/>
    <n v="47.983043467123395"/>
  </r>
  <r>
    <n v="-3.6026667259999998"/>
    <n v="0"/>
    <n v="0"/>
    <s v="Week_Num_2"/>
    <x v="10"/>
    <x v="2"/>
    <n v="1"/>
    <n v="-3.6026667259999998"/>
    <n v="-1.0522925395578507E-3"/>
    <n v="-1.4663753751884026"/>
  </r>
  <r>
    <n v="20.489658259999999"/>
    <n v="0"/>
    <n v="0"/>
    <s v="Week_Num_3"/>
    <x v="10"/>
    <x v="2"/>
    <n v="1"/>
    <n v="20.489658259999999"/>
    <n v="5.9847652211302239E-3"/>
    <n v="8.3398028748134738"/>
  </r>
  <r>
    <n v="73.501880209999996"/>
    <n v="4.7213814019999996"/>
    <n v="0"/>
    <s v="Week_Num_4"/>
    <x v="10"/>
    <x v="2"/>
    <n v="1"/>
    <n v="73.501880209999996"/>
    <n v="2.1468952326415613E-2"/>
    <n v="29.917101793553957"/>
  </r>
  <r>
    <n v="-30.508710990000001"/>
    <n v="0"/>
    <n v="0"/>
    <s v="Week_Num_5"/>
    <x v="10"/>
    <x v="2"/>
    <n v="1"/>
    <n v="-30.508710990000001"/>
    <n v="-8.9112014538043089E-3"/>
    <n v="-12.41780767607861"/>
  </r>
  <r>
    <n v="-129.5691406"/>
    <n v="-89.313653279999997"/>
    <n v="0"/>
    <s v="Week_Num_6"/>
    <x v="10"/>
    <x v="2"/>
    <n v="1"/>
    <n v="-129.5691406"/>
    <n v="-3.7845476803702052E-2"/>
    <n v="-52.737877691816195"/>
  </r>
  <r>
    <n v="-186.63127900000001"/>
    <n v="0"/>
    <n v="0"/>
    <s v="Week_Num_7"/>
    <x v="10"/>
    <x v="2"/>
    <n v="1"/>
    <n v="-186.63127900000001"/>
    <n v="-5.4512592331261829E-2"/>
    <n v="-75.963593798577861"/>
  </r>
  <r>
    <n v="-122.3778647"/>
    <n v="0"/>
    <n v="0"/>
    <s v="Week_Num_8"/>
    <x v="10"/>
    <x v="2"/>
    <n v="1"/>
    <n v="-122.3778647"/>
    <n v="-3.5744997754430102E-2"/>
    <n v="-49.810848716351138"/>
  </r>
  <r>
    <n v="64.347456519999994"/>
    <n v="0"/>
    <n v="0"/>
    <s v="Week_Num_9"/>
    <x v="10"/>
    <x v="2"/>
    <n v="1"/>
    <n v="64.347456519999994"/>
    <n v="1.8795063097801285E-2"/>
    <n v="26.191022615544153"/>
  </r>
  <r>
    <n v="-117.6534417"/>
    <n v="-68.111321700000005"/>
    <n v="0"/>
    <s v="Week_Num_10"/>
    <x v="10"/>
    <x v="2"/>
    <n v="1"/>
    <n v="-117.6534417"/>
    <n v="-3.4365054658185033E-2"/>
    <n v="-47.88789050898302"/>
  </r>
  <r>
    <n v="-54.047473070000002"/>
    <n v="-9.818699917"/>
    <n v="0"/>
    <s v="Week_Num_11"/>
    <x v="10"/>
    <x v="2"/>
    <n v="1"/>
    <n v="-54.047473070000002"/>
    <n v="-1.5786570620885915E-2"/>
    <n v="-21.998671991788989"/>
  </r>
  <r>
    <n v="109.8768579"/>
    <n v="0"/>
    <n v="0"/>
    <s v="Week_Num_12"/>
    <x v="10"/>
    <x v="2"/>
    <n v="1"/>
    <n v="109.8768579"/>
    <n v="3.2093614711511925E-2"/>
    <n v="44.722626593475056"/>
  </r>
  <r>
    <n v="1.4492197570000001"/>
    <n v="0"/>
    <n v="0"/>
    <s v="Week_Num_13"/>
    <x v="10"/>
    <x v="2"/>
    <n v="1"/>
    <n v="1.4492197570000001"/>
    <n v="4.2329842154567956E-4"/>
    <n v="0.58986865189742244"/>
  </r>
  <r>
    <n v="-410.32110510000001"/>
    <n v="-128.48692199999999"/>
    <n v="0"/>
    <s v="Week_Num_14"/>
    <x v="10"/>
    <x v="2"/>
    <n v="1"/>
    <n v="-410.32110510000001"/>
    <n v="-0.11984950886624497"/>
    <n v="-167.01094222689207"/>
  </r>
  <r>
    <n v="333.51959799999997"/>
    <n v="289.91659199999998"/>
    <n v="0"/>
    <s v="Week_Num_15"/>
    <x v="10"/>
    <x v="2"/>
    <n v="1"/>
    <n v="333.51959799999997"/>
    <n v="9.7416778032477225E-2"/>
    <n v="135.75080984327917"/>
  </r>
  <r>
    <n v="-398.49439749999999"/>
    <n v="-93.351818199999997"/>
    <n v="0"/>
    <s v="Week_Num_16"/>
    <x v="10"/>
    <x v="2"/>
    <n v="1"/>
    <n v="-398.49439749999999"/>
    <n v="-0.11639507993303363"/>
    <n v="-162.19717672673198"/>
  </r>
  <r>
    <n v="59.737853100000002"/>
    <n v="46.184877120000003"/>
    <n v="0"/>
    <s v="Week_Num_17"/>
    <x v="10"/>
    <x v="2"/>
    <n v="1"/>
    <n v="59.737853100000002"/>
    <n v="1.7448657321718863E-2"/>
    <n v="24.314798846165093"/>
  </r>
  <r>
    <n v="0"/>
    <n v="6.0186536200000003"/>
    <n v="0"/>
    <s v="Week_Num_18"/>
    <x v="10"/>
    <x v="2"/>
    <n v="1"/>
    <n v="0"/>
    <n v="0"/>
    <n v="0"/>
  </r>
  <r>
    <n v="0"/>
    <n v="0"/>
    <n v="0"/>
    <s v="Week_Num_19"/>
    <x v="10"/>
    <x v="2"/>
    <n v="1"/>
    <n v="0"/>
    <n v="0"/>
    <n v="0"/>
  </r>
  <r>
    <n v="-7.6539598619999998"/>
    <n v="0"/>
    <n v="0"/>
    <s v="Week_Num_20"/>
    <x v="10"/>
    <x v="2"/>
    <n v="1"/>
    <n v="-7.6539598619999998"/>
    <n v="-2.235623074077776E-3"/>
    <n v="-3.1153529088100345"/>
  </r>
  <r>
    <n v="-71.669286929999998"/>
    <n v="0"/>
    <n v="0"/>
    <s v="Week_Num_21"/>
    <x v="10"/>
    <x v="2"/>
    <n v="1"/>
    <n v="-71.669286929999998"/>
    <n v="-2.0933675437584724E-2"/>
    <n v="-29.171190538667666"/>
  </r>
  <r>
    <n v="0"/>
    <n v="161.46955550000001"/>
    <n v="0"/>
    <s v="Week_Num_22"/>
    <x v="10"/>
    <x v="2"/>
    <n v="1"/>
    <n v="0"/>
    <n v="0"/>
    <n v="0"/>
  </r>
  <r>
    <n v="34.294609180000002"/>
    <n v="17.81008018"/>
    <n v="0"/>
    <s v="Week_Num_23"/>
    <x v="10"/>
    <x v="2"/>
    <n v="1"/>
    <n v="34.294609180000002"/>
    <n v="1.0017013543529804E-2"/>
    <n v="13.958762835411418"/>
  </r>
  <r>
    <n v="-77.564510619999993"/>
    <n v="-69.260498740000003"/>
    <n v="0"/>
    <s v="Week_Num_24"/>
    <x v="10"/>
    <x v="2"/>
    <n v="1"/>
    <n v="-77.564510619999993"/>
    <n v="-2.2655594332619284E-2"/>
    <n v="-31.570693880971358"/>
  </r>
  <r>
    <n v="54.801860529999999"/>
    <n v="0"/>
    <n v="0"/>
    <s v="Week_Num_25"/>
    <x v="10"/>
    <x v="2"/>
    <n v="1"/>
    <n v="54.801860529999999"/>
    <n v="1.6006917479607256E-2"/>
    <n v="22.305726537443046"/>
  </r>
  <r>
    <n v="210.0068704"/>
    <n v="7.5483298349999997"/>
    <n v="0"/>
    <s v="Week_Num_26"/>
    <x v="10"/>
    <x v="2"/>
    <n v="1"/>
    <n v="210.0068704"/>
    <n v="6.1340301444750514E-2"/>
    <n v="85.478043570478803"/>
  </r>
  <r>
    <n v="146.76724110000001"/>
    <n v="0"/>
    <n v="0"/>
    <s v="Week_Num_27"/>
    <x v="10"/>
    <x v="2"/>
    <n v="1"/>
    <n v="146.76724110000001"/>
    <n v="4.2868820406403135E-2"/>
    <n v="59.73793431409932"/>
  </r>
  <r>
    <n v="188.46541049999999"/>
    <n v="0"/>
    <n v="0"/>
    <s v="Week_Num_28"/>
    <x v="10"/>
    <x v="2"/>
    <n v="1"/>
    <n v="188.46541049999999"/>
    <n v="5.5048318514338702E-2"/>
    <n v="76.710131147438744"/>
  </r>
  <r>
    <n v="112.99245430000001"/>
    <n v="12.12842367"/>
    <n v="0"/>
    <s v="Week_Num_29"/>
    <x v="10"/>
    <x v="2"/>
    <n v="1"/>
    <n v="112.99245430000001"/>
    <n v="3.3003640283495207E-2"/>
    <n v="45.990752175842793"/>
  </r>
  <r>
    <n v="436.19532609999999"/>
    <n v="366.42392389999998"/>
    <n v="0"/>
    <s v="Week_Num_30"/>
    <x v="10"/>
    <x v="2"/>
    <n v="1"/>
    <n v="436.19532609999999"/>
    <n v="0.12740703549746937"/>
    <n v="177.54239667777557"/>
  </r>
  <r>
    <n v="195.9290436"/>
    <n v="152.9918481"/>
    <n v="0"/>
    <s v="Week_Num_31"/>
    <x v="10"/>
    <x v="2"/>
    <n v="1"/>
    <n v="195.9290436"/>
    <n v="5.7228349593107727E-2"/>
    <n v="79.748016308532357"/>
  </r>
  <r>
    <n v="-33.292483490000002"/>
    <n v="0"/>
    <n v="0"/>
    <s v="Week_Num_32"/>
    <x v="10"/>
    <x v="2"/>
    <n v="1"/>
    <n v="-33.292483490000002"/>
    <n v="-9.724305539296204E-3"/>
    <n v="-13.550872640058477"/>
  </r>
  <r>
    <n v="-52.829116419999998"/>
    <n v="-13.26815107"/>
    <n v="0"/>
    <s v="Week_Num_33"/>
    <x v="10"/>
    <x v="2"/>
    <n v="1"/>
    <n v="-52.829116419999998"/>
    <n v="-1.5430704338816808E-2"/>
    <n v="-21.502770392880713"/>
  </r>
  <r>
    <n v="-75.206415239999998"/>
    <n v="-28.037396099999999"/>
    <n v="0"/>
    <s v="Week_Num_34"/>
    <x v="10"/>
    <x v="2"/>
    <n v="1"/>
    <n v="-75.206415239999998"/>
    <n v="-2.196682505012312E-2"/>
    <n v="-30.610890140974366"/>
  </r>
  <r>
    <n v="-9.8012408690000008"/>
    <n v="0"/>
    <n v="0"/>
    <s v="Week_Num_35"/>
    <x v="10"/>
    <x v="2"/>
    <n v="1"/>
    <n v="-9.8012408690000008"/>
    <n v="-2.8628161940223293E-3"/>
    <n v="-3.9893499315017626"/>
  </r>
  <r>
    <n v="-88.886605549999999"/>
    <n v="-26.302797699999999"/>
    <n v="0"/>
    <s v="Week_Num_36"/>
    <x v="10"/>
    <x v="2"/>
    <n v="1"/>
    <n v="-88.886605549999999"/>
    <n v="-2.5962632405561691E-2"/>
    <n v="-36.179069415982603"/>
  </r>
  <r>
    <n v="134.1738545"/>
    <n v="19.224443610000002"/>
    <n v="0"/>
    <s v="Week_Num_37"/>
    <x v="10"/>
    <x v="2"/>
    <n v="1"/>
    <n v="134.1738545"/>
    <n v="3.9190454413981383E-2"/>
    <n v="54.61211130438371"/>
  </r>
  <r>
    <n v="0"/>
    <n v="-5.0363204039999996"/>
    <n v="0"/>
    <s v="Week_Num_38"/>
    <x v="10"/>
    <x v="2"/>
    <n v="1"/>
    <n v="0"/>
    <n v="0"/>
    <n v="0"/>
  </r>
  <r>
    <n v="35.398979140000002"/>
    <n v="0"/>
    <n v="0"/>
    <s v="Week_Num_39"/>
    <x v="10"/>
    <x v="2"/>
    <n v="1"/>
    <n v="35.398979140000002"/>
    <n v="1.0339585781875618E-2"/>
    <n v="14.40826900337157"/>
  </r>
  <r>
    <n v="-85.061189319999997"/>
    <n v="-30.058416659999999"/>
    <n v="0"/>
    <s v="Week_Num_40"/>
    <x v="10"/>
    <x v="2"/>
    <n v="1"/>
    <n v="-85.061189319999997"/>
    <n v="-2.4845277605440631E-2"/>
    <n v="-34.622029426955862"/>
  </r>
  <r>
    <n v="-164.20699980000001"/>
    <n v="-91.094120790000005"/>
    <n v="0"/>
    <s v="Week_Num_41"/>
    <x v="10"/>
    <x v="2"/>
    <n v="1"/>
    <n v="-164.20699980000001"/>
    <n v="-4.7962749256179042E-2"/>
    <n v="-66.836351861953204"/>
  </r>
  <r>
    <n v="-833.72380180000005"/>
    <n v="-561.47488109999995"/>
    <n v="0"/>
    <s v="Week_Num_42"/>
    <x v="10"/>
    <x v="2"/>
    <n v="1"/>
    <n v="-833.72380180000005"/>
    <n v="-0.24351998211614431"/>
    <n v="-339.34641909698985"/>
  </r>
  <r>
    <n v="-98.466292159999995"/>
    <n v="0"/>
    <n v="0"/>
    <s v="Week_Num_43"/>
    <x v="10"/>
    <x v="2"/>
    <n v="1"/>
    <n v="-98.466292159999995"/>
    <n v="-2.8760735454687648E-2"/>
    <n v="-40.078241228225906"/>
  </r>
  <r>
    <n v="-315.89532759999997"/>
    <n v="-270.4490864"/>
    <n v="0"/>
    <s v="Week_Num_44"/>
    <x v="10"/>
    <x v="2"/>
    <n v="1"/>
    <n v="-315.89532759999997"/>
    <n v="-9.2268955692090621E-2"/>
    <n v="-128.57729142324038"/>
  </r>
  <r>
    <n v="-265.33898950000003"/>
    <n v="-267.00031890000002"/>
    <n v="0"/>
    <s v="Week_Num_45"/>
    <x v="10"/>
    <x v="2"/>
    <n v="1"/>
    <n v="-265.33898950000003"/>
    <n v="-7.750210062163515E-2"/>
    <n v="-107.99959859516966"/>
  </r>
  <r>
    <n v="-148.8260076"/>
    <n v="-164.27951440000001"/>
    <n v="0"/>
    <s v="Week_Num_46"/>
    <x v="10"/>
    <x v="2"/>
    <n v="1"/>
    <n v="-148.8260076"/>
    <n v="-4.347015957913504E-2"/>
    <n v="-60.575903720782314"/>
  </r>
  <r>
    <n v="0"/>
    <n v="0"/>
    <n v="0"/>
    <s v="Week_Num_47"/>
    <x v="10"/>
    <x v="2"/>
    <n v="1"/>
    <n v="0"/>
    <n v="0"/>
    <n v="0"/>
  </r>
  <r>
    <n v="193.50800889999999"/>
    <n v="60.77223927"/>
    <n v="0"/>
    <s v="Week_Num_48"/>
    <x v="10"/>
    <x v="2"/>
    <n v="1"/>
    <n v="193.50800889999999"/>
    <n v="5.6521196546051027E-2"/>
    <n v="78.762594692667733"/>
  </r>
  <r>
    <n v="146.636358"/>
    <n v="0"/>
    <n v="0"/>
    <s v="Week_Num_49"/>
    <x v="10"/>
    <x v="2"/>
    <n v="1"/>
    <n v="146.636358"/>
    <n v="4.2830591138985678E-2"/>
    <n v="59.684661622100563"/>
  </r>
  <r>
    <n v="462.65696680000002"/>
    <n v="285.21537710000001"/>
    <n v="0"/>
    <s v="Week_Num_50"/>
    <x v="10"/>
    <x v="2"/>
    <n v="1"/>
    <n v="462.65696680000002"/>
    <n v="0.13513613985566986"/>
    <n v="188.31294562406833"/>
  </r>
  <r>
    <n v="1295.100623"/>
    <n v="1084.749053"/>
    <n v="405.58497670000003"/>
    <s v="Week_Num_51"/>
    <x v="10"/>
    <x v="2"/>
    <n v="1"/>
    <n v="1295.100623"/>
    <n v="0.37828220793344197"/>
    <n v="527.13831347561597"/>
  </r>
  <r>
    <n v="1099.5451860000001"/>
    <n v="721.34476949999998"/>
    <n v="81.268530429999998"/>
    <s v="Week_Num_52"/>
    <x v="10"/>
    <x v="2"/>
    <n v="1"/>
    <n v="1099.5451860000001"/>
    <n v="0.32116298401523286"/>
    <n v="447.54236438837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6:O18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0"/>
        <item x="8"/>
        <item x="9"/>
        <item x="5"/>
        <item x="4"/>
        <item x="2"/>
        <item x="1"/>
        <item x="6"/>
        <item x="10"/>
        <item x="3"/>
        <item t="default"/>
      </items>
    </pivotField>
    <pivotField showAll="0"/>
    <pivotField showAll="0"/>
    <pivotField showAll="0"/>
    <pivotField numFmtId="164" showAll="0"/>
    <pivotField dataField="1" numFmtId="44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SD Avg. Store Daily Sales" fld="9" baseField="0" baseItem="0"/>
  </dataFields>
  <formats count="2">
    <format dxfId="4">
      <pivotArea collapsedLevelsAreSubtotals="1" fieldPosition="0">
        <references count="1">
          <reference field="4" count="0"/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Waterfall Category">
  <location ref="C31:E49" firstHeaderRow="0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8"/>
        <item x="9"/>
        <item x="5"/>
        <item x="4"/>
        <item x="2"/>
        <item x="1"/>
        <item x="6"/>
        <item x="10"/>
        <item x="3"/>
        <item x="0"/>
        <item t="default"/>
      </items>
    </pivotField>
    <pivotField axis="axisRow" showAll="0">
      <items count="7">
        <item x="4"/>
        <item x="0"/>
        <item x="5"/>
        <item x="2"/>
        <item x="3"/>
        <item x="1"/>
        <item t="default"/>
      </items>
    </pivotField>
    <pivotField showAll="0" defaultSubtotal="0"/>
    <pivotField showAll="0" defaultSubtotal="0"/>
    <pivotField showAll="0"/>
    <pivotField dataField="1" numFmtId="165" showAll="0"/>
  </pivotFields>
  <rowFields count="2">
    <field x="5"/>
    <field x="4"/>
  </rowFields>
  <rowItems count="18">
    <i>
      <x/>
    </i>
    <i r="1">
      <x/>
    </i>
    <i>
      <x v="1"/>
    </i>
    <i r="1">
      <x v="2"/>
    </i>
    <i r="1">
      <x v="5"/>
    </i>
    <i r="1">
      <x v="6"/>
    </i>
    <i r="1">
      <x v="10"/>
    </i>
    <i>
      <x v="2"/>
    </i>
    <i r="1">
      <x v="1"/>
    </i>
    <i>
      <x v="3"/>
    </i>
    <i r="1">
      <x v="4"/>
    </i>
    <i r="1">
      <x v="8"/>
    </i>
    <i>
      <x v="4"/>
    </i>
    <i r="1">
      <x v="3"/>
    </i>
    <i r="1">
      <x v="7"/>
    </i>
    <i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Contribution" fld="9" baseField="0" baseItem="0" numFmtId="165"/>
    <dataField name="% to Total" fld="9" showDataAs="percentOfCol" baseField="0" baseItem="0" numFmtId="164"/>
  </dataFields>
  <formats count="3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1"/>
  <sheetViews>
    <sheetView workbookViewId="0">
      <selection activeCell="J5" sqref="J5"/>
    </sheetView>
  </sheetViews>
  <sheetFormatPr defaultRowHeight="14.4" x14ac:dyDescent="0.3"/>
  <cols>
    <col min="4" max="4" width="34.21875" customWidth="1"/>
    <col min="10" max="10" width="18" customWidth="1"/>
    <col min="14" max="14" width="14.33203125" bestFit="1" customWidth="1"/>
    <col min="15" max="15" width="29.88671875" bestFit="1" customWidth="1"/>
  </cols>
  <sheetData>
    <row r="3" spans="1:15" x14ac:dyDescent="0.3">
      <c r="A3">
        <v>0.67601348500000003</v>
      </c>
      <c r="B3">
        <v>0.66921181399999996</v>
      </c>
      <c r="C3">
        <v>0.63266813099999997</v>
      </c>
      <c r="D3" t="s">
        <v>4</v>
      </c>
      <c r="H3">
        <f>SUM(H5:H121)</f>
        <v>3423.6360998185528</v>
      </c>
      <c r="J3">
        <v>1393.505437</v>
      </c>
    </row>
    <row r="4" spans="1:15" x14ac:dyDescent="0.3">
      <c r="A4" t="s">
        <v>0</v>
      </c>
      <c r="B4" t="s">
        <v>1</v>
      </c>
      <c r="C4" t="s">
        <v>2</v>
      </c>
      <c r="D4" t="s">
        <v>3</v>
      </c>
      <c r="E4" t="s">
        <v>122</v>
      </c>
      <c r="F4" t="s">
        <v>123</v>
      </c>
      <c r="G4" t="s">
        <v>124</v>
      </c>
      <c r="H4" t="s">
        <v>125</v>
      </c>
      <c r="I4" t="s">
        <v>126</v>
      </c>
      <c r="J4" s="2" t="s">
        <v>127</v>
      </c>
    </row>
    <row r="5" spans="1:15" x14ac:dyDescent="0.3">
      <c r="A5">
        <v>-683.29455829999995</v>
      </c>
      <c r="B5">
        <v>-358.53602460000002</v>
      </c>
      <c r="C5">
        <v>153.2107613</v>
      </c>
      <c r="D5" t="s">
        <v>5</v>
      </c>
      <c r="E5" t="str">
        <f>INDEX([1]Lasso_Weather_Output!$F:$G,MATCH($D:$D,[1]Lasso_Weather_Output!$E:$E,0),1)</f>
        <v>Base</v>
      </c>
      <c r="F5" t="str">
        <f>INDEX([1]Lasso_Weather_Output!$F:$G,MATCH($E:$E,[1]Lasso_Weather_Output!$F:$F,0),2)</f>
        <v>Base</v>
      </c>
      <c r="G5">
        <v>1</v>
      </c>
      <c r="H5">
        <f>A5*G5</f>
        <v>-683.29455829999995</v>
      </c>
      <c r="I5" s="4">
        <f>H5/$H$3</f>
        <v>-0.19958153798419564</v>
      </c>
      <c r="J5" s="3">
        <f>I5*$J$3</f>
        <v>-278.11795830579865</v>
      </c>
    </row>
    <row r="6" spans="1:15" x14ac:dyDescent="0.3">
      <c r="A6">
        <v>52.036253709999997</v>
      </c>
      <c r="B6">
        <v>45.401782400000002</v>
      </c>
      <c r="C6">
        <v>9.2361252389999997</v>
      </c>
      <c r="D6" t="s">
        <v>6</v>
      </c>
      <c r="E6" t="s">
        <v>128</v>
      </c>
      <c r="F6" t="s">
        <v>129</v>
      </c>
      <c r="G6">
        <v>8.6258610000000004</v>
      </c>
      <c r="H6">
        <f t="shared" ref="H6:H69" si="0">A6*G6</f>
        <v>448.85749146319432</v>
      </c>
      <c r="I6" s="4">
        <f t="shared" ref="I6:I69" si="1">H6/$H$3</f>
        <v>0.13110549088058251</v>
      </c>
      <c r="J6" s="3">
        <f t="shared" ref="J6:J69" si="2">I6*$J$3</f>
        <v>182.69621436264566</v>
      </c>
      <c r="N6" s="5" t="s">
        <v>140</v>
      </c>
      <c r="O6" t="s">
        <v>142</v>
      </c>
    </row>
    <row r="7" spans="1:15" x14ac:dyDescent="0.3">
      <c r="A7">
        <v>45.816331720000001</v>
      </c>
      <c r="B7">
        <v>46.826621729999999</v>
      </c>
      <c r="C7">
        <v>57.090088090000002</v>
      </c>
      <c r="D7" t="s">
        <v>7</v>
      </c>
      <c r="E7" t="s">
        <v>130</v>
      </c>
      <c r="F7" t="s">
        <v>129</v>
      </c>
      <c r="G7">
        <v>21.081174000000001</v>
      </c>
      <c r="H7">
        <f t="shared" si="0"/>
        <v>965.86206103103939</v>
      </c>
      <c r="I7" s="4">
        <f t="shared" si="1"/>
        <v>0.28211586537547856</v>
      </c>
      <c r="J7" s="3">
        <f t="shared" si="2"/>
        <v>393.12999226468941</v>
      </c>
      <c r="N7" s="2" t="s">
        <v>136</v>
      </c>
      <c r="O7" s="3">
        <v>18.921708398382446</v>
      </c>
    </row>
    <row r="8" spans="1:15" x14ac:dyDescent="0.3">
      <c r="A8">
        <v>5.3449809750000004</v>
      </c>
      <c r="B8">
        <v>3.5958107099999999</v>
      </c>
      <c r="C8">
        <v>0</v>
      </c>
      <c r="D8" t="s">
        <v>8</v>
      </c>
      <c r="E8" t="s">
        <v>131</v>
      </c>
      <c r="F8" t="s">
        <v>131</v>
      </c>
      <c r="G8">
        <v>1</v>
      </c>
      <c r="H8">
        <f t="shared" si="0"/>
        <v>5.3449809750000004</v>
      </c>
      <c r="I8" s="4">
        <f t="shared" si="1"/>
        <v>1.56120008644706E-3</v>
      </c>
      <c r="J8" s="3">
        <f t="shared" si="2"/>
        <v>2.1755408087088481</v>
      </c>
      <c r="N8" s="2" t="s">
        <v>129</v>
      </c>
      <c r="O8" s="3">
        <v>-25.535000065206702</v>
      </c>
    </row>
    <row r="9" spans="1:15" x14ac:dyDescent="0.3">
      <c r="A9">
        <v>-54.275031679999998</v>
      </c>
      <c r="B9">
        <v>0</v>
      </c>
      <c r="C9">
        <v>0</v>
      </c>
      <c r="D9" t="s">
        <v>9</v>
      </c>
      <c r="E9" t="s">
        <v>131</v>
      </c>
      <c r="F9" t="s">
        <v>131</v>
      </c>
      <c r="G9">
        <v>1</v>
      </c>
      <c r="H9">
        <f t="shared" si="0"/>
        <v>-54.275031679999998</v>
      </c>
      <c r="I9" s="4">
        <f t="shared" si="1"/>
        <v>-1.5853037559358744E-2</v>
      </c>
      <c r="J9" s="3">
        <f t="shared" si="2"/>
        <v>-22.091294031931621</v>
      </c>
      <c r="N9" s="2" t="s">
        <v>137</v>
      </c>
      <c r="O9" s="3">
        <v>46.332734040291633</v>
      </c>
    </row>
    <row r="10" spans="1:15" x14ac:dyDescent="0.3">
      <c r="A10">
        <v>11.251937180000001</v>
      </c>
      <c r="B10">
        <v>10.16618336</v>
      </c>
      <c r="C10">
        <v>0</v>
      </c>
      <c r="D10" t="s">
        <v>10</v>
      </c>
      <c r="E10" t="s">
        <v>131</v>
      </c>
      <c r="F10" t="s">
        <v>131</v>
      </c>
      <c r="G10">
        <v>51.137203</v>
      </c>
      <c r="H10">
        <f t="shared" si="0"/>
        <v>575.39259571690752</v>
      </c>
      <c r="I10" s="4">
        <f t="shared" si="1"/>
        <v>0.1680647647532991</v>
      </c>
      <c r="J10" s="3">
        <f t="shared" si="2"/>
        <v>234.19916345184825</v>
      </c>
      <c r="N10" s="2" t="s">
        <v>138</v>
      </c>
      <c r="O10" s="3">
        <v>643.01612913364386</v>
      </c>
    </row>
    <row r="11" spans="1:15" x14ac:dyDescent="0.3">
      <c r="A11">
        <v>-9.3129340490000008</v>
      </c>
      <c r="B11">
        <v>-11.33993746</v>
      </c>
      <c r="C11">
        <v>-2.3450716200000001</v>
      </c>
      <c r="D11" t="s">
        <v>11</v>
      </c>
      <c r="E11" t="s">
        <v>131</v>
      </c>
      <c r="F11" t="s">
        <v>131</v>
      </c>
      <c r="G11">
        <v>45.474352000000003</v>
      </c>
      <c r="H11">
        <f t="shared" si="0"/>
        <v>-423.49964109701131</v>
      </c>
      <c r="I11" s="4">
        <f t="shared" si="1"/>
        <v>-0.1236987894593868</v>
      </c>
      <c r="J11" s="3">
        <f t="shared" si="2"/>
        <v>-172.37493566197381</v>
      </c>
      <c r="N11" s="2" t="s">
        <v>134</v>
      </c>
      <c r="O11" s="3">
        <v>-72.258654151109482</v>
      </c>
    </row>
    <row r="12" spans="1:15" x14ac:dyDescent="0.3">
      <c r="A12">
        <v>-1.1953691230000001</v>
      </c>
      <c r="B12">
        <v>-1.574368188</v>
      </c>
      <c r="C12">
        <v>-0.91563770200000005</v>
      </c>
      <c r="D12" t="s">
        <v>12</v>
      </c>
      <c r="E12" t="s">
        <v>131</v>
      </c>
      <c r="F12" t="s">
        <v>131</v>
      </c>
      <c r="G12">
        <v>8.5805030000000002</v>
      </c>
      <c r="H12">
        <f t="shared" si="0"/>
        <v>-10.25686834600887</v>
      </c>
      <c r="I12" s="4">
        <f t="shared" si="1"/>
        <v>-2.9958991104669297E-3</v>
      </c>
      <c r="J12" s="3">
        <f t="shared" si="2"/>
        <v>-4.1748016991391301</v>
      </c>
      <c r="N12" s="2" t="s">
        <v>132</v>
      </c>
      <c r="O12" s="3">
        <v>-687.03657615013651</v>
      </c>
    </row>
    <row r="13" spans="1:15" x14ac:dyDescent="0.3">
      <c r="A13">
        <v>4.4423356270000003</v>
      </c>
      <c r="B13">
        <v>4.4243729360000001</v>
      </c>
      <c r="C13">
        <v>0.77820998699999999</v>
      </c>
      <c r="D13" t="s">
        <v>13</v>
      </c>
      <c r="E13" t="s">
        <v>131</v>
      </c>
      <c r="F13" t="s">
        <v>131</v>
      </c>
      <c r="G13">
        <v>79.625765000000001</v>
      </c>
      <c r="H13">
        <f t="shared" si="0"/>
        <v>353.72437268662969</v>
      </c>
      <c r="I13" s="4">
        <f t="shared" si="1"/>
        <v>0.10331833243181905</v>
      </c>
      <c r="J13" s="3">
        <f t="shared" si="2"/>
        <v>143.97465798551329</v>
      </c>
      <c r="N13" s="2" t="s">
        <v>130</v>
      </c>
      <c r="O13" s="3">
        <v>393.12999226468941</v>
      </c>
    </row>
    <row r="14" spans="1:15" x14ac:dyDescent="0.3">
      <c r="A14">
        <v>-117.55212229999999</v>
      </c>
      <c r="B14">
        <v>0</v>
      </c>
      <c r="C14">
        <v>0</v>
      </c>
      <c r="D14" t="s">
        <v>14</v>
      </c>
      <c r="E14" t="s">
        <v>131</v>
      </c>
      <c r="F14" t="s">
        <v>131</v>
      </c>
      <c r="G14">
        <v>1.4695E-2</v>
      </c>
      <c r="H14">
        <f t="shared" si="0"/>
        <v>-1.7274284371984998</v>
      </c>
      <c r="I14" s="4">
        <f t="shared" si="1"/>
        <v>-5.0455959302743967E-4</v>
      </c>
      <c r="J14" s="3">
        <f t="shared" si="2"/>
        <v>-0.70310653617424446</v>
      </c>
      <c r="N14" s="2" t="s">
        <v>128</v>
      </c>
      <c r="O14" s="3">
        <v>182.69621436264566</v>
      </c>
    </row>
    <row r="15" spans="1:15" x14ac:dyDescent="0.3">
      <c r="A15">
        <v>-77.897143959999994</v>
      </c>
      <c r="B15">
        <v>0</v>
      </c>
      <c r="C15">
        <v>0</v>
      </c>
      <c r="D15" s="1" t="s">
        <v>15</v>
      </c>
      <c r="E15" t="s">
        <v>132</v>
      </c>
      <c r="F15" t="s">
        <v>133</v>
      </c>
      <c r="G15">
        <v>1</v>
      </c>
      <c r="H15">
        <f t="shared" si="0"/>
        <v>-77.897143959999994</v>
      </c>
      <c r="I15" s="4">
        <f t="shared" si="1"/>
        <v>-2.2752752246107118E-2</v>
      </c>
      <c r="J15" s="3">
        <f t="shared" si="2"/>
        <v>-31.70608396166423</v>
      </c>
      <c r="N15" s="2" t="s">
        <v>135</v>
      </c>
      <c r="O15" s="3">
        <v>2.7087764020676781</v>
      </c>
    </row>
    <row r="16" spans="1:15" x14ac:dyDescent="0.3">
      <c r="A16">
        <v>504.9403959</v>
      </c>
      <c r="B16">
        <v>28.479127030000001</v>
      </c>
      <c r="C16">
        <v>0</v>
      </c>
      <c r="D16" t="s">
        <v>16</v>
      </c>
      <c r="E16" t="s">
        <v>132</v>
      </c>
      <c r="F16" t="s">
        <v>133</v>
      </c>
      <c r="G16">
        <v>1</v>
      </c>
      <c r="H16">
        <f t="shared" si="0"/>
        <v>504.9403959</v>
      </c>
      <c r="I16" s="4">
        <f t="shared" si="1"/>
        <v>0.14748658478240753</v>
      </c>
      <c r="J16" s="3">
        <f t="shared" si="2"/>
        <v>205.52335777884636</v>
      </c>
      <c r="N16" s="2" t="s">
        <v>139</v>
      </c>
      <c r="O16" s="3">
        <v>710.52488844788036</v>
      </c>
    </row>
    <row r="17" spans="1:15" x14ac:dyDescent="0.3">
      <c r="A17">
        <v>441.56727660000001</v>
      </c>
      <c r="B17">
        <v>0.42250051599999999</v>
      </c>
      <c r="C17">
        <v>0</v>
      </c>
      <c r="D17" t="s">
        <v>17</v>
      </c>
      <c r="E17" t="s">
        <v>132</v>
      </c>
      <c r="F17" t="s">
        <v>133</v>
      </c>
      <c r="G17">
        <v>1</v>
      </c>
      <c r="H17">
        <f t="shared" si="0"/>
        <v>441.56727660000001</v>
      </c>
      <c r="I17" s="4">
        <f t="shared" si="1"/>
        <v>0.12897611303473588</v>
      </c>
      <c r="J17" s="3">
        <f t="shared" si="2"/>
        <v>179.72891475703102</v>
      </c>
      <c r="N17" s="2" t="s">
        <v>131</v>
      </c>
      <c r="O17" s="3">
        <v>181.00522431685161</v>
      </c>
    </row>
    <row r="18" spans="1:15" x14ac:dyDescent="0.3">
      <c r="A18">
        <v>59.568525379999997</v>
      </c>
      <c r="B18">
        <v>0</v>
      </c>
      <c r="C18">
        <v>0</v>
      </c>
      <c r="D18" t="s">
        <v>18</v>
      </c>
      <c r="E18" t="s">
        <v>132</v>
      </c>
      <c r="F18" t="s">
        <v>133</v>
      </c>
      <c r="G18">
        <v>1</v>
      </c>
      <c r="H18">
        <f t="shared" si="0"/>
        <v>59.568525379999997</v>
      </c>
      <c r="I18" s="4">
        <f t="shared" si="1"/>
        <v>1.7399198876059587E-2</v>
      </c>
      <c r="J18" s="3">
        <f t="shared" si="2"/>
        <v>24.245878233233324</v>
      </c>
      <c r="N18" s="2" t="s">
        <v>141</v>
      </c>
      <c r="O18" s="3">
        <v>1393.5054369999998</v>
      </c>
    </row>
    <row r="19" spans="1:15" x14ac:dyDescent="0.3">
      <c r="A19">
        <v>-38.025482029999999</v>
      </c>
      <c r="B19">
        <v>0</v>
      </c>
      <c r="C19">
        <v>0</v>
      </c>
      <c r="D19" t="s">
        <v>19</v>
      </c>
      <c r="E19" t="s">
        <v>132</v>
      </c>
      <c r="F19" t="s">
        <v>133</v>
      </c>
      <c r="G19">
        <v>1</v>
      </c>
      <c r="H19">
        <f t="shared" si="0"/>
        <v>-38.025482029999999</v>
      </c>
      <c r="I19" s="4">
        <f t="shared" si="1"/>
        <v>-1.1106753440301464E-2</v>
      </c>
      <c r="J19" s="3">
        <f t="shared" si="2"/>
        <v>-15.477321306478546</v>
      </c>
    </row>
    <row r="20" spans="1:15" x14ac:dyDescent="0.3">
      <c r="A20">
        <v>-964.50673489999997</v>
      </c>
      <c r="B20">
        <v>-506.91436060000001</v>
      </c>
      <c r="C20">
        <v>0</v>
      </c>
      <c r="D20" t="s">
        <v>20</v>
      </c>
      <c r="E20" t="s">
        <v>132</v>
      </c>
      <c r="F20" t="s">
        <v>133</v>
      </c>
      <c r="G20">
        <v>1</v>
      </c>
      <c r="H20">
        <f t="shared" si="0"/>
        <v>-964.50673489999997</v>
      </c>
      <c r="I20" s="4">
        <f t="shared" si="1"/>
        <v>-0.28171999207249782</v>
      </c>
      <c r="J20" s="3">
        <f t="shared" si="2"/>
        <v>-392.5783406646226</v>
      </c>
    </row>
    <row r="21" spans="1:15" x14ac:dyDescent="0.3">
      <c r="A21">
        <v>-257.21313070000002</v>
      </c>
      <c r="B21">
        <v>0</v>
      </c>
      <c r="C21">
        <v>0</v>
      </c>
      <c r="D21" t="s">
        <v>21</v>
      </c>
      <c r="E21" t="s">
        <v>132</v>
      </c>
      <c r="F21" t="s">
        <v>133</v>
      </c>
      <c r="G21">
        <v>1</v>
      </c>
      <c r="H21">
        <f t="shared" si="0"/>
        <v>-257.21313070000002</v>
      </c>
      <c r="I21" s="4">
        <f t="shared" si="1"/>
        <v>-7.5128641946973246E-2</v>
      </c>
      <c r="J21" s="3">
        <f t="shared" si="2"/>
        <v>-104.69217102753349</v>
      </c>
    </row>
    <row r="22" spans="1:15" x14ac:dyDescent="0.3">
      <c r="A22">
        <v>-782.56097250000005</v>
      </c>
      <c r="B22">
        <v>0</v>
      </c>
      <c r="C22">
        <v>0</v>
      </c>
      <c r="D22" t="s">
        <v>22</v>
      </c>
      <c r="E22" t="s">
        <v>132</v>
      </c>
      <c r="F22" t="s">
        <v>133</v>
      </c>
      <c r="G22">
        <v>1</v>
      </c>
      <c r="H22">
        <f t="shared" si="0"/>
        <v>-782.56097250000005</v>
      </c>
      <c r="I22" s="4">
        <f t="shared" si="1"/>
        <v>-0.22857597877925009</v>
      </c>
      <c r="J22" s="3">
        <f t="shared" si="2"/>
        <v>-318.52186919648165</v>
      </c>
    </row>
    <row r="23" spans="1:15" x14ac:dyDescent="0.3">
      <c r="A23">
        <v>39.488981389999999</v>
      </c>
      <c r="B23">
        <v>0</v>
      </c>
      <c r="C23">
        <v>0</v>
      </c>
      <c r="D23" t="s">
        <v>23</v>
      </c>
      <c r="E23" t="s">
        <v>132</v>
      </c>
      <c r="F23" t="s">
        <v>133</v>
      </c>
      <c r="G23">
        <v>1</v>
      </c>
      <c r="H23">
        <f t="shared" si="0"/>
        <v>39.488981389999999</v>
      </c>
      <c r="I23" s="4">
        <f t="shared" si="1"/>
        <v>1.1534222749927438E-2</v>
      </c>
      <c r="J23" s="3">
        <f t="shared" si="2"/>
        <v>16.073002113592977</v>
      </c>
    </row>
    <row r="24" spans="1:15" x14ac:dyDescent="0.3">
      <c r="A24">
        <v>-237.68403699999999</v>
      </c>
      <c r="B24">
        <v>0</v>
      </c>
      <c r="C24">
        <v>0</v>
      </c>
      <c r="D24" t="s">
        <v>24</v>
      </c>
      <c r="E24" t="s">
        <v>132</v>
      </c>
      <c r="F24" t="s">
        <v>133</v>
      </c>
      <c r="G24">
        <v>1</v>
      </c>
      <c r="H24">
        <f t="shared" si="0"/>
        <v>-237.68403699999999</v>
      </c>
      <c r="I24" s="4">
        <f t="shared" si="1"/>
        <v>-6.9424445259412021E-2</v>
      </c>
      <c r="J24" s="3">
        <f t="shared" si="2"/>
        <v>-96.743341929699525</v>
      </c>
    </row>
    <row r="25" spans="1:15" x14ac:dyDescent="0.3">
      <c r="A25">
        <v>0</v>
      </c>
      <c r="B25">
        <v>0</v>
      </c>
      <c r="C25">
        <v>0</v>
      </c>
      <c r="D25" t="s">
        <v>25</v>
      </c>
      <c r="E25" t="s">
        <v>132</v>
      </c>
      <c r="F25" t="s">
        <v>133</v>
      </c>
      <c r="G25">
        <v>1</v>
      </c>
      <c r="H25">
        <f t="shared" si="0"/>
        <v>0</v>
      </c>
      <c r="I25" s="4">
        <f t="shared" si="1"/>
        <v>0</v>
      </c>
      <c r="J25" s="3">
        <f t="shared" si="2"/>
        <v>0</v>
      </c>
    </row>
    <row r="26" spans="1:15" x14ac:dyDescent="0.3">
      <c r="A26">
        <v>-4.7517473260000003</v>
      </c>
      <c r="B26">
        <v>0</v>
      </c>
      <c r="C26">
        <v>0</v>
      </c>
      <c r="D26" t="s">
        <v>26</v>
      </c>
      <c r="E26" t="s">
        <v>132</v>
      </c>
      <c r="F26" t="s">
        <v>133</v>
      </c>
      <c r="G26">
        <v>1</v>
      </c>
      <c r="H26">
        <f t="shared" si="0"/>
        <v>-4.7517473260000003</v>
      </c>
      <c r="I26" s="4">
        <f t="shared" si="1"/>
        <v>-1.3879241798659136E-3</v>
      </c>
      <c r="J26" s="3">
        <f t="shared" si="2"/>
        <v>-1.9340798907869166</v>
      </c>
    </row>
    <row r="27" spans="1:15" x14ac:dyDescent="0.3">
      <c r="A27">
        <v>436.00576330000001</v>
      </c>
      <c r="B27">
        <v>90.240997870000001</v>
      </c>
      <c r="C27">
        <v>0</v>
      </c>
      <c r="D27" t="s">
        <v>27</v>
      </c>
      <c r="E27" t="s">
        <v>132</v>
      </c>
      <c r="F27" t="s">
        <v>133</v>
      </c>
      <c r="G27">
        <v>1</v>
      </c>
      <c r="H27">
        <f t="shared" si="0"/>
        <v>436.00576330000001</v>
      </c>
      <c r="I27" s="4">
        <f t="shared" si="1"/>
        <v>0.12735166664561914</v>
      </c>
      <c r="J27" s="3">
        <f t="shared" si="2"/>
        <v>177.46523988168184</v>
      </c>
    </row>
    <row r="28" spans="1:15" x14ac:dyDescent="0.3">
      <c r="A28">
        <v>847.82395570000006</v>
      </c>
      <c r="B28">
        <v>405.59708280000001</v>
      </c>
      <c r="C28">
        <v>0</v>
      </c>
      <c r="D28" t="s">
        <v>28</v>
      </c>
      <c r="E28" t="s">
        <v>132</v>
      </c>
      <c r="F28" t="s">
        <v>133</v>
      </c>
      <c r="G28">
        <v>1</v>
      </c>
      <c r="H28">
        <f t="shared" si="0"/>
        <v>847.82395570000006</v>
      </c>
      <c r="I28" s="4">
        <f t="shared" si="1"/>
        <v>0.24763845542606977</v>
      </c>
      <c r="J28" s="3">
        <f t="shared" si="2"/>
        <v>345.08553404651036</v>
      </c>
    </row>
    <row r="29" spans="1:15" x14ac:dyDescent="0.3">
      <c r="A29">
        <v>-288.26720499999999</v>
      </c>
      <c r="B29">
        <v>0</v>
      </c>
      <c r="C29">
        <v>0</v>
      </c>
      <c r="D29" t="s">
        <v>29</v>
      </c>
      <c r="E29" t="s">
        <v>132</v>
      </c>
      <c r="F29" t="s">
        <v>133</v>
      </c>
      <c r="G29">
        <v>1</v>
      </c>
      <c r="H29">
        <f t="shared" si="0"/>
        <v>-288.26720499999999</v>
      </c>
      <c r="I29" s="4">
        <f t="shared" si="1"/>
        <v>-8.4199136998023144E-2</v>
      </c>
      <c r="J29" s="3">
        <f t="shared" si="2"/>
        <v>-117.33195519745311</v>
      </c>
    </row>
    <row r="30" spans="1:15" x14ac:dyDescent="0.3">
      <c r="A30">
        <v>-1804.196518</v>
      </c>
      <c r="B30">
        <v>-563.41476339999997</v>
      </c>
      <c r="C30">
        <v>0</v>
      </c>
      <c r="D30" t="s">
        <v>30</v>
      </c>
      <c r="E30" t="s">
        <v>132</v>
      </c>
      <c r="F30" t="s">
        <v>133</v>
      </c>
      <c r="G30">
        <v>1</v>
      </c>
      <c r="H30">
        <f t="shared" si="0"/>
        <v>-1804.196518</v>
      </c>
      <c r="I30" s="4">
        <f t="shared" si="1"/>
        <v>-0.52698256047002756</v>
      </c>
      <c r="J30" s="3">
        <f t="shared" si="2"/>
        <v>-734.35306321916471</v>
      </c>
    </row>
    <row r="31" spans="1:15" x14ac:dyDescent="0.3">
      <c r="A31">
        <v>-1082.4861169999999</v>
      </c>
      <c r="B31">
        <v>-611.4073793</v>
      </c>
      <c r="C31">
        <v>0</v>
      </c>
      <c r="D31" t="s">
        <v>31</v>
      </c>
      <c r="E31" t="s">
        <v>132</v>
      </c>
      <c r="F31" t="s">
        <v>133</v>
      </c>
      <c r="G31">
        <v>1</v>
      </c>
      <c r="H31">
        <f t="shared" si="0"/>
        <v>-1082.4861169999999</v>
      </c>
      <c r="I31" s="4">
        <f t="shared" si="1"/>
        <v>-0.31618024972261799</v>
      </c>
      <c r="J31" s="3">
        <f t="shared" si="2"/>
        <v>-440.59889706048591</v>
      </c>
    </row>
    <row r="32" spans="1:15" x14ac:dyDescent="0.3">
      <c r="A32">
        <v>276.42680919999998</v>
      </c>
      <c r="B32">
        <v>17.15593853</v>
      </c>
      <c r="C32">
        <v>0</v>
      </c>
      <c r="D32" t="s">
        <v>32</v>
      </c>
      <c r="E32" t="s">
        <v>132</v>
      </c>
      <c r="F32" t="s">
        <v>133</v>
      </c>
      <c r="G32">
        <v>1</v>
      </c>
      <c r="H32">
        <f t="shared" si="0"/>
        <v>276.42680919999998</v>
      </c>
      <c r="I32" s="4">
        <f t="shared" si="1"/>
        <v>8.0740709917929115E-2</v>
      </c>
      <c r="J32" s="3">
        <f t="shared" si="2"/>
        <v>112.51261825787405</v>
      </c>
    </row>
    <row r="33" spans="1:10" x14ac:dyDescent="0.3">
      <c r="A33">
        <v>0</v>
      </c>
      <c r="B33">
        <v>-48.466168570000001</v>
      </c>
      <c r="C33">
        <v>0</v>
      </c>
      <c r="D33" t="s">
        <v>33</v>
      </c>
      <c r="E33" t="s">
        <v>132</v>
      </c>
      <c r="F33" t="s">
        <v>133</v>
      </c>
      <c r="G33">
        <v>1</v>
      </c>
      <c r="H33">
        <f t="shared" si="0"/>
        <v>0</v>
      </c>
      <c r="I33" s="4">
        <f t="shared" si="1"/>
        <v>0</v>
      </c>
      <c r="J33" s="3">
        <f t="shared" si="2"/>
        <v>0</v>
      </c>
    </row>
    <row r="34" spans="1:10" x14ac:dyDescent="0.3">
      <c r="A34">
        <v>-61.347500549999999</v>
      </c>
      <c r="B34">
        <v>0</v>
      </c>
      <c r="C34">
        <v>0</v>
      </c>
      <c r="D34" t="s">
        <v>34</v>
      </c>
      <c r="E34" t="s">
        <v>132</v>
      </c>
      <c r="F34" t="s">
        <v>133</v>
      </c>
      <c r="G34">
        <v>1</v>
      </c>
      <c r="H34">
        <f t="shared" si="0"/>
        <v>-61.347500549999999</v>
      </c>
      <c r="I34" s="4">
        <f t="shared" si="1"/>
        <v>-1.79188146056911E-2</v>
      </c>
      <c r="J34" s="3">
        <f t="shared" si="2"/>
        <v>-24.969965577625558</v>
      </c>
    </row>
    <row r="35" spans="1:10" x14ac:dyDescent="0.3">
      <c r="A35">
        <v>143.04397710000001</v>
      </c>
      <c r="B35">
        <v>0</v>
      </c>
      <c r="C35">
        <v>0</v>
      </c>
      <c r="D35" t="s">
        <v>35</v>
      </c>
      <c r="E35" t="s">
        <v>132</v>
      </c>
      <c r="F35" t="s">
        <v>133</v>
      </c>
      <c r="G35">
        <v>1</v>
      </c>
      <c r="H35">
        <f t="shared" si="0"/>
        <v>143.04397710000001</v>
      </c>
      <c r="I35" s="4">
        <f t="shared" si="1"/>
        <v>4.1781302956695986E-2</v>
      </c>
      <c r="J35" s="3">
        <f t="shared" si="2"/>
        <v>58.222472835100035</v>
      </c>
    </row>
    <row r="36" spans="1:10" x14ac:dyDescent="0.3">
      <c r="A36">
        <v>157.22571009999999</v>
      </c>
      <c r="B36">
        <v>24.045450890000001</v>
      </c>
      <c r="C36">
        <v>0</v>
      </c>
      <c r="D36" t="s">
        <v>36</v>
      </c>
      <c r="E36" t="s">
        <v>132</v>
      </c>
      <c r="F36" t="s">
        <v>133</v>
      </c>
      <c r="G36">
        <v>1</v>
      </c>
      <c r="H36">
        <f t="shared" si="0"/>
        <v>157.22571009999999</v>
      </c>
      <c r="I36" s="4">
        <f t="shared" si="1"/>
        <v>4.5923604470794278E-2</v>
      </c>
      <c r="J36" s="3">
        <f t="shared" si="2"/>
        <v>63.994792516689337</v>
      </c>
    </row>
    <row r="37" spans="1:10" x14ac:dyDescent="0.3">
      <c r="A37">
        <v>9.5665655849999993</v>
      </c>
      <c r="B37">
        <v>0</v>
      </c>
      <c r="C37">
        <v>0</v>
      </c>
      <c r="D37" t="s">
        <v>37</v>
      </c>
      <c r="E37" t="s">
        <v>132</v>
      </c>
      <c r="F37" t="s">
        <v>133</v>
      </c>
      <c r="G37">
        <v>1</v>
      </c>
      <c r="H37">
        <f t="shared" si="0"/>
        <v>9.5665655849999993</v>
      </c>
      <c r="I37" s="4">
        <f t="shared" si="1"/>
        <v>2.7942705667541629E-3</v>
      </c>
      <c r="J37" s="3">
        <f t="shared" si="2"/>
        <v>3.8938312272209976</v>
      </c>
    </row>
    <row r="38" spans="1:10" x14ac:dyDescent="0.3">
      <c r="A38">
        <v>-85.435203529999995</v>
      </c>
      <c r="B38">
        <v>0</v>
      </c>
      <c r="C38">
        <v>0</v>
      </c>
      <c r="D38" t="s">
        <v>38</v>
      </c>
      <c r="E38" t="s">
        <v>132</v>
      </c>
      <c r="F38" t="s">
        <v>133</v>
      </c>
      <c r="G38">
        <v>1</v>
      </c>
      <c r="H38">
        <f t="shared" si="0"/>
        <v>-85.435203529999995</v>
      </c>
      <c r="I38" s="4">
        <f t="shared" si="1"/>
        <v>-2.495452233796925E-2</v>
      </c>
      <c r="J38" s="3">
        <f t="shared" si="2"/>
        <v>-34.774262555698101</v>
      </c>
    </row>
    <row r="39" spans="1:10" x14ac:dyDescent="0.3">
      <c r="A39">
        <v>28.469730340000002</v>
      </c>
      <c r="B39">
        <v>0</v>
      </c>
      <c r="C39">
        <v>0</v>
      </c>
      <c r="D39" t="s">
        <v>39</v>
      </c>
      <c r="E39" t="s">
        <v>132</v>
      </c>
      <c r="F39" t="s">
        <v>133</v>
      </c>
      <c r="G39">
        <v>1</v>
      </c>
      <c r="H39">
        <f t="shared" si="0"/>
        <v>28.469730340000002</v>
      </c>
      <c r="I39" s="4">
        <f t="shared" si="1"/>
        <v>8.3156414729675422E-3</v>
      </c>
      <c r="J39" s="3">
        <f t="shared" si="2"/>
        <v>11.587891604722959</v>
      </c>
    </row>
    <row r="40" spans="1:10" x14ac:dyDescent="0.3">
      <c r="A40">
        <v>296.64551110000002</v>
      </c>
      <c r="B40">
        <v>0</v>
      </c>
      <c r="C40">
        <v>0</v>
      </c>
      <c r="D40" t="s">
        <v>40</v>
      </c>
      <c r="E40" t="s">
        <v>132</v>
      </c>
      <c r="F40" t="s">
        <v>133</v>
      </c>
      <c r="G40">
        <v>1</v>
      </c>
      <c r="H40">
        <f t="shared" si="0"/>
        <v>296.64551110000002</v>
      </c>
      <c r="I40" s="4">
        <f t="shared" si="1"/>
        <v>8.6646332276880053E-2</v>
      </c>
      <c r="J40" s="3">
        <f t="shared" si="2"/>
        <v>120.74213512394094</v>
      </c>
    </row>
    <row r="41" spans="1:10" x14ac:dyDescent="0.3">
      <c r="A41">
        <v>-71.172949160000002</v>
      </c>
      <c r="B41">
        <v>0</v>
      </c>
      <c r="C41">
        <v>0</v>
      </c>
      <c r="D41" t="s">
        <v>41</v>
      </c>
      <c r="E41" t="s">
        <v>132</v>
      </c>
      <c r="F41" t="s">
        <v>133</v>
      </c>
      <c r="G41">
        <v>1</v>
      </c>
      <c r="H41">
        <f t="shared" si="0"/>
        <v>-71.172949160000002</v>
      </c>
      <c r="I41" s="4">
        <f t="shared" si="1"/>
        <v>-2.0788701569004968E-2</v>
      </c>
      <c r="J41" s="3">
        <f t="shared" si="2"/>
        <v>-28.969168664578856</v>
      </c>
    </row>
    <row r="42" spans="1:10" x14ac:dyDescent="0.3">
      <c r="A42">
        <v>280.56459690000003</v>
      </c>
      <c r="B42">
        <v>0</v>
      </c>
      <c r="C42">
        <v>0</v>
      </c>
      <c r="D42" t="s">
        <v>42</v>
      </c>
      <c r="E42" t="s">
        <v>132</v>
      </c>
      <c r="F42" t="s">
        <v>133</v>
      </c>
      <c r="G42">
        <v>1</v>
      </c>
      <c r="H42">
        <f t="shared" si="0"/>
        <v>280.56459690000003</v>
      </c>
      <c r="I42" s="4">
        <f t="shared" si="1"/>
        <v>8.194930440033317E-2</v>
      </c>
      <c r="J42" s="3">
        <f t="shared" si="2"/>
        <v>114.1968012402323</v>
      </c>
    </row>
    <row r="43" spans="1:10" x14ac:dyDescent="0.3">
      <c r="A43">
        <v>127.7332078</v>
      </c>
      <c r="B43">
        <v>0</v>
      </c>
      <c r="C43">
        <v>0</v>
      </c>
      <c r="D43" t="s">
        <v>43</v>
      </c>
      <c r="E43" t="s">
        <v>132</v>
      </c>
      <c r="F43" t="s">
        <v>133</v>
      </c>
      <c r="G43">
        <v>1</v>
      </c>
      <c r="H43">
        <f t="shared" si="0"/>
        <v>127.7332078</v>
      </c>
      <c r="I43" s="4">
        <f t="shared" si="1"/>
        <v>3.7309224484100297E-2</v>
      </c>
      <c r="J43" s="3">
        <f t="shared" si="2"/>
        <v>51.990607168847284</v>
      </c>
    </row>
    <row r="44" spans="1:10" x14ac:dyDescent="0.3">
      <c r="A44">
        <v>-1.113836E-2</v>
      </c>
      <c r="B44">
        <v>8.9728877619999992</v>
      </c>
      <c r="C44">
        <v>232.22158780000001</v>
      </c>
      <c r="D44" t="s">
        <v>44</v>
      </c>
      <c r="E44" t="s">
        <v>132</v>
      </c>
      <c r="F44" t="s">
        <v>133</v>
      </c>
      <c r="G44">
        <v>1</v>
      </c>
      <c r="H44">
        <f t="shared" si="0"/>
        <v>-1.113836E-2</v>
      </c>
      <c r="I44" s="4">
        <f t="shared" si="1"/>
        <v>-3.2533714668420267E-6</v>
      </c>
      <c r="J44" s="3">
        <f t="shared" si="2"/>
        <v>-4.5335908276250298E-3</v>
      </c>
    </row>
    <row r="45" spans="1:10" x14ac:dyDescent="0.3">
      <c r="A45">
        <v>71.23734365</v>
      </c>
      <c r="B45">
        <v>0</v>
      </c>
      <c r="C45">
        <v>0</v>
      </c>
      <c r="D45" t="s">
        <v>45</v>
      </c>
      <c r="E45" t="s">
        <v>132</v>
      </c>
      <c r="F45" t="s">
        <v>133</v>
      </c>
      <c r="G45">
        <v>1</v>
      </c>
      <c r="H45">
        <f t="shared" si="0"/>
        <v>71.23734365</v>
      </c>
      <c r="I45" s="4">
        <f t="shared" si="1"/>
        <v>2.0807510369976374E-2</v>
      </c>
      <c r="J45" s="3">
        <f t="shared" si="2"/>
        <v>28.995378830995961</v>
      </c>
    </row>
    <row r="46" spans="1:10" x14ac:dyDescent="0.3">
      <c r="A46">
        <v>397.17671910000001</v>
      </c>
      <c r="B46">
        <v>201.34350839999999</v>
      </c>
      <c r="C46">
        <v>0</v>
      </c>
      <c r="D46" t="s">
        <v>46</v>
      </c>
      <c r="E46" t="s">
        <v>132</v>
      </c>
      <c r="F46" t="s">
        <v>133</v>
      </c>
      <c r="G46">
        <v>1</v>
      </c>
      <c r="H46">
        <f t="shared" si="0"/>
        <v>397.17671910000001</v>
      </c>
      <c r="I46" s="4">
        <f t="shared" si="1"/>
        <v>0.11601020304729517</v>
      </c>
      <c r="J46" s="3">
        <f t="shared" si="2"/>
        <v>161.66084869387979</v>
      </c>
    </row>
    <row r="47" spans="1:10" x14ac:dyDescent="0.3">
      <c r="A47">
        <v>-155.17546010000001</v>
      </c>
      <c r="B47">
        <v>-184.60747559999999</v>
      </c>
      <c r="C47">
        <v>-198.24778670000001</v>
      </c>
      <c r="D47" t="s">
        <v>47</v>
      </c>
      <c r="E47" t="s">
        <v>132</v>
      </c>
      <c r="F47" t="s">
        <v>133</v>
      </c>
      <c r="G47">
        <v>1</v>
      </c>
      <c r="H47">
        <f t="shared" si="0"/>
        <v>-155.17546010000001</v>
      </c>
      <c r="I47" s="4">
        <f t="shared" si="1"/>
        <v>-4.5324752857999147E-2</v>
      </c>
      <c r="J47" s="3">
        <f t="shared" si="2"/>
        <v>-63.160289538303104</v>
      </c>
    </row>
    <row r="48" spans="1:10" x14ac:dyDescent="0.3">
      <c r="A48">
        <v>469.7669745</v>
      </c>
      <c r="B48">
        <v>188.57853890000001</v>
      </c>
      <c r="C48">
        <v>0</v>
      </c>
      <c r="D48" t="s">
        <v>48</v>
      </c>
      <c r="E48" t="s">
        <v>132</v>
      </c>
      <c r="F48" t="s">
        <v>133</v>
      </c>
      <c r="G48">
        <v>1</v>
      </c>
      <c r="H48">
        <f t="shared" si="0"/>
        <v>469.7669745</v>
      </c>
      <c r="I48" s="4">
        <f t="shared" si="1"/>
        <v>0.13721288151065381</v>
      </c>
      <c r="J48" s="3">
        <f t="shared" si="2"/>
        <v>191.20689641153285</v>
      </c>
    </row>
    <row r="49" spans="1:10" x14ac:dyDescent="0.3">
      <c r="A49">
        <v>-189.6033382</v>
      </c>
      <c r="B49">
        <v>-241.70533929999999</v>
      </c>
      <c r="C49">
        <v>-130.5246631</v>
      </c>
      <c r="D49" t="s">
        <v>49</v>
      </c>
      <c r="E49" t="s">
        <v>132</v>
      </c>
      <c r="F49" t="s">
        <v>133</v>
      </c>
      <c r="G49">
        <v>1</v>
      </c>
      <c r="H49">
        <f t="shared" si="0"/>
        <v>-189.6033382</v>
      </c>
      <c r="I49" s="4">
        <f t="shared" si="1"/>
        <v>-5.5380692536233234E-2</v>
      </c>
      <c r="J49" s="3">
        <f t="shared" si="2"/>
        <v>-77.173296154066335</v>
      </c>
    </row>
    <row r="50" spans="1:10" x14ac:dyDescent="0.3">
      <c r="A50">
        <v>-174.86429509999999</v>
      </c>
      <c r="B50">
        <v>-209.8850194</v>
      </c>
      <c r="C50">
        <v>0</v>
      </c>
      <c r="D50" t="s">
        <v>50</v>
      </c>
      <c r="E50" t="s">
        <v>132</v>
      </c>
      <c r="F50" t="s">
        <v>133</v>
      </c>
      <c r="G50">
        <v>1</v>
      </c>
      <c r="H50">
        <f t="shared" si="0"/>
        <v>-174.86429509999999</v>
      </c>
      <c r="I50" s="4">
        <f t="shared" si="1"/>
        <v>-5.1075607921434035E-2</v>
      </c>
      <c r="J50" s="3">
        <f t="shared" si="2"/>
        <v>-71.174137336598605</v>
      </c>
    </row>
    <row r="51" spans="1:10" x14ac:dyDescent="0.3">
      <c r="A51">
        <v>-177.52879200000001</v>
      </c>
      <c r="B51">
        <v>-241.5853371</v>
      </c>
      <c r="C51">
        <v>-185.42424840000001</v>
      </c>
      <c r="D51" t="s">
        <v>51</v>
      </c>
      <c r="E51" t="s">
        <v>134</v>
      </c>
      <c r="F51" t="s">
        <v>135</v>
      </c>
      <c r="G51">
        <v>1</v>
      </c>
      <c r="H51">
        <f t="shared" si="0"/>
        <v>-177.52879200000001</v>
      </c>
      <c r="I51" s="4">
        <f t="shared" si="1"/>
        <v>-5.1853873140725662E-2</v>
      </c>
      <c r="J51" s="3">
        <f t="shared" si="2"/>
        <v>-72.258654151109482</v>
      </c>
    </row>
    <row r="52" spans="1:10" x14ac:dyDescent="0.3">
      <c r="A52">
        <v>6.65506171</v>
      </c>
      <c r="B52">
        <v>11.36593124</v>
      </c>
      <c r="C52">
        <v>0</v>
      </c>
      <c r="D52" t="s">
        <v>52</v>
      </c>
      <c r="E52" t="s">
        <v>135</v>
      </c>
      <c r="F52" t="s">
        <v>135</v>
      </c>
      <c r="G52">
        <v>1</v>
      </c>
      <c r="H52">
        <f t="shared" si="0"/>
        <v>6.65506171</v>
      </c>
      <c r="I52" s="4">
        <f t="shared" si="1"/>
        <v>1.9438577921154377E-3</v>
      </c>
      <c r="J52" s="3">
        <f t="shared" si="2"/>
        <v>2.7087764020676781</v>
      </c>
    </row>
    <row r="53" spans="1:10" x14ac:dyDescent="0.3">
      <c r="A53">
        <v>-49.483520130000002</v>
      </c>
      <c r="B53">
        <v>-111.675843</v>
      </c>
      <c r="C53">
        <v>0</v>
      </c>
      <c r="D53" t="s">
        <v>53</v>
      </c>
      <c r="E53" t="s">
        <v>136</v>
      </c>
      <c r="F53" t="s">
        <v>136</v>
      </c>
      <c r="G53">
        <v>1</v>
      </c>
      <c r="H53">
        <f t="shared" si="0"/>
        <v>-49.483520130000002</v>
      </c>
      <c r="I53" s="4">
        <f t="shared" si="1"/>
        <v>-1.4453498761922317E-2</v>
      </c>
      <c r="J53" s="3">
        <f t="shared" si="2"/>
        <v>-20.141029108411519</v>
      </c>
    </row>
    <row r="54" spans="1:10" x14ac:dyDescent="0.3">
      <c r="A54">
        <v>95.971350189999995</v>
      </c>
      <c r="B54">
        <v>88.192132810000004</v>
      </c>
      <c r="C54">
        <v>65.3409616</v>
      </c>
      <c r="D54" t="s">
        <v>54</v>
      </c>
      <c r="E54" t="s">
        <v>136</v>
      </c>
      <c r="F54" t="s">
        <v>136</v>
      </c>
      <c r="G54">
        <v>1</v>
      </c>
      <c r="H54">
        <f t="shared" si="0"/>
        <v>95.971350189999995</v>
      </c>
      <c r="I54" s="4">
        <f t="shared" si="1"/>
        <v>2.8031995046169284E-2</v>
      </c>
      <c r="J54" s="3">
        <f t="shared" si="2"/>
        <v>39.062737506793965</v>
      </c>
    </row>
    <row r="55" spans="1:10" x14ac:dyDescent="0.3">
      <c r="A55">
        <v>-87.745960789999998</v>
      </c>
      <c r="B55">
        <v>0</v>
      </c>
      <c r="C55">
        <v>0</v>
      </c>
      <c r="D55" t="s">
        <v>55</v>
      </c>
      <c r="E55" t="s">
        <v>137</v>
      </c>
      <c r="F55" t="s">
        <v>137</v>
      </c>
      <c r="G55">
        <v>1</v>
      </c>
      <c r="H55">
        <f t="shared" si="0"/>
        <v>-87.745960789999998</v>
      </c>
      <c r="I55" s="4">
        <f t="shared" si="1"/>
        <v>-2.5629464765443498E-2</v>
      </c>
      <c r="J55" s="3">
        <f t="shared" si="2"/>
        <v>-35.714798498045447</v>
      </c>
    </row>
    <row r="56" spans="1:10" x14ac:dyDescent="0.3">
      <c r="A56">
        <v>94.485597889999994</v>
      </c>
      <c r="B56">
        <v>249.54671830000001</v>
      </c>
      <c r="C56">
        <v>187.41988259999999</v>
      </c>
      <c r="D56" t="s">
        <v>56</v>
      </c>
      <c r="E56" t="s">
        <v>137</v>
      </c>
      <c r="F56" t="s">
        <v>137</v>
      </c>
      <c r="G56">
        <v>1</v>
      </c>
      <c r="H56">
        <f t="shared" si="0"/>
        <v>94.485597889999994</v>
      </c>
      <c r="I56" s="4">
        <f t="shared" si="1"/>
        <v>2.759802593944128E-2</v>
      </c>
      <c r="J56" s="3">
        <f t="shared" si="2"/>
        <v>38.457999197078458</v>
      </c>
    </row>
    <row r="57" spans="1:10" x14ac:dyDescent="0.3">
      <c r="A57">
        <v>0</v>
      </c>
      <c r="B57">
        <v>-11.061968909999999</v>
      </c>
      <c r="C57">
        <v>-14.899071340000001</v>
      </c>
      <c r="D57" t="s">
        <v>57</v>
      </c>
      <c r="E57" t="s">
        <v>137</v>
      </c>
      <c r="F57" t="s">
        <v>137</v>
      </c>
      <c r="G57">
        <v>1</v>
      </c>
      <c r="H57">
        <f t="shared" si="0"/>
        <v>0</v>
      </c>
      <c r="I57" s="4">
        <f t="shared" si="1"/>
        <v>0</v>
      </c>
      <c r="J57" s="3">
        <f t="shared" si="2"/>
        <v>0</v>
      </c>
    </row>
    <row r="58" spans="1:10" x14ac:dyDescent="0.3">
      <c r="A58">
        <v>107.0930159</v>
      </c>
      <c r="B58">
        <v>108.5642035</v>
      </c>
      <c r="C58">
        <v>42.81138618</v>
      </c>
      <c r="D58" t="s">
        <v>58</v>
      </c>
      <c r="E58" t="s">
        <v>137</v>
      </c>
      <c r="F58" t="s">
        <v>137</v>
      </c>
      <c r="G58">
        <v>1</v>
      </c>
      <c r="H58">
        <f t="shared" si="0"/>
        <v>107.0930159</v>
      </c>
      <c r="I58" s="4">
        <f t="shared" si="1"/>
        <v>3.1280490325965353E-2</v>
      </c>
      <c r="J58" s="3">
        <f t="shared" si="2"/>
        <v>43.589533341258623</v>
      </c>
    </row>
    <row r="59" spans="1:10" x14ac:dyDescent="0.3">
      <c r="A59">
        <v>37.356290749999999</v>
      </c>
      <c r="B59">
        <v>31.416637519999998</v>
      </c>
      <c r="C59">
        <v>0</v>
      </c>
      <c r="D59" t="s">
        <v>59</v>
      </c>
      <c r="E59" t="s">
        <v>129</v>
      </c>
      <c r="F59" t="s">
        <v>129</v>
      </c>
      <c r="G59">
        <v>1</v>
      </c>
      <c r="H59">
        <f t="shared" si="0"/>
        <v>37.356290749999999</v>
      </c>
      <c r="I59" s="4">
        <f t="shared" si="1"/>
        <v>1.0911291288224184E-2</v>
      </c>
      <c r="J59" s="3">
        <f t="shared" si="2"/>
        <v>15.204943734831135</v>
      </c>
    </row>
    <row r="60" spans="1:10" x14ac:dyDescent="0.3">
      <c r="A60">
        <v>-299.85608400000001</v>
      </c>
      <c r="B60">
        <v>-296.12716440000003</v>
      </c>
      <c r="C60">
        <v>-243.36068589999999</v>
      </c>
      <c r="D60" t="s">
        <v>60</v>
      </c>
      <c r="E60" t="s">
        <v>129</v>
      </c>
      <c r="F60" t="s">
        <v>129</v>
      </c>
      <c r="G60">
        <v>1</v>
      </c>
      <c r="H60">
        <f t="shared" si="0"/>
        <v>-299.85608400000001</v>
      </c>
      <c r="I60" s="4">
        <f t="shared" si="1"/>
        <v>-8.7584099260985093E-2</v>
      </c>
      <c r="J60" s="3">
        <f t="shared" si="2"/>
        <v>-122.04891851493041</v>
      </c>
    </row>
    <row r="61" spans="1:10" x14ac:dyDescent="0.3">
      <c r="A61">
        <v>-101.78527699999999</v>
      </c>
      <c r="B61">
        <v>-57.761442580000001</v>
      </c>
      <c r="C61">
        <v>0</v>
      </c>
      <c r="D61" t="s">
        <v>61</v>
      </c>
      <c r="E61" t="s">
        <v>129</v>
      </c>
      <c r="F61" t="s">
        <v>129</v>
      </c>
      <c r="G61">
        <v>1</v>
      </c>
      <c r="H61">
        <f t="shared" si="0"/>
        <v>-101.78527699999999</v>
      </c>
      <c r="I61" s="4">
        <f t="shared" si="1"/>
        <v>-2.973016816985732E-2</v>
      </c>
      <c r="J61" s="3">
        <f t="shared" si="2"/>
        <v>-41.429150987620517</v>
      </c>
    </row>
    <row r="62" spans="1:10" x14ac:dyDescent="0.3">
      <c r="A62">
        <v>984.84392209999999</v>
      </c>
      <c r="B62">
        <v>956.4906833</v>
      </c>
      <c r="C62">
        <v>615.24976119999997</v>
      </c>
      <c r="D62" t="s">
        <v>62</v>
      </c>
      <c r="E62" t="s">
        <v>129</v>
      </c>
      <c r="F62" t="s">
        <v>129</v>
      </c>
      <c r="G62">
        <v>1</v>
      </c>
      <c r="H62">
        <f t="shared" si="0"/>
        <v>984.84392209999999</v>
      </c>
      <c r="I62" s="4">
        <f t="shared" si="1"/>
        <v>0.28766022246119999</v>
      </c>
      <c r="J62" s="3">
        <f t="shared" si="2"/>
        <v>400.85608400831171</v>
      </c>
    </row>
    <row r="63" spans="1:10" x14ac:dyDescent="0.3">
      <c r="A63">
        <v>-146.09417160000001</v>
      </c>
      <c r="B63">
        <v>-87.621603269999994</v>
      </c>
      <c r="C63">
        <v>-6.7590175910000001</v>
      </c>
      <c r="D63" t="s">
        <v>63</v>
      </c>
      <c r="E63" t="s">
        <v>138</v>
      </c>
      <c r="F63" t="s">
        <v>129</v>
      </c>
      <c r="G63">
        <v>1</v>
      </c>
      <c r="H63">
        <f t="shared" si="0"/>
        <v>-146.09417160000001</v>
      </c>
      <c r="I63" s="4">
        <f t="shared" si="1"/>
        <v>-4.2672225476224755E-2</v>
      </c>
      <c r="J63" s="3">
        <f t="shared" si="2"/>
        <v>-59.46397821000911</v>
      </c>
    </row>
    <row r="64" spans="1:10" x14ac:dyDescent="0.3">
      <c r="A64">
        <v>-67.559541580000001</v>
      </c>
      <c r="B64">
        <v>-59.965355819999999</v>
      </c>
      <c r="C64">
        <v>-10.84649821</v>
      </c>
      <c r="D64" t="s">
        <v>64</v>
      </c>
      <c r="E64" t="s">
        <v>138</v>
      </c>
      <c r="F64" t="s">
        <v>129</v>
      </c>
      <c r="G64">
        <v>1</v>
      </c>
      <c r="H64">
        <f t="shared" si="0"/>
        <v>-67.559541580000001</v>
      </c>
      <c r="I64" s="4">
        <f t="shared" si="1"/>
        <v>-1.9733271764362032E-2</v>
      </c>
      <c r="J64" s="3">
        <f t="shared" si="2"/>
        <v>-27.498421493437075</v>
      </c>
    </row>
    <row r="65" spans="1:10" x14ac:dyDescent="0.3">
      <c r="A65">
        <v>0</v>
      </c>
      <c r="B65">
        <v>0</v>
      </c>
      <c r="C65">
        <v>0</v>
      </c>
      <c r="D65" t="s">
        <v>65</v>
      </c>
      <c r="E65" t="s">
        <v>138</v>
      </c>
      <c r="F65" t="s">
        <v>129</v>
      </c>
      <c r="G65">
        <v>1</v>
      </c>
      <c r="H65">
        <f t="shared" si="0"/>
        <v>0</v>
      </c>
      <c r="I65" s="4">
        <f t="shared" si="1"/>
        <v>0</v>
      </c>
      <c r="J65" s="3">
        <f t="shared" si="2"/>
        <v>0</v>
      </c>
    </row>
    <row r="66" spans="1:10" x14ac:dyDescent="0.3">
      <c r="A66">
        <v>-0.53123261300000002</v>
      </c>
      <c r="B66">
        <v>0</v>
      </c>
      <c r="C66">
        <v>0</v>
      </c>
      <c r="D66" t="s">
        <v>66</v>
      </c>
      <c r="E66" t="s">
        <v>138</v>
      </c>
      <c r="F66" t="s">
        <v>129</v>
      </c>
      <c r="G66">
        <v>1</v>
      </c>
      <c r="H66">
        <f t="shared" si="0"/>
        <v>-0.53123261300000002</v>
      </c>
      <c r="I66" s="4">
        <f t="shared" si="1"/>
        <v>-1.5516620268963589E-4</v>
      </c>
      <c r="J66" s="3">
        <f t="shared" si="2"/>
        <v>-0.21622494708665166</v>
      </c>
    </row>
    <row r="67" spans="1:10" x14ac:dyDescent="0.3">
      <c r="A67">
        <v>192.1693544</v>
      </c>
      <c r="B67">
        <v>174.2779654</v>
      </c>
      <c r="C67">
        <v>64.134841109999996</v>
      </c>
      <c r="D67" t="s">
        <v>67</v>
      </c>
      <c r="E67" t="s">
        <v>138</v>
      </c>
      <c r="F67" t="s">
        <v>129</v>
      </c>
      <c r="G67">
        <v>1</v>
      </c>
      <c r="H67">
        <f t="shared" si="0"/>
        <v>192.1693544</v>
      </c>
      <c r="I67" s="4">
        <f t="shared" si="1"/>
        <v>5.6130192811725717E-2</v>
      </c>
      <c r="J67" s="3">
        <f t="shared" si="2"/>
        <v>78.217728862998101</v>
      </c>
    </row>
    <row r="68" spans="1:10" x14ac:dyDescent="0.3">
      <c r="A68">
        <v>1025.172849</v>
      </c>
      <c r="B68">
        <v>1003.247112</v>
      </c>
      <c r="C68">
        <v>846.72665510000002</v>
      </c>
      <c r="D68" t="s">
        <v>68</v>
      </c>
      <c r="E68" t="s">
        <v>138</v>
      </c>
      <c r="F68" t="s">
        <v>129</v>
      </c>
      <c r="G68">
        <v>1</v>
      </c>
      <c r="H68">
        <f t="shared" si="0"/>
        <v>1025.172849</v>
      </c>
      <c r="I68" s="4">
        <f t="shared" si="1"/>
        <v>0.29943978247405806</v>
      </c>
      <c r="J68" s="3">
        <f t="shared" si="2"/>
        <v>417.27096493169722</v>
      </c>
    </row>
    <row r="69" spans="1:10" x14ac:dyDescent="0.3">
      <c r="A69">
        <v>576.63796530000002</v>
      </c>
      <c r="B69">
        <v>490.41359260000002</v>
      </c>
      <c r="C69">
        <v>301.67933849999997</v>
      </c>
      <c r="D69" t="s">
        <v>69</v>
      </c>
      <c r="E69" t="s">
        <v>138</v>
      </c>
      <c r="F69" t="s">
        <v>129</v>
      </c>
      <c r="G69">
        <v>1</v>
      </c>
      <c r="H69">
        <f t="shared" si="0"/>
        <v>576.63796530000002</v>
      </c>
      <c r="I69" s="4">
        <f t="shared" si="1"/>
        <v>0.16842852116513227</v>
      </c>
      <c r="J69" s="3">
        <f t="shared" si="2"/>
        <v>234.70605998948139</v>
      </c>
    </row>
    <row r="70" spans="1:10" x14ac:dyDescent="0.3">
      <c r="A70">
        <v>117.88721839999999</v>
      </c>
      <c r="B70">
        <v>164.85815550000001</v>
      </c>
      <c r="C70">
        <v>0</v>
      </c>
      <c r="D70" t="s">
        <v>70</v>
      </c>
      <c r="E70" t="s">
        <v>139</v>
      </c>
      <c r="F70" t="s">
        <v>133</v>
      </c>
      <c r="G70">
        <v>1</v>
      </c>
      <c r="H70">
        <f t="shared" ref="H70:H121" si="3">A70*G70</f>
        <v>117.88721839999999</v>
      </c>
      <c r="I70" s="4">
        <f t="shared" ref="I70:I121" si="4">H70/$H$3</f>
        <v>3.4433337820642743E-2</v>
      </c>
      <c r="J70" s="3">
        <f t="shared" ref="J70:J121" si="5">I70*$J$3</f>
        <v>47.983043467123395</v>
      </c>
    </row>
    <row r="71" spans="1:10" x14ac:dyDescent="0.3">
      <c r="A71">
        <v>-3.6026667259999998</v>
      </c>
      <c r="B71">
        <v>0</v>
      </c>
      <c r="C71">
        <v>0</v>
      </c>
      <c r="D71" t="s">
        <v>71</v>
      </c>
      <c r="E71" t="s">
        <v>139</v>
      </c>
      <c r="F71" t="s">
        <v>133</v>
      </c>
      <c r="G71">
        <v>1</v>
      </c>
      <c r="H71">
        <f t="shared" si="3"/>
        <v>-3.6026667259999998</v>
      </c>
      <c r="I71" s="4">
        <f t="shared" si="4"/>
        <v>-1.0522925395578507E-3</v>
      </c>
      <c r="J71" s="3">
        <f t="shared" si="5"/>
        <v>-1.4663753751884026</v>
      </c>
    </row>
    <row r="72" spans="1:10" x14ac:dyDescent="0.3">
      <c r="A72">
        <v>20.489658259999999</v>
      </c>
      <c r="B72">
        <v>0</v>
      </c>
      <c r="C72">
        <v>0</v>
      </c>
      <c r="D72" t="s">
        <v>72</v>
      </c>
      <c r="E72" t="s">
        <v>139</v>
      </c>
      <c r="F72" t="s">
        <v>133</v>
      </c>
      <c r="G72">
        <v>1</v>
      </c>
      <c r="H72">
        <f t="shared" si="3"/>
        <v>20.489658259999999</v>
      </c>
      <c r="I72" s="4">
        <f t="shared" si="4"/>
        <v>5.9847652211302239E-3</v>
      </c>
      <c r="J72" s="3">
        <f t="shared" si="5"/>
        <v>8.3398028748134738</v>
      </c>
    </row>
    <row r="73" spans="1:10" x14ac:dyDescent="0.3">
      <c r="A73">
        <v>73.501880209999996</v>
      </c>
      <c r="B73">
        <v>4.7213814019999996</v>
      </c>
      <c r="C73">
        <v>0</v>
      </c>
      <c r="D73" t="s">
        <v>73</v>
      </c>
      <c r="E73" t="s">
        <v>139</v>
      </c>
      <c r="F73" t="s">
        <v>133</v>
      </c>
      <c r="G73">
        <v>1</v>
      </c>
      <c r="H73">
        <f t="shared" si="3"/>
        <v>73.501880209999996</v>
      </c>
      <c r="I73" s="4">
        <f t="shared" si="4"/>
        <v>2.1468952326415613E-2</v>
      </c>
      <c r="J73" s="3">
        <f t="shared" si="5"/>
        <v>29.917101793553957</v>
      </c>
    </row>
    <row r="74" spans="1:10" x14ac:dyDescent="0.3">
      <c r="A74">
        <v>-30.508710990000001</v>
      </c>
      <c r="B74">
        <v>0</v>
      </c>
      <c r="C74">
        <v>0</v>
      </c>
      <c r="D74" t="s">
        <v>74</v>
      </c>
      <c r="E74" t="s">
        <v>139</v>
      </c>
      <c r="F74" t="s">
        <v>133</v>
      </c>
      <c r="G74">
        <v>1</v>
      </c>
      <c r="H74">
        <f t="shared" si="3"/>
        <v>-30.508710990000001</v>
      </c>
      <c r="I74" s="4">
        <f t="shared" si="4"/>
        <v>-8.9112014538043089E-3</v>
      </c>
      <c r="J74" s="3">
        <f t="shared" si="5"/>
        <v>-12.41780767607861</v>
      </c>
    </row>
    <row r="75" spans="1:10" x14ac:dyDescent="0.3">
      <c r="A75">
        <v>-129.5691406</v>
      </c>
      <c r="B75">
        <v>-89.313653279999997</v>
      </c>
      <c r="C75">
        <v>0</v>
      </c>
      <c r="D75" t="s">
        <v>75</v>
      </c>
      <c r="E75" t="s">
        <v>139</v>
      </c>
      <c r="F75" t="s">
        <v>133</v>
      </c>
      <c r="G75">
        <v>1</v>
      </c>
      <c r="H75">
        <f t="shared" si="3"/>
        <v>-129.5691406</v>
      </c>
      <c r="I75" s="4">
        <f t="shared" si="4"/>
        <v>-3.7845476803702052E-2</v>
      </c>
      <c r="J75" s="3">
        <f t="shared" si="5"/>
        <v>-52.737877691816195</v>
      </c>
    </row>
    <row r="76" spans="1:10" x14ac:dyDescent="0.3">
      <c r="A76">
        <v>-186.63127900000001</v>
      </c>
      <c r="B76">
        <v>0</v>
      </c>
      <c r="C76">
        <v>0</v>
      </c>
      <c r="D76" t="s">
        <v>76</v>
      </c>
      <c r="E76" t="s">
        <v>139</v>
      </c>
      <c r="F76" t="s">
        <v>133</v>
      </c>
      <c r="G76">
        <v>1</v>
      </c>
      <c r="H76">
        <f t="shared" si="3"/>
        <v>-186.63127900000001</v>
      </c>
      <c r="I76" s="4">
        <f t="shared" si="4"/>
        <v>-5.4512592331261829E-2</v>
      </c>
      <c r="J76" s="3">
        <f t="shared" si="5"/>
        <v>-75.963593798577861</v>
      </c>
    </row>
    <row r="77" spans="1:10" x14ac:dyDescent="0.3">
      <c r="A77">
        <v>-122.3778647</v>
      </c>
      <c r="B77">
        <v>0</v>
      </c>
      <c r="C77">
        <v>0</v>
      </c>
      <c r="D77" t="s">
        <v>77</v>
      </c>
      <c r="E77" t="s">
        <v>139</v>
      </c>
      <c r="F77" t="s">
        <v>133</v>
      </c>
      <c r="G77">
        <v>1</v>
      </c>
      <c r="H77">
        <f t="shared" si="3"/>
        <v>-122.3778647</v>
      </c>
      <c r="I77" s="4">
        <f t="shared" si="4"/>
        <v>-3.5744997754430102E-2</v>
      </c>
      <c r="J77" s="3">
        <f t="shared" si="5"/>
        <v>-49.810848716351138</v>
      </c>
    </row>
    <row r="78" spans="1:10" x14ac:dyDescent="0.3">
      <c r="A78">
        <v>64.347456519999994</v>
      </c>
      <c r="B78">
        <v>0</v>
      </c>
      <c r="C78">
        <v>0</v>
      </c>
      <c r="D78" t="s">
        <v>78</v>
      </c>
      <c r="E78" t="s">
        <v>139</v>
      </c>
      <c r="F78" t="s">
        <v>133</v>
      </c>
      <c r="G78">
        <v>1</v>
      </c>
      <c r="H78">
        <f t="shared" si="3"/>
        <v>64.347456519999994</v>
      </c>
      <c r="I78" s="4">
        <f t="shared" si="4"/>
        <v>1.8795063097801285E-2</v>
      </c>
      <c r="J78" s="3">
        <f t="shared" si="5"/>
        <v>26.191022615544153</v>
      </c>
    </row>
    <row r="79" spans="1:10" x14ac:dyDescent="0.3">
      <c r="A79">
        <v>-117.6534417</v>
      </c>
      <c r="B79">
        <v>-68.111321700000005</v>
      </c>
      <c r="C79">
        <v>0</v>
      </c>
      <c r="D79" t="s">
        <v>79</v>
      </c>
      <c r="E79" t="s">
        <v>139</v>
      </c>
      <c r="F79" t="s">
        <v>133</v>
      </c>
      <c r="G79">
        <v>1</v>
      </c>
      <c r="H79">
        <f t="shared" si="3"/>
        <v>-117.6534417</v>
      </c>
      <c r="I79" s="4">
        <f t="shared" si="4"/>
        <v>-3.4365054658185033E-2</v>
      </c>
      <c r="J79" s="3">
        <f t="shared" si="5"/>
        <v>-47.88789050898302</v>
      </c>
    </row>
    <row r="80" spans="1:10" x14ac:dyDescent="0.3">
      <c r="A80">
        <v>-54.047473070000002</v>
      </c>
      <c r="B80">
        <v>-9.818699917</v>
      </c>
      <c r="C80">
        <v>0</v>
      </c>
      <c r="D80" t="s">
        <v>80</v>
      </c>
      <c r="E80" t="s">
        <v>139</v>
      </c>
      <c r="F80" t="s">
        <v>133</v>
      </c>
      <c r="G80">
        <v>1</v>
      </c>
      <c r="H80">
        <f t="shared" si="3"/>
        <v>-54.047473070000002</v>
      </c>
      <c r="I80" s="4">
        <f t="shared" si="4"/>
        <v>-1.5786570620885915E-2</v>
      </c>
      <c r="J80" s="3">
        <f t="shared" si="5"/>
        <v>-21.998671991788989</v>
      </c>
    </row>
    <row r="81" spans="1:10" x14ac:dyDescent="0.3">
      <c r="A81">
        <v>109.8768579</v>
      </c>
      <c r="B81">
        <v>0</v>
      </c>
      <c r="C81">
        <v>0</v>
      </c>
      <c r="D81" t="s">
        <v>81</v>
      </c>
      <c r="E81" t="s">
        <v>139</v>
      </c>
      <c r="F81" t="s">
        <v>133</v>
      </c>
      <c r="G81">
        <v>1</v>
      </c>
      <c r="H81">
        <f t="shared" si="3"/>
        <v>109.8768579</v>
      </c>
      <c r="I81" s="4">
        <f t="shared" si="4"/>
        <v>3.2093614711511925E-2</v>
      </c>
      <c r="J81" s="3">
        <f t="shared" si="5"/>
        <v>44.722626593475056</v>
      </c>
    </row>
    <row r="82" spans="1:10" x14ac:dyDescent="0.3">
      <c r="A82">
        <v>1.4492197570000001</v>
      </c>
      <c r="B82">
        <v>0</v>
      </c>
      <c r="C82">
        <v>0</v>
      </c>
      <c r="D82" t="s">
        <v>82</v>
      </c>
      <c r="E82" t="s">
        <v>139</v>
      </c>
      <c r="F82" t="s">
        <v>133</v>
      </c>
      <c r="G82">
        <v>1</v>
      </c>
      <c r="H82">
        <f t="shared" si="3"/>
        <v>1.4492197570000001</v>
      </c>
      <c r="I82" s="4">
        <f t="shared" si="4"/>
        <v>4.2329842154567956E-4</v>
      </c>
      <c r="J82" s="3">
        <f t="shared" si="5"/>
        <v>0.58986865189742244</v>
      </c>
    </row>
    <row r="83" spans="1:10" x14ac:dyDescent="0.3">
      <c r="A83">
        <v>-410.32110510000001</v>
      </c>
      <c r="B83">
        <v>-128.48692199999999</v>
      </c>
      <c r="C83">
        <v>0</v>
      </c>
      <c r="D83" t="s">
        <v>83</v>
      </c>
      <c r="E83" t="s">
        <v>139</v>
      </c>
      <c r="F83" t="s">
        <v>133</v>
      </c>
      <c r="G83">
        <v>1</v>
      </c>
      <c r="H83">
        <f t="shared" si="3"/>
        <v>-410.32110510000001</v>
      </c>
      <c r="I83" s="4">
        <f t="shared" si="4"/>
        <v>-0.11984950886624497</v>
      </c>
      <c r="J83" s="3">
        <f t="shared" si="5"/>
        <v>-167.01094222689207</v>
      </c>
    </row>
    <row r="84" spans="1:10" x14ac:dyDescent="0.3">
      <c r="A84">
        <v>333.51959799999997</v>
      </c>
      <c r="B84">
        <v>289.91659199999998</v>
      </c>
      <c r="C84">
        <v>0</v>
      </c>
      <c r="D84" t="s">
        <v>84</v>
      </c>
      <c r="E84" t="s">
        <v>139</v>
      </c>
      <c r="F84" t="s">
        <v>133</v>
      </c>
      <c r="G84">
        <v>1</v>
      </c>
      <c r="H84">
        <f t="shared" si="3"/>
        <v>333.51959799999997</v>
      </c>
      <c r="I84" s="4">
        <f t="shared" si="4"/>
        <v>9.7416778032477225E-2</v>
      </c>
      <c r="J84" s="3">
        <f t="shared" si="5"/>
        <v>135.75080984327917</v>
      </c>
    </row>
    <row r="85" spans="1:10" x14ac:dyDescent="0.3">
      <c r="A85">
        <v>-398.49439749999999</v>
      </c>
      <c r="B85">
        <v>-93.351818199999997</v>
      </c>
      <c r="C85">
        <v>0</v>
      </c>
      <c r="D85" t="s">
        <v>85</v>
      </c>
      <c r="E85" t="s">
        <v>139</v>
      </c>
      <c r="F85" t="s">
        <v>133</v>
      </c>
      <c r="G85">
        <v>1</v>
      </c>
      <c r="H85">
        <f t="shared" si="3"/>
        <v>-398.49439749999999</v>
      </c>
      <c r="I85" s="4">
        <f t="shared" si="4"/>
        <v>-0.11639507993303363</v>
      </c>
      <c r="J85" s="3">
        <f t="shared" si="5"/>
        <v>-162.19717672673198</v>
      </c>
    </row>
    <row r="86" spans="1:10" x14ac:dyDescent="0.3">
      <c r="A86">
        <v>59.737853100000002</v>
      </c>
      <c r="B86">
        <v>46.184877120000003</v>
      </c>
      <c r="C86">
        <v>0</v>
      </c>
      <c r="D86" t="s">
        <v>86</v>
      </c>
      <c r="E86" t="s">
        <v>139</v>
      </c>
      <c r="F86" t="s">
        <v>133</v>
      </c>
      <c r="G86">
        <v>1</v>
      </c>
      <c r="H86">
        <f t="shared" si="3"/>
        <v>59.737853100000002</v>
      </c>
      <c r="I86" s="4">
        <f t="shared" si="4"/>
        <v>1.7448657321718863E-2</v>
      </c>
      <c r="J86" s="3">
        <f t="shared" si="5"/>
        <v>24.314798846165093</v>
      </c>
    </row>
    <row r="87" spans="1:10" x14ac:dyDescent="0.3">
      <c r="A87">
        <v>0</v>
      </c>
      <c r="B87">
        <v>6.0186536200000003</v>
      </c>
      <c r="C87">
        <v>0</v>
      </c>
      <c r="D87" t="s">
        <v>87</v>
      </c>
      <c r="E87" t="s">
        <v>139</v>
      </c>
      <c r="F87" t="s">
        <v>133</v>
      </c>
      <c r="G87">
        <v>1</v>
      </c>
      <c r="H87">
        <f t="shared" si="3"/>
        <v>0</v>
      </c>
      <c r="I87" s="4">
        <f t="shared" si="4"/>
        <v>0</v>
      </c>
      <c r="J87" s="3">
        <f t="shared" si="5"/>
        <v>0</v>
      </c>
    </row>
    <row r="88" spans="1:10" x14ac:dyDescent="0.3">
      <c r="A88">
        <v>0</v>
      </c>
      <c r="B88">
        <v>0</v>
      </c>
      <c r="C88">
        <v>0</v>
      </c>
      <c r="D88" t="s">
        <v>88</v>
      </c>
      <c r="E88" t="s">
        <v>139</v>
      </c>
      <c r="F88" t="s">
        <v>133</v>
      </c>
      <c r="G88">
        <v>1</v>
      </c>
      <c r="H88">
        <f t="shared" si="3"/>
        <v>0</v>
      </c>
      <c r="I88" s="4">
        <f t="shared" si="4"/>
        <v>0</v>
      </c>
      <c r="J88" s="3">
        <f t="shared" si="5"/>
        <v>0</v>
      </c>
    </row>
    <row r="89" spans="1:10" x14ac:dyDescent="0.3">
      <c r="A89">
        <v>-7.6539598619999998</v>
      </c>
      <c r="B89">
        <v>0</v>
      </c>
      <c r="C89">
        <v>0</v>
      </c>
      <c r="D89" t="s">
        <v>89</v>
      </c>
      <c r="E89" t="s">
        <v>139</v>
      </c>
      <c r="F89" t="s">
        <v>133</v>
      </c>
      <c r="G89">
        <v>1</v>
      </c>
      <c r="H89">
        <f t="shared" si="3"/>
        <v>-7.6539598619999998</v>
      </c>
      <c r="I89" s="4">
        <f t="shared" si="4"/>
        <v>-2.235623074077776E-3</v>
      </c>
      <c r="J89" s="3">
        <f t="shared" si="5"/>
        <v>-3.1153529088100345</v>
      </c>
    </row>
    <row r="90" spans="1:10" x14ac:dyDescent="0.3">
      <c r="A90">
        <v>-71.669286929999998</v>
      </c>
      <c r="B90">
        <v>0</v>
      </c>
      <c r="C90">
        <v>0</v>
      </c>
      <c r="D90" t="s">
        <v>90</v>
      </c>
      <c r="E90" t="s">
        <v>139</v>
      </c>
      <c r="F90" t="s">
        <v>133</v>
      </c>
      <c r="G90">
        <v>1</v>
      </c>
      <c r="H90">
        <f t="shared" si="3"/>
        <v>-71.669286929999998</v>
      </c>
      <c r="I90" s="4">
        <f t="shared" si="4"/>
        <v>-2.0933675437584724E-2</v>
      </c>
      <c r="J90" s="3">
        <f t="shared" si="5"/>
        <v>-29.171190538667666</v>
      </c>
    </row>
    <row r="91" spans="1:10" x14ac:dyDescent="0.3">
      <c r="A91">
        <v>0</v>
      </c>
      <c r="B91">
        <v>161.46955550000001</v>
      </c>
      <c r="C91">
        <v>0</v>
      </c>
      <c r="D91" t="s">
        <v>91</v>
      </c>
      <c r="E91" t="s">
        <v>139</v>
      </c>
      <c r="F91" t="s">
        <v>133</v>
      </c>
      <c r="G91">
        <v>1</v>
      </c>
      <c r="H91">
        <f t="shared" si="3"/>
        <v>0</v>
      </c>
      <c r="I91" s="4">
        <f t="shared" si="4"/>
        <v>0</v>
      </c>
      <c r="J91" s="3">
        <f t="shared" si="5"/>
        <v>0</v>
      </c>
    </row>
    <row r="92" spans="1:10" x14ac:dyDescent="0.3">
      <c r="A92">
        <v>34.294609180000002</v>
      </c>
      <c r="B92">
        <v>17.81008018</v>
      </c>
      <c r="C92">
        <v>0</v>
      </c>
      <c r="D92" t="s">
        <v>92</v>
      </c>
      <c r="E92" t="s">
        <v>139</v>
      </c>
      <c r="F92" t="s">
        <v>133</v>
      </c>
      <c r="G92">
        <v>1</v>
      </c>
      <c r="H92">
        <f t="shared" si="3"/>
        <v>34.294609180000002</v>
      </c>
      <c r="I92" s="4">
        <f t="shared" si="4"/>
        <v>1.0017013543529804E-2</v>
      </c>
      <c r="J92" s="3">
        <f t="shared" si="5"/>
        <v>13.958762835411418</v>
      </c>
    </row>
    <row r="93" spans="1:10" x14ac:dyDescent="0.3">
      <c r="A93">
        <v>-77.564510619999993</v>
      </c>
      <c r="B93">
        <v>-69.260498740000003</v>
      </c>
      <c r="C93">
        <v>0</v>
      </c>
      <c r="D93" t="s">
        <v>93</v>
      </c>
      <c r="E93" t="s">
        <v>139</v>
      </c>
      <c r="F93" t="s">
        <v>133</v>
      </c>
      <c r="G93">
        <v>1</v>
      </c>
      <c r="H93">
        <f t="shared" si="3"/>
        <v>-77.564510619999993</v>
      </c>
      <c r="I93" s="4">
        <f t="shared" si="4"/>
        <v>-2.2655594332619284E-2</v>
      </c>
      <c r="J93" s="3">
        <f t="shared" si="5"/>
        <v>-31.570693880971358</v>
      </c>
    </row>
    <row r="94" spans="1:10" x14ac:dyDescent="0.3">
      <c r="A94">
        <v>54.801860529999999</v>
      </c>
      <c r="B94">
        <v>0</v>
      </c>
      <c r="C94">
        <v>0</v>
      </c>
      <c r="D94" t="s">
        <v>94</v>
      </c>
      <c r="E94" t="s">
        <v>139</v>
      </c>
      <c r="F94" t="s">
        <v>133</v>
      </c>
      <c r="G94">
        <v>1</v>
      </c>
      <c r="H94">
        <f t="shared" si="3"/>
        <v>54.801860529999999</v>
      </c>
      <c r="I94" s="4">
        <f t="shared" si="4"/>
        <v>1.6006917479607256E-2</v>
      </c>
      <c r="J94" s="3">
        <f t="shared" si="5"/>
        <v>22.305726537443046</v>
      </c>
    </row>
    <row r="95" spans="1:10" x14ac:dyDescent="0.3">
      <c r="A95">
        <v>210.0068704</v>
      </c>
      <c r="B95">
        <v>7.5483298349999997</v>
      </c>
      <c r="C95">
        <v>0</v>
      </c>
      <c r="D95" t="s">
        <v>95</v>
      </c>
      <c r="E95" t="s">
        <v>139</v>
      </c>
      <c r="F95" t="s">
        <v>133</v>
      </c>
      <c r="G95">
        <v>1</v>
      </c>
      <c r="H95">
        <f t="shared" si="3"/>
        <v>210.0068704</v>
      </c>
      <c r="I95" s="4">
        <f t="shared" si="4"/>
        <v>6.1340301444750514E-2</v>
      </c>
      <c r="J95" s="3">
        <f t="shared" si="5"/>
        <v>85.478043570478803</v>
      </c>
    </row>
    <row r="96" spans="1:10" x14ac:dyDescent="0.3">
      <c r="A96">
        <v>146.76724110000001</v>
      </c>
      <c r="B96">
        <v>0</v>
      </c>
      <c r="C96">
        <v>0</v>
      </c>
      <c r="D96" t="s">
        <v>96</v>
      </c>
      <c r="E96" t="s">
        <v>139</v>
      </c>
      <c r="F96" t="s">
        <v>133</v>
      </c>
      <c r="G96">
        <v>1</v>
      </c>
      <c r="H96">
        <f t="shared" si="3"/>
        <v>146.76724110000001</v>
      </c>
      <c r="I96" s="4">
        <f t="shared" si="4"/>
        <v>4.2868820406403135E-2</v>
      </c>
      <c r="J96" s="3">
        <f t="shared" si="5"/>
        <v>59.73793431409932</v>
      </c>
    </row>
    <row r="97" spans="1:10" x14ac:dyDescent="0.3">
      <c r="A97">
        <v>188.46541049999999</v>
      </c>
      <c r="B97">
        <v>0</v>
      </c>
      <c r="C97">
        <v>0</v>
      </c>
      <c r="D97" t="s">
        <v>97</v>
      </c>
      <c r="E97" t="s">
        <v>139</v>
      </c>
      <c r="F97" t="s">
        <v>133</v>
      </c>
      <c r="G97">
        <v>1</v>
      </c>
      <c r="H97">
        <f t="shared" si="3"/>
        <v>188.46541049999999</v>
      </c>
      <c r="I97" s="4">
        <f t="shared" si="4"/>
        <v>5.5048318514338702E-2</v>
      </c>
      <c r="J97" s="3">
        <f t="shared" si="5"/>
        <v>76.710131147438744</v>
      </c>
    </row>
    <row r="98" spans="1:10" x14ac:dyDescent="0.3">
      <c r="A98">
        <v>112.99245430000001</v>
      </c>
      <c r="B98">
        <v>12.12842367</v>
      </c>
      <c r="C98">
        <v>0</v>
      </c>
      <c r="D98" t="s">
        <v>98</v>
      </c>
      <c r="E98" t="s">
        <v>139</v>
      </c>
      <c r="F98" t="s">
        <v>133</v>
      </c>
      <c r="G98">
        <v>1</v>
      </c>
      <c r="H98">
        <f t="shared" si="3"/>
        <v>112.99245430000001</v>
      </c>
      <c r="I98" s="4">
        <f t="shared" si="4"/>
        <v>3.3003640283495207E-2</v>
      </c>
      <c r="J98" s="3">
        <f t="shared" si="5"/>
        <v>45.990752175842793</v>
      </c>
    </row>
    <row r="99" spans="1:10" x14ac:dyDescent="0.3">
      <c r="A99">
        <v>436.19532609999999</v>
      </c>
      <c r="B99">
        <v>366.42392389999998</v>
      </c>
      <c r="C99">
        <v>0</v>
      </c>
      <c r="D99" t="s">
        <v>99</v>
      </c>
      <c r="E99" t="s">
        <v>139</v>
      </c>
      <c r="F99" t="s">
        <v>133</v>
      </c>
      <c r="G99">
        <v>1</v>
      </c>
      <c r="H99">
        <f t="shared" si="3"/>
        <v>436.19532609999999</v>
      </c>
      <c r="I99" s="4">
        <f t="shared" si="4"/>
        <v>0.12740703549746937</v>
      </c>
      <c r="J99" s="3">
        <f t="shared" si="5"/>
        <v>177.54239667777557</v>
      </c>
    </row>
    <row r="100" spans="1:10" x14ac:dyDescent="0.3">
      <c r="A100">
        <v>195.9290436</v>
      </c>
      <c r="B100">
        <v>152.9918481</v>
      </c>
      <c r="C100">
        <v>0</v>
      </c>
      <c r="D100" t="s">
        <v>100</v>
      </c>
      <c r="E100" t="s">
        <v>139</v>
      </c>
      <c r="F100" t="s">
        <v>133</v>
      </c>
      <c r="G100">
        <v>1</v>
      </c>
      <c r="H100">
        <f t="shared" si="3"/>
        <v>195.9290436</v>
      </c>
      <c r="I100" s="4">
        <f t="shared" si="4"/>
        <v>5.7228349593107727E-2</v>
      </c>
      <c r="J100" s="3">
        <f t="shared" si="5"/>
        <v>79.748016308532357</v>
      </c>
    </row>
    <row r="101" spans="1:10" x14ac:dyDescent="0.3">
      <c r="A101">
        <v>-33.292483490000002</v>
      </c>
      <c r="B101">
        <v>0</v>
      </c>
      <c r="C101">
        <v>0</v>
      </c>
      <c r="D101" t="s">
        <v>101</v>
      </c>
      <c r="E101" t="s">
        <v>139</v>
      </c>
      <c r="F101" t="s">
        <v>133</v>
      </c>
      <c r="G101">
        <v>1</v>
      </c>
      <c r="H101">
        <f t="shared" si="3"/>
        <v>-33.292483490000002</v>
      </c>
      <c r="I101" s="4">
        <f t="shared" si="4"/>
        <v>-9.724305539296204E-3</v>
      </c>
      <c r="J101" s="3">
        <f t="shared" si="5"/>
        <v>-13.550872640058477</v>
      </c>
    </row>
    <row r="102" spans="1:10" x14ac:dyDescent="0.3">
      <c r="A102">
        <v>-52.829116419999998</v>
      </c>
      <c r="B102">
        <v>-13.26815107</v>
      </c>
      <c r="C102">
        <v>0</v>
      </c>
      <c r="D102" t="s">
        <v>102</v>
      </c>
      <c r="E102" t="s">
        <v>139</v>
      </c>
      <c r="F102" t="s">
        <v>133</v>
      </c>
      <c r="G102">
        <v>1</v>
      </c>
      <c r="H102">
        <f t="shared" si="3"/>
        <v>-52.829116419999998</v>
      </c>
      <c r="I102" s="4">
        <f t="shared" si="4"/>
        <v>-1.5430704338816808E-2</v>
      </c>
      <c r="J102" s="3">
        <f t="shared" si="5"/>
        <v>-21.502770392880713</v>
      </c>
    </row>
    <row r="103" spans="1:10" x14ac:dyDescent="0.3">
      <c r="A103">
        <v>-75.206415239999998</v>
      </c>
      <c r="B103">
        <v>-28.037396099999999</v>
      </c>
      <c r="C103">
        <v>0</v>
      </c>
      <c r="D103" t="s">
        <v>103</v>
      </c>
      <c r="E103" t="s">
        <v>139</v>
      </c>
      <c r="F103" t="s">
        <v>133</v>
      </c>
      <c r="G103">
        <v>1</v>
      </c>
      <c r="H103">
        <f t="shared" si="3"/>
        <v>-75.206415239999998</v>
      </c>
      <c r="I103" s="4">
        <f t="shared" si="4"/>
        <v>-2.196682505012312E-2</v>
      </c>
      <c r="J103" s="3">
        <f t="shared" si="5"/>
        <v>-30.610890140974366</v>
      </c>
    </row>
    <row r="104" spans="1:10" x14ac:dyDescent="0.3">
      <c r="A104">
        <v>-9.8012408690000008</v>
      </c>
      <c r="B104">
        <v>0</v>
      </c>
      <c r="C104">
        <v>0</v>
      </c>
      <c r="D104" t="s">
        <v>104</v>
      </c>
      <c r="E104" t="s">
        <v>139</v>
      </c>
      <c r="F104" t="s">
        <v>133</v>
      </c>
      <c r="G104">
        <v>1</v>
      </c>
      <c r="H104">
        <f t="shared" si="3"/>
        <v>-9.8012408690000008</v>
      </c>
      <c r="I104" s="4">
        <f t="shared" si="4"/>
        <v>-2.8628161940223293E-3</v>
      </c>
      <c r="J104" s="3">
        <f t="shared" si="5"/>
        <v>-3.9893499315017626</v>
      </c>
    </row>
    <row r="105" spans="1:10" x14ac:dyDescent="0.3">
      <c r="A105">
        <v>-88.886605549999999</v>
      </c>
      <c r="B105">
        <v>-26.302797699999999</v>
      </c>
      <c r="C105">
        <v>0</v>
      </c>
      <c r="D105" t="s">
        <v>105</v>
      </c>
      <c r="E105" t="s">
        <v>139</v>
      </c>
      <c r="F105" t="s">
        <v>133</v>
      </c>
      <c r="G105">
        <v>1</v>
      </c>
      <c r="H105">
        <f t="shared" si="3"/>
        <v>-88.886605549999999</v>
      </c>
      <c r="I105" s="4">
        <f t="shared" si="4"/>
        <v>-2.5962632405561691E-2</v>
      </c>
      <c r="J105" s="3">
        <f t="shared" si="5"/>
        <v>-36.179069415982603</v>
      </c>
    </row>
    <row r="106" spans="1:10" x14ac:dyDescent="0.3">
      <c r="A106">
        <v>134.1738545</v>
      </c>
      <c r="B106">
        <v>19.224443610000002</v>
      </c>
      <c r="C106">
        <v>0</v>
      </c>
      <c r="D106" t="s">
        <v>106</v>
      </c>
      <c r="E106" t="s">
        <v>139</v>
      </c>
      <c r="F106" t="s">
        <v>133</v>
      </c>
      <c r="G106">
        <v>1</v>
      </c>
      <c r="H106">
        <f t="shared" si="3"/>
        <v>134.1738545</v>
      </c>
      <c r="I106" s="4">
        <f t="shared" si="4"/>
        <v>3.9190454413981383E-2</v>
      </c>
      <c r="J106" s="3">
        <f t="shared" si="5"/>
        <v>54.61211130438371</v>
      </c>
    </row>
    <row r="107" spans="1:10" x14ac:dyDescent="0.3">
      <c r="A107">
        <v>0</v>
      </c>
      <c r="B107">
        <v>-5.0363204039999996</v>
      </c>
      <c r="C107">
        <v>0</v>
      </c>
      <c r="D107" t="s">
        <v>107</v>
      </c>
      <c r="E107" t="s">
        <v>139</v>
      </c>
      <c r="F107" t="s">
        <v>133</v>
      </c>
      <c r="G107">
        <v>1</v>
      </c>
      <c r="H107">
        <f t="shared" si="3"/>
        <v>0</v>
      </c>
      <c r="I107" s="4">
        <f t="shared" si="4"/>
        <v>0</v>
      </c>
      <c r="J107" s="3">
        <f t="shared" si="5"/>
        <v>0</v>
      </c>
    </row>
    <row r="108" spans="1:10" x14ac:dyDescent="0.3">
      <c r="A108">
        <v>35.398979140000002</v>
      </c>
      <c r="B108">
        <v>0</v>
      </c>
      <c r="C108">
        <v>0</v>
      </c>
      <c r="D108" t="s">
        <v>108</v>
      </c>
      <c r="E108" t="s">
        <v>139</v>
      </c>
      <c r="F108" t="s">
        <v>133</v>
      </c>
      <c r="G108">
        <v>1</v>
      </c>
      <c r="H108">
        <f t="shared" si="3"/>
        <v>35.398979140000002</v>
      </c>
      <c r="I108" s="4">
        <f t="shared" si="4"/>
        <v>1.0339585781875618E-2</v>
      </c>
      <c r="J108" s="3">
        <f t="shared" si="5"/>
        <v>14.40826900337157</v>
      </c>
    </row>
    <row r="109" spans="1:10" x14ac:dyDescent="0.3">
      <c r="A109">
        <v>-85.061189319999997</v>
      </c>
      <c r="B109">
        <v>-30.058416659999999</v>
      </c>
      <c r="C109">
        <v>0</v>
      </c>
      <c r="D109" t="s">
        <v>109</v>
      </c>
      <c r="E109" t="s">
        <v>139</v>
      </c>
      <c r="F109" t="s">
        <v>133</v>
      </c>
      <c r="G109">
        <v>1</v>
      </c>
      <c r="H109">
        <f t="shared" si="3"/>
        <v>-85.061189319999997</v>
      </c>
      <c r="I109" s="4">
        <f t="shared" si="4"/>
        <v>-2.4845277605440631E-2</v>
      </c>
      <c r="J109" s="3">
        <f t="shared" si="5"/>
        <v>-34.622029426955862</v>
      </c>
    </row>
    <row r="110" spans="1:10" x14ac:dyDescent="0.3">
      <c r="A110">
        <v>-164.20699980000001</v>
      </c>
      <c r="B110">
        <v>-91.094120790000005</v>
      </c>
      <c r="C110">
        <v>0</v>
      </c>
      <c r="D110" t="s">
        <v>110</v>
      </c>
      <c r="E110" t="s">
        <v>139</v>
      </c>
      <c r="F110" t="s">
        <v>133</v>
      </c>
      <c r="G110">
        <v>1</v>
      </c>
      <c r="H110">
        <f t="shared" si="3"/>
        <v>-164.20699980000001</v>
      </c>
      <c r="I110" s="4">
        <f t="shared" si="4"/>
        <v>-4.7962749256179042E-2</v>
      </c>
      <c r="J110" s="3">
        <f t="shared" si="5"/>
        <v>-66.836351861953204</v>
      </c>
    </row>
    <row r="111" spans="1:10" x14ac:dyDescent="0.3">
      <c r="A111">
        <v>-833.72380180000005</v>
      </c>
      <c r="B111">
        <v>-561.47488109999995</v>
      </c>
      <c r="C111">
        <v>0</v>
      </c>
      <c r="D111" t="s">
        <v>111</v>
      </c>
      <c r="E111" t="s">
        <v>139</v>
      </c>
      <c r="F111" t="s">
        <v>133</v>
      </c>
      <c r="G111">
        <v>1</v>
      </c>
      <c r="H111">
        <f t="shared" si="3"/>
        <v>-833.72380180000005</v>
      </c>
      <c r="I111" s="4">
        <f t="shared" si="4"/>
        <v>-0.24351998211614431</v>
      </c>
      <c r="J111" s="3">
        <f t="shared" si="5"/>
        <v>-339.34641909698985</v>
      </c>
    </row>
    <row r="112" spans="1:10" x14ac:dyDescent="0.3">
      <c r="A112">
        <v>-98.466292159999995</v>
      </c>
      <c r="B112">
        <v>0</v>
      </c>
      <c r="C112">
        <v>0</v>
      </c>
      <c r="D112" t="s">
        <v>112</v>
      </c>
      <c r="E112" t="s">
        <v>139</v>
      </c>
      <c r="F112" t="s">
        <v>133</v>
      </c>
      <c r="G112">
        <v>1</v>
      </c>
      <c r="H112">
        <f t="shared" si="3"/>
        <v>-98.466292159999995</v>
      </c>
      <c r="I112" s="4">
        <f t="shared" si="4"/>
        <v>-2.8760735454687648E-2</v>
      </c>
      <c r="J112" s="3">
        <f t="shared" si="5"/>
        <v>-40.078241228225906</v>
      </c>
    </row>
    <row r="113" spans="1:10" x14ac:dyDescent="0.3">
      <c r="A113">
        <v>-315.89532759999997</v>
      </c>
      <c r="B113">
        <v>-270.4490864</v>
      </c>
      <c r="C113">
        <v>0</v>
      </c>
      <c r="D113" t="s">
        <v>113</v>
      </c>
      <c r="E113" t="s">
        <v>139</v>
      </c>
      <c r="F113" t="s">
        <v>133</v>
      </c>
      <c r="G113">
        <v>1</v>
      </c>
      <c r="H113">
        <f t="shared" si="3"/>
        <v>-315.89532759999997</v>
      </c>
      <c r="I113" s="4">
        <f t="shared" si="4"/>
        <v>-9.2268955692090621E-2</v>
      </c>
      <c r="J113" s="3">
        <f t="shared" si="5"/>
        <v>-128.57729142324038</v>
      </c>
    </row>
    <row r="114" spans="1:10" x14ac:dyDescent="0.3">
      <c r="A114">
        <v>-265.33898950000003</v>
      </c>
      <c r="B114">
        <v>-267.00031890000002</v>
      </c>
      <c r="C114">
        <v>0</v>
      </c>
      <c r="D114" t="s">
        <v>114</v>
      </c>
      <c r="E114" t="s">
        <v>139</v>
      </c>
      <c r="F114" t="s">
        <v>133</v>
      </c>
      <c r="G114">
        <v>1</v>
      </c>
      <c r="H114">
        <f t="shared" si="3"/>
        <v>-265.33898950000003</v>
      </c>
      <c r="I114" s="4">
        <f t="shared" si="4"/>
        <v>-7.750210062163515E-2</v>
      </c>
      <c r="J114" s="3">
        <f t="shared" si="5"/>
        <v>-107.99959859516966</v>
      </c>
    </row>
    <row r="115" spans="1:10" x14ac:dyDescent="0.3">
      <c r="A115">
        <v>-148.8260076</v>
      </c>
      <c r="B115">
        <v>-164.27951440000001</v>
      </c>
      <c r="C115">
        <v>0</v>
      </c>
      <c r="D115" t="s">
        <v>115</v>
      </c>
      <c r="E115" t="s">
        <v>139</v>
      </c>
      <c r="F115" t="s">
        <v>133</v>
      </c>
      <c r="G115">
        <v>1</v>
      </c>
      <c r="H115">
        <f t="shared" si="3"/>
        <v>-148.8260076</v>
      </c>
      <c r="I115" s="4">
        <f t="shared" si="4"/>
        <v>-4.347015957913504E-2</v>
      </c>
      <c r="J115" s="3">
        <f t="shared" si="5"/>
        <v>-60.575903720782314</v>
      </c>
    </row>
    <row r="116" spans="1:10" x14ac:dyDescent="0.3">
      <c r="A116">
        <v>0</v>
      </c>
      <c r="B116">
        <v>0</v>
      </c>
      <c r="C116">
        <v>0</v>
      </c>
      <c r="D116" t="s">
        <v>116</v>
      </c>
      <c r="E116" t="s">
        <v>139</v>
      </c>
      <c r="F116" t="s">
        <v>133</v>
      </c>
      <c r="G116">
        <v>1</v>
      </c>
      <c r="H116">
        <f t="shared" si="3"/>
        <v>0</v>
      </c>
      <c r="I116" s="4">
        <f t="shared" si="4"/>
        <v>0</v>
      </c>
      <c r="J116" s="3">
        <f t="shared" si="5"/>
        <v>0</v>
      </c>
    </row>
    <row r="117" spans="1:10" x14ac:dyDescent="0.3">
      <c r="A117">
        <v>193.50800889999999</v>
      </c>
      <c r="B117">
        <v>60.77223927</v>
      </c>
      <c r="C117">
        <v>0</v>
      </c>
      <c r="D117" t="s">
        <v>117</v>
      </c>
      <c r="E117" t="s">
        <v>139</v>
      </c>
      <c r="F117" t="s">
        <v>133</v>
      </c>
      <c r="G117">
        <v>1</v>
      </c>
      <c r="H117">
        <f t="shared" si="3"/>
        <v>193.50800889999999</v>
      </c>
      <c r="I117" s="4">
        <f t="shared" si="4"/>
        <v>5.6521196546051027E-2</v>
      </c>
      <c r="J117" s="3">
        <f t="shared" si="5"/>
        <v>78.762594692667733</v>
      </c>
    </row>
    <row r="118" spans="1:10" x14ac:dyDescent="0.3">
      <c r="A118">
        <v>146.636358</v>
      </c>
      <c r="B118">
        <v>0</v>
      </c>
      <c r="C118">
        <v>0</v>
      </c>
      <c r="D118" t="s">
        <v>118</v>
      </c>
      <c r="E118" t="s">
        <v>139</v>
      </c>
      <c r="F118" t="s">
        <v>133</v>
      </c>
      <c r="G118">
        <v>1</v>
      </c>
      <c r="H118">
        <f t="shared" si="3"/>
        <v>146.636358</v>
      </c>
      <c r="I118" s="4">
        <f t="shared" si="4"/>
        <v>4.2830591138985678E-2</v>
      </c>
      <c r="J118" s="3">
        <f t="shared" si="5"/>
        <v>59.684661622100563</v>
      </c>
    </row>
    <row r="119" spans="1:10" x14ac:dyDescent="0.3">
      <c r="A119">
        <v>462.65696680000002</v>
      </c>
      <c r="B119">
        <v>285.21537710000001</v>
      </c>
      <c r="C119">
        <v>0</v>
      </c>
      <c r="D119" t="s">
        <v>119</v>
      </c>
      <c r="E119" t="s">
        <v>139</v>
      </c>
      <c r="F119" t="s">
        <v>133</v>
      </c>
      <c r="G119">
        <v>1</v>
      </c>
      <c r="H119">
        <f t="shared" si="3"/>
        <v>462.65696680000002</v>
      </c>
      <c r="I119" s="4">
        <f t="shared" si="4"/>
        <v>0.13513613985566986</v>
      </c>
      <c r="J119" s="3">
        <f t="shared" si="5"/>
        <v>188.31294562406833</v>
      </c>
    </row>
    <row r="120" spans="1:10" x14ac:dyDescent="0.3">
      <c r="A120">
        <v>1295.100623</v>
      </c>
      <c r="B120">
        <v>1084.749053</v>
      </c>
      <c r="C120">
        <v>405.58497670000003</v>
      </c>
      <c r="D120" t="s">
        <v>120</v>
      </c>
      <c r="E120" t="s">
        <v>139</v>
      </c>
      <c r="F120" t="s">
        <v>133</v>
      </c>
      <c r="G120">
        <v>1</v>
      </c>
      <c r="H120">
        <f t="shared" si="3"/>
        <v>1295.100623</v>
      </c>
      <c r="I120" s="4">
        <f t="shared" si="4"/>
        <v>0.37828220793344197</v>
      </c>
      <c r="J120" s="3">
        <f t="shared" si="5"/>
        <v>527.13831347561597</v>
      </c>
    </row>
    <row r="121" spans="1:10" x14ac:dyDescent="0.3">
      <c r="A121">
        <v>1099.5451860000001</v>
      </c>
      <c r="B121">
        <v>721.34476949999998</v>
      </c>
      <c r="C121">
        <v>81.268530429999998</v>
      </c>
      <c r="D121" t="s">
        <v>121</v>
      </c>
      <c r="E121" t="s">
        <v>139</v>
      </c>
      <c r="F121" t="s">
        <v>133</v>
      </c>
      <c r="G121">
        <v>1</v>
      </c>
      <c r="H121">
        <f t="shared" si="3"/>
        <v>1099.5451860000001</v>
      </c>
      <c r="I121" s="4">
        <f t="shared" si="4"/>
        <v>0.32116298401523286</v>
      </c>
      <c r="J121" s="3">
        <f t="shared" si="5"/>
        <v>447.54236438837108</v>
      </c>
    </row>
  </sheetData>
  <autoFilter ref="A4:J1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63"/>
  <sheetViews>
    <sheetView showGridLines="0" tabSelected="1" topLeftCell="A14" zoomScale="50" zoomScaleNormal="50" workbookViewId="0">
      <selection activeCell="J39" sqref="J39"/>
    </sheetView>
  </sheetViews>
  <sheetFormatPr defaultRowHeight="14.4" x14ac:dyDescent="0.3"/>
  <cols>
    <col min="1" max="1" width="18.6640625" customWidth="1"/>
    <col min="2" max="2" width="5.88671875" customWidth="1"/>
    <col min="3" max="3" width="27" customWidth="1"/>
    <col min="4" max="4" width="22.5546875" customWidth="1"/>
    <col min="5" max="5" width="13" customWidth="1"/>
    <col min="6" max="6" width="9" bestFit="1" customWidth="1"/>
    <col min="7" max="10" width="7" customWidth="1"/>
    <col min="11" max="12" width="11" customWidth="1"/>
    <col min="13" max="13" width="8.5546875" customWidth="1"/>
    <col min="14" max="14" width="22.77734375" customWidth="1"/>
  </cols>
  <sheetData>
    <row r="6" spans="3:8" x14ac:dyDescent="0.3">
      <c r="C6" t="s">
        <v>122</v>
      </c>
      <c r="D6" t="s">
        <v>143</v>
      </c>
      <c r="E6" t="s">
        <v>144</v>
      </c>
    </row>
    <row r="7" spans="3:8" x14ac:dyDescent="0.3">
      <c r="C7" s="2" t="s">
        <v>136</v>
      </c>
      <c r="D7" s="6">
        <v>52.64742943915153</v>
      </c>
      <c r="E7" s="7">
        <v>3.6636736115739831E-2</v>
      </c>
      <c r="H7">
        <v>1197.51</v>
      </c>
    </row>
    <row r="8" spans="3:8" x14ac:dyDescent="0.3">
      <c r="C8" s="2" t="s">
        <v>145</v>
      </c>
      <c r="D8" s="6">
        <v>139.34001609603177</v>
      </c>
      <c r="E8" s="7">
        <v>9.6965102654697224E-2</v>
      </c>
      <c r="H8">
        <v>1377.1364999999998</v>
      </c>
    </row>
    <row r="9" spans="3:8" x14ac:dyDescent="0.3">
      <c r="C9" s="2" t="s">
        <v>137</v>
      </c>
      <c r="D9" s="6">
        <v>59.424530024494629</v>
      </c>
      <c r="E9" s="7">
        <v>4.135284188614613E-2</v>
      </c>
      <c r="H9" s="8">
        <v>0.95833333333333315</v>
      </c>
    </row>
    <row r="10" spans="3:8" x14ac:dyDescent="0.3">
      <c r="C10" s="2" t="s">
        <v>138</v>
      </c>
      <c r="D10" s="6">
        <v>424.34552392149624</v>
      </c>
      <c r="E10" s="7">
        <v>0.29529713316346434</v>
      </c>
    </row>
    <row r="11" spans="3:8" x14ac:dyDescent="0.3">
      <c r="C11" s="2" t="s">
        <v>134</v>
      </c>
      <c r="D11" s="6">
        <v>-28.613435189173781</v>
      </c>
      <c r="E11" s="7">
        <v>-1.9911758001445901E-2</v>
      </c>
    </row>
    <row r="12" spans="3:8" x14ac:dyDescent="0.3">
      <c r="C12" s="2" t="s">
        <v>132</v>
      </c>
      <c r="D12" s="6">
        <v>105.18522084463977</v>
      </c>
      <c r="E12" s="7">
        <v>7.3197176394240102E-2</v>
      </c>
    </row>
    <row r="13" spans="3:8" x14ac:dyDescent="0.3">
      <c r="C13" s="2" t="s">
        <v>130</v>
      </c>
      <c r="D13" s="6">
        <v>27.987387350834663</v>
      </c>
      <c r="E13" s="7">
        <v>1.9476098564823855E-2</v>
      </c>
    </row>
    <row r="14" spans="3:8" x14ac:dyDescent="0.3">
      <c r="C14" s="2" t="s">
        <v>128</v>
      </c>
      <c r="D14" s="6">
        <v>4.3635832057967319</v>
      </c>
      <c r="E14" s="7">
        <v>3.0365669916442807E-3</v>
      </c>
    </row>
    <row r="15" spans="3:8" x14ac:dyDescent="0.3">
      <c r="C15" s="2" t="s">
        <v>135</v>
      </c>
      <c r="D15" s="6">
        <v>-59.350892284140279</v>
      </c>
      <c r="E15" s="7">
        <v>-4.1301598235881309E-2</v>
      </c>
    </row>
    <row r="16" spans="3:8" x14ac:dyDescent="0.3">
      <c r="C16" s="2" t="s">
        <v>139</v>
      </c>
      <c r="D16" s="6">
        <v>718.41199051712738</v>
      </c>
      <c r="E16" s="7">
        <v>0.49993457989016604</v>
      </c>
    </row>
    <row r="17" spans="3:5" x14ac:dyDescent="0.3">
      <c r="C17" s="2" t="s">
        <v>131</v>
      </c>
      <c r="D17" s="6">
        <v>-6.7293539262584883</v>
      </c>
      <c r="E17" s="7">
        <v>-4.6828794235945752E-3</v>
      </c>
    </row>
    <row r="18" spans="3:5" x14ac:dyDescent="0.3">
      <c r="C18" s="2" t="s">
        <v>141</v>
      </c>
      <c r="D18" s="6">
        <v>1437.0120000000002</v>
      </c>
      <c r="E18" s="7">
        <v>1</v>
      </c>
    </row>
    <row r="22" spans="3:5" x14ac:dyDescent="0.3">
      <c r="C22" t="s">
        <v>123</v>
      </c>
      <c r="D22" t="s">
        <v>143</v>
      </c>
      <c r="E22" t="s">
        <v>144</v>
      </c>
    </row>
    <row r="23" spans="3:5" x14ac:dyDescent="0.3">
      <c r="C23" t="s">
        <v>133</v>
      </c>
      <c r="D23">
        <v>823.59721136176711</v>
      </c>
      <c r="E23">
        <v>0.57313175628440616</v>
      </c>
    </row>
    <row r="24" spans="3:5" x14ac:dyDescent="0.3">
      <c r="C24" t="s">
        <v>129</v>
      </c>
      <c r="D24">
        <v>596.03651057415937</v>
      </c>
      <c r="E24">
        <v>0.41477490137462963</v>
      </c>
    </row>
    <row r="25" spans="3:5" x14ac:dyDescent="0.3">
      <c r="C25" t="s">
        <v>137</v>
      </c>
      <c r="D25">
        <v>59.424530024494629</v>
      </c>
      <c r="E25">
        <v>4.135284188614613E-2</v>
      </c>
    </row>
    <row r="26" spans="3:5" x14ac:dyDescent="0.3">
      <c r="C26" t="s">
        <v>136</v>
      </c>
      <c r="D26">
        <v>52.64742943915153</v>
      </c>
      <c r="E26">
        <v>3.6636736115739831E-2</v>
      </c>
    </row>
    <row r="27" spans="3:5" x14ac:dyDescent="0.3">
      <c r="C27" t="s">
        <v>131</v>
      </c>
      <c r="D27">
        <v>-6.7293539262584883</v>
      </c>
      <c r="E27">
        <v>-4.6828794235945752E-3</v>
      </c>
    </row>
    <row r="28" spans="3:5" x14ac:dyDescent="0.3">
      <c r="C28" t="s">
        <v>135</v>
      </c>
      <c r="D28">
        <v>-87.964327473314057</v>
      </c>
      <c r="E28">
        <v>-6.121335623732721E-2</v>
      </c>
    </row>
    <row r="29" spans="3:5" x14ac:dyDescent="0.3">
      <c r="C29" t="s">
        <v>141</v>
      </c>
      <c r="D29">
        <v>1437.0120000000002</v>
      </c>
      <c r="E29">
        <v>1</v>
      </c>
    </row>
    <row r="31" spans="3:5" x14ac:dyDescent="0.3">
      <c r="C31" s="5" t="s">
        <v>123</v>
      </c>
      <c r="D31" t="s">
        <v>143</v>
      </c>
      <c r="E31" t="s">
        <v>144</v>
      </c>
    </row>
    <row r="32" spans="3:5" x14ac:dyDescent="0.3">
      <c r="C32" s="2" t="s">
        <v>136</v>
      </c>
      <c r="D32" s="6">
        <v>18.921708398382446</v>
      </c>
      <c r="E32" s="9">
        <v>1.357849628424697E-2</v>
      </c>
    </row>
    <row r="33" spans="3:5" x14ac:dyDescent="0.3">
      <c r="C33" s="10" t="s">
        <v>136</v>
      </c>
      <c r="D33" s="6">
        <v>18.921708398382446</v>
      </c>
      <c r="E33" s="9">
        <v>1.357849628424697E-2</v>
      </c>
    </row>
    <row r="34" spans="3:5" x14ac:dyDescent="0.3">
      <c r="C34" s="2" t="s">
        <v>129</v>
      </c>
      <c r="D34" s="6">
        <v>1193.3073356957721</v>
      </c>
      <c r="E34" s="9">
        <v>0.85633489759808701</v>
      </c>
    </row>
    <row r="35" spans="3:5" x14ac:dyDescent="0.3">
      <c r="C35" s="10" t="s">
        <v>138</v>
      </c>
      <c r="D35" s="6">
        <v>643.01612913364386</v>
      </c>
      <c r="E35" s="9">
        <v>0.46143783300763974</v>
      </c>
    </row>
    <row r="36" spans="3:5" x14ac:dyDescent="0.3">
      <c r="C36" s="10" t="s">
        <v>130</v>
      </c>
      <c r="D36" s="6">
        <v>393.12999226468941</v>
      </c>
      <c r="E36" s="9">
        <v>0.28211586537547861</v>
      </c>
    </row>
    <row r="37" spans="3:5" x14ac:dyDescent="0.3">
      <c r="C37" s="10" t="s">
        <v>128</v>
      </c>
      <c r="D37" s="6">
        <v>182.69621436264566</v>
      </c>
      <c r="E37" s="9">
        <v>0.13110549088058257</v>
      </c>
    </row>
    <row r="38" spans="3:5" x14ac:dyDescent="0.3">
      <c r="C38" s="10" t="s">
        <v>129</v>
      </c>
      <c r="D38" s="6">
        <v>-25.535000065206702</v>
      </c>
      <c r="E38" s="9">
        <v>-1.8324291665613869E-2</v>
      </c>
    </row>
    <row r="39" spans="3:5" x14ac:dyDescent="0.3">
      <c r="C39" s="2" t="s">
        <v>137</v>
      </c>
      <c r="D39" s="6">
        <v>46.332734040291633</v>
      </c>
      <c r="E39" s="9">
        <v>3.3249051499963142E-2</v>
      </c>
    </row>
    <row r="40" spans="3:5" x14ac:dyDescent="0.3">
      <c r="C40" s="10" t="s">
        <v>137</v>
      </c>
      <c r="D40" s="6">
        <v>46.332734040291633</v>
      </c>
      <c r="E40" s="9">
        <v>3.3249051499963142E-2</v>
      </c>
    </row>
    <row r="41" spans="3:5" x14ac:dyDescent="0.3">
      <c r="C41" s="2" t="s">
        <v>133</v>
      </c>
      <c r="D41" s="6">
        <v>23.488312297743846</v>
      </c>
      <c r="E41" s="9">
        <v>1.6855558416987972E-2</v>
      </c>
    </row>
    <row r="42" spans="3:5" x14ac:dyDescent="0.3">
      <c r="C42" s="10" t="s">
        <v>132</v>
      </c>
      <c r="D42" s="6">
        <v>-687.03657615013651</v>
      </c>
      <c r="E42" s="9">
        <v>-0.49302755332567583</v>
      </c>
    </row>
    <row r="43" spans="3:5" x14ac:dyDescent="0.3">
      <c r="C43" s="10" t="s">
        <v>139</v>
      </c>
      <c r="D43" s="6">
        <v>710.52488844788036</v>
      </c>
      <c r="E43" s="9">
        <v>0.50988311174266376</v>
      </c>
    </row>
    <row r="44" spans="3:5" x14ac:dyDescent="0.3">
      <c r="C44" s="2" t="s">
        <v>135</v>
      </c>
      <c r="D44" s="6">
        <v>-69.549877749041798</v>
      </c>
      <c r="E44" s="9">
        <v>-4.991001534861024E-2</v>
      </c>
    </row>
    <row r="45" spans="3:5" x14ac:dyDescent="0.3">
      <c r="C45" s="10" t="s">
        <v>134</v>
      </c>
      <c r="D45" s="6">
        <v>-72.258654151109482</v>
      </c>
      <c r="E45" s="9">
        <v>-5.1853873140725683E-2</v>
      </c>
    </row>
    <row r="46" spans="3:5" x14ac:dyDescent="0.3">
      <c r="C46" s="10" t="s">
        <v>135</v>
      </c>
      <c r="D46" s="6">
        <v>2.7087764020676781</v>
      </c>
      <c r="E46" s="9">
        <v>1.9438577921154384E-3</v>
      </c>
    </row>
    <row r="47" spans="3:5" x14ac:dyDescent="0.3">
      <c r="C47" s="2" t="s">
        <v>131</v>
      </c>
      <c r="D47" s="6">
        <v>181.00522431685161</v>
      </c>
      <c r="E47" s="9">
        <v>0.12989201154932534</v>
      </c>
    </row>
    <row r="48" spans="3:5" x14ac:dyDescent="0.3">
      <c r="C48" s="10" t="s">
        <v>131</v>
      </c>
      <c r="D48" s="6">
        <v>181.00522431685161</v>
      </c>
      <c r="E48" s="9">
        <v>0.12989201154932534</v>
      </c>
    </row>
    <row r="49" spans="3:11" x14ac:dyDescent="0.3">
      <c r="C49" s="2" t="s">
        <v>141</v>
      </c>
      <c r="D49" s="6">
        <v>1393.5054369999996</v>
      </c>
      <c r="E49" s="9">
        <v>1</v>
      </c>
    </row>
    <row r="53" spans="3:11" x14ac:dyDescent="0.3">
      <c r="C53" s="11" t="s">
        <v>146</v>
      </c>
      <c r="D53" s="12">
        <f>D34</f>
        <v>1193.3073356957721</v>
      </c>
      <c r="E53" s="12">
        <f>D38</f>
        <v>-25.535000065206702</v>
      </c>
      <c r="F53" s="12">
        <f>D35</f>
        <v>643.01612913364386</v>
      </c>
      <c r="G53" s="12">
        <f>D36</f>
        <v>393.12999226468941</v>
      </c>
      <c r="H53" s="12">
        <f>D37</f>
        <v>182.69621436264566</v>
      </c>
      <c r="I53" s="13"/>
      <c r="J53">
        <f>D53/$E$59</f>
        <v>0.85633489759808679</v>
      </c>
      <c r="K53" t="str">
        <f>"Base ($"&amp;TEXT(E53,"###")&amp;", "&amp;TEXT(E38*100,"#.#")&amp;"%)"</f>
        <v>Base ($-26, -1.8%)</v>
      </c>
    </row>
    <row r="54" spans="3:11" x14ac:dyDescent="0.3">
      <c r="C54" s="11" t="s">
        <v>133</v>
      </c>
      <c r="D54" s="12">
        <f>D41</f>
        <v>23.488312297743846</v>
      </c>
      <c r="E54" s="6">
        <f>D53</f>
        <v>1193.3073356957721</v>
      </c>
      <c r="F54" s="6">
        <f>D41</f>
        <v>23.488312297743846</v>
      </c>
      <c r="G54" s="6"/>
      <c r="J54">
        <f t="shared" ref="J54:J58" si="0">D54/$E$59</f>
        <v>1.6855558416987972E-2</v>
      </c>
      <c r="K54" t="str">
        <f>"Day of the Week ($"&amp;TEXT(F53,"###")&amp;", "&amp;TEXT(E35*100,"#.#")&amp;"%)"</f>
        <v>Day of the Week ($643, 46.1%)</v>
      </c>
    </row>
    <row r="55" spans="3:11" x14ac:dyDescent="0.3">
      <c r="C55" s="14" t="s">
        <v>147</v>
      </c>
      <c r="D55" s="12">
        <f>D39</f>
        <v>46.332734040291633</v>
      </c>
      <c r="E55" s="6">
        <f>SUM(D53:D54)</f>
        <v>1216.795647993516</v>
      </c>
      <c r="F55" s="6">
        <f>D55</f>
        <v>46.332734040291633</v>
      </c>
      <c r="G55" s="6"/>
      <c r="J55">
        <f t="shared" si="0"/>
        <v>3.3249051499963142E-2</v>
      </c>
      <c r="K55" t="str">
        <f>"Labor ($"&amp;TEXT(G53,"###")&amp;", "&amp;TEXT(E36*100,"#.#")&amp;"%)"</f>
        <v>Labor ($393, 28.2%)</v>
      </c>
    </row>
    <row r="56" spans="3:11" x14ac:dyDescent="0.3">
      <c r="C56" s="15" t="s">
        <v>136</v>
      </c>
      <c r="D56" s="12">
        <f>D32</f>
        <v>18.921708398382446</v>
      </c>
      <c r="E56" s="6">
        <f>SUM(E55:F55)</f>
        <v>1263.1283820338076</v>
      </c>
      <c r="F56" s="6">
        <f>D56</f>
        <v>18.921708398382446</v>
      </c>
      <c r="G56" s="6"/>
      <c r="J56">
        <f t="shared" si="0"/>
        <v>1.3578496284246969E-2</v>
      </c>
      <c r="K56" t="str">
        <f>"Operating Hours ($"&amp;TEXT(H53,"###")&amp;", "&amp;TEXT(E37*100,"#.#")&amp;"%)"</f>
        <v>Operating Hours ($183, 13.1%)</v>
      </c>
    </row>
    <row r="57" spans="3:11" x14ac:dyDescent="0.3">
      <c r="C57" s="16" t="s">
        <v>131</v>
      </c>
      <c r="D57" s="12">
        <f>D47</f>
        <v>181.00522431685161</v>
      </c>
      <c r="E57" s="6">
        <f>SUM(E56:F56)</f>
        <v>1282.05009043219</v>
      </c>
      <c r="F57" s="6">
        <f>D57</f>
        <v>181.00522431685161</v>
      </c>
      <c r="G57" s="6"/>
      <c r="J57">
        <f t="shared" si="0"/>
        <v>0.12989201154932534</v>
      </c>
      <c r="K57" t="str">
        <f>"Seasonality ($"&amp;TEXT(F54,"###")&amp;", "&amp;TEXT(E43*100,"#.#")&amp;"%)"</f>
        <v>Seasonality ($23, 51.%)</v>
      </c>
    </row>
    <row r="58" spans="3:11" x14ac:dyDescent="0.3">
      <c r="C58" s="16" t="s">
        <v>148</v>
      </c>
      <c r="D58" s="12">
        <f>D44</f>
        <v>-69.549877749041798</v>
      </c>
      <c r="E58" s="6">
        <f>SUM(E57:F57,D58)</f>
        <v>1393.5054369999998</v>
      </c>
      <c r="F58" s="3">
        <f>D58*-1</f>
        <v>69.549877749041798</v>
      </c>
      <c r="G58" s="6"/>
      <c r="J58">
        <f t="shared" si="0"/>
        <v>-4.9910015348610233E-2</v>
      </c>
      <c r="K58" t="str">
        <f>"Holiday ($"&amp;TEXT(G54,"###")&amp;", "&amp;TEXT(E42*100,"#.#")&amp;"%)"</f>
        <v>Holiday ($, -49.3%)</v>
      </c>
    </row>
    <row r="59" spans="3:11" x14ac:dyDescent="0.3">
      <c r="C59" s="17" t="s">
        <v>149</v>
      </c>
      <c r="E59" s="6">
        <f>SUM(D53:D58)</f>
        <v>1393.5054369999998</v>
      </c>
      <c r="K59" t="str">
        <f>"Clearance ($"&amp;TEXT(F55,"###")&amp;", "&amp;TEXT(E39*100,"#.#")&amp;"%)"</f>
        <v>Clearance ($46, 3.3%)</v>
      </c>
    </row>
    <row r="60" spans="3:11" x14ac:dyDescent="0.3">
      <c r="D60" s="12"/>
      <c r="K60" t="str">
        <f>"B3G3 ($"&amp;TEXT(F56,"###")&amp;", "&amp;TEXT(E32*100,"#.#")&amp;"%)"</f>
        <v>B3G3 ($19, 1.4%)</v>
      </c>
    </row>
    <row r="61" spans="3:11" x14ac:dyDescent="0.3">
      <c r="K61" t="str">
        <f>"Weather ($"&amp;TEXT(F57,"###")&amp;", "&amp;TEXT(E47*100,"#.#")&amp;"%)"</f>
        <v>Weather ($181, 13.%)</v>
      </c>
    </row>
    <row r="62" spans="3:11" x14ac:dyDescent="0.3">
      <c r="K62" t="str">
        <f>"Other Promos (-$"&amp;TEXT(F58,"###")&amp;", "&amp;TEXT(E46*100,"#.#")&amp;"%)"</f>
        <v>Other Promos (-$70, .2%)</v>
      </c>
    </row>
    <row r="63" spans="3:11" ht="57.6" x14ac:dyDescent="0.3">
      <c r="K63" s="1" t="s">
        <v>150</v>
      </c>
    </row>
  </sheetData>
  <pageMargins left="0.7" right="0.7" top="0.25" bottom="0.75" header="0.3" footer="0.3"/>
  <pageSetup fitToHeight="0" orientation="portrait" r:id="rId2"/>
  <headerFooter>
    <oddFooter>&amp;L&amp;"Arial,Regular"&amp;8&amp;K01+049http://www.vertex42.com/ExcelTemplates/waterfall-chart.html&amp;R&amp;"Arial,Regular"&amp;8&amp;K01+049Waterfall Chart Template by Vertex42.com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Lasso_Weather_Output</vt:lpstr>
      <vt:lpstr>UK FY16-FY17 WATERFALL</vt:lpstr>
      <vt:lpstr>'UK FY16-FY17 WATERFALL'!Print_Area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2018-03-01T22:22:50Z</dcterms:created>
  <dcterms:modified xsi:type="dcterms:W3CDTF">2018-03-02T20:40:23Z</dcterms:modified>
</cp:coreProperties>
</file>