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VA\Downloads\"/>
    </mc:Choice>
  </mc:AlternateContent>
  <bookViews>
    <workbookView xWindow="480" yWindow="105" windowWidth="11355" windowHeight="8385" tabRatio="364"/>
  </bookViews>
  <sheets>
    <sheet name="SKP Awal" sheetId="4" r:id="rId1"/>
    <sheet name="PENGUKURAN" sheetId="5" r:id="rId2"/>
    <sheet name="CATATAN" sheetId="6" r:id="rId3"/>
  </sheets>
  <externalReferences>
    <externalReference r:id="rId4"/>
  </externalReferences>
  <definedNames>
    <definedName name="_xlnm.Print_Area" localSheetId="0">'SKP Awal'!$A$1:$L$62</definedName>
    <definedName name="_xlnm.Print_Titles" localSheetId="1">PENGUKURAN!$5:$7</definedName>
    <definedName name="_xlnm.Print_Titles" localSheetId="0">'SKP Awal'!$1:$10</definedName>
  </definedNames>
  <calcPr calcId="152511"/>
</workbook>
</file>

<file path=xl/calcChain.xml><?xml version="1.0" encoding="utf-8"?>
<calcChain xmlns="http://schemas.openxmlformats.org/spreadsheetml/2006/main">
  <c r="D12" i="6" l="1"/>
  <c r="D23" i="6"/>
  <c r="E23" i="6" s="1"/>
  <c r="D22" i="6"/>
  <c r="E21" i="6"/>
  <c r="E20" i="6"/>
  <c r="F19" i="6"/>
  <c r="E19" i="6"/>
  <c r="F18" i="6"/>
  <c r="E18" i="6"/>
  <c r="E17" i="6"/>
  <c r="E16" i="6"/>
  <c r="D25" i="6"/>
  <c r="E25" i="6" s="1"/>
  <c r="R11" i="5"/>
  <c r="R12" i="5"/>
  <c r="S12" i="5"/>
  <c r="R14" i="5"/>
  <c r="S15" i="5"/>
  <c r="R16" i="5"/>
  <c r="R17" i="5"/>
  <c r="S17" i="5"/>
  <c r="R18" i="5"/>
  <c r="R19" i="5"/>
  <c r="S19" i="5"/>
  <c r="R20" i="5"/>
  <c r="R21" i="5"/>
  <c r="S21" i="5"/>
  <c r="R22" i="5"/>
  <c r="R23" i="5"/>
  <c r="S23" i="5"/>
  <c r="R24" i="5"/>
  <c r="R25" i="5"/>
  <c r="S25" i="5"/>
  <c r="R27" i="5"/>
  <c r="R28" i="5"/>
  <c r="S28" i="5"/>
  <c r="R29" i="5"/>
  <c r="R30" i="5"/>
  <c r="S30" i="5"/>
  <c r="R31" i="5"/>
  <c r="R32" i="5"/>
  <c r="S32" i="5"/>
  <c r="R33" i="5"/>
  <c r="R34" i="5"/>
  <c r="S34" i="5"/>
  <c r="R36" i="5"/>
  <c r="R37" i="5"/>
  <c r="S37" i="5"/>
  <c r="R38" i="5"/>
  <c r="R39" i="5"/>
  <c r="S39" i="5"/>
  <c r="R41" i="5"/>
  <c r="R42" i="5"/>
  <c r="S42" i="5"/>
  <c r="R43" i="5"/>
  <c r="R44" i="5"/>
  <c r="S44" i="5"/>
  <c r="R45" i="5"/>
  <c r="R46" i="5"/>
  <c r="S46" i="5"/>
  <c r="F19" i="5"/>
  <c r="F20" i="5"/>
  <c r="O16" i="5"/>
  <c r="O17" i="5"/>
  <c r="O18" i="5"/>
  <c r="O21" i="5"/>
  <c r="O22" i="5"/>
  <c r="O23" i="5"/>
  <c r="O24" i="5"/>
  <c r="O25" i="5"/>
  <c r="O27" i="5"/>
  <c r="O28" i="5"/>
  <c r="O29" i="5"/>
  <c r="O30" i="5"/>
  <c r="O31" i="5"/>
  <c r="O32" i="5"/>
  <c r="O33" i="5"/>
  <c r="O34" i="5"/>
  <c r="O38" i="5"/>
  <c r="O39" i="5"/>
  <c r="O14" i="5"/>
  <c r="P11" i="5"/>
  <c r="P16" i="5"/>
  <c r="P20" i="5"/>
  <c r="P24" i="5"/>
  <c r="P29" i="5"/>
  <c r="P33" i="5"/>
  <c r="P38" i="5"/>
  <c r="P43" i="5"/>
  <c r="L11" i="5"/>
  <c r="S11" i="5" s="1"/>
  <c r="L12" i="5"/>
  <c r="L14" i="5"/>
  <c r="S14" i="5" s="1"/>
  <c r="L15" i="5"/>
  <c r="L16" i="5"/>
  <c r="S16" i="5" s="1"/>
  <c r="L17" i="5"/>
  <c r="L18" i="5"/>
  <c r="S18" i="5" s="1"/>
  <c r="L19" i="5"/>
  <c r="L20" i="5"/>
  <c r="S20" i="5" s="1"/>
  <c r="L21" i="5"/>
  <c r="L22" i="5"/>
  <c r="S22" i="5" s="1"/>
  <c r="L23" i="5"/>
  <c r="L24" i="5"/>
  <c r="S24" i="5" s="1"/>
  <c r="L25" i="5"/>
  <c r="L27" i="5"/>
  <c r="S27" i="5" s="1"/>
  <c r="L28" i="5"/>
  <c r="L29" i="5"/>
  <c r="S29" i="5" s="1"/>
  <c r="L30" i="5"/>
  <c r="L31" i="5"/>
  <c r="S31" i="5" s="1"/>
  <c r="L32" i="5"/>
  <c r="L33" i="5"/>
  <c r="S33" i="5" s="1"/>
  <c r="L34" i="5"/>
  <c r="L36" i="5"/>
  <c r="S36" i="5" s="1"/>
  <c r="L37" i="5"/>
  <c r="L38" i="5"/>
  <c r="S38" i="5" s="1"/>
  <c r="L39" i="5"/>
  <c r="L41" i="5"/>
  <c r="S41" i="5" s="1"/>
  <c r="L42" i="5"/>
  <c r="L43" i="5"/>
  <c r="S43" i="5" s="1"/>
  <c r="L44" i="5"/>
  <c r="L45" i="5"/>
  <c r="S45" i="5" s="1"/>
  <c r="L46" i="5"/>
  <c r="L10" i="5"/>
  <c r="J11" i="5"/>
  <c r="J12" i="5"/>
  <c r="J14" i="5"/>
  <c r="J15" i="5"/>
  <c r="J16" i="5"/>
  <c r="J17" i="5"/>
  <c r="J18" i="5"/>
  <c r="J19" i="5"/>
  <c r="J20" i="5"/>
  <c r="J21" i="5"/>
  <c r="J22" i="5"/>
  <c r="J23" i="5"/>
  <c r="J24" i="5"/>
  <c r="J25" i="5"/>
  <c r="J27" i="5"/>
  <c r="J28" i="5"/>
  <c r="J29" i="5"/>
  <c r="J30" i="5"/>
  <c r="J31" i="5"/>
  <c r="J32" i="5"/>
  <c r="J33" i="5"/>
  <c r="J34" i="5"/>
  <c r="J36" i="5"/>
  <c r="J37" i="5"/>
  <c r="J38" i="5"/>
  <c r="J39" i="5"/>
  <c r="J41" i="5"/>
  <c r="J42" i="5"/>
  <c r="J43" i="5"/>
  <c r="J44" i="5"/>
  <c r="J45" i="5"/>
  <c r="J46" i="5"/>
  <c r="J10" i="5"/>
  <c r="I11" i="5"/>
  <c r="I12" i="5"/>
  <c r="I14" i="5"/>
  <c r="I15" i="5"/>
  <c r="I16" i="5"/>
  <c r="I17" i="5"/>
  <c r="I18" i="5"/>
  <c r="I19" i="5"/>
  <c r="I20" i="5"/>
  <c r="I21" i="5"/>
  <c r="I22" i="5"/>
  <c r="I23" i="5"/>
  <c r="I24" i="5"/>
  <c r="I25" i="5"/>
  <c r="I27" i="5"/>
  <c r="I28" i="5"/>
  <c r="I29" i="5"/>
  <c r="I30" i="5"/>
  <c r="I31" i="5"/>
  <c r="I32" i="5"/>
  <c r="I33" i="5"/>
  <c r="I34" i="5"/>
  <c r="I36" i="5"/>
  <c r="I37" i="5"/>
  <c r="I38" i="5"/>
  <c r="I39" i="5"/>
  <c r="I41" i="5"/>
  <c r="I42" i="5"/>
  <c r="I43" i="5"/>
  <c r="I44" i="5"/>
  <c r="I45" i="5"/>
  <c r="I46" i="5"/>
  <c r="I10" i="5"/>
  <c r="H11" i="5"/>
  <c r="H12" i="5"/>
  <c r="P12" i="5" s="1"/>
  <c r="H14" i="5"/>
  <c r="P14" i="5" s="1"/>
  <c r="H15" i="5"/>
  <c r="P15" i="5" s="1"/>
  <c r="H16" i="5"/>
  <c r="H17" i="5"/>
  <c r="P17" i="5" s="1"/>
  <c r="H18" i="5"/>
  <c r="P18" i="5" s="1"/>
  <c r="H19" i="5"/>
  <c r="P19" i="5" s="1"/>
  <c r="H20" i="5"/>
  <c r="H21" i="5"/>
  <c r="P21" i="5" s="1"/>
  <c r="H22" i="5"/>
  <c r="P22" i="5" s="1"/>
  <c r="H23" i="5"/>
  <c r="P23" i="5" s="1"/>
  <c r="H24" i="5"/>
  <c r="H25" i="5"/>
  <c r="P25" i="5" s="1"/>
  <c r="H27" i="5"/>
  <c r="P27" i="5" s="1"/>
  <c r="H28" i="5"/>
  <c r="P28" i="5" s="1"/>
  <c r="H29" i="5"/>
  <c r="H30" i="5"/>
  <c r="P30" i="5" s="1"/>
  <c r="H31" i="5"/>
  <c r="P31" i="5" s="1"/>
  <c r="H32" i="5"/>
  <c r="P32" i="5" s="1"/>
  <c r="H33" i="5"/>
  <c r="H34" i="5"/>
  <c r="P34" i="5" s="1"/>
  <c r="H36" i="5"/>
  <c r="P36" i="5" s="1"/>
  <c r="H37" i="5"/>
  <c r="P37" i="5" s="1"/>
  <c r="H38" i="5"/>
  <c r="H39" i="5"/>
  <c r="P39" i="5" s="1"/>
  <c r="H41" i="5"/>
  <c r="P41" i="5" s="1"/>
  <c r="H42" i="5"/>
  <c r="P42" i="5" s="1"/>
  <c r="H43" i="5"/>
  <c r="H44" i="5"/>
  <c r="P44" i="5" s="1"/>
  <c r="H45" i="5"/>
  <c r="P45" i="5" s="1"/>
  <c r="H46" i="5"/>
  <c r="P46" i="5" s="1"/>
  <c r="H10" i="5"/>
  <c r="P10" i="5" s="1"/>
  <c r="O19" i="5"/>
  <c r="O20" i="5"/>
  <c r="G41" i="5"/>
  <c r="O41" i="5" s="1"/>
  <c r="G42" i="5"/>
  <c r="O42" i="5" s="1"/>
  <c r="G45" i="5"/>
  <c r="O45" i="5" s="1"/>
  <c r="G46" i="5"/>
  <c r="O46" i="5" s="1"/>
  <c r="F11" i="5"/>
  <c r="F12" i="5"/>
  <c r="F14" i="5"/>
  <c r="F15" i="5"/>
  <c r="F16" i="5"/>
  <c r="F17" i="5"/>
  <c r="F18" i="5"/>
  <c r="F21" i="5"/>
  <c r="F22" i="5"/>
  <c r="F23" i="5"/>
  <c r="F24" i="5"/>
  <c r="F25" i="5"/>
  <c r="F27" i="5"/>
  <c r="F28" i="5"/>
  <c r="F29" i="5"/>
  <c r="F30" i="5"/>
  <c r="F31" i="5"/>
  <c r="F32" i="5"/>
  <c r="F33" i="5"/>
  <c r="F34" i="5"/>
  <c r="F36" i="5"/>
  <c r="G36" i="5" s="1"/>
  <c r="O36" i="5" s="1"/>
  <c r="F37" i="5"/>
  <c r="G37" i="5" s="1"/>
  <c r="O37" i="5" s="1"/>
  <c r="F38" i="5"/>
  <c r="F39" i="5"/>
  <c r="F41" i="5"/>
  <c r="F42" i="5"/>
  <c r="F43" i="5"/>
  <c r="G43" i="5" s="1"/>
  <c r="O43" i="5" s="1"/>
  <c r="F44" i="5"/>
  <c r="G44" i="5" s="1"/>
  <c r="O44" i="5" s="1"/>
  <c r="F45" i="5"/>
  <c r="F46" i="5"/>
  <c r="F10" i="5"/>
  <c r="E14" i="5"/>
  <c r="E15" i="5"/>
  <c r="E16" i="5"/>
  <c r="E17" i="5"/>
  <c r="E18" i="5"/>
  <c r="E19" i="5"/>
  <c r="E20" i="5"/>
  <c r="E21" i="5"/>
  <c r="E22" i="5"/>
  <c r="E23" i="5"/>
  <c r="E24" i="5"/>
  <c r="E25" i="5"/>
  <c r="E27" i="5"/>
  <c r="E28" i="5"/>
  <c r="E29" i="5"/>
  <c r="E30" i="5"/>
  <c r="E31" i="5"/>
  <c r="E32" i="5"/>
  <c r="E33" i="5"/>
  <c r="E34" i="5"/>
  <c r="E36" i="5"/>
  <c r="E37" i="5"/>
  <c r="E38" i="5"/>
  <c r="E39" i="5"/>
  <c r="E10" i="5"/>
  <c r="B11" i="5"/>
  <c r="B12" i="5"/>
  <c r="B14" i="5"/>
  <c r="B15" i="5"/>
  <c r="B16" i="5"/>
  <c r="B17" i="5"/>
  <c r="B18" i="5"/>
  <c r="B19" i="5"/>
  <c r="B20" i="5"/>
  <c r="B21" i="5"/>
  <c r="B22" i="5"/>
  <c r="B23" i="5"/>
  <c r="B24" i="5"/>
  <c r="B25" i="5"/>
  <c r="B27" i="5"/>
  <c r="B28" i="5"/>
  <c r="B29" i="5"/>
  <c r="B30" i="5"/>
  <c r="B31" i="5"/>
  <c r="B32" i="5"/>
  <c r="B33" i="5"/>
  <c r="B34" i="5"/>
  <c r="B36" i="5"/>
  <c r="B37" i="5"/>
  <c r="B38" i="5"/>
  <c r="B39" i="5"/>
  <c r="B41" i="5"/>
  <c r="B42" i="5"/>
  <c r="B43" i="5"/>
  <c r="B44" i="5"/>
  <c r="B45" i="5"/>
  <c r="B46" i="5"/>
  <c r="B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10" i="5"/>
  <c r="AJ46" i="5" l="1"/>
  <c r="AI46" i="5"/>
  <c r="AH46" i="5"/>
  <c r="AG46" i="5"/>
  <c r="AD46" i="5"/>
  <c r="AC46" i="5"/>
  <c r="AB46" i="5"/>
  <c r="AF46" i="5" s="1"/>
  <c r="AA46" i="5"/>
  <c r="AE46" i="5" s="1"/>
  <c r="X46" i="5"/>
  <c r="AJ45" i="5"/>
  <c r="AI45" i="5"/>
  <c r="AB45" i="5"/>
  <c r="AF45" i="5" s="1"/>
  <c r="X45" i="5"/>
  <c r="AC45" i="5"/>
  <c r="AD45" i="5"/>
  <c r="AJ44" i="5"/>
  <c r="AI44" i="5"/>
  <c r="AB44" i="5"/>
  <c r="AF44" i="5" s="1"/>
  <c r="X44" i="5"/>
  <c r="AG44" i="5"/>
  <c r="AC44" i="5"/>
  <c r="AD44" i="5"/>
  <c r="AJ43" i="5"/>
  <c r="AI43" i="5"/>
  <c r="AB43" i="5"/>
  <c r="AF43" i="5" s="1"/>
  <c r="X43" i="5"/>
  <c r="AG43" i="5"/>
  <c r="AC43" i="5"/>
  <c r="AD43" i="5"/>
  <c r="AJ42" i="5"/>
  <c r="AI42" i="5"/>
  <c r="AB42" i="5"/>
  <c r="AF42" i="5" s="1"/>
  <c r="X42" i="5"/>
  <c r="AG42" i="5"/>
  <c r="AC42" i="5"/>
  <c r="AD42" i="5"/>
  <c r="AJ41" i="5"/>
  <c r="AI41" i="5"/>
  <c r="AB41" i="5"/>
  <c r="AF41" i="5" s="1"/>
  <c r="X41" i="5"/>
  <c r="AG41" i="5"/>
  <c r="AC41" i="5"/>
  <c r="AD41" i="5"/>
  <c r="AJ40" i="5"/>
  <c r="AI40" i="5"/>
  <c r="AH40" i="5"/>
  <c r="AB40" i="5"/>
  <c r="AF40" i="5" s="1"/>
  <c r="AA40" i="5"/>
  <c r="X40" i="5"/>
  <c r="AG40" i="5"/>
  <c r="AC40" i="5"/>
  <c r="AD40" i="5"/>
  <c r="AJ39" i="5"/>
  <c r="AI39" i="5"/>
  <c r="AH39" i="5"/>
  <c r="AG39" i="5"/>
  <c r="AD39" i="5"/>
  <c r="AC39" i="5"/>
  <c r="AB39" i="5"/>
  <c r="AF39" i="5" s="1"/>
  <c r="AA39" i="5"/>
  <c r="AE39" i="5" s="1"/>
  <c r="X39" i="5"/>
  <c r="AJ38" i="5"/>
  <c r="AI38" i="5"/>
  <c r="AB38" i="5"/>
  <c r="AF38" i="5" s="1"/>
  <c r="X38" i="5"/>
  <c r="AG38" i="5"/>
  <c r="AC38" i="5"/>
  <c r="AD38" i="5"/>
  <c r="AJ37" i="5"/>
  <c r="AI37" i="5"/>
  <c r="AB37" i="5"/>
  <c r="AF37" i="5" s="1"/>
  <c r="X37" i="5"/>
  <c r="AG37" i="5"/>
  <c r="AC37" i="5"/>
  <c r="AD37" i="5"/>
  <c r="AJ36" i="5"/>
  <c r="AI36" i="5"/>
  <c r="AB36" i="5"/>
  <c r="AF36" i="5" s="1"/>
  <c r="X36" i="5"/>
  <c r="AG36" i="5"/>
  <c r="AC36" i="5"/>
  <c r="AD36" i="5"/>
  <c r="AJ35" i="5"/>
  <c r="AI35" i="5"/>
  <c r="AH35" i="5"/>
  <c r="AG35" i="5"/>
  <c r="AD35" i="5"/>
  <c r="AC35" i="5"/>
  <c r="AK35" i="5" s="1"/>
  <c r="AB35" i="5"/>
  <c r="AF35" i="5" s="1"/>
  <c r="AA35" i="5"/>
  <c r="AE35" i="5" s="1"/>
  <c r="Y35" i="5"/>
  <c r="X35" i="5"/>
  <c r="AJ34" i="5"/>
  <c r="AI34" i="5"/>
  <c r="AB34" i="5"/>
  <c r="AF34" i="5" s="1"/>
  <c r="AA34" i="5"/>
  <c r="X34" i="5"/>
  <c r="AG34" i="5"/>
  <c r="AC34" i="5"/>
  <c r="AD34" i="5"/>
  <c r="AJ33" i="5"/>
  <c r="AI33" i="5"/>
  <c r="AB33" i="5"/>
  <c r="AF33" i="5" s="1"/>
  <c r="X33" i="5"/>
  <c r="AG33" i="5"/>
  <c r="AC33" i="5"/>
  <c r="AD33" i="5"/>
  <c r="AJ32" i="5"/>
  <c r="AI32" i="5"/>
  <c r="AB32" i="5"/>
  <c r="AF32" i="5" s="1"/>
  <c r="X32" i="5"/>
  <c r="AG32" i="5"/>
  <c r="AC32" i="5"/>
  <c r="AD32" i="5"/>
  <c r="AJ31" i="5"/>
  <c r="AI31" i="5"/>
  <c r="AH31" i="5"/>
  <c r="AG31" i="5"/>
  <c r="AD31" i="5"/>
  <c r="AC31" i="5"/>
  <c r="AB31" i="5"/>
  <c r="AF31" i="5" s="1"/>
  <c r="AA31" i="5"/>
  <c r="X31" i="5"/>
  <c r="AJ30" i="5"/>
  <c r="AI30" i="5"/>
  <c r="AB30" i="5"/>
  <c r="AF30" i="5" s="1"/>
  <c r="X30" i="5"/>
  <c r="AG30" i="5"/>
  <c r="AC30" i="5"/>
  <c r="AD30" i="5"/>
  <c r="AJ29" i="5"/>
  <c r="AI29" i="5"/>
  <c r="AB29" i="5"/>
  <c r="AF29" i="5" s="1"/>
  <c r="X29" i="5"/>
  <c r="AG29" i="5"/>
  <c r="AC29" i="5"/>
  <c r="AD29" i="5"/>
  <c r="AJ28" i="5"/>
  <c r="AI28" i="5"/>
  <c r="AB28" i="5"/>
  <c r="AF28" i="5" s="1"/>
  <c r="X28" i="5"/>
  <c r="AG28" i="5"/>
  <c r="AC28" i="5"/>
  <c r="AD28" i="5"/>
  <c r="AJ27" i="5"/>
  <c r="AI27" i="5"/>
  <c r="AB27" i="5"/>
  <c r="AF27" i="5" s="1"/>
  <c r="X27" i="5"/>
  <c r="AG27" i="5"/>
  <c r="AC27" i="5"/>
  <c r="AD27" i="5"/>
  <c r="AJ26" i="5"/>
  <c r="AI26" i="5"/>
  <c r="AB26" i="5"/>
  <c r="AF26" i="5" s="1"/>
  <c r="X26" i="5"/>
  <c r="AG26" i="5"/>
  <c r="AC26" i="5"/>
  <c r="AD26" i="5"/>
  <c r="AJ25" i="5"/>
  <c r="AI25" i="5"/>
  <c r="AB25" i="5"/>
  <c r="AF25" i="5" s="1"/>
  <c r="X25" i="5"/>
  <c r="AG25" i="5"/>
  <c r="AC25" i="5"/>
  <c r="AD25" i="5"/>
  <c r="AP24" i="5"/>
  <c r="AJ24" i="5"/>
  <c r="AI24" i="5"/>
  <c r="AB24" i="5"/>
  <c r="AF24" i="5" s="1"/>
  <c r="X24" i="5"/>
  <c r="AO24" i="5"/>
  <c r="AC24" i="5"/>
  <c r="AD24" i="5"/>
  <c r="AP23" i="5"/>
  <c r="AJ23" i="5"/>
  <c r="AI23" i="5"/>
  <c r="AB23" i="5"/>
  <c r="AF23" i="5" s="1"/>
  <c r="X23" i="5"/>
  <c r="AC23" i="5"/>
  <c r="AD23" i="5"/>
  <c r="AP22" i="5"/>
  <c r="AO22" i="5"/>
  <c r="AR22" i="5" s="1"/>
  <c r="AJ22" i="5"/>
  <c r="AI22" i="5"/>
  <c r="AH22" i="5"/>
  <c r="AG22" i="5"/>
  <c r="AD22" i="5"/>
  <c r="AC22" i="5"/>
  <c r="AB22" i="5"/>
  <c r="AF22" i="5" s="1"/>
  <c r="AA22" i="5"/>
  <c r="AE22" i="5" s="1"/>
  <c r="X22" i="5"/>
  <c r="AP21" i="5"/>
  <c r="AO21" i="5"/>
  <c r="AJ21" i="5"/>
  <c r="AI21" i="5"/>
  <c r="AB21" i="5"/>
  <c r="AF21" i="5" s="1"/>
  <c r="AA21" i="5"/>
  <c r="X21" i="5"/>
  <c r="AG21" i="5"/>
  <c r="AC21" i="5"/>
  <c r="AD21" i="5"/>
  <c r="AP20" i="5"/>
  <c r="AJ20" i="5"/>
  <c r="AI20" i="5"/>
  <c r="AB20" i="5"/>
  <c r="AF20" i="5" s="1"/>
  <c r="AA20" i="5"/>
  <c r="X20" i="5"/>
  <c r="AG20" i="5"/>
  <c r="AC20" i="5"/>
  <c r="AD20" i="5"/>
  <c r="AP19" i="5"/>
  <c r="AQ19" i="5" s="1"/>
  <c r="AO19" i="5"/>
  <c r="AR19" i="5" s="1"/>
  <c r="AJ19" i="5"/>
  <c r="AI19" i="5"/>
  <c r="AH19" i="5"/>
  <c r="AG19" i="5"/>
  <c r="AD19" i="5"/>
  <c r="AC19" i="5"/>
  <c r="AB19" i="5"/>
  <c r="AF19" i="5" s="1"/>
  <c r="AA19" i="5"/>
  <c r="AE19" i="5" s="1"/>
  <c r="X19" i="5"/>
  <c r="AP18" i="5"/>
  <c r="AJ18" i="5"/>
  <c r="AI18" i="5"/>
  <c r="AD18" i="5"/>
  <c r="AB18" i="5"/>
  <c r="AF18" i="5" s="1"/>
  <c r="X18" i="5"/>
  <c r="AG18" i="5"/>
  <c r="AC18" i="5"/>
  <c r="AP17" i="5"/>
  <c r="AO17" i="5"/>
  <c r="AR17" i="5" s="1"/>
  <c r="AJ17" i="5"/>
  <c r="AI17" i="5"/>
  <c r="AH17" i="5"/>
  <c r="AG17" i="5"/>
  <c r="AD17" i="5"/>
  <c r="AC17" i="5"/>
  <c r="AB17" i="5"/>
  <c r="AF17" i="5" s="1"/>
  <c r="AA17" i="5"/>
  <c r="AE17" i="5" s="1"/>
  <c r="X17" i="5"/>
  <c r="AP16" i="5"/>
  <c r="AJ16" i="5"/>
  <c r="AI16" i="5"/>
  <c r="AB16" i="5"/>
  <c r="AF16" i="5" s="1"/>
  <c r="X16" i="5"/>
  <c r="AA16" i="5"/>
  <c r="AC16" i="5"/>
  <c r="AD16" i="5"/>
  <c r="AP15" i="5"/>
  <c r="AO15" i="5"/>
  <c r="AR15" i="5" s="1"/>
  <c r="AJ15" i="5"/>
  <c r="AI15" i="5"/>
  <c r="AH15" i="5"/>
  <c r="AG15" i="5"/>
  <c r="AD15" i="5"/>
  <c r="AC15" i="5"/>
  <c r="AB15" i="5"/>
  <c r="AF15" i="5" s="1"/>
  <c r="AA15" i="5"/>
  <c r="X15" i="5"/>
  <c r="AP14" i="5"/>
  <c r="AJ14" i="5"/>
  <c r="AI14" i="5"/>
  <c r="AB14" i="5"/>
  <c r="AF14" i="5" s="1"/>
  <c r="X14" i="5"/>
  <c r="AA14" i="5"/>
  <c r="AC14" i="5"/>
  <c r="AD14" i="5"/>
  <c r="AP13" i="5"/>
  <c r="AJ13" i="5"/>
  <c r="AI13" i="5"/>
  <c r="AB13" i="5"/>
  <c r="AF13" i="5" s="1"/>
  <c r="X13" i="5"/>
  <c r="AG13" i="5"/>
  <c r="AC13" i="5"/>
  <c r="AD13" i="5"/>
  <c r="AP12" i="5"/>
  <c r="AO12" i="5"/>
  <c r="AJ12" i="5"/>
  <c r="AI12" i="5"/>
  <c r="AB12" i="5"/>
  <c r="AF12" i="5" s="1"/>
  <c r="X12" i="5"/>
  <c r="AG12" i="5"/>
  <c r="AD12" i="5"/>
  <c r="AP11" i="5"/>
  <c r="AJ11" i="5"/>
  <c r="AI11" i="5"/>
  <c r="AB11" i="5"/>
  <c r="AF11" i="5" s="1"/>
  <c r="X11" i="5"/>
  <c r="AA11" i="5"/>
  <c r="AD11" i="5"/>
  <c r="AJ10" i="5"/>
  <c r="AI10" i="5"/>
  <c r="AB10" i="5"/>
  <c r="AF10" i="5" s="1"/>
  <c r="X10" i="5"/>
  <c r="R10" i="5"/>
  <c r="AA10" i="5" s="1"/>
  <c r="AC10" i="5"/>
  <c r="S10" i="5"/>
  <c r="AD10" i="5"/>
  <c r="AP8" i="5"/>
  <c r="AO8" i="5"/>
  <c r="AJ8" i="5"/>
  <c r="AI8" i="5"/>
  <c r="AH8" i="5"/>
  <c r="AG8" i="5"/>
  <c r="AD8" i="5"/>
  <c r="AC8" i="5"/>
  <c r="AK8" i="5" s="1"/>
  <c r="AB8" i="5"/>
  <c r="AF8" i="5" s="1"/>
  <c r="AA8" i="5"/>
  <c r="AE8" i="5" s="1"/>
  <c r="Y8" i="5"/>
  <c r="X8" i="5"/>
  <c r="C8" i="5"/>
  <c r="AK19" i="5" l="1"/>
  <c r="U19" i="5" s="1"/>
  <c r="V19" i="5" s="1"/>
  <c r="Y19" i="5" s="1"/>
  <c r="AQ8" i="5"/>
  <c r="AK46" i="5"/>
  <c r="U46" i="5" s="1"/>
  <c r="V46" i="5" s="1"/>
  <c r="Y46" i="5" s="1"/>
  <c r="AE31" i="5"/>
  <c r="AC12" i="5"/>
  <c r="AC11" i="5"/>
  <c r="AH41" i="5"/>
  <c r="AH42" i="5"/>
  <c r="AH43" i="5"/>
  <c r="AH44" i="5"/>
  <c r="AA24" i="5"/>
  <c r="AA28" i="5"/>
  <c r="AE28" i="5" s="1"/>
  <c r="AK28" i="5" s="1"/>
  <c r="AH29" i="5"/>
  <c r="AK22" i="5"/>
  <c r="U22" i="5" s="1"/>
  <c r="V22" i="5" s="1"/>
  <c r="Y22" i="5" s="1"/>
  <c r="AA27" i="5"/>
  <c r="AA41" i="5"/>
  <c r="AE41" i="5" s="1"/>
  <c r="AK41" i="5" s="1"/>
  <c r="AA42" i="5"/>
  <c r="AE42" i="5" s="1"/>
  <c r="AK42" i="5" s="1"/>
  <c r="AA43" i="5"/>
  <c r="AE43" i="5" s="1"/>
  <c r="AK43" i="5" s="1"/>
  <c r="AA44" i="5"/>
  <c r="AA18" i="5"/>
  <c r="AE18" i="5" s="1"/>
  <c r="AK18" i="5" s="1"/>
  <c r="AE15" i="5"/>
  <c r="AK15" i="5" s="1"/>
  <c r="U15" i="5" s="1"/>
  <c r="V15" i="5" s="1"/>
  <c r="Y15" i="5" s="1"/>
  <c r="AK17" i="5"/>
  <c r="U17" i="5" s="1"/>
  <c r="V17" i="5" s="1"/>
  <c r="Y17" i="5" s="1"/>
  <c r="AK31" i="5"/>
  <c r="U31" i="5" s="1"/>
  <c r="V31" i="5" s="1"/>
  <c r="Y31" i="5" s="1"/>
  <c r="AK39" i="5"/>
  <c r="U39" i="5" s="1"/>
  <c r="V39" i="5" s="1"/>
  <c r="Y39" i="5" s="1"/>
  <c r="AA12" i="5"/>
  <c r="AE12" i="5" s="1"/>
  <c r="AO20" i="5"/>
  <c r="AQ20" i="5" s="1"/>
  <c r="AH25" i="5"/>
  <c r="AH32" i="5"/>
  <c r="AH13" i="5"/>
  <c r="AS19" i="5"/>
  <c r="AR8" i="5"/>
  <c r="AS8" i="5" s="1"/>
  <c r="AA13" i="5"/>
  <c r="AO18" i="5"/>
  <c r="AR18" i="5" s="1"/>
  <c r="AH20" i="5"/>
  <c r="AA26" i="5"/>
  <c r="AH28" i="5"/>
  <c r="AA33" i="5"/>
  <c r="AH38" i="5"/>
  <c r="AH26" i="5"/>
  <c r="AH33" i="5"/>
  <c r="AH36" i="5"/>
  <c r="X49" i="5"/>
  <c r="AH12" i="5"/>
  <c r="AQ12" i="5"/>
  <c r="AO13" i="5"/>
  <c r="AR13" i="5" s="1"/>
  <c r="AH18" i="5"/>
  <c r="AH21" i="5"/>
  <c r="AA25" i="5"/>
  <c r="AH27" i="5"/>
  <c r="AH30" i="5"/>
  <c r="AA32" i="5"/>
  <c r="AE32" i="5" s="1"/>
  <c r="AK32" i="5" s="1"/>
  <c r="AH34" i="5"/>
  <c r="AH37" i="5"/>
  <c r="AR12" i="5"/>
  <c r="AR20" i="5"/>
  <c r="AR21" i="5"/>
  <c r="AE20" i="5"/>
  <c r="AK20" i="5" s="1"/>
  <c r="AE21" i="5"/>
  <c r="AK21" i="5" s="1"/>
  <c r="AG16" i="5"/>
  <c r="AE16" i="5" s="1"/>
  <c r="AE25" i="5"/>
  <c r="AK25" i="5" s="1"/>
  <c r="AE27" i="5"/>
  <c r="AG10" i="5"/>
  <c r="AE10" i="5" s="1"/>
  <c r="AK10" i="5" s="1"/>
  <c r="U10" i="5" s="1"/>
  <c r="V10" i="5" s="1"/>
  <c r="Y10" i="5" s="1"/>
  <c r="AG11" i="5"/>
  <c r="AE11" i="5" s="1"/>
  <c r="AK11" i="5" s="1"/>
  <c r="AH14" i="5"/>
  <c r="AO14" i="5"/>
  <c r="AH16" i="5"/>
  <c r="AO16" i="5"/>
  <c r="AA23" i="5"/>
  <c r="AO23" i="5"/>
  <c r="AG14" i="5"/>
  <c r="AE14" i="5" s="1"/>
  <c r="AK14" i="5" s="1"/>
  <c r="AR24" i="5"/>
  <c r="AQ24" i="5"/>
  <c r="AH10" i="5"/>
  <c r="AH11" i="5"/>
  <c r="AO11" i="5"/>
  <c r="AQ13" i="5"/>
  <c r="AQ15" i="5"/>
  <c r="AS15" i="5" s="1"/>
  <c r="AQ17" i="5"/>
  <c r="AS17" i="5" s="1"/>
  <c r="AQ21" i="5"/>
  <c r="AQ22" i="5"/>
  <c r="AS22" i="5" s="1"/>
  <c r="AG23" i="5"/>
  <c r="AE40" i="5"/>
  <c r="AK40" i="5" s="1"/>
  <c r="Y40" i="5" s="1"/>
  <c r="AE44" i="5"/>
  <c r="AK44" i="5" s="1"/>
  <c r="AA45" i="5"/>
  <c r="AH45" i="5"/>
  <c r="AG45" i="5"/>
  <c r="AH23" i="5"/>
  <c r="AK27" i="5"/>
  <c r="AE33" i="5"/>
  <c r="AK33" i="5" s="1"/>
  <c r="AE34" i="5"/>
  <c r="AK34" i="5" s="1"/>
  <c r="AA29" i="5"/>
  <c r="AE29" i="5" s="1"/>
  <c r="AK29" i="5" s="1"/>
  <c r="AA30" i="5"/>
  <c r="AE30" i="5" s="1"/>
  <c r="AK30" i="5" s="1"/>
  <c r="AA36" i="5"/>
  <c r="AE36" i="5" s="1"/>
  <c r="AK36" i="5" s="1"/>
  <c r="AA37" i="5"/>
  <c r="AE37" i="5" s="1"/>
  <c r="AK37" i="5" s="1"/>
  <c r="AA38" i="5"/>
  <c r="AE38" i="5" s="1"/>
  <c r="AK38" i="5" s="1"/>
  <c r="AG24" i="5"/>
  <c r="AE24" i="5" s="1"/>
  <c r="AK24" i="5" s="1"/>
  <c r="AH24" i="5"/>
  <c r="F25" i="4"/>
  <c r="F24" i="4"/>
  <c r="F42" i="4"/>
  <c r="F41" i="4"/>
  <c r="F31" i="4"/>
  <c r="F33" i="4"/>
  <c r="F34" i="4"/>
  <c r="F37" i="4"/>
  <c r="F30" i="4"/>
  <c r="F18" i="4"/>
  <c r="F19" i="4"/>
  <c r="F21" i="4"/>
  <c r="F22" i="4"/>
  <c r="F27" i="4"/>
  <c r="F28" i="4"/>
  <c r="F17" i="4"/>
  <c r="F14" i="4"/>
  <c r="F15" i="4"/>
  <c r="E12" i="5" s="1"/>
  <c r="F13" i="4"/>
  <c r="U37" i="5" l="1"/>
  <c r="V37" i="5" s="1"/>
  <c r="Y37" i="5" s="1"/>
  <c r="U38" i="5"/>
  <c r="V38" i="5" s="1"/>
  <c r="Y38" i="5" s="1"/>
  <c r="U44" i="5"/>
  <c r="V44" i="5" s="1"/>
  <c r="Y44" i="5" s="1"/>
  <c r="U36" i="5"/>
  <c r="V36" i="5" s="1"/>
  <c r="Y36" i="5" s="1"/>
  <c r="U43" i="5"/>
  <c r="V43" i="5" s="1"/>
  <c r="Y43" i="5" s="1"/>
  <c r="U42" i="5"/>
  <c r="V42" i="5" s="1"/>
  <c r="Y42" i="5" s="1"/>
  <c r="U41" i="5"/>
  <c r="V41" i="5" s="1"/>
  <c r="Y41" i="5" s="1"/>
  <c r="U34" i="5"/>
  <c r="V34" i="5" s="1"/>
  <c r="Y34" i="5" s="1"/>
  <c r="U33" i="5"/>
  <c r="V33" i="5" s="1"/>
  <c r="Y33" i="5" s="1"/>
  <c r="U32" i="5"/>
  <c r="V32" i="5" s="1"/>
  <c r="Y32" i="5" s="1"/>
  <c r="U30" i="5"/>
  <c r="V30" i="5" s="1"/>
  <c r="Y30" i="5" s="1"/>
  <c r="U29" i="5"/>
  <c r="V29" i="5" s="1"/>
  <c r="Y29" i="5" s="1"/>
  <c r="U28" i="5"/>
  <c r="V28" i="5" s="1"/>
  <c r="Y28" i="5" s="1"/>
  <c r="U27" i="5"/>
  <c r="V27" i="5" s="1"/>
  <c r="Y27" i="5" s="1"/>
  <c r="U25" i="5"/>
  <c r="V25" i="5" s="1"/>
  <c r="Y25" i="5" s="1"/>
  <c r="U24" i="5"/>
  <c r="V24" i="5" s="1"/>
  <c r="Y24" i="5" s="1"/>
  <c r="U21" i="5"/>
  <c r="V21" i="5" s="1"/>
  <c r="Y21" i="5" s="1"/>
  <c r="U20" i="5"/>
  <c r="V20" i="5" s="1"/>
  <c r="Y20" i="5" s="1"/>
  <c r="U18" i="5"/>
  <c r="V18" i="5" s="1"/>
  <c r="Y18" i="5" s="1"/>
  <c r="U14" i="5"/>
  <c r="V14" i="5" s="1"/>
  <c r="Y14" i="5" s="1"/>
  <c r="U11" i="5"/>
  <c r="V11" i="5" s="1"/>
  <c r="Y11" i="5" s="1"/>
  <c r="AS21" i="5"/>
  <c r="AE45" i="5"/>
  <c r="AK45" i="5" s="1"/>
  <c r="AK12" i="5"/>
  <c r="AS12" i="5"/>
  <c r="E11" i="5"/>
  <c r="F50" i="4"/>
  <c r="AQ18" i="5"/>
  <c r="AS18" i="5" s="1"/>
  <c r="AE26" i="5"/>
  <c r="AK26" i="5" s="1"/>
  <c r="Y26" i="5" s="1"/>
  <c r="AE13" i="5"/>
  <c r="AK13" i="5" s="1"/>
  <c r="Y13" i="5" s="1"/>
  <c r="AS20" i="5"/>
  <c r="AS13" i="5"/>
  <c r="AK16" i="5"/>
  <c r="AB47" i="5"/>
  <c r="AQ14" i="5"/>
  <c r="AR14" i="5"/>
  <c r="AE23" i="5"/>
  <c r="AK23" i="5" s="1"/>
  <c r="AR23" i="5"/>
  <c r="AQ23" i="5"/>
  <c r="AR11" i="5"/>
  <c r="AQ11" i="5"/>
  <c r="AS24" i="5"/>
  <c r="AQ16" i="5"/>
  <c r="AR16" i="5"/>
  <c r="G36" i="4"/>
  <c r="F36" i="4" s="1"/>
  <c r="G35" i="4"/>
  <c r="F35" i="4" s="1"/>
  <c r="G32" i="4"/>
  <c r="F32" i="4" s="1"/>
  <c r="U45" i="5" l="1"/>
  <c r="V45" i="5" s="1"/>
  <c r="Y45" i="5" s="1"/>
  <c r="U23" i="5"/>
  <c r="V23" i="5" s="1"/>
  <c r="Y23" i="5" s="1"/>
  <c r="U16" i="5"/>
  <c r="V16" i="5" s="1"/>
  <c r="Y16" i="5" s="1"/>
  <c r="U12" i="5"/>
  <c r="V12" i="5" s="1"/>
  <c r="Y12" i="5" s="1"/>
  <c r="AS11" i="5"/>
  <c r="AS23" i="5"/>
  <c r="AS14" i="5"/>
  <c r="AS16" i="5"/>
  <c r="F26" i="4"/>
  <c r="F23" i="4"/>
  <c r="F20" i="4"/>
  <c r="V49" i="5" l="1"/>
  <c r="V50" i="5" s="1"/>
  <c r="H59" i="4"/>
  <c r="B59" i="4"/>
  <c r="H58" i="4"/>
  <c r="B58" i="4"/>
</calcChain>
</file>

<file path=xl/sharedStrings.xml><?xml version="1.0" encoding="utf-8"?>
<sst xmlns="http://schemas.openxmlformats.org/spreadsheetml/2006/main" count="319" uniqueCount="132">
  <si>
    <t>FORMULIR SASARAN KERJA</t>
  </si>
  <si>
    <t>NO</t>
  </si>
  <si>
    <t>I. PEJABAT PENILAI</t>
  </si>
  <si>
    <t>II. PEGAWAI NEGERI SIPIL YANG DINILAI</t>
  </si>
  <si>
    <t>Nama</t>
  </si>
  <si>
    <t>NIP</t>
  </si>
  <si>
    <t>Jabatan</t>
  </si>
  <si>
    <t>Unit Kerja</t>
  </si>
  <si>
    <t>Pangkat/Gol.Ruang</t>
  </si>
  <si>
    <t>TARGET</t>
  </si>
  <si>
    <t>KUAL/MUTU</t>
  </si>
  <si>
    <t>WAKTU</t>
  </si>
  <si>
    <t>BIAYA</t>
  </si>
  <si>
    <t>Pegawai Negeri Sipil Yang Dinilai</t>
  </si>
  <si>
    <t>AK</t>
  </si>
  <si>
    <t>Catatan :</t>
  </si>
  <si>
    <t>* AK Bagi PNS yang memangku jabatan fungsional tertentu</t>
  </si>
  <si>
    <t>KUANT/OUTPUT</t>
  </si>
  <si>
    <t>Pejabat Penilai,</t>
  </si>
  <si>
    <t>III. KEGIATAN TUGAS JABATAN</t>
  </si>
  <si>
    <t>Jumlah</t>
  </si>
  <si>
    <t>PEGAWAI NEGERI SIPIL</t>
  </si>
  <si>
    <t>-</t>
  </si>
  <si>
    <t>bln</t>
  </si>
  <si>
    <t>Badan Pusat Statistik Prov. Sumatera Selatan</t>
  </si>
  <si>
    <t>Hardianto</t>
  </si>
  <si>
    <t>19791005 200212 1 004</t>
  </si>
  <si>
    <t>Penata Tk I/ IIId</t>
  </si>
  <si>
    <t>Drs. Agusman Simbolon, MAB</t>
  </si>
  <si>
    <t>19650808 199303 1 002</t>
  </si>
  <si>
    <t>Pembina Tk I / IVb</t>
  </si>
  <si>
    <t>Koordinator Fungsi Bidang IPDS</t>
  </si>
  <si>
    <t>Palembang, Januari 2021</t>
  </si>
  <si>
    <t>Dokumen</t>
  </si>
  <si>
    <t>Mengikuti Pelatihan Innas Pengolahan Data</t>
  </si>
  <si>
    <t>Pertemuan</t>
  </si>
  <si>
    <t>SKF Integrasi Pengolahan Data</t>
  </si>
  <si>
    <t>Persentase Peserta Pelatihan pengolahan data statistik sosial yang layak bertugas</t>
  </si>
  <si>
    <t>Mengikuti Pelatihan Inda Pengolahan Data</t>
  </si>
  <si>
    <t>Persentase pengolahan data statistik sosial yang dikirim ke pusat tepat waktu</t>
  </si>
  <si>
    <t>Melakukan Instalasi Aplikasi Pengolahan Data Level Provinsi</t>
  </si>
  <si>
    <t>Laporan</t>
  </si>
  <si>
    <t>Melakukan Pengaturan Hak Akses Aplikasi Pengolahan Data</t>
  </si>
  <si>
    <t>Dokumentasi</t>
  </si>
  <si>
    <t>Melakukan Pengaturan Hak Akses Aplikasi Monitoring Pengolahan Data</t>
  </si>
  <si>
    <t>Melakukan Patch/Pembaruan Instalasi Aplikasi Pengolahan Pengolahan Data</t>
  </si>
  <si>
    <t>Melakukan Instalasi Database</t>
  </si>
  <si>
    <t>Menyusun Rencana Backup dan Restore Data Pengolahan</t>
  </si>
  <si>
    <t>Melakukan Backup atau Restore Data Pengolahan</t>
  </si>
  <si>
    <t>Melakukan Konversi Data Hasil Pengolahan Data Ke Format DBF, Excel, dan Sejenisnya Untuk di Evaluasi Oleh Subject Matter</t>
  </si>
  <si>
    <t>Melakukan Monitoring Pengolahan Data</t>
  </si>
  <si>
    <t>Melakukan Evaluasi Pengolahan Data</t>
  </si>
  <si>
    <t>Melakukan Supervisi Pengolahan Data di Kabupaten/Kota</t>
  </si>
  <si>
    <t>Merancang Pelatihan Pengolahan Data</t>
  </si>
  <si>
    <t>Persentase pengolahan data statistik produksi yang dikirim ke pusat tepat waktu</t>
  </si>
  <si>
    <t>Melakukan Instalasi Database Pengolahan Data</t>
  </si>
  <si>
    <t>Membuat program aplikasi untuk revalidasi tambahan</t>
  </si>
  <si>
    <t>Melaksanakan Pekerjaan/Tugas Lainnya</t>
  </si>
  <si>
    <t>Anggota Tim Kreatif dan Inovativ</t>
  </si>
  <si>
    <t>Paket</t>
  </si>
  <si>
    <t>Melaksanakan tugas kedinasan yang diberikan pimpinan baik lisan maupun tertulis</t>
  </si>
  <si>
    <t>paket</t>
  </si>
  <si>
    <t>Menyiapkan peralatan video conference</t>
  </si>
  <si>
    <t>Mengikuti Seminar/Workshop</t>
  </si>
  <si>
    <t>Setifikat</t>
  </si>
  <si>
    <t>PENILAIAN CAPAIAN SASARAN KERJA</t>
  </si>
  <si>
    <t>Jangka Waktu Penilaian 1 Januari s.d. 30 Juni 2021</t>
  </si>
  <si>
    <t>I. Kegiatan Tugas  Jabatan</t>
  </si>
  <si>
    <t>REALISASI</t>
  </si>
  <si>
    <t>PENGHITUNGAN</t>
  </si>
  <si>
    <t>NILAI CAPAIAN SKP</t>
  </si>
  <si>
    <t>Kuant/ Output</t>
  </si>
  <si>
    <t>Kual/Mutu</t>
  </si>
  <si>
    <t>Waktu</t>
  </si>
  <si>
    <t>Biaya</t>
  </si>
  <si>
    <t>persen waktu</t>
  </si>
  <si>
    <t>persen biaya</t>
  </si>
  <si>
    <t>kuantitas</t>
  </si>
  <si>
    <t>kualitas</t>
  </si>
  <si>
    <t>waktu</t>
  </si>
  <si>
    <t>biaya</t>
  </si>
  <si>
    <t>RW&lt;24</t>
  </si>
  <si>
    <t>RW&gt;24</t>
  </si>
  <si>
    <t>RB&lt;24</t>
  </si>
  <si>
    <t>RB&gt;24</t>
  </si>
  <si>
    <t>Nilai Capaian SKP</t>
  </si>
  <si>
    <t>Palembang, 30 Juni 2021</t>
  </si>
  <si>
    <t>Ir. Zulkipli, M.Si</t>
  </si>
  <si>
    <t>NIP. 19680703 199401 1 001</t>
  </si>
  <si>
    <t>UNSUR UTAMA</t>
  </si>
  <si>
    <t>KEGIATAN TUGAS SEBAGAI SUBKOORDINATOR FUNGSI</t>
  </si>
  <si>
    <t>Memberikan Penilaian Pelaksanaan Pekerjaan kepada bawahan sesuai ketentuan, peraturan, dan tatacara yang berlaku untuk dasar pembinaan</t>
  </si>
  <si>
    <t>Melaksanakan tugas kedinasan lain yang diperintahkan pimpinan baik lisan maupun tertulis</t>
  </si>
  <si>
    <t xml:space="preserve">Menyusun program kerja tahunan Fungsi Integrasi Pengolahan Data berdasarkan Renstra BPS dan kebijakan pimpinan dalam penyelenggaraan statistik </t>
  </si>
  <si>
    <t>Mengkoordinasikan, mengatur, membagi, memeriksa, mengarahkan serta mengevaluasi Pelaksanaan Tugas Staf di Fungsi Integrasi Pengolahan Data mulai dari persiapan, penerimaan, pengumpulan, pengolahan/penyelesaian, penyimpanan, dan pengelolaan hasil pengolahan Data sesuai ketentuan, peraturan, dan tata cara yang berlaku untuk keserasihan dan keselarasan pelaksanaan tugas</t>
  </si>
  <si>
    <t>Mengkonsultasikan pelaksanaan pekerjaan Fungsi Integrasi Pengolahan Data kepada KF (Koordinator Fungsi) IPDS Provinsi dengan berbicara langsung agar kegiatan selaras dengan kebijaksanaan pimpinan.</t>
  </si>
  <si>
    <t>Kegiatan</t>
  </si>
  <si>
    <t>Melaporkan perkembangan kemajuan dan hasil kegiatan teknis pengolahan statistik dan kegiatan terkait lainnya kepada KF (Koodinator Fungsi) IPDS Provinsi</t>
  </si>
  <si>
    <t>BUKU CATATAN PENILAIAN PERILAKU KERJA PNS</t>
  </si>
  <si>
    <t>NAMA</t>
  </si>
  <si>
    <t>PANGKAT / GOLONGAN</t>
  </si>
  <si>
    <t>: PENATA TK.I (III/d)</t>
  </si>
  <si>
    <t>JABATAN</t>
  </si>
  <si>
    <t>UNIT ORGANISASI</t>
  </si>
  <si>
    <t>: BPS PROVINSI SUMATERA SELATAN</t>
  </si>
  <si>
    <t>TANGGAL</t>
  </si>
  <si>
    <t>URAIAN</t>
  </si>
  <si>
    <t>NAMA/NIP DAN PARAF PEJABAT PENILAI</t>
  </si>
  <si>
    <t>(1)</t>
  </si>
  <si>
    <t>(2)</t>
  </si>
  <si>
    <t>(3)</t>
  </si>
  <si>
    <t>(4)</t>
  </si>
  <si>
    <t>01 Januari 2021 s.d.</t>
  </si>
  <si>
    <t>Penilaian SKP sampai dengan tanggal</t>
  </si>
  <si>
    <t>30 Juni 2021</t>
  </si>
  <si>
    <t>30 Juni tahun 2021 =</t>
  </si>
  <si>
    <t xml:space="preserve">sedangkan penilaian perilaku kerjanya </t>
  </si>
  <si>
    <t>Kepala Badan Pusat Statistik</t>
  </si>
  <si>
    <t>adalah sebagai berikut :</t>
  </si>
  <si>
    <t>Provinsi Sumatera Selatan</t>
  </si>
  <si>
    <t>1. Orientasi Pelayanan</t>
  </si>
  <si>
    <t>2. Integritas</t>
  </si>
  <si>
    <t>3. Komitmen</t>
  </si>
  <si>
    <t>4. Disiplin</t>
  </si>
  <si>
    <t>5. Kerjasama</t>
  </si>
  <si>
    <t>6. Kepemimpinan</t>
  </si>
  <si>
    <t>7. Jumlah</t>
  </si>
  <si>
    <t>8. Nilai rata – rata</t>
  </si>
  <si>
    <t>NILAI PRESTASI KERJA :</t>
  </si>
  <si>
    <t>: HARDIANTO, S.ST</t>
  </si>
  <si>
    <t>: 19791005 200212 1 004</t>
  </si>
  <si>
    <t>: Pranata Komputer Ahli Muda Selaku Sub Koordinator Integrasi Pengolahan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</si>
</sst>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0.000"/>
    <numFmt numFmtId="166" formatCode="0.0000"/>
    <numFmt numFmtId="168" formatCode="_(* #,##0.00_);_(* \(#,##0.00\);_(* &quot;-&quot;??_);_(@_)"/>
  </numFmts>
  <fonts count="26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b/>
      <sz val="12"/>
      <name val="Antique Olive Compact"/>
      <family val="2"/>
    </font>
    <font>
      <b/>
      <sz val="12"/>
      <name val="Antique Olive Compact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 Narrow"/>
      <family val="2"/>
    </font>
    <font>
      <sz val="10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0"/>
      <color theme="0"/>
      <name val="Arial Narrow"/>
      <family val="2"/>
    </font>
    <font>
      <strike/>
      <sz val="12"/>
      <name val="Arial Narrow"/>
      <family val="2"/>
    </font>
    <font>
      <b/>
      <u/>
      <sz val="12"/>
      <name val="Arial"/>
      <family val="2"/>
    </font>
    <font>
      <sz val="11"/>
      <name val="Arial Narrow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2"/>
      <color rgb="FFFF0000"/>
      <name val="Times New Roman"/>
      <family val="1"/>
    </font>
    <font>
      <b/>
      <u/>
      <sz val="12"/>
      <name val="Times New Roman"/>
      <family val="1"/>
    </font>
    <font>
      <b/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61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000000"/>
      </left>
      <right/>
      <top style="thin">
        <color indexed="64"/>
      </top>
      <bottom style="thin">
        <color indexed="64"/>
      </bottom>
      <diagonal/>
    </border>
    <border>
      <left style="double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double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4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4" fontId="3" fillId="0" borderId="13" xfId="0" quotePrefix="1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3" fontId="3" fillId="0" borderId="0" xfId="0" applyNumberFormat="1" applyFont="1" applyBorder="1" applyAlignment="1">
      <alignment horizontal="center" vertical="center"/>
    </xf>
    <xf numFmtId="164" fontId="3" fillId="0" borderId="0" xfId="0" quotePrefix="1" applyNumberFormat="1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11" fillId="0" borderId="9" xfId="0" applyFont="1" applyBorder="1" applyAlignment="1"/>
    <xf numFmtId="0" fontId="11" fillId="0" borderId="9" xfId="0" applyFont="1" applyBorder="1" applyAlignment="1">
      <alignment wrapText="1"/>
    </xf>
    <xf numFmtId="0" fontId="11" fillId="0" borderId="0" xfId="0" applyFont="1" applyBorder="1" applyAlignment="1"/>
    <xf numFmtId="0" fontId="7" fillId="0" borderId="0" xfId="0" quotePrefix="1" applyFont="1"/>
    <xf numFmtId="0" fontId="11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7" fillId="0" borderId="0" xfId="0" applyFont="1"/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165" fontId="14" fillId="3" borderId="12" xfId="0" applyNumberFormat="1" applyFont="1" applyFill="1" applyBorder="1" applyAlignment="1">
      <alignment horizontal="center" vertical="center"/>
    </xf>
    <xf numFmtId="165" fontId="14" fillId="3" borderId="23" xfId="0" applyNumberFormat="1" applyFont="1" applyFill="1" applyBorder="1" applyAlignment="1">
      <alignment vertical="center"/>
    </xf>
    <xf numFmtId="165" fontId="14" fillId="3" borderId="12" xfId="0" applyNumberFormat="1" applyFont="1" applyFill="1" applyBorder="1" applyAlignment="1">
      <alignment vertical="center"/>
    </xf>
    <xf numFmtId="165" fontId="14" fillId="3" borderId="36" xfId="0" applyNumberFormat="1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166" fontId="3" fillId="0" borderId="0" xfId="0" quotePrefix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5" fontId="14" fillId="3" borderId="17" xfId="0" applyNumberFormat="1" applyFont="1" applyFill="1" applyBorder="1" applyAlignment="1">
      <alignment vertical="center"/>
    </xf>
    <xf numFmtId="1" fontId="14" fillId="3" borderId="38" xfId="0" applyNumberFormat="1" applyFont="1" applyFill="1" applyBorder="1" applyAlignment="1">
      <alignment horizontal="center" vertical="center"/>
    </xf>
    <xf numFmtId="165" fontId="14" fillId="3" borderId="39" xfId="0" applyNumberFormat="1" applyFont="1" applyFill="1" applyBorder="1" applyAlignment="1">
      <alignment horizontal="center" vertical="center"/>
    </xf>
    <xf numFmtId="1" fontId="14" fillId="3" borderId="12" xfId="0" applyNumberFormat="1" applyFont="1" applyFill="1" applyBorder="1" applyAlignment="1">
      <alignment horizontal="center" vertical="center"/>
    </xf>
    <xf numFmtId="1" fontId="16" fillId="3" borderId="40" xfId="0" applyNumberFormat="1" applyFont="1" applyFill="1" applyBorder="1" applyAlignment="1">
      <alignment horizontal="center" vertical="center"/>
    </xf>
    <xf numFmtId="1" fontId="14" fillId="3" borderId="39" xfId="0" applyNumberFormat="1" applyFont="1" applyFill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165" fontId="14" fillId="0" borderId="12" xfId="0" applyNumberFormat="1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2" fontId="14" fillId="0" borderId="23" xfId="0" applyNumberFormat="1" applyFont="1" applyBorder="1" applyAlignment="1">
      <alignment horizontal="right" vertical="center"/>
    </xf>
    <xf numFmtId="2" fontId="14" fillId="0" borderId="12" xfId="0" applyNumberFormat="1" applyFont="1" applyBorder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7" fillId="4" borderId="0" xfId="0" applyFont="1" applyFill="1"/>
    <xf numFmtId="1" fontId="16" fillId="3" borderId="37" xfId="0" applyNumberFormat="1" applyFont="1" applyFill="1" applyBorder="1" applyAlignment="1">
      <alignment horizontal="center" vertical="center"/>
    </xf>
    <xf numFmtId="165" fontId="14" fillId="0" borderId="12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164" fontId="11" fillId="0" borderId="8" xfId="0" applyNumberFormat="1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7" xfId="0" applyFont="1" applyBorder="1" applyAlignment="1">
      <alignment vertical="center"/>
    </xf>
    <xf numFmtId="0" fontId="11" fillId="0" borderId="14" xfId="0" applyFont="1" applyBorder="1" applyAlignment="1">
      <alignment horizontal="center"/>
    </xf>
    <xf numFmtId="0" fontId="12" fillId="0" borderId="15" xfId="0" applyFont="1" applyBorder="1" applyAlignment="1">
      <alignment vertical="center" wrapText="1"/>
    </xf>
    <xf numFmtId="165" fontId="12" fillId="0" borderId="15" xfId="0" applyNumberFormat="1" applyFont="1" applyBorder="1" applyAlignment="1">
      <alignment vertical="center" wrapText="1"/>
    </xf>
    <xf numFmtId="0" fontId="12" fillId="0" borderId="15" xfId="0" applyFont="1" applyBorder="1" applyAlignment="1">
      <alignment horizontal="center" vertical="center" wrapText="1"/>
    </xf>
    <xf numFmtId="164" fontId="11" fillId="0" borderId="15" xfId="0" applyNumberFormat="1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5" xfId="0" applyFont="1" applyBorder="1"/>
    <xf numFmtId="168" fontId="12" fillId="0" borderId="36" xfId="0" applyNumberFormat="1" applyFont="1" applyBorder="1"/>
    <xf numFmtId="165" fontId="12" fillId="0" borderId="41" xfId="0" applyNumberFormat="1" applyFont="1" applyBorder="1" applyAlignment="1">
      <alignment horizontal="center" vertical="center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2" xfId="0" applyFont="1" applyBorder="1" applyAlignment="1">
      <alignment vertical="center" wrapText="1"/>
    </xf>
    <xf numFmtId="0" fontId="12" fillId="0" borderId="27" xfId="0" applyFont="1" applyBorder="1" applyAlignment="1">
      <alignment vertical="center" wrapText="1"/>
    </xf>
    <xf numFmtId="165" fontId="14" fillId="3" borderId="13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4" fillId="0" borderId="4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3" fillId="0" borderId="34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19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11" fillId="0" borderId="44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2" fillId="0" borderId="8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2" fillId="0" borderId="42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18" fillId="0" borderId="47" xfId="1" applyFont="1" applyBorder="1" applyAlignment="1">
      <alignment horizontal="left" vertical="center" wrapText="1"/>
    </xf>
    <xf numFmtId="0" fontId="18" fillId="0" borderId="23" xfId="1" applyFont="1" applyBorder="1" applyAlignment="1">
      <alignment horizontal="left" vertical="center" wrapText="1"/>
    </xf>
    <xf numFmtId="0" fontId="18" fillId="0" borderId="13" xfId="1" applyFont="1" applyBorder="1" applyAlignment="1">
      <alignment horizontal="left" vertical="center" wrapText="1"/>
    </xf>
    <xf numFmtId="0" fontId="18" fillId="0" borderId="48" xfId="1" applyFont="1" applyBorder="1" applyAlignment="1">
      <alignment horizontal="left" vertical="center" wrapText="1"/>
    </xf>
    <xf numFmtId="0" fontId="18" fillId="0" borderId="49" xfId="1" applyFont="1" applyBorder="1" applyAlignment="1">
      <alignment horizontal="left" vertical="center" wrapText="1"/>
    </xf>
    <xf numFmtId="0" fontId="18" fillId="0" borderId="50" xfId="1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2" fillId="0" borderId="43" xfId="0" applyFont="1" applyBorder="1" applyAlignment="1">
      <alignment horizontal="left" vertical="center" wrapText="1"/>
    </xf>
    <xf numFmtId="0" fontId="12" fillId="0" borderId="44" xfId="0" applyFont="1" applyBorder="1" applyAlignment="1">
      <alignment horizontal="left" vertical="center" wrapText="1"/>
    </xf>
    <xf numFmtId="165" fontId="14" fillId="3" borderId="51" xfId="0" applyNumberFormat="1" applyFont="1" applyFill="1" applyBorder="1" applyAlignment="1">
      <alignment horizontal="center" vertical="center"/>
    </xf>
    <xf numFmtId="165" fontId="14" fillId="3" borderId="52" xfId="0" applyNumberFormat="1" applyFont="1" applyFill="1" applyBorder="1" applyAlignment="1">
      <alignment horizontal="center" vertical="center"/>
    </xf>
    <xf numFmtId="165" fontId="14" fillId="3" borderId="53" xfId="0" applyNumberFormat="1" applyFont="1" applyFill="1" applyBorder="1" applyAlignment="1">
      <alignment horizontal="center" vertical="center"/>
    </xf>
    <xf numFmtId="165" fontId="14" fillId="0" borderId="23" xfId="0" applyNumberFormat="1" applyFont="1" applyBorder="1" applyAlignment="1">
      <alignment horizontal="center" vertical="center" wrapText="1"/>
    </xf>
    <xf numFmtId="1" fontId="14" fillId="0" borderId="23" xfId="0" applyNumberFormat="1" applyFont="1" applyBorder="1" applyAlignment="1">
      <alignment horizontal="center" vertical="center"/>
    </xf>
    <xf numFmtId="0" fontId="19" fillId="0" borderId="0" xfId="1" applyFont="1" applyAlignment="1">
      <alignment horizontal="center"/>
    </xf>
    <xf numFmtId="0" fontId="7" fillId="0" borderId="0" xfId="2"/>
    <xf numFmtId="0" fontId="20" fillId="0" borderId="0" xfId="1" applyFont="1"/>
    <xf numFmtId="0" fontId="21" fillId="0" borderId="42" xfId="1" applyFont="1" applyBorder="1" applyAlignment="1">
      <alignment horizontal="center" vertical="center"/>
    </xf>
    <xf numFmtId="0" fontId="21" fillId="0" borderId="42" xfId="1" applyFont="1" applyBorder="1" applyAlignment="1">
      <alignment horizontal="center" vertical="center"/>
    </xf>
    <xf numFmtId="0" fontId="21" fillId="0" borderId="42" xfId="1" applyFont="1" applyBorder="1" applyAlignment="1">
      <alignment horizontal="center" vertical="center" wrapText="1"/>
    </xf>
    <xf numFmtId="49" fontId="22" fillId="0" borderId="42" xfId="1" applyNumberFormat="1" applyFont="1" applyBorder="1" applyAlignment="1">
      <alignment horizontal="center" vertical="center"/>
    </xf>
    <xf numFmtId="49" fontId="22" fillId="0" borderId="42" xfId="1" applyNumberFormat="1" applyFont="1" applyBorder="1" applyAlignment="1">
      <alignment horizontal="center" vertical="center"/>
    </xf>
    <xf numFmtId="0" fontId="20" fillId="0" borderId="54" xfId="1" applyFont="1" applyBorder="1" applyAlignment="1">
      <alignment horizontal="center"/>
    </xf>
    <xf numFmtId="0" fontId="20" fillId="0" borderId="54" xfId="1" applyFont="1" applyBorder="1"/>
    <xf numFmtId="0" fontId="20" fillId="0" borderId="55" xfId="1" applyFont="1" applyBorder="1"/>
    <xf numFmtId="0" fontId="20" fillId="0" borderId="19" xfId="1" applyFont="1" applyBorder="1"/>
    <xf numFmtId="0" fontId="20" fillId="0" borderId="56" xfId="1" applyFont="1" applyBorder="1"/>
    <xf numFmtId="0" fontId="20" fillId="0" borderId="57" xfId="1" applyFont="1" applyBorder="1"/>
    <xf numFmtId="0" fontId="20" fillId="0" borderId="29" xfId="1" applyFont="1" applyBorder="1"/>
    <xf numFmtId="168" fontId="21" fillId="0" borderId="0" xfId="1" applyNumberFormat="1" applyFont="1" applyAlignment="1"/>
    <xf numFmtId="0" fontId="20" fillId="0" borderId="31" xfId="1" applyFont="1" applyBorder="1"/>
    <xf numFmtId="0" fontId="20" fillId="0" borderId="57" xfId="1" applyFont="1" applyBorder="1" applyAlignment="1">
      <alignment horizontal="center"/>
    </xf>
    <xf numFmtId="0" fontId="20" fillId="0" borderId="57" xfId="1" applyFont="1" applyBorder="1" applyAlignment="1">
      <alignment horizontal="center" vertical="top"/>
    </xf>
    <xf numFmtId="0" fontId="20" fillId="0" borderId="29" xfId="1" applyFont="1" applyBorder="1" applyAlignment="1">
      <alignment horizontal="left" vertical="center" wrapText="1"/>
    </xf>
    <xf numFmtId="2" fontId="23" fillId="0" borderId="0" xfId="1" applyNumberFormat="1" applyFont="1" applyAlignment="1">
      <alignment horizontal="center" vertical="center" wrapText="1"/>
    </xf>
    <xf numFmtId="165" fontId="20" fillId="0" borderId="31" xfId="1" applyNumberFormat="1" applyFont="1" applyBorder="1" applyAlignment="1">
      <alignment horizontal="center" vertical="center"/>
    </xf>
    <xf numFmtId="165" fontId="20" fillId="0" borderId="57" xfId="1" applyNumberFormat="1" applyFont="1" applyBorder="1" applyAlignment="1">
      <alignment vertical="center"/>
    </xf>
    <xf numFmtId="165" fontId="24" fillId="0" borderId="57" xfId="1" applyNumberFormat="1" applyFont="1" applyBorder="1" applyAlignment="1">
      <alignment horizontal="center" vertical="center"/>
    </xf>
    <xf numFmtId="165" fontId="20" fillId="0" borderId="57" xfId="1" applyNumberFormat="1" applyFont="1" applyBorder="1" applyAlignment="1">
      <alignment horizontal="center" vertical="top"/>
    </xf>
    <xf numFmtId="2" fontId="23" fillId="0" borderId="0" xfId="1" quotePrefix="1" applyNumberFormat="1" applyFont="1" applyAlignment="1">
      <alignment horizontal="center" vertical="center" wrapText="1"/>
    </xf>
    <xf numFmtId="0" fontId="20" fillId="5" borderId="31" xfId="1" applyFont="1" applyFill="1" applyBorder="1" applyAlignment="1">
      <alignment horizontal="center" vertical="center" wrapText="1"/>
    </xf>
    <xf numFmtId="0" fontId="20" fillId="0" borderId="57" xfId="1" applyFont="1" applyBorder="1" applyAlignment="1">
      <alignment vertical="center" wrapText="1"/>
    </xf>
    <xf numFmtId="2" fontId="25" fillId="0" borderId="0" xfId="1" applyNumberFormat="1" applyFont="1" applyAlignment="1">
      <alignment horizontal="center" vertical="center" wrapText="1"/>
    </xf>
    <xf numFmtId="165" fontId="21" fillId="0" borderId="31" xfId="1" applyNumberFormat="1" applyFont="1" applyBorder="1" applyAlignment="1">
      <alignment horizontal="center" vertical="center"/>
    </xf>
    <xf numFmtId="0" fontId="20" fillId="0" borderId="58" xfId="1" applyFont="1" applyBorder="1"/>
    <xf numFmtId="0" fontId="21" fillId="0" borderId="59" xfId="1" applyFont="1" applyBorder="1"/>
    <xf numFmtId="4" fontId="21" fillId="0" borderId="46" xfId="1" applyNumberFormat="1" applyFont="1" applyBorder="1"/>
    <xf numFmtId="0" fontId="21" fillId="0" borderId="60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24</xdr:row>
      <xdr:rowOff>0</xdr:rowOff>
    </xdr:from>
    <xdr:to>
      <xdr:col>5</xdr:col>
      <xdr:colOff>142875</xdr:colOff>
      <xdr:row>24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B14D6F69-C7DC-4FA1-8D3E-8C6F98AD1EE2}"/>
            </a:ext>
          </a:extLst>
        </xdr:cNvPr>
        <xdr:cNvCxnSpPr/>
      </xdr:nvCxnSpPr>
      <xdr:spPr>
        <a:xfrm>
          <a:off x="4838700" y="9801225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P2021%20Semester%20I-Trio%20Wira%20Dhar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P"/>
      <sheetName val="PENGUKURAN"/>
      <sheetName val="CATATAN"/>
    </sheetNames>
    <sheetDataSet>
      <sheetData sheetId="0">
        <row r="10">
          <cell r="C10" t="str">
            <v>UNSUR UTAMA</v>
          </cell>
        </row>
      </sheetData>
      <sheetData sheetId="1">
        <row r="68">
          <cell r="O68" t="str">
            <v>Ir. Zulkipli, M.Si</v>
          </cell>
        </row>
        <row r="69">
          <cell r="O69" t="str">
            <v>NIP. 19680703 199401 1 001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tabSelected="1" view="pageBreakPreview" topLeftCell="A37" zoomScale="75" zoomScaleNormal="100" zoomScaleSheetLayoutView="75" workbookViewId="0">
      <selection activeCell="R40" sqref="R40"/>
    </sheetView>
  </sheetViews>
  <sheetFormatPr defaultRowHeight="12.75"/>
  <cols>
    <col min="1" max="1" width="0.85546875" customWidth="1"/>
    <col min="2" max="2" width="3.7109375" bestFit="1" customWidth="1"/>
    <col min="3" max="3" width="18.28515625" customWidth="1"/>
    <col min="4" max="4" width="42.5703125" customWidth="1"/>
    <col min="5" max="5" width="0.42578125" customWidth="1"/>
    <col min="6" max="6" width="6.28515625" customWidth="1"/>
    <col min="7" max="7" width="5.42578125" customWidth="1"/>
    <col min="8" max="8" width="12.85546875" customWidth="1"/>
    <col min="9" max="9" width="12" bestFit="1" customWidth="1"/>
    <col min="10" max="10" width="10.28515625" customWidth="1"/>
    <col min="11" max="11" width="7.85546875" customWidth="1"/>
    <col min="12" max="12" width="10.28515625" customWidth="1"/>
  </cols>
  <sheetData>
    <row r="1" spans="2:15" ht="15.75">
      <c r="B1" s="97" t="s">
        <v>0</v>
      </c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2:15" ht="16.5" thickBot="1">
      <c r="B2" s="98" t="s">
        <v>21</v>
      </c>
      <c r="C2" s="98"/>
      <c r="D2" s="98"/>
      <c r="E2" s="98"/>
      <c r="F2" s="98"/>
      <c r="G2" s="98"/>
      <c r="H2" s="98"/>
      <c r="I2" s="98"/>
      <c r="J2" s="98"/>
      <c r="K2" s="98"/>
      <c r="L2" s="98"/>
    </row>
    <row r="3" spans="2:15" s="20" customFormat="1" ht="23.25" customHeight="1" thickTop="1" thickBot="1">
      <c r="B3" s="29" t="s">
        <v>1</v>
      </c>
      <c r="C3" s="99" t="s">
        <v>2</v>
      </c>
      <c r="D3" s="100"/>
      <c r="E3" s="101"/>
      <c r="F3" s="30" t="s">
        <v>1</v>
      </c>
      <c r="G3" s="99" t="s">
        <v>3</v>
      </c>
      <c r="H3" s="100"/>
      <c r="I3" s="100"/>
      <c r="J3" s="100"/>
      <c r="K3" s="100"/>
      <c r="L3" s="101"/>
    </row>
    <row r="4" spans="2:15" ht="20.100000000000001" customHeight="1" thickTop="1">
      <c r="B4" s="1">
        <v>1</v>
      </c>
      <c r="C4" s="3" t="s">
        <v>4</v>
      </c>
      <c r="D4" s="102" t="s">
        <v>28</v>
      </c>
      <c r="E4" s="103"/>
      <c r="F4" s="5">
        <v>1</v>
      </c>
      <c r="G4" s="104" t="s">
        <v>4</v>
      </c>
      <c r="H4" s="105"/>
      <c r="I4" s="102" t="s">
        <v>25</v>
      </c>
      <c r="J4" s="106"/>
      <c r="K4" s="106"/>
      <c r="L4" s="103"/>
    </row>
    <row r="5" spans="2:15" ht="20.100000000000001" customHeight="1">
      <c r="B5" s="1">
        <v>2</v>
      </c>
      <c r="C5" s="3" t="s">
        <v>5</v>
      </c>
      <c r="D5" s="107" t="s">
        <v>29</v>
      </c>
      <c r="E5" s="108"/>
      <c r="F5" s="6">
        <v>2</v>
      </c>
      <c r="G5" s="109" t="s">
        <v>5</v>
      </c>
      <c r="H5" s="110"/>
      <c r="I5" s="107" t="s">
        <v>26</v>
      </c>
      <c r="J5" s="111"/>
      <c r="K5" s="111"/>
      <c r="L5" s="108"/>
    </row>
    <row r="6" spans="2:15" ht="20.100000000000001" customHeight="1">
      <c r="B6" s="1">
        <v>3</v>
      </c>
      <c r="C6" s="3" t="s">
        <v>8</v>
      </c>
      <c r="D6" s="107" t="s">
        <v>30</v>
      </c>
      <c r="E6" s="108"/>
      <c r="F6" s="6">
        <v>3</v>
      </c>
      <c r="G6" s="109" t="s">
        <v>8</v>
      </c>
      <c r="H6" s="110"/>
      <c r="I6" s="107" t="s">
        <v>27</v>
      </c>
      <c r="J6" s="111"/>
      <c r="K6" s="111"/>
      <c r="L6" s="108"/>
    </row>
    <row r="7" spans="2:15" ht="20.100000000000001" customHeight="1">
      <c r="B7" s="1">
        <v>4</v>
      </c>
      <c r="C7" s="3" t="s">
        <v>6</v>
      </c>
      <c r="D7" s="107" t="s">
        <v>31</v>
      </c>
      <c r="E7" s="108"/>
      <c r="F7" s="6">
        <v>4</v>
      </c>
      <c r="G7" s="109" t="s">
        <v>6</v>
      </c>
      <c r="H7" s="110"/>
      <c r="I7" s="107" t="s">
        <v>36</v>
      </c>
      <c r="J7" s="111"/>
      <c r="K7" s="111"/>
      <c r="L7" s="108"/>
    </row>
    <row r="8" spans="2:15" ht="20.100000000000001" customHeight="1" thickBot="1">
      <c r="B8" s="2">
        <v>5</v>
      </c>
      <c r="C8" s="4" t="s">
        <v>7</v>
      </c>
      <c r="D8" s="112" t="s">
        <v>24</v>
      </c>
      <c r="E8" s="113"/>
      <c r="F8" s="7">
        <v>5</v>
      </c>
      <c r="G8" s="114" t="s">
        <v>7</v>
      </c>
      <c r="H8" s="115"/>
      <c r="I8" s="112" t="s">
        <v>24</v>
      </c>
      <c r="J8" s="116"/>
      <c r="K8" s="116"/>
      <c r="L8" s="113"/>
    </row>
    <row r="9" spans="2:15" ht="20.25" customHeight="1" thickTop="1" thickBot="1">
      <c r="B9" s="120" t="s">
        <v>1</v>
      </c>
      <c r="C9" s="122" t="s">
        <v>19</v>
      </c>
      <c r="D9" s="123"/>
      <c r="E9" s="124"/>
      <c r="F9" s="120" t="s">
        <v>14</v>
      </c>
      <c r="G9" s="128" t="s">
        <v>9</v>
      </c>
      <c r="H9" s="129"/>
      <c r="I9" s="129"/>
      <c r="J9" s="129"/>
      <c r="K9" s="129"/>
      <c r="L9" s="130"/>
    </row>
    <row r="10" spans="2:15" ht="33.75" customHeight="1" thickTop="1" thickBot="1">
      <c r="B10" s="121"/>
      <c r="C10" s="125"/>
      <c r="D10" s="126"/>
      <c r="E10" s="127"/>
      <c r="F10" s="121"/>
      <c r="G10" s="131" t="s">
        <v>17</v>
      </c>
      <c r="H10" s="132"/>
      <c r="I10" s="32" t="s">
        <v>10</v>
      </c>
      <c r="J10" s="131" t="s">
        <v>11</v>
      </c>
      <c r="K10" s="132"/>
      <c r="L10" s="32" t="s">
        <v>12</v>
      </c>
    </row>
    <row r="11" spans="2:15" s="8" customFormat="1" ht="30" customHeight="1" thickTop="1">
      <c r="B11" s="14"/>
      <c r="C11" s="133" t="s">
        <v>89</v>
      </c>
      <c r="D11" s="134"/>
      <c r="E11" s="135"/>
      <c r="F11" s="9"/>
      <c r="G11" s="26"/>
      <c r="H11" s="11"/>
      <c r="I11" s="9"/>
      <c r="J11" s="12"/>
      <c r="K11" s="10"/>
      <c r="L11" s="16"/>
    </row>
    <row r="12" spans="2:15" s="8" customFormat="1" ht="30" customHeight="1">
      <c r="B12" s="14"/>
      <c r="C12" s="142" t="s">
        <v>37</v>
      </c>
      <c r="D12" s="143"/>
      <c r="E12" s="144"/>
      <c r="F12" s="9"/>
      <c r="G12" s="37"/>
      <c r="H12" s="11"/>
      <c r="I12" s="9"/>
      <c r="J12" s="12"/>
      <c r="K12" s="10"/>
      <c r="L12" s="16"/>
    </row>
    <row r="13" spans="2:15" s="8" customFormat="1" ht="26.1" customHeight="1">
      <c r="B13" s="14">
        <v>1</v>
      </c>
      <c r="C13" s="136" t="s">
        <v>34</v>
      </c>
      <c r="D13" s="137"/>
      <c r="E13" s="138"/>
      <c r="F13" s="9">
        <f>O13*G13</f>
        <v>3</v>
      </c>
      <c r="G13" s="26">
        <v>6</v>
      </c>
      <c r="H13" s="11" t="s">
        <v>35</v>
      </c>
      <c r="I13" s="9">
        <v>100</v>
      </c>
      <c r="J13" s="12">
        <v>12</v>
      </c>
      <c r="K13" s="10" t="s">
        <v>23</v>
      </c>
      <c r="L13" s="16" t="s">
        <v>22</v>
      </c>
      <c r="O13" s="8">
        <v>0.5</v>
      </c>
    </row>
    <row r="14" spans="2:15" s="8" customFormat="1" ht="26.1" customHeight="1" thickBot="1">
      <c r="B14" s="14">
        <v>2</v>
      </c>
      <c r="C14" s="136" t="s">
        <v>53</v>
      </c>
      <c r="D14" s="137"/>
      <c r="E14" s="138"/>
      <c r="F14" s="9">
        <f t="shared" ref="F14:F37" si="0">O14*G14</f>
        <v>3.52</v>
      </c>
      <c r="G14" s="26">
        <v>4</v>
      </c>
      <c r="H14" s="11" t="s">
        <v>33</v>
      </c>
      <c r="I14" s="9">
        <v>100</v>
      </c>
      <c r="J14" s="12">
        <v>12</v>
      </c>
      <c r="K14" s="10" t="s">
        <v>23</v>
      </c>
      <c r="L14" s="16" t="s">
        <v>22</v>
      </c>
      <c r="O14" s="8">
        <v>0.88</v>
      </c>
    </row>
    <row r="15" spans="2:15" s="8" customFormat="1" ht="26.1" customHeight="1" thickTop="1">
      <c r="B15" s="14">
        <v>3</v>
      </c>
      <c r="C15" s="139" t="s">
        <v>38</v>
      </c>
      <c r="D15" s="140"/>
      <c r="E15" s="141"/>
      <c r="F15" s="9">
        <f t="shared" si="0"/>
        <v>1.5</v>
      </c>
      <c r="G15" s="26">
        <v>3</v>
      </c>
      <c r="H15" s="11" t="s">
        <v>35</v>
      </c>
      <c r="I15" s="9">
        <v>100</v>
      </c>
      <c r="J15" s="12">
        <v>12</v>
      </c>
      <c r="K15" s="10" t="s">
        <v>23</v>
      </c>
      <c r="L15" s="16" t="s">
        <v>22</v>
      </c>
      <c r="O15" s="8">
        <v>0.5</v>
      </c>
    </row>
    <row r="16" spans="2:15" s="8" customFormat="1" ht="30" customHeight="1">
      <c r="B16" s="14"/>
      <c r="C16" s="142" t="s">
        <v>39</v>
      </c>
      <c r="D16" s="143"/>
      <c r="E16" s="144"/>
      <c r="F16" s="15"/>
      <c r="G16" s="26"/>
      <c r="H16" s="11"/>
      <c r="I16" s="9"/>
      <c r="J16" s="12"/>
      <c r="K16" s="10"/>
      <c r="L16" s="16" t="s">
        <v>22</v>
      </c>
    </row>
    <row r="17" spans="2:15" s="8" customFormat="1" ht="26.1" customHeight="1" thickBot="1">
      <c r="B17" s="14">
        <v>4</v>
      </c>
      <c r="C17" s="117" t="s">
        <v>40</v>
      </c>
      <c r="D17" s="118"/>
      <c r="E17" s="119"/>
      <c r="F17" s="9">
        <f t="shared" si="0"/>
        <v>0.66</v>
      </c>
      <c r="G17" s="27">
        <v>6</v>
      </c>
      <c r="H17" s="17" t="s">
        <v>41</v>
      </c>
      <c r="I17" s="14">
        <v>100</v>
      </c>
      <c r="J17" s="18">
        <v>12</v>
      </c>
      <c r="K17" s="19" t="s">
        <v>23</v>
      </c>
      <c r="L17" s="16" t="s">
        <v>22</v>
      </c>
      <c r="O17" s="8">
        <v>0.11</v>
      </c>
    </row>
    <row r="18" spans="2:15" s="8" customFormat="1" ht="26.1" customHeight="1" thickTop="1" thickBot="1">
      <c r="B18" s="14">
        <v>5</v>
      </c>
      <c r="C18" s="139" t="s">
        <v>42</v>
      </c>
      <c r="D18" s="140"/>
      <c r="E18" s="141"/>
      <c r="F18" s="9">
        <f t="shared" si="0"/>
        <v>0.08</v>
      </c>
      <c r="G18" s="26">
        <v>8</v>
      </c>
      <c r="H18" s="11" t="s">
        <v>43</v>
      </c>
      <c r="I18" s="9">
        <v>100</v>
      </c>
      <c r="J18" s="12">
        <v>12</v>
      </c>
      <c r="K18" s="10" t="s">
        <v>23</v>
      </c>
      <c r="L18" s="16" t="s">
        <v>22</v>
      </c>
      <c r="O18" s="8">
        <v>0.01</v>
      </c>
    </row>
    <row r="19" spans="2:15" s="8" customFormat="1" ht="30" customHeight="1" thickTop="1" thickBot="1">
      <c r="B19" s="14">
        <v>6</v>
      </c>
      <c r="C19" s="139" t="s">
        <v>44</v>
      </c>
      <c r="D19" s="140"/>
      <c r="E19" s="141"/>
      <c r="F19" s="9">
        <f t="shared" si="0"/>
        <v>0.04</v>
      </c>
      <c r="G19" s="26">
        <v>4</v>
      </c>
      <c r="H19" s="11" t="s">
        <v>43</v>
      </c>
      <c r="I19" s="9">
        <v>100</v>
      </c>
      <c r="J19" s="12">
        <v>12</v>
      </c>
      <c r="K19" s="10" t="s">
        <v>23</v>
      </c>
      <c r="L19" s="16" t="s">
        <v>22</v>
      </c>
      <c r="O19" s="8">
        <v>0.01</v>
      </c>
    </row>
    <row r="20" spans="2:15" s="8" customFormat="1" ht="30" customHeight="1" thickTop="1" thickBot="1">
      <c r="B20" s="14">
        <v>7</v>
      </c>
      <c r="C20" s="139" t="s">
        <v>45</v>
      </c>
      <c r="D20" s="140"/>
      <c r="E20" s="141"/>
      <c r="F20" s="9">
        <f t="shared" si="0"/>
        <v>0.66</v>
      </c>
      <c r="G20" s="26">
        <v>6</v>
      </c>
      <c r="H20" s="11" t="s">
        <v>41</v>
      </c>
      <c r="I20" s="9">
        <v>100</v>
      </c>
      <c r="J20" s="12">
        <v>12</v>
      </c>
      <c r="K20" s="10" t="s">
        <v>23</v>
      </c>
      <c r="L20" s="16" t="s">
        <v>22</v>
      </c>
      <c r="O20" s="8">
        <v>0.11</v>
      </c>
    </row>
    <row r="21" spans="2:15" s="8" customFormat="1" ht="26.1" customHeight="1" thickTop="1" thickBot="1">
      <c r="B21" s="14">
        <v>8</v>
      </c>
      <c r="C21" s="139" t="s">
        <v>55</v>
      </c>
      <c r="D21" s="140"/>
      <c r="E21" s="141"/>
      <c r="F21" s="9">
        <f t="shared" si="0"/>
        <v>2.88</v>
      </c>
      <c r="G21" s="26">
        <v>24</v>
      </c>
      <c r="H21" s="11" t="s">
        <v>41</v>
      </c>
      <c r="I21" s="9">
        <v>100</v>
      </c>
      <c r="J21" s="12">
        <v>12</v>
      </c>
      <c r="K21" s="10" t="s">
        <v>23</v>
      </c>
      <c r="L21" s="16" t="s">
        <v>22</v>
      </c>
      <c r="O21" s="8">
        <v>0.12</v>
      </c>
    </row>
    <row r="22" spans="2:15" s="8" customFormat="1" ht="26.1" customHeight="1" thickTop="1" thickBot="1">
      <c r="B22" s="14">
        <v>9</v>
      </c>
      <c r="C22" s="139" t="s">
        <v>47</v>
      </c>
      <c r="D22" s="140"/>
      <c r="E22" s="141"/>
      <c r="F22" s="9">
        <f t="shared" si="0"/>
        <v>1.32</v>
      </c>
      <c r="G22" s="26">
        <v>12</v>
      </c>
      <c r="H22" s="11" t="s">
        <v>41</v>
      </c>
      <c r="I22" s="9">
        <v>100</v>
      </c>
      <c r="J22" s="12">
        <v>12</v>
      </c>
      <c r="K22" s="10" t="s">
        <v>23</v>
      </c>
      <c r="L22" s="16" t="s">
        <v>22</v>
      </c>
      <c r="O22" s="8">
        <v>0.11</v>
      </c>
    </row>
    <row r="23" spans="2:15" s="8" customFormat="1" ht="26.1" customHeight="1" thickTop="1" thickBot="1">
      <c r="B23" s="14">
        <v>10</v>
      </c>
      <c r="C23" s="139" t="s">
        <v>48</v>
      </c>
      <c r="D23" s="140"/>
      <c r="E23" s="141"/>
      <c r="F23" s="9">
        <f t="shared" si="0"/>
        <v>1</v>
      </c>
      <c r="G23" s="26">
        <v>50</v>
      </c>
      <c r="H23" s="11" t="s">
        <v>41</v>
      </c>
      <c r="I23" s="9">
        <v>100</v>
      </c>
      <c r="J23" s="12">
        <v>12</v>
      </c>
      <c r="K23" s="10" t="s">
        <v>23</v>
      </c>
      <c r="L23" s="16" t="s">
        <v>22</v>
      </c>
      <c r="O23" s="8">
        <v>0.02</v>
      </c>
    </row>
    <row r="24" spans="2:15" s="8" customFormat="1" ht="30" customHeight="1" thickTop="1" thickBot="1">
      <c r="B24" s="14">
        <v>11</v>
      </c>
      <c r="C24" s="139" t="s">
        <v>49</v>
      </c>
      <c r="D24" s="140"/>
      <c r="E24" s="33"/>
      <c r="F24" s="9">
        <f>O24*(G24/10)</f>
        <v>0.22</v>
      </c>
      <c r="G24" s="26">
        <v>20</v>
      </c>
      <c r="H24" s="11" t="s">
        <v>41</v>
      </c>
      <c r="I24" s="9">
        <v>100</v>
      </c>
      <c r="J24" s="12">
        <v>12</v>
      </c>
      <c r="K24" s="10" t="s">
        <v>23</v>
      </c>
      <c r="L24" s="16" t="s">
        <v>22</v>
      </c>
      <c r="O24" s="8">
        <v>0.11</v>
      </c>
    </row>
    <row r="25" spans="2:15" s="8" customFormat="1" ht="26.1" customHeight="1" thickTop="1" thickBot="1">
      <c r="B25" s="14">
        <v>12</v>
      </c>
      <c r="C25" s="150" t="s">
        <v>56</v>
      </c>
      <c r="D25" s="151"/>
      <c r="E25" s="33"/>
      <c r="F25" s="9">
        <f>O25*(G25*50%)</f>
        <v>2.42</v>
      </c>
      <c r="G25" s="26">
        <v>4</v>
      </c>
      <c r="H25" s="11" t="s">
        <v>43</v>
      </c>
      <c r="I25" s="9">
        <v>100</v>
      </c>
      <c r="J25" s="12">
        <v>12</v>
      </c>
      <c r="K25" s="10" t="s">
        <v>23</v>
      </c>
      <c r="L25" s="16" t="s">
        <v>22</v>
      </c>
      <c r="O25" s="8">
        <v>1.21</v>
      </c>
    </row>
    <row r="26" spans="2:15" s="8" customFormat="1" ht="26.1" customHeight="1" thickTop="1" thickBot="1">
      <c r="B26" s="14">
        <v>13</v>
      </c>
      <c r="C26" s="139" t="s">
        <v>50</v>
      </c>
      <c r="D26" s="140"/>
      <c r="E26" s="33"/>
      <c r="F26" s="9">
        <f t="shared" si="0"/>
        <v>2.4</v>
      </c>
      <c r="G26" s="26">
        <v>30</v>
      </c>
      <c r="H26" s="11" t="s">
        <v>41</v>
      </c>
      <c r="I26" s="9">
        <v>100</v>
      </c>
      <c r="J26" s="12">
        <v>12</v>
      </c>
      <c r="K26" s="10" t="s">
        <v>23</v>
      </c>
      <c r="L26" s="16" t="s">
        <v>22</v>
      </c>
      <c r="O26" s="8">
        <v>0.08</v>
      </c>
    </row>
    <row r="27" spans="2:15" s="8" customFormat="1" ht="26.1" customHeight="1" thickTop="1" thickBot="1">
      <c r="B27" s="14">
        <v>14</v>
      </c>
      <c r="C27" s="139" t="s">
        <v>51</v>
      </c>
      <c r="D27" s="140"/>
      <c r="E27" s="33"/>
      <c r="F27" s="9">
        <f t="shared" si="0"/>
        <v>1.2000000000000002</v>
      </c>
      <c r="G27" s="26">
        <v>12</v>
      </c>
      <c r="H27" s="11" t="s">
        <v>33</v>
      </c>
      <c r="I27" s="9">
        <v>100</v>
      </c>
      <c r="J27" s="12">
        <v>12</v>
      </c>
      <c r="K27" s="10" t="s">
        <v>23</v>
      </c>
      <c r="L27" s="16" t="s">
        <v>22</v>
      </c>
      <c r="O27" s="8">
        <v>0.1</v>
      </c>
    </row>
    <row r="28" spans="2:15" s="8" customFormat="1" ht="26.1" customHeight="1" thickTop="1" thickBot="1">
      <c r="B28" s="14">
        <v>15</v>
      </c>
      <c r="C28" s="139" t="s">
        <v>52</v>
      </c>
      <c r="D28" s="140"/>
      <c r="E28" s="33"/>
      <c r="F28" s="9">
        <f t="shared" si="0"/>
        <v>0.44</v>
      </c>
      <c r="G28" s="26">
        <v>4</v>
      </c>
      <c r="H28" s="11" t="s">
        <v>41</v>
      </c>
      <c r="I28" s="9">
        <v>100</v>
      </c>
      <c r="J28" s="12">
        <v>12</v>
      </c>
      <c r="K28" s="10" t="s">
        <v>23</v>
      </c>
      <c r="L28" s="16" t="s">
        <v>22</v>
      </c>
      <c r="O28" s="8">
        <v>0.11</v>
      </c>
    </row>
    <row r="29" spans="2:15" s="8" customFormat="1" ht="30" customHeight="1" thickTop="1">
      <c r="B29" s="14"/>
      <c r="C29" s="133" t="s">
        <v>54</v>
      </c>
      <c r="D29" s="134"/>
      <c r="E29" s="33"/>
      <c r="F29" s="9"/>
      <c r="G29" s="26"/>
      <c r="H29" s="11"/>
      <c r="I29" s="9"/>
      <c r="J29" s="12"/>
      <c r="K29" s="10"/>
      <c r="L29" s="16" t="s">
        <v>22</v>
      </c>
    </row>
    <row r="30" spans="2:15" s="8" customFormat="1" ht="26.1" customHeight="1" thickBot="1">
      <c r="B30" s="14">
        <v>16</v>
      </c>
      <c r="C30" s="117" t="s">
        <v>40</v>
      </c>
      <c r="D30" s="118"/>
      <c r="E30" s="119"/>
      <c r="F30" s="9">
        <f t="shared" si="0"/>
        <v>0.44</v>
      </c>
      <c r="G30" s="27">
        <v>4</v>
      </c>
      <c r="H30" s="17" t="s">
        <v>41</v>
      </c>
      <c r="I30" s="14">
        <v>100</v>
      </c>
      <c r="J30" s="18">
        <v>12</v>
      </c>
      <c r="K30" s="19" t="s">
        <v>23</v>
      </c>
      <c r="L30" s="16" t="s">
        <v>22</v>
      </c>
      <c r="O30" s="8">
        <v>0.11</v>
      </c>
    </row>
    <row r="31" spans="2:15" s="8" customFormat="1" ht="26.1" customHeight="1" thickTop="1" thickBot="1">
      <c r="B31" s="14">
        <v>17</v>
      </c>
      <c r="C31" s="139" t="s">
        <v>42</v>
      </c>
      <c r="D31" s="140"/>
      <c r="E31" s="141"/>
      <c r="F31" s="9">
        <f t="shared" si="0"/>
        <v>0.04</v>
      </c>
      <c r="G31" s="26">
        <v>4</v>
      </c>
      <c r="H31" s="11" t="s">
        <v>43</v>
      </c>
      <c r="I31" s="9">
        <v>100</v>
      </c>
      <c r="J31" s="12">
        <v>12</v>
      </c>
      <c r="K31" s="10" t="s">
        <v>23</v>
      </c>
      <c r="L31" s="16" t="s">
        <v>22</v>
      </c>
      <c r="O31" s="8">
        <v>0.01</v>
      </c>
    </row>
    <row r="32" spans="2:15" s="8" customFormat="1" ht="30" customHeight="1" thickTop="1" thickBot="1">
      <c r="B32" s="14">
        <v>18</v>
      </c>
      <c r="C32" s="139" t="s">
        <v>45</v>
      </c>
      <c r="D32" s="140"/>
      <c r="E32" s="141"/>
      <c r="F32" s="9">
        <f t="shared" si="0"/>
        <v>0.88</v>
      </c>
      <c r="G32" s="26">
        <f>4*2</f>
        <v>8</v>
      </c>
      <c r="H32" s="11" t="s">
        <v>41</v>
      </c>
      <c r="I32" s="9">
        <v>100</v>
      </c>
      <c r="J32" s="12">
        <v>12</v>
      </c>
      <c r="K32" s="10" t="s">
        <v>23</v>
      </c>
      <c r="L32" s="16" t="s">
        <v>22</v>
      </c>
      <c r="O32" s="8">
        <v>0.11</v>
      </c>
    </row>
    <row r="33" spans="2:15" s="8" customFormat="1" ht="27.95" customHeight="1" thickTop="1" thickBot="1">
      <c r="B33" s="14">
        <v>19</v>
      </c>
      <c r="C33" s="139" t="s">
        <v>46</v>
      </c>
      <c r="D33" s="140"/>
      <c r="E33" s="141"/>
      <c r="F33" s="9">
        <f t="shared" si="0"/>
        <v>0.48</v>
      </c>
      <c r="G33" s="26">
        <v>4</v>
      </c>
      <c r="H33" s="11" t="s">
        <v>41</v>
      </c>
      <c r="I33" s="9">
        <v>100</v>
      </c>
      <c r="J33" s="12">
        <v>12</v>
      </c>
      <c r="K33" s="10" t="s">
        <v>23</v>
      </c>
      <c r="L33" s="16" t="s">
        <v>22</v>
      </c>
      <c r="O33" s="8">
        <v>0.12</v>
      </c>
    </row>
    <row r="34" spans="2:15" s="8" customFormat="1" ht="27.95" customHeight="1" thickTop="1" thickBot="1">
      <c r="B34" s="14">
        <v>20</v>
      </c>
      <c r="C34" s="139" t="s">
        <v>47</v>
      </c>
      <c r="D34" s="140"/>
      <c r="E34" s="141"/>
      <c r="F34" s="9">
        <f t="shared" si="0"/>
        <v>0.44</v>
      </c>
      <c r="G34" s="26">
        <v>4</v>
      </c>
      <c r="H34" s="11" t="s">
        <v>41</v>
      </c>
      <c r="I34" s="9">
        <v>100</v>
      </c>
      <c r="J34" s="12">
        <v>12</v>
      </c>
      <c r="K34" s="10" t="s">
        <v>23</v>
      </c>
      <c r="L34" s="16" t="s">
        <v>22</v>
      </c>
      <c r="O34" s="8">
        <v>0.11</v>
      </c>
    </row>
    <row r="35" spans="2:15" s="8" customFormat="1" ht="27.95" customHeight="1" thickTop="1" thickBot="1">
      <c r="B35" s="14">
        <v>21</v>
      </c>
      <c r="C35" s="139" t="s">
        <v>48</v>
      </c>
      <c r="D35" s="140"/>
      <c r="E35" s="141"/>
      <c r="F35" s="9">
        <f t="shared" si="0"/>
        <v>0.24</v>
      </c>
      <c r="G35" s="26">
        <f>4*3</f>
        <v>12</v>
      </c>
      <c r="H35" s="11" t="s">
        <v>41</v>
      </c>
      <c r="I35" s="9">
        <v>100</v>
      </c>
      <c r="J35" s="12">
        <v>12</v>
      </c>
      <c r="K35" s="10" t="s">
        <v>23</v>
      </c>
      <c r="L35" s="16" t="s">
        <v>22</v>
      </c>
      <c r="O35" s="8">
        <v>0.02</v>
      </c>
    </row>
    <row r="36" spans="2:15" s="8" customFormat="1" ht="27.95" customHeight="1" thickTop="1" thickBot="1">
      <c r="B36" s="14">
        <v>22</v>
      </c>
      <c r="C36" s="139" t="s">
        <v>50</v>
      </c>
      <c r="D36" s="140"/>
      <c r="E36" s="33"/>
      <c r="F36" s="9">
        <f t="shared" si="0"/>
        <v>1.6</v>
      </c>
      <c r="G36" s="26">
        <f>4*5</f>
        <v>20</v>
      </c>
      <c r="H36" s="11" t="s">
        <v>41</v>
      </c>
      <c r="I36" s="9">
        <v>100</v>
      </c>
      <c r="J36" s="12">
        <v>12</v>
      </c>
      <c r="K36" s="10" t="s">
        <v>23</v>
      </c>
      <c r="L36" s="16" t="s">
        <v>22</v>
      </c>
      <c r="O36" s="8">
        <v>0.08</v>
      </c>
    </row>
    <row r="37" spans="2:15" s="8" customFormat="1" ht="27.95" customHeight="1" thickTop="1" thickBot="1">
      <c r="B37" s="9">
        <v>23</v>
      </c>
      <c r="C37" s="139" t="s">
        <v>51</v>
      </c>
      <c r="D37" s="140"/>
      <c r="E37" s="33"/>
      <c r="F37" s="9">
        <f t="shared" si="0"/>
        <v>0.4</v>
      </c>
      <c r="G37" s="26">
        <v>4</v>
      </c>
      <c r="H37" s="11" t="s">
        <v>33</v>
      </c>
      <c r="I37" s="9">
        <v>100</v>
      </c>
      <c r="J37" s="12">
        <v>12</v>
      </c>
      <c r="K37" s="10" t="s">
        <v>23</v>
      </c>
      <c r="L37" s="16" t="s">
        <v>22</v>
      </c>
      <c r="O37" s="8">
        <v>0.1</v>
      </c>
    </row>
    <row r="38" spans="2:15" s="8" customFormat="1" ht="27.95" customHeight="1" thickTop="1" thickBot="1">
      <c r="B38" s="9"/>
      <c r="C38" s="133" t="s">
        <v>57</v>
      </c>
      <c r="D38" s="134"/>
      <c r="E38" s="33"/>
      <c r="F38" s="9"/>
      <c r="G38" s="26"/>
      <c r="H38" s="11"/>
      <c r="I38" s="9"/>
      <c r="J38" s="12"/>
      <c r="K38" s="10"/>
      <c r="L38" s="16" t="s">
        <v>22</v>
      </c>
    </row>
    <row r="39" spans="2:15" s="8" customFormat="1" ht="27.95" customHeight="1" thickTop="1" thickBot="1">
      <c r="B39" s="9">
        <v>24</v>
      </c>
      <c r="C39" s="139" t="s">
        <v>58</v>
      </c>
      <c r="D39" s="134"/>
      <c r="E39" s="33"/>
      <c r="F39" s="9">
        <v>0</v>
      </c>
      <c r="G39" s="26">
        <v>1</v>
      </c>
      <c r="H39" s="11" t="s">
        <v>59</v>
      </c>
      <c r="I39" s="9">
        <v>100</v>
      </c>
      <c r="J39" s="12">
        <v>12</v>
      </c>
      <c r="K39" s="10" t="s">
        <v>23</v>
      </c>
      <c r="L39" s="16" t="s">
        <v>22</v>
      </c>
    </row>
    <row r="40" spans="2:15" s="8" customFormat="1" ht="27.95" customHeight="1" thickTop="1" thickBot="1">
      <c r="B40" s="9">
        <v>25</v>
      </c>
      <c r="C40" s="139" t="s">
        <v>60</v>
      </c>
      <c r="D40" s="140"/>
      <c r="E40" s="33"/>
      <c r="F40" s="9">
        <v>0</v>
      </c>
      <c r="G40" s="26">
        <v>1</v>
      </c>
      <c r="H40" s="11" t="s">
        <v>61</v>
      </c>
      <c r="I40" s="9">
        <v>100</v>
      </c>
      <c r="J40" s="12">
        <v>12</v>
      </c>
      <c r="K40" s="10" t="s">
        <v>23</v>
      </c>
      <c r="L40" s="16" t="s">
        <v>22</v>
      </c>
    </row>
    <row r="41" spans="2:15" s="8" customFormat="1" ht="27.95" customHeight="1" thickTop="1" thickBot="1">
      <c r="B41" s="9">
        <v>26</v>
      </c>
      <c r="C41" s="139" t="s">
        <v>62</v>
      </c>
      <c r="D41" s="140"/>
      <c r="E41" s="33"/>
      <c r="F41" s="9">
        <f t="shared" ref="F41:F42" si="1">O41*G41</f>
        <v>0.79200000000000004</v>
      </c>
      <c r="G41" s="26">
        <v>24</v>
      </c>
      <c r="H41" s="11" t="s">
        <v>41</v>
      </c>
      <c r="I41" s="9">
        <v>100</v>
      </c>
      <c r="J41" s="12">
        <v>12</v>
      </c>
      <c r="K41" s="10" t="s">
        <v>23</v>
      </c>
      <c r="L41" s="16" t="s">
        <v>22</v>
      </c>
      <c r="O41" s="8">
        <v>3.3000000000000002E-2</v>
      </c>
    </row>
    <row r="42" spans="2:15" s="8" customFormat="1" ht="27.95" customHeight="1" thickTop="1" thickBot="1">
      <c r="B42" s="9">
        <v>27</v>
      </c>
      <c r="C42" s="150" t="s">
        <v>63</v>
      </c>
      <c r="D42" s="151"/>
      <c r="E42" s="33"/>
      <c r="F42" s="9">
        <f t="shared" si="1"/>
        <v>9</v>
      </c>
      <c r="G42" s="26">
        <v>3</v>
      </c>
      <c r="H42" s="11" t="s">
        <v>64</v>
      </c>
      <c r="I42" s="9">
        <v>100</v>
      </c>
      <c r="J42" s="12">
        <v>12</v>
      </c>
      <c r="K42" s="10" t="s">
        <v>23</v>
      </c>
      <c r="L42" s="16" t="s">
        <v>22</v>
      </c>
      <c r="O42" s="8">
        <v>3</v>
      </c>
    </row>
    <row r="43" spans="2:15" s="8" customFormat="1" ht="27.95" customHeight="1" thickTop="1" thickBot="1">
      <c r="B43" s="9"/>
      <c r="C43" s="188" t="s">
        <v>90</v>
      </c>
      <c r="D43" s="189"/>
      <c r="E43" s="38"/>
      <c r="F43" s="9"/>
      <c r="G43" s="37"/>
      <c r="H43" s="11"/>
      <c r="I43" s="9"/>
      <c r="J43" s="12"/>
      <c r="K43" s="10"/>
      <c r="L43" s="16" t="s">
        <v>22</v>
      </c>
    </row>
    <row r="44" spans="2:15" s="8" customFormat="1" ht="49.5" customHeight="1" thickTop="1">
      <c r="B44" s="9">
        <v>28</v>
      </c>
      <c r="C44" s="190" t="s">
        <v>93</v>
      </c>
      <c r="D44" s="191"/>
      <c r="E44" s="192"/>
      <c r="F44" s="196">
        <v>25</v>
      </c>
      <c r="G44" s="37">
        <v>1</v>
      </c>
      <c r="H44" s="11" t="s">
        <v>96</v>
      </c>
      <c r="I44" s="9">
        <v>100</v>
      </c>
      <c r="J44" s="12">
        <v>12</v>
      </c>
      <c r="K44" s="10" t="s">
        <v>23</v>
      </c>
      <c r="L44" s="16" t="s">
        <v>22</v>
      </c>
    </row>
    <row r="45" spans="2:15" s="8" customFormat="1" ht="133.5" customHeight="1">
      <c r="B45" s="9">
        <v>29</v>
      </c>
      <c r="C45" s="190" t="s">
        <v>94</v>
      </c>
      <c r="D45" s="191"/>
      <c r="E45" s="192"/>
      <c r="F45" s="197"/>
      <c r="G45" s="37">
        <v>2</v>
      </c>
      <c r="H45" s="11" t="s">
        <v>96</v>
      </c>
      <c r="I45" s="9">
        <v>100</v>
      </c>
      <c r="J45" s="12">
        <v>12</v>
      </c>
      <c r="K45" s="10" t="s">
        <v>23</v>
      </c>
      <c r="L45" s="16" t="s">
        <v>22</v>
      </c>
    </row>
    <row r="46" spans="2:15" s="8" customFormat="1" ht="75" customHeight="1">
      <c r="B46" s="9">
        <v>30</v>
      </c>
      <c r="C46" s="190" t="s">
        <v>95</v>
      </c>
      <c r="D46" s="191"/>
      <c r="E46" s="192"/>
      <c r="F46" s="197"/>
      <c r="G46" s="37">
        <v>2</v>
      </c>
      <c r="H46" s="11" t="s">
        <v>96</v>
      </c>
      <c r="I46" s="9">
        <v>100</v>
      </c>
      <c r="J46" s="12">
        <v>12</v>
      </c>
      <c r="K46" s="10" t="s">
        <v>23</v>
      </c>
      <c r="L46" s="16" t="s">
        <v>22</v>
      </c>
    </row>
    <row r="47" spans="2:15" s="8" customFormat="1" ht="66.75" customHeight="1">
      <c r="B47" s="9">
        <v>31</v>
      </c>
      <c r="C47" s="190" t="s">
        <v>97</v>
      </c>
      <c r="D47" s="191"/>
      <c r="E47" s="192"/>
      <c r="F47" s="197"/>
      <c r="G47" s="37">
        <v>2</v>
      </c>
      <c r="H47" s="11" t="s">
        <v>96</v>
      </c>
      <c r="I47" s="9">
        <v>100</v>
      </c>
      <c r="J47" s="12">
        <v>12</v>
      </c>
      <c r="K47" s="10" t="s">
        <v>23</v>
      </c>
      <c r="L47" s="16" t="s">
        <v>22</v>
      </c>
    </row>
    <row r="48" spans="2:15" s="8" customFormat="1" ht="55.5" customHeight="1">
      <c r="B48" s="9">
        <v>32</v>
      </c>
      <c r="C48" s="190" t="s">
        <v>91</v>
      </c>
      <c r="D48" s="191"/>
      <c r="E48" s="192"/>
      <c r="F48" s="197"/>
      <c r="G48" s="37">
        <v>1</v>
      </c>
      <c r="H48" s="11" t="s">
        <v>59</v>
      </c>
      <c r="I48" s="9">
        <v>100</v>
      </c>
      <c r="J48" s="12">
        <v>12</v>
      </c>
      <c r="K48" s="10" t="s">
        <v>23</v>
      </c>
      <c r="L48" s="16" t="s">
        <v>22</v>
      </c>
    </row>
    <row r="49" spans="2:12" s="8" customFormat="1" ht="32.25" customHeight="1" thickBot="1">
      <c r="B49" s="9">
        <v>33</v>
      </c>
      <c r="C49" s="193" t="s">
        <v>92</v>
      </c>
      <c r="D49" s="194"/>
      <c r="E49" s="195"/>
      <c r="F49" s="198"/>
      <c r="G49" s="37">
        <v>1</v>
      </c>
      <c r="H49" s="11" t="s">
        <v>59</v>
      </c>
      <c r="I49" s="9">
        <v>100</v>
      </c>
      <c r="J49" s="12">
        <v>12</v>
      </c>
      <c r="K49" s="10" t="s">
        <v>23</v>
      </c>
      <c r="L49" s="16" t="s">
        <v>22</v>
      </c>
    </row>
    <row r="50" spans="2:12" s="8" customFormat="1" ht="27.95" customHeight="1" thickTop="1">
      <c r="B50" s="186" t="s">
        <v>20</v>
      </c>
      <c r="C50" s="187"/>
      <c r="D50" s="187"/>
      <c r="E50" s="38"/>
      <c r="F50" s="9">
        <f>SUM(F11:F49)</f>
        <v>60.652000000000001</v>
      </c>
      <c r="G50" s="37"/>
      <c r="H50" s="11"/>
      <c r="I50" s="9"/>
      <c r="J50" s="12"/>
      <c r="K50" s="10"/>
      <c r="L50" s="16"/>
    </row>
    <row r="51" spans="2:12" s="8" customFormat="1" ht="27.95" customHeight="1">
      <c r="B51" s="21"/>
      <c r="C51" s="149"/>
      <c r="D51" s="149"/>
      <c r="E51" s="34"/>
      <c r="F51" s="21"/>
      <c r="G51" s="35"/>
      <c r="H51" s="24"/>
      <c r="I51" s="21"/>
      <c r="J51" s="24"/>
      <c r="K51" s="21"/>
      <c r="L51" s="36"/>
    </row>
    <row r="52" spans="2:12" s="8" customFormat="1" ht="10.5" customHeight="1">
      <c r="B52" s="21"/>
      <c r="C52" s="22"/>
      <c r="D52" s="22"/>
      <c r="E52" s="23"/>
      <c r="F52" s="21"/>
      <c r="G52" s="21"/>
      <c r="H52" s="24"/>
      <c r="I52" s="21"/>
      <c r="J52" s="24"/>
      <c r="K52" s="21"/>
      <c r="L52" s="25"/>
    </row>
    <row r="53" spans="2:12">
      <c r="H53" s="146" t="s">
        <v>32</v>
      </c>
      <c r="I53" s="147"/>
      <c r="J53" s="147"/>
      <c r="K53" s="147"/>
      <c r="L53" s="147"/>
    </row>
    <row r="54" spans="2:12">
      <c r="B54" s="147" t="s">
        <v>18</v>
      </c>
      <c r="C54" s="147"/>
      <c r="D54" s="147"/>
      <c r="E54" s="147"/>
      <c r="F54" s="147"/>
      <c r="G54" s="28"/>
      <c r="H54" s="147" t="s">
        <v>13</v>
      </c>
      <c r="I54" s="147"/>
      <c r="J54" s="147"/>
      <c r="K54" s="147"/>
      <c r="L54" s="147"/>
    </row>
    <row r="55" spans="2:12"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8" spans="2:12">
      <c r="B58" s="148" t="str">
        <f>D4</f>
        <v>Drs. Agusman Simbolon, MAB</v>
      </c>
      <c r="C58" s="148"/>
      <c r="D58" s="148"/>
      <c r="E58" s="148"/>
      <c r="F58" s="148"/>
      <c r="G58" s="28"/>
      <c r="H58" s="148" t="str">
        <f>I4</f>
        <v>Hardianto</v>
      </c>
      <c r="I58" s="148"/>
      <c r="J58" s="148"/>
      <c r="K58" s="148"/>
      <c r="L58" s="148"/>
    </row>
    <row r="59" spans="2:12">
      <c r="B59" s="147" t="str">
        <f>D5</f>
        <v>19650808 199303 1 002</v>
      </c>
      <c r="C59" s="147"/>
      <c r="D59" s="147"/>
      <c r="E59" s="147"/>
      <c r="F59" s="147"/>
      <c r="H59" s="147" t="str">
        <f>I5</f>
        <v>19791005 200212 1 004</v>
      </c>
      <c r="I59" s="147"/>
      <c r="J59" s="147"/>
      <c r="K59" s="147"/>
      <c r="L59" s="147"/>
    </row>
    <row r="61" spans="2:12">
      <c r="B61" s="145" t="s">
        <v>15</v>
      </c>
      <c r="C61" s="145"/>
      <c r="D61" s="145"/>
      <c r="E61" s="145"/>
      <c r="F61" s="145"/>
      <c r="G61" s="31"/>
    </row>
    <row r="62" spans="2:12">
      <c r="B62" s="145" t="s">
        <v>16</v>
      </c>
      <c r="C62" s="145"/>
      <c r="D62" s="145"/>
      <c r="E62" s="145"/>
      <c r="F62" s="145"/>
      <c r="G62" s="31"/>
    </row>
    <row r="67" spans="2:12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2:12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2:12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2:12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</sheetData>
  <mergeCells count="76">
    <mergeCell ref="F44:F49"/>
    <mergeCell ref="C44:E44"/>
    <mergeCell ref="C45:E45"/>
    <mergeCell ref="C46:E46"/>
    <mergeCell ref="C47:E47"/>
    <mergeCell ref="C48:E48"/>
    <mergeCell ref="C49:E49"/>
    <mergeCell ref="C51:D51"/>
    <mergeCell ref="B50:D50"/>
    <mergeCell ref="C25:D25"/>
    <mergeCell ref="C39:D39"/>
    <mergeCell ref="C40:D40"/>
    <mergeCell ref="C41:D41"/>
    <mergeCell ref="C43:D43"/>
    <mergeCell ref="C42:D42"/>
    <mergeCell ref="C38:D38"/>
    <mergeCell ref="C29:D29"/>
    <mergeCell ref="C30:E30"/>
    <mergeCell ref="C36:D36"/>
    <mergeCell ref="C37:D37"/>
    <mergeCell ref="C35:E35"/>
    <mergeCell ref="B61:F61"/>
    <mergeCell ref="B62:F62"/>
    <mergeCell ref="H53:L53"/>
    <mergeCell ref="B54:F54"/>
    <mergeCell ref="H54:L54"/>
    <mergeCell ref="B58:F58"/>
    <mergeCell ref="H58:L58"/>
    <mergeCell ref="B59:F59"/>
    <mergeCell ref="H59:L59"/>
    <mergeCell ref="C18:E18"/>
    <mergeCell ref="C19:E19"/>
    <mergeCell ref="C20:E20"/>
    <mergeCell ref="C21:E21"/>
    <mergeCell ref="C22:E22"/>
    <mergeCell ref="C23:E23"/>
    <mergeCell ref="C31:E31"/>
    <mergeCell ref="C32:E32"/>
    <mergeCell ref="C33:E33"/>
    <mergeCell ref="C34:E34"/>
    <mergeCell ref="C24:D24"/>
    <mergeCell ref="C26:D26"/>
    <mergeCell ref="C27:D27"/>
    <mergeCell ref="C28:D28"/>
    <mergeCell ref="C17:E17"/>
    <mergeCell ref="B9:B10"/>
    <mergeCell ref="C9:E10"/>
    <mergeCell ref="F9:F10"/>
    <mergeCell ref="G9:L9"/>
    <mergeCell ref="G10:H10"/>
    <mergeCell ref="J10:K10"/>
    <mergeCell ref="C11:E11"/>
    <mergeCell ref="C13:E13"/>
    <mergeCell ref="C14:E14"/>
    <mergeCell ref="C15:E15"/>
    <mergeCell ref="C16:E16"/>
    <mergeCell ref="C12:E12"/>
    <mergeCell ref="D7:E7"/>
    <mergeCell ref="G7:H7"/>
    <mergeCell ref="I7:L7"/>
    <mergeCell ref="D8:E8"/>
    <mergeCell ref="G8:H8"/>
    <mergeCell ref="I8:L8"/>
    <mergeCell ref="D5:E5"/>
    <mergeCell ref="G5:H5"/>
    <mergeCell ref="I5:L5"/>
    <mergeCell ref="D6:E6"/>
    <mergeCell ref="G6:H6"/>
    <mergeCell ref="I6:L6"/>
    <mergeCell ref="B1:L1"/>
    <mergeCell ref="B2:L2"/>
    <mergeCell ref="C3:E3"/>
    <mergeCell ref="G3:L3"/>
    <mergeCell ref="D4:E4"/>
    <mergeCell ref="G4:H4"/>
    <mergeCell ref="I4:L4"/>
  </mergeCells>
  <printOptions horizontalCentered="1"/>
  <pageMargins left="0.1" right="0.1" top="5.1181101999999999E-2" bottom="1.1181102E-2" header="0" footer="0"/>
  <pageSetup paperSize="9"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57"/>
  <sheetViews>
    <sheetView topLeftCell="A2" zoomScale="75" zoomScaleNormal="75" workbookViewId="0">
      <selection activeCell="Q18" sqref="Q18"/>
    </sheetView>
  </sheetViews>
  <sheetFormatPr defaultRowHeight="12.75"/>
  <cols>
    <col min="1" max="1" width="2.28515625" customWidth="1"/>
    <col min="2" max="2" width="4.28515625" customWidth="1"/>
    <col min="3" max="3" width="60.85546875" style="91" bestFit="1" customWidth="1"/>
    <col min="4" max="4" width="60.85546875" style="91" customWidth="1"/>
    <col min="5" max="6" width="7.42578125" customWidth="1"/>
    <col min="7" max="7" width="6" customWidth="1"/>
    <col min="8" max="8" width="13.5703125" style="91" customWidth="1"/>
    <col min="9" max="10" width="7.140625" customWidth="1"/>
    <col min="11" max="11" width="4.42578125" customWidth="1"/>
    <col min="12" max="12" width="6.85546875" customWidth="1"/>
    <col min="13" max="13" width="7.5703125" customWidth="1"/>
    <col min="14" max="14" width="7.42578125" customWidth="1"/>
    <col min="15" max="15" width="5" customWidth="1"/>
    <col min="16" max="16" width="12.28515625" customWidth="1"/>
    <col min="17" max="17" width="7.140625" customWidth="1"/>
    <col min="18" max="18" width="4.7109375" customWidth="1"/>
    <col min="19" max="19" width="5.7109375" customWidth="1"/>
    <col min="20" max="20" width="6.5703125" customWidth="1"/>
    <col min="21" max="21" width="19.140625" customWidth="1"/>
    <col min="22" max="22" width="16" customWidth="1"/>
    <col min="23" max="23" width="9.140625" style="39" customWidth="1"/>
    <col min="24" max="24" width="4.28515625" hidden="1" customWidth="1"/>
    <col min="25" max="25" width="10" hidden="1" customWidth="1"/>
    <col min="26" max="26" width="9.140625" hidden="1" customWidth="1"/>
    <col min="27" max="27" width="12" hidden="1" customWidth="1"/>
    <col min="28" max="28" width="11.5703125" hidden="1" customWidth="1"/>
    <col min="29" max="29" width="8.5703125" hidden="1" customWidth="1"/>
    <col min="30" max="30" width="19.85546875" hidden="1" customWidth="1"/>
    <col min="31" max="31" width="10.42578125" hidden="1" customWidth="1"/>
    <col min="32" max="32" width="7.42578125" hidden="1" customWidth="1"/>
    <col min="33" max="34" width="10.42578125" hidden="1" customWidth="1"/>
    <col min="35" max="36" width="8.5703125" hidden="1" customWidth="1"/>
    <col min="37" max="37" width="12" hidden="1" customWidth="1"/>
    <col min="38" max="45" width="9.140625" hidden="1" customWidth="1"/>
    <col min="46" max="46" width="9.140625" customWidth="1"/>
    <col min="258" max="258" width="4.28515625" customWidth="1"/>
    <col min="259" max="259" width="60.85546875" bestFit="1" customWidth="1"/>
    <col min="260" max="261" width="7.42578125" customWidth="1"/>
    <col min="262" max="262" width="6" customWidth="1"/>
    <col min="263" max="263" width="9.42578125" customWidth="1"/>
    <col min="264" max="265" width="7.140625" customWidth="1"/>
    <col min="266" max="266" width="4.42578125" customWidth="1"/>
    <col min="267" max="267" width="6.85546875" customWidth="1"/>
    <col min="268" max="268" width="7.5703125" customWidth="1"/>
    <col min="269" max="269" width="7.42578125" customWidth="1"/>
    <col min="270" max="270" width="5" customWidth="1"/>
    <col min="271" max="271" width="9.5703125" customWidth="1"/>
    <col min="272" max="272" width="7.140625" customWidth="1"/>
    <col min="273" max="273" width="4.7109375" customWidth="1"/>
    <col min="274" max="274" width="5.7109375" customWidth="1"/>
    <col min="275" max="275" width="6.5703125" customWidth="1"/>
    <col min="276" max="276" width="19.140625" customWidth="1"/>
    <col min="277" max="277" width="16" customWidth="1"/>
    <col min="278" max="278" width="9.140625" customWidth="1"/>
    <col min="279" max="300" width="0" hidden="1" customWidth="1"/>
    <col min="301" max="302" width="9.140625" customWidth="1"/>
    <col min="514" max="514" width="4.28515625" customWidth="1"/>
    <col min="515" max="515" width="60.85546875" bestFit="1" customWidth="1"/>
    <col min="516" max="517" width="7.42578125" customWidth="1"/>
    <col min="518" max="518" width="6" customWidth="1"/>
    <col min="519" max="519" width="9.42578125" customWidth="1"/>
    <col min="520" max="521" width="7.140625" customWidth="1"/>
    <col min="522" max="522" width="4.42578125" customWidth="1"/>
    <col min="523" max="523" width="6.85546875" customWidth="1"/>
    <col min="524" max="524" width="7.5703125" customWidth="1"/>
    <col min="525" max="525" width="7.42578125" customWidth="1"/>
    <col min="526" max="526" width="5" customWidth="1"/>
    <col min="527" max="527" width="9.5703125" customWidth="1"/>
    <col min="528" max="528" width="7.140625" customWidth="1"/>
    <col min="529" max="529" width="4.7109375" customWidth="1"/>
    <col min="530" max="530" width="5.7109375" customWidth="1"/>
    <col min="531" max="531" width="6.5703125" customWidth="1"/>
    <col min="532" max="532" width="19.140625" customWidth="1"/>
    <col min="533" max="533" width="16" customWidth="1"/>
    <col min="534" max="534" width="9.140625" customWidth="1"/>
    <col min="535" max="556" width="0" hidden="1" customWidth="1"/>
    <col min="557" max="558" width="9.140625" customWidth="1"/>
    <col min="770" max="770" width="4.28515625" customWidth="1"/>
    <col min="771" max="771" width="60.85546875" bestFit="1" customWidth="1"/>
    <col min="772" max="773" width="7.42578125" customWidth="1"/>
    <col min="774" max="774" width="6" customWidth="1"/>
    <col min="775" max="775" width="9.42578125" customWidth="1"/>
    <col min="776" max="777" width="7.140625" customWidth="1"/>
    <col min="778" max="778" width="4.42578125" customWidth="1"/>
    <col min="779" max="779" width="6.85546875" customWidth="1"/>
    <col min="780" max="780" width="7.5703125" customWidth="1"/>
    <col min="781" max="781" width="7.42578125" customWidth="1"/>
    <col min="782" max="782" width="5" customWidth="1"/>
    <col min="783" max="783" width="9.5703125" customWidth="1"/>
    <col min="784" max="784" width="7.140625" customWidth="1"/>
    <col min="785" max="785" width="4.7109375" customWidth="1"/>
    <col min="786" max="786" width="5.7109375" customWidth="1"/>
    <col min="787" max="787" width="6.5703125" customWidth="1"/>
    <col min="788" max="788" width="19.140625" customWidth="1"/>
    <col min="789" max="789" width="16" customWidth="1"/>
    <col min="790" max="790" width="9.140625" customWidth="1"/>
    <col min="791" max="812" width="0" hidden="1" customWidth="1"/>
    <col min="813" max="814" width="9.140625" customWidth="1"/>
    <col min="1026" max="1026" width="4.28515625" customWidth="1"/>
    <col min="1027" max="1027" width="60.85546875" bestFit="1" customWidth="1"/>
    <col min="1028" max="1029" width="7.42578125" customWidth="1"/>
    <col min="1030" max="1030" width="6" customWidth="1"/>
    <col min="1031" max="1031" width="9.42578125" customWidth="1"/>
    <col min="1032" max="1033" width="7.140625" customWidth="1"/>
    <col min="1034" max="1034" width="4.42578125" customWidth="1"/>
    <col min="1035" max="1035" width="6.85546875" customWidth="1"/>
    <col min="1036" max="1036" width="7.5703125" customWidth="1"/>
    <col min="1037" max="1037" width="7.42578125" customWidth="1"/>
    <col min="1038" max="1038" width="5" customWidth="1"/>
    <col min="1039" max="1039" width="9.5703125" customWidth="1"/>
    <col min="1040" max="1040" width="7.140625" customWidth="1"/>
    <col min="1041" max="1041" width="4.7109375" customWidth="1"/>
    <col min="1042" max="1042" width="5.7109375" customWidth="1"/>
    <col min="1043" max="1043" width="6.5703125" customWidth="1"/>
    <col min="1044" max="1044" width="19.140625" customWidth="1"/>
    <col min="1045" max="1045" width="16" customWidth="1"/>
    <col min="1046" max="1046" width="9.140625" customWidth="1"/>
    <col min="1047" max="1068" width="0" hidden="1" customWidth="1"/>
    <col min="1069" max="1070" width="9.140625" customWidth="1"/>
    <col min="1282" max="1282" width="4.28515625" customWidth="1"/>
    <col min="1283" max="1283" width="60.85546875" bestFit="1" customWidth="1"/>
    <col min="1284" max="1285" width="7.42578125" customWidth="1"/>
    <col min="1286" max="1286" width="6" customWidth="1"/>
    <col min="1287" max="1287" width="9.42578125" customWidth="1"/>
    <col min="1288" max="1289" width="7.140625" customWidth="1"/>
    <col min="1290" max="1290" width="4.42578125" customWidth="1"/>
    <col min="1291" max="1291" width="6.85546875" customWidth="1"/>
    <col min="1292" max="1292" width="7.5703125" customWidth="1"/>
    <col min="1293" max="1293" width="7.42578125" customWidth="1"/>
    <col min="1294" max="1294" width="5" customWidth="1"/>
    <col min="1295" max="1295" width="9.5703125" customWidth="1"/>
    <col min="1296" max="1296" width="7.140625" customWidth="1"/>
    <col min="1297" max="1297" width="4.7109375" customWidth="1"/>
    <col min="1298" max="1298" width="5.7109375" customWidth="1"/>
    <col min="1299" max="1299" width="6.5703125" customWidth="1"/>
    <col min="1300" max="1300" width="19.140625" customWidth="1"/>
    <col min="1301" max="1301" width="16" customWidth="1"/>
    <col min="1302" max="1302" width="9.140625" customWidth="1"/>
    <col min="1303" max="1324" width="0" hidden="1" customWidth="1"/>
    <col min="1325" max="1326" width="9.140625" customWidth="1"/>
    <col min="1538" max="1538" width="4.28515625" customWidth="1"/>
    <col min="1539" max="1539" width="60.85546875" bestFit="1" customWidth="1"/>
    <col min="1540" max="1541" width="7.42578125" customWidth="1"/>
    <col min="1542" max="1542" width="6" customWidth="1"/>
    <col min="1543" max="1543" width="9.42578125" customWidth="1"/>
    <col min="1544" max="1545" width="7.140625" customWidth="1"/>
    <col min="1546" max="1546" width="4.42578125" customWidth="1"/>
    <col min="1547" max="1547" width="6.85546875" customWidth="1"/>
    <col min="1548" max="1548" width="7.5703125" customWidth="1"/>
    <col min="1549" max="1549" width="7.42578125" customWidth="1"/>
    <col min="1550" max="1550" width="5" customWidth="1"/>
    <col min="1551" max="1551" width="9.5703125" customWidth="1"/>
    <col min="1552" max="1552" width="7.140625" customWidth="1"/>
    <col min="1553" max="1553" width="4.7109375" customWidth="1"/>
    <col min="1554" max="1554" width="5.7109375" customWidth="1"/>
    <col min="1555" max="1555" width="6.5703125" customWidth="1"/>
    <col min="1556" max="1556" width="19.140625" customWidth="1"/>
    <col min="1557" max="1557" width="16" customWidth="1"/>
    <col min="1558" max="1558" width="9.140625" customWidth="1"/>
    <col min="1559" max="1580" width="0" hidden="1" customWidth="1"/>
    <col min="1581" max="1582" width="9.140625" customWidth="1"/>
    <col min="1794" max="1794" width="4.28515625" customWidth="1"/>
    <col min="1795" max="1795" width="60.85546875" bestFit="1" customWidth="1"/>
    <col min="1796" max="1797" width="7.42578125" customWidth="1"/>
    <col min="1798" max="1798" width="6" customWidth="1"/>
    <col min="1799" max="1799" width="9.42578125" customWidth="1"/>
    <col min="1800" max="1801" width="7.140625" customWidth="1"/>
    <col min="1802" max="1802" width="4.42578125" customWidth="1"/>
    <col min="1803" max="1803" width="6.85546875" customWidth="1"/>
    <col min="1804" max="1804" width="7.5703125" customWidth="1"/>
    <col min="1805" max="1805" width="7.42578125" customWidth="1"/>
    <col min="1806" max="1806" width="5" customWidth="1"/>
    <col min="1807" max="1807" width="9.5703125" customWidth="1"/>
    <col min="1808" max="1808" width="7.140625" customWidth="1"/>
    <col min="1809" max="1809" width="4.7109375" customWidth="1"/>
    <col min="1810" max="1810" width="5.7109375" customWidth="1"/>
    <col min="1811" max="1811" width="6.5703125" customWidth="1"/>
    <col min="1812" max="1812" width="19.140625" customWidth="1"/>
    <col min="1813" max="1813" width="16" customWidth="1"/>
    <col min="1814" max="1814" width="9.140625" customWidth="1"/>
    <col min="1815" max="1836" width="0" hidden="1" customWidth="1"/>
    <col min="1837" max="1838" width="9.140625" customWidth="1"/>
    <col min="2050" max="2050" width="4.28515625" customWidth="1"/>
    <col min="2051" max="2051" width="60.85546875" bestFit="1" customWidth="1"/>
    <col min="2052" max="2053" width="7.42578125" customWidth="1"/>
    <col min="2054" max="2054" width="6" customWidth="1"/>
    <col min="2055" max="2055" width="9.42578125" customWidth="1"/>
    <col min="2056" max="2057" width="7.140625" customWidth="1"/>
    <col min="2058" max="2058" width="4.42578125" customWidth="1"/>
    <col min="2059" max="2059" width="6.85546875" customWidth="1"/>
    <col min="2060" max="2060" width="7.5703125" customWidth="1"/>
    <col min="2061" max="2061" width="7.42578125" customWidth="1"/>
    <col min="2062" max="2062" width="5" customWidth="1"/>
    <col min="2063" max="2063" width="9.5703125" customWidth="1"/>
    <col min="2064" max="2064" width="7.140625" customWidth="1"/>
    <col min="2065" max="2065" width="4.7109375" customWidth="1"/>
    <col min="2066" max="2066" width="5.7109375" customWidth="1"/>
    <col min="2067" max="2067" width="6.5703125" customWidth="1"/>
    <col min="2068" max="2068" width="19.140625" customWidth="1"/>
    <col min="2069" max="2069" width="16" customWidth="1"/>
    <col min="2070" max="2070" width="9.140625" customWidth="1"/>
    <col min="2071" max="2092" width="0" hidden="1" customWidth="1"/>
    <col min="2093" max="2094" width="9.140625" customWidth="1"/>
    <col min="2306" max="2306" width="4.28515625" customWidth="1"/>
    <col min="2307" max="2307" width="60.85546875" bestFit="1" customWidth="1"/>
    <col min="2308" max="2309" width="7.42578125" customWidth="1"/>
    <col min="2310" max="2310" width="6" customWidth="1"/>
    <col min="2311" max="2311" width="9.42578125" customWidth="1"/>
    <col min="2312" max="2313" width="7.140625" customWidth="1"/>
    <col min="2314" max="2314" width="4.42578125" customWidth="1"/>
    <col min="2315" max="2315" width="6.85546875" customWidth="1"/>
    <col min="2316" max="2316" width="7.5703125" customWidth="1"/>
    <col min="2317" max="2317" width="7.42578125" customWidth="1"/>
    <col min="2318" max="2318" width="5" customWidth="1"/>
    <col min="2319" max="2319" width="9.5703125" customWidth="1"/>
    <col min="2320" max="2320" width="7.140625" customWidth="1"/>
    <col min="2321" max="2321" width="4.7109375" customWidth="1"/>
    <col min="2322" max="2322" width="5.7109375" customWidth="1"/>
    <col min="2323" max="2323" width="6.5703125" customWidth="1"/>
    <col min="2324" max="2324" width="19.140625" customWidth="1"/>
    <col min="2325" max="2325" width="16" customWidth="1"/>
    <col min="2326" max="2326" width="9.140625" customWidth="1"/>
    <col min="2327" max="2348" width="0" hidden="1" customWidth="1"/>
    <col min="2349" max="2350" width="9.140625" customWidth="1"/>
    <col min="2562" max="2562" width="4.28515625" customWidth="1"/>
    <col min="2563" max="2563" width="60.85546875" bestFit="1" customWidth="1"/>
    <col min="2564" max="2565" width="7.42578125" customWidth="1"/>
    <col min="2566" max="2566" width="6" customWidth="1"/>
    <col min="2567" max="2567" width="9.42578125" customWidth="1"/>
    <col min="2568" max="2569" width="7.140625" customWidth="1"/>
    <col min="2570" max="2570" width="4.42578125" customWidth="1"/>
    <col min="2571" max="2571" width="6.85546875" customWidth="1"/>
    <col min="2572" max="2572" width="7.5703125" customWidth="1"/>
    <col min="2573" max="2573" width="7.42578125" customWidth="1"/>
    <col min="2574" max="2574" width="5" customWidth="1"/>
    <col min="2575" max="2575" width="9.5703125" customWidth="1"/>
    <col min="2576" max="2576" width="7.140625" customWidth="1"/>
    <col min="2577" max="2577" width="4.7109375" customWidth="1"/>
    <col min="2578" max="2578" width="5.7109375" customWidth="1"/>
    <col min="2579" max="2579" width="6.5703125" customWidth="1"/>
    <col min="2580" max="2580" width="19.140625" customWidth="1"/>
    <col min="2581" max="2581" width="16" customWidth="1"/>
    <col min="2582" max="2582" width="9.140625" customWidth="1"/>
    <col min="2583" max="2604" width="0" hidden="1" customWidth="1"/>
    <col min="2605" max="2606" width="9.140625" customWidth="1"/>
    <col min="2818" max="2818" width="4.28515625" customWidth="1"/>
    <col min="2819" max="2819" width="60.85546875" bestFit="1" customWidth="1"/>
    <col min="2820" max="2821" width="7.42578125" customWidth="1"/>
    <col min="2822" max="2822" width="6" customWidth="1"/>
    <col min="2823" max="2823" width="9.42578125" customWidth="1"/>
    <col min="2824" max="2825" width="7.140625" customWidth="1"/>
    <col min="2826" max="2826" width="4.42578125" customWidth="1"/>
    <col min="2827" max="2827" width="6.85546875" customWidth="1"/>
    <col min="2828" max="2828" width="7.5703125" customWidth="1"/>
    <col min="2829" max="2829" width="7.42578125" customWidth="1"/>
    <col min="2830" max="2830" width="5" customWidth="1"/>
    <col min="2831" max="2831" width="9.5703125" customWidth="1"/>
    <col min="2832" max="2832" width="7.140625" customWidth="1"/>
    <col min="2833" max="2833" width="4.7109375" customWidth="1"/>
    <col min="2834" max="2834" width="5.7109375" customWidth="1"/>
    <col min="2835" max="2835" width="6.5703125" customWidth="1"/>
    <col min="2836" max="2836" width="19.140625" customWidth="1"/>
    <col min="2837" max="2837" width="16" customWidth="1"/>
    <col min="2838" max="2838" width="9.140625" customWidth="1"/>
    <col min="2839" max="2860" width="0" hidden="1" customWidth="1"/>
    <col min="2861" max="2862" width="9.140625" customWidth="1"/>
    <col min="3074" max="3074" width="4.28515625" customWidth="1"/>
    <col min="3075" max="3075" width="60.85546875" bestFit="1" customWidth="1"/>
    <col min="3076" max="3077" width="7.42578125" customWidth="1"/>
    <col min="3078" max="3078" width="6" customWidth="1"/>
    <col min="3079" max="3079" width="9.42578125" customWidth="1"/>
    <col min="3080" max="3081" width="7.140625" customWidth="1"/>
    <col min="3082" max="3082" width="4.42578125" customWidth="1"/>
    <col min="3083" max="3083" width="6.85546875" customWidth="1"/>
    <col min="3084" max="3084" width="7.5703125" customWidth="1"/>
    <col min="3085" max="3085" width="7.42578125" customWidth="1"/>
    <col min="3086" max="3086" width="5" customWidth="1"/>
    <col min="3087" max="3087" width="9.5703125" customWidth="1"/>
    <col min="3088" max="3088" width="7.140625" customWidth="1"/>
    <col min="3089" max="3089" width="4.7109375" customWidth="1"/>
    <col min="3090" max="3090" width="5.7109375" customWidth="1"/>
    <col min="3091" max="3091" width="6.5703125" customWidth="1"/>
    <col min="3092" max="3092" width="19.140625" customWidth="1"/>
    <col min="3093" max="3093" width="16" customWidth="1"/>
    <col min="3094" max="3094" width="9.140625" customWidth="1"/>
    <col min="3095" max="3116" width="0" hidden="1" customWidth="1"/>
    <col min="3117" max="3118" width="9.140625" customWidth="1"/>
    <col min="3330" max="3330" width="4.28515625" customWidth="1"/>
    <col min="3331" max="3331" width="60.85546875" bestFit="1" customWidth="1"/>
    <col min="3332" max="3333" width="7.42578125" customWidth="1"/>
    <col min="3334" max="3334" width="6" customWidth="1"/>
    <col min="3335" max="3335" width="9.42578125" customWidth="1"/>
    <col min="3336" max="3337" width="7.140625" customWidth="1"/>
    <col min="3338" max="3338" width="4.42578125" customWidth="1"/>
    <col min="3339" max="3339" width="6.85546875" customWidth="1"/>
    <col min="3340" max="3340" width="7.5703125" customWidth="1"/>
    <col min="3341" max="3341" width="7.42578125" customWidth="1"/>
    <col min="3342" max="3342" width="5" customWidth="1"/>
    <col min="3343" max="3343" width="9.5703125" customWidth="1"/>
    <col min="3344" max="3344" width="7.140625" customWidth="1"/>
    <col min="3345" max="3345" width="4.7109375" customWidth="1"/>
    <col min="3346" max="3346" width="5.7109375" customWidth="1"/>
    <col min="3347" max="3347" width="6.5703125" customWidth="1"/>
    <col min="3348" max="3348" width="19.140625" customWidth="1"/>
    <col min="3349" max="3349" width="16" customWidth="1"/>
    <col min="3350" max="3350" width="9.140625" customWidth="1"/>
    <col min="3351" max="3372" width="0" hidden="1" customWidth="1"/>
    <col min="3373" max="3374" width="9.140625" customWidth="1"/>
    <col min="3586" max="3586" width="4.28515625" customWidth="1"/>
    <col min="3587" max="3587" width="60.85546875" bestFit="1" customWidth="1"/>
    <col min="3588" max="3589" width="7.42578125" customWidth="1"/>
    <col min="3590" max="3590" width="6" customWidth="1"/>
    <col min="3591" max="3591" width="9.42578125" customWidth="1"/>
    <col min="3592" max="3593" width="7.140625" customWidth="1"/>
    <col min="3594" max="3594" width="4.42578125" customWidth="1"/>
    <col min="3595" max="3595" width="6.85546875" customWidth="1"/>
    <col min="3596" max="3596" width="7.5703125" customWidth="1"/>
    <col min="3597" max="3597" width="7.42578125" customWidth="1"/>
    <col min="3598" max="3598" width="5" customWidth="1"/>
    <col min="3599" max="3599" width="9.5703125" customWidth="1"/>
    <col min="3600" max="3600" width="7.140625" customWidth="1"/>
    <col min="3601" max="3601" width="4.7109375" customWidth="1"/>
    <col min="3602" max="3602" width="5.7109375" customWidth="1"/>
    <col min="3603" max="3603" width="6.5703125" customWidth="1"/>
    <col min="3604" max="3604" width="19.140625" customWidth="1"/>
    <col min="3605" max="3605" width="16" customWidth="1"/>
    <col min="3606" max="3606" width="9.140625" customWidth="1"/>
    <col min="3607" max="3628" width="0" hidden="1" customWidth="1"/>
    <col min="3629" max="3630" width="9.140625" customWidth="1"/>
    <col min="3842" max="3842" width="4.28515625" customWidth="1"/>
    <col min="3843" max="3843" width="60.85546875" bestFit="1" customWidth="1"/>
    <col min="3844" max="3845" width="7.42578125" customWidth="1"/>
    <col min="3846" max="3846" width="6" customWidth="1"/>
    <col min="3847" max="3847" width="9.42578125" customWidth="1"/>
    <col min="3848" max="3849" width="7.140625" customWidth="1"/>
    <col min="3850" max="3850" width="4.42578125" customWidth="1"/>
    <col min="3851" max="3851" width="6.85546875" customWidth="1"/>
    <col min="3852" max="3852" width="7.5703125" customWidth="1"/>
    <col min="3853" max="3853" width="7.42578125" customWidth="1"/>
    <col min="3854" max="3854" width="5" customWidth="1"/>
    <col min="3855" max="3855" width="9.5703125" customWidth="1"/>
    <col min="3856" max="3856" width="7.140625" customWidth="1"/>
    <col min="3857" max="3857" width="4.7109375" customWidth="1"/>
    <col min="3858" max="3858" width="5.7109375" customWidth="1"/>
    <col min="3859" max="3859" width="6.5703125" customWidth="1"/>
    <col min="3860" max="3860" width="19.140625" customWidth="1"/>
    <col min="3861" max="3861" width="16" customWidth="1"/>
    <col min="3862" max="3862" width="9.140625" customWidth="1"/>
    <col min="3863" max="3884" width="0" hidden="1" customWidth="1"/>
    <col min="3885" max="3886" width="9.140625" customWidth="1"/>
    <col min="4098" max="4098" width="4.28515625" customWidth="1"/>
    <col min="4099" max="4099" width="60.85546875" bestFit="1" customWidth="1"/>
    <col min="4100" max="4101" width="7.42578125" customWidth="1"/>
    <col min="4102" max="4102" width="6" customWidth="1"/>
    <col min="4103" max="4103" width="9.42578125" customWidth="1"/>
    <col min="4104" max="4105" width="7.140625" customWidth="1"/>
    <col min="4106" max="4106" width="4.42578125" customWidth="1"/>
    <col min="4107" max="4107" width="6.85546875" customWidth="1"/>
    <col min="4108" max="4108" width="7.5703125" customWidth="1"/>
    <col min="4109" max="4109" width="7.42578125" customWidth="1"/>
    <col min="4110" max="4110" width="5" customWidth="1"/>
    <col min="4111" max="4111" width="9.5703125" customWidth="1"/>
    <col min="4112" max="4112" width="7.140625" customWidth="1"/>
    <col min="4113" max="4113" width="4.7109375" customWidth="1"/>
    <col min="4114" max="4114" width="5.7109375" customWidth="1"/>
    <col min="4115" max="4115" width="6.5703125" customWidth="1"/>
    <col min="4116" max="4116" width="19.140625" customWidth="1"/>
    <col min="4117" max="4117" width="16" customWidth="1"/>
    <col min="4118" max="4118" width="9.140625" customWidth="1"/>
    <col min="4119" max="4140" width="0" hidden="1" customWidth="1"/>
    <col min="4141" max="4142" width="9.140625" customWidth="1"/>
    <col min="4354" max="4354" width="4.28515625" customWidth="1"/>
    <col min="4355" max="4355" width="60.85546875" bestFit="1" customWidth="1"/>
    <col min="4356" max="4357" width="7.42578125" customWidth="1"/>
    <col min="4358" max="4358" width="6" customWidth="1"/>
    <col min="4359" max="4359" width="9.42578125" customWidth="1"/>
    <col min="4360" max="4361" width="7.140625" customWidth="1"/>
    <col min="4362" max="4362" width="4.42578125" customWidth="1"/>
    <col min="4363" max="4363" width="6.85546875" customWidth="1"/>
    <col min="4364" max="4364" width="7.5703125" customWidth="1"/>
    <col min="4365" max="4365" width="7.42578125" customWidth="1"/>
    <col min="4366" max="4366" width="5" customWidth="1"/>
    <col min="4367" max="4367" width="9.5703125" customWidth="1"/>
    <col min="4368" max="4368" width="7.140625" customWidth="1"/>
    <col min="4369" max="4369" width="4.7109375" customWidth="1"/>
    <col min="4370" max="4370" width="5.7109375" customWidth="1"/>
    <col min="4371" max="4371" width="6.5703125" customWidth="1"/>
    <col min="4372" max="4372" width="19.140625" customWidth="1"/>
    <col min="4373" max="4373" width="16" customWidth="1"/>
    <col min="4374" max="4374" width="9.140625" customWidth="1"/>
    <col min="4375" max="4396" width="0" hidden="1" customWidth="1"/>
    <col min="4397" max="4398" width="9.140625" customWidth="1"/>
    <col min="4610" max="4610" width="4.28515625" customWidth="1"/>
    <col min="4611" max="4611" width="60.85546875" bestFit="1" customWidth="1"/>
    <col min="4612" max="4613" width="7.42578125" customWidth="1"/>
    <col min="4614" max="4614" width="6" customWidth="1"/>
    <col min="4615" max="4615" width="9.42578125" customWidth="1"/>
    <col min="4616" max="4617" width="7.140625" customWidth="1"/>
    <col min="4618" max="4618" width="4.42578125" customWidth="1"/>
    <col min="4619" max="4619" width="6.85546875" customWidth="1"/>
    <col min="4620" max="4620" width="7.5703125" customWidth="1"/>
    <col min="4621" max="4621" width="7.42578125" customWidth="1"/>
    <col min="4622" max="4622" width="5" customWidth="1"/>
    <col min="4623" max="4623" width="9.5703125" customWidth="1"/>
    <col min="4624" max="4624" width="7.140625" customWidth="1"/>
    <col min="4625" max="4625" width="4.7109375" customWidth="1"/>
    <col min="4626" max="4626" width="5.7109375" customWidth="1"/>
    <col min="4627" max="4627" width="6.5703125" customWidth="1"/>
    <col min="4628" max="4628" width="19.140625" customWidth="1"/>
    <col min="4629" max="4629" width="16" customWidth="1"/>
    <col min="4630" max="4630" width="9.140625" customWidth="1"/>
    <col min="4631" max="4652" width="0" hidden="1" customWidth="1"/>
    <col min="4653" max="4654" width="9.140625" customWidth="1"/>
    <col min="4866" max="4866" width="4.28515625" customWidth="1"/>
    <col min="4867" max="4867" width="60.85546875" bestFit="1" customWidth="1"/>
    <col min="4868" max="4869" width="7.42578125" customWidth="1"/>
    <col min="4870" max="4870" width="6" customWidth="1"/>
    <col min="4871" max="4871" width="9.42578125" customWidth="1"/>
    <col min="4872" max="4873" width="7.140625" customWidth="1"/>
    <col min="4874" max="4874" width="4.42578125" customWidth="1"/>
    <col min="4875" max="4875" width="6.85546875" customWidth="1"/>
    <col min="4876" max="4876" width="7.5703125" customWidth="1"/>
    <col min="4877" max="4877" width="7.42578125" customWidth="1"/>
    <col min="4878" max="4878" width="5" customWidth="1"/>
    <col min="4879" max="4879" width="9.5703125" customWidth="1"/>
    <col min="4880" max="4880" width="7.140625" customWidth="1"/>
    <col min="4881" max="4881" width="4.7109375" customWidth="1"/>
    <col min="4882" max="4882" width="5.7109375" customWidth="1"/>
    <col min="4883" max="4883" width="6.5703125" customWidth="1"/>
    <col min="4884" max="4884" width="19.140625" customWidth="1"/>
    <col min="4885" max="4885" width="16" customWidth="1"/>
    <col min="4886" max="4886" width="9.140625" customWidth="1"/>
    <col min="4887" max="4908" width="0" hidden="1" customWidth="1"/>
    <col min="4909" max="4910" width="9.140625" customWidth="1"/>
    <col min="5122" max="5122" width="4.28515625" customWidth="1"/>
    <col min="5123" max="5123" width="60.85546875" bestFit="1" customWidth="1"/>
    <col min="5124" max="5125" width="7.42578125" customWidth="1"/>
    <col min="5126" max="5126" width="6" customWidth="1"/>
    <col min="5127" max="5127" width="9.42578125" customWidth="1"/>
    <col min="5128" max="5129" width="7.140625" customWidth="1"/>
    <col min="5130" max="5130" width="4.42578125" customWidth="1"/>
    <col min="5131" max="5131" width="6.85546875" customWidth="1"/>
    <col min="5132" max="5132" width="7.5703125" customWidth="1"/>
    <col min="5133" max="5133" width="7.42578125" customWidth="1"/>
    <col min="5134" max="5134" width="5" customWidth="1"/>
    <col min="5135" max="5135" width="9.5703125" customWidth="1"/>
    <col min="5136" max="5136" width="7.140625" customWidth="1"/>
    <col min="5137" max="5137" width="4.7109375" customWidth="1"/>
    <col min="5138" max="5138" width="5.7109375" customWidth="1"/>
    <col min="5139" max="5139" width="6.5703125" customWidth="1"/>
    <col min="5140" max="5140" width="19.140625" customWidth="1"/>
    <col min="5141" max="5141" width="16" customWidth="1"/>
    <col min="5142" max="5142" width="9.140625" customWidth="1"/>
    <col min="5143" max="5164" width="0" hidden="1" customWidth="1"/>
    <col min="5165" max="5166" width="9.140625" customWidth="1"/>
    <col min="5378" max="5378" width="4.28515625" customWidth="1"/>
    <col min="5379" max="5379" width="60.85546875" bestFit="1" customWidth="1"/>
    <col min="5380" max="5381" width="7.42578125" customWidth="1"/>
    <col min="5382" max="5382" width="6" customWidth="1"/>
    <col min="5383" max="5383" width="9.42578125" customWidth="1"/>
    <col min="5384" max="5385" width="7.140625" customWidth="1"/>
    <col min="5386" max="5386" width="4.42578125" customWidth="1"/>
    <col min="5387" max="5387" width="6.85546875" customWidth="1"/>
    <col min="5388" max="5388" width="7.5703125" customWidth="1"/>
    <col min="5389" max="5389" width="7.42578125" customWidth="1"/>
    <col min="5390" max="5390" width="5" customWidth="1"/>
    <col min="5391" max="5391" width="9.5703125" customWidth="1"/>
    <col min="5392" max="5392" width="7.140625" customWidth="1"/>
    <col min="5393" max="5393" width="4.7109375" customWidth="1"/>
    <col min="5394" max="5394" width="5.7109375" customWidth="1"/>
    <col min="5395" max="5395" width="6.5703125" customWidth="1"/>
    <col min="5396" max="5396" width="19.140625" customWidth="1"/>
    <col min="5397" max="5397" width="16" customWidth="1"/>
    <col min="5398" max="5398" width="9.140625" customWidth="1"/>
    <col min="5399" max="5420" width="0" hidden="1" customWidth="1"/>
    <col min="5421" max="5422" width="9.140625" customWidth="1"/>
    <col min="5634" max="5634" width="4.28515625" customWidth="1"/>
    <col min="5635" max="5635" width="60.85546875" bestFit="1" customWidth="1"/>
    <col min="5636" max="5637" width="7.42578125" customWidth="1"/>
    <col min="5638" max="5638" width="6" customWidth="1"/>
    <col min="5639" max="5639" width="9.42578125" customWidth="1"/>
    <col min="5640" max="5641" width="7.140625" customWidth="1"/>
    <col min="5642" max="5642" width="4.42578125" customWidth="1"/>
    <col min="5643" max="5643" width="6.85546875" customWidth="1"/>
    <col min="5644" max="5644" width="7.5703125" customWidth="1"/>
    <col min="5645" max="5645" width="7.42578125" customWidth="1"/>
    <col min="5646" max="5646" width="5" customWidth="1"/>
    <col min="5647" max="5647" width="9.5703125" customWidth="1"/>
    <col min="5648" max="5648" width="7.140625" customWidth="1"/>
    <col min="5649" max="5649" width="4.7109375" customWidth="1"/>
    <col min="5650" max="5650" width="5.7109375" customWidth="1"/>
    <col min="5651" max="5651" width="6.5703125" customWidth="1"/>
    <col min="5652" max="5652" width="19.140625" customWidth="1"/>
    <col min="5653" max="5653" width="16" customWidth="1"/>
    <col min="5654" max="5654" width="9.140625" customWidth="1"/>
    <col min="5655" max="5676" width="0" hidden="1" customWidth="1"/>
    <col min="5677" max="5678" width="9.140625" customWidth="1"/>
    <col min="5890" max="5890" width="4.28515625" customWidth="1"/>
    <col min="5891" max="5891" width="60.85546875" bestFit="1" customWidth="1"/>
    <col min="5892" max="5893" width="7.42578125" customWidth="1"/>
    <col min="5894" max="5894" width="6" customWidth="1"/>
    <col min="5895" max="5895" width="9.42578125" customWidth="1"/>
    <col min="5896" max="5897" width="7.140625" customWidth="1"/>
    <col min="5898" max="5898" width="4.42578125" customWidth="1"/>
    <col min="5899" max="5899" width="6.85546875" customWidth="1"/>
    <col min="5900" max="5900" width="7.5703125" customWidth="1"/>
    <col min="5901" max="5901" width="7.42578125" customWidth="1"/>
    <col min="5902" max="5902" width="5" customWidth="1"/>
    <col min="5903" max="5903" width="9.5703125" customWidth="1"/>
    <col min="5904" max="5904" width="7.140625" customWidth="1"/>
    <col min="5905" max="5905" width="4.7109375" customWidth="1"/>
    <col min="5906" max="5906" width="5.7109375" customWidth="1"/>
    <col min="5907" max="5907" width="6.5703125" customWidth="1"/>
    <col min="5908" max="5908" width="19.140625" customWidth="1"/>
    <col min="5909" max="5909" width="16" customWidth="1"/>
    <col min="5910" max="5910" width="9.140625" customWidth="1"/>
    <col min="5911" max="5932" width="0" hidden="1" customWidth="1"/>
    <col min="5933" max="5934" width="9.140625" customWidth="1"/>
    <col min="6146" max="6146" width="4.28515625" customWidth="1"/>
    <col min="6147" max="6147" width="60.85546875" bestFit="1" customWidth="1"/>
    <col min="6148" max="6149" width="7.42578125" customWidth="1"/>
    <col min="6150" max="6150" width="6" customWidth="1"/>
    <col min="6151" max="6151" width="9.42578125" customWidth="1"/>
    <col min="6152" max="6153" width="7.140625" customWidth="1"/>
    <col min="6154" max="6154" width="4.42578125" customWidth="1"/>
    <col min="6155" max="6155" width="6.85546875" customWidth="1"/>
    <col min="6156" max="6156" width="7.5703125" customWidth="1"/>
    <col min="6157" max="6157" width="7.42578125" customWidth="1"/>
    <col min="6158" max="6158" width="5" customWidth="1"/>
    <col min="6159" max="6159" width="9.5703125" customWidth="1"/>
    <col min="6160" max="6160" width="7.140625" customWidth="1"/>
    <col min="6161" max="6161" width="4.7109375" customWidth="1"/>
    <col min="6162" max="6162" width="5.7109375" customWidth="1"/>
    <col min="6163" max="6163" width="6.5703125" customWidth="1"/>
    <col min="6164" max="6164" width="19.140625" customWidth="1"/>
    <col min="6165" max="6165" width="16" customWidth="1"/>
    <col min="6166" max="6166" width="9.140625" customWidth="1"/>
    <col min="6167" max="6188" width="0" hidden="1" customWidth="1"/>
    <col min="6189" max="6190" width="9.140625" customWidth="1"/>
    <col min="6402" max="6402" width="4.28515625" customWidth="1"/>
    <col min="6403" max="6403" width="60.85546875" bestFit="1" customWidth="1"/>
    <col min="6404" max="6405" width="7.42578125" customWidth="1"/>
    <col min="6406" max="6406" width="6" customWidth="1"/>
    <col min="6407" max="6407" width="9.42578125" customWidth="1"/>
    <col min="6408" max="6409" width="7.140625" customWidth="1"/>
    <col min="6410" max="6410" width="4.42578125" customWidth="1"/>
    <col min="6411" max="6411" width="6.85546875" customWidth="1"/>
    <col min="6412" max="6412" width="7.5703125" customWidth="1"/>
    <col min="6413" max="6413" width="7.42578125" customWidth="1"/>
    <col min="6414" max="6414" width="5" customWidth="1"/>
    <col min="6415" max="6415" width="9.5703125" customWidth="1"/>
    <col min="6416" max="6416" width="7.140625" customWidth="1"/>
    <col min="6417" max="6417" width="4.7109375" customWidth="1"/>
    <col min="6418" max="6418" width="5.7109375" customWidth="1"/>
    <col min="6419" max="6419" width="6.5703125" customWidth="1"/>
    <col min="6420" max="6420" width="19.140625" customWidth="1"/>
    <col min="6421" max="6421" width="16" customWidth="1"/>
    <col min="6422" max="6422" width="9.140625" customWidth="1"/>
    <col min="6423" max="6444" width="0" hidden="1" customWidth="1"/>
    <col min="6445" max="6446" width="9.140625" customWidth="1"/>
    <col min="6658" max="6658" width="4.28515625" customWidth="1"/>
    <col min="6659" max="6659" width="60.85546875" bestFit="1" customWidth="1"/>
    <col min="6660" max="6661" width="7.42578125" customWidth="1"/>
    <col min="6662" max="6662" width="6" customWidth="1"/>
    <col min="6663" max="6663" width="9.42578125" customWidth="1"/>
    <col min="6664" max="6665" width="7.140625" customWidth="1"/>
    <col min="6666" max="6666" width="4.42578125" customWidth="1"/>
    <col min="6667" max="6667" width="6.85546875" customWidth="1"/>
    <col min="6668" max="6668" width="7.5703125" customWidth="1"/>
    <col min="6669" max="6669" width="7.42578125" customWidth="1"/>
    <col min="6670" max="6670" width="5" customWidth="1"/>
    <col min="6671" max="6671" width="9.5703125" customWidth="1"/>
    <col min="6672" max="6672" width="7.140625" customWidth="1"/>
    <col min="6673" max="6673" width="4.7109375" customWidth="1"/>
    <col min="6674" max="6674" width="5.7109375" customWidth="1"/>
    <col min="6675" max="6675" width="6.5703125" customWidth="1"/>
    <col min="6676" max="6676" width="19.140625" customWidth="1"/>
    <col min="6677" max="6677" width="16" customWidth="1"/>
    <col min="6678" max="6678" width="9.140625" customWidth="1"/>
    <col min="6679" max="6700" width="0" hidden="1" customWidth="1"/>
    <col min="6701" max="6702" width="9.140625" customWidth="1"/>
    <col min="6914" max="6914" width="4.28515625" customWidth="1"/>
    <col min="6915" max="6915" width="60.85546875" bestFit="1" customWidth="1"/>
    <col min="6916" max="6917" width="7.42578125" customWidth="1"/>
    <col min="6918" max="6918" width="6" customWidth="1"/>
    <col min="6919" max="6919" width="9.42578125" customWidth="1"/>
    <col min="6920" max="6921" width="7.140625" customWidth="1"/>
    <col min="6922" max="6922" width="4.42578125" customWidth="1"/>
    <col min="6923" max="6923" width="6.85546875" customWidth="1"/>
    <col min="6924" max="6924" width="7.5703125" customWidth="1"/>
    <col min="6925" max="6925" width="7.42578125" customWidth="1"/>
    <col min="6926" max="6926" width="5" customWidth="1"/>
    <col min="6927" max="6927" width="9.5703125" customWidth="1"/>
    <col min="6928" max="6928" width="7.140625" customWidth="1"/>
    <col min="6929" max="6929" width="4.7109375" customWidth="1"/>
    <col min="6930" max="6930" width="5.7109375" customWidth="1"/>
    <col min="6931" max="6931" width="6.5703125" customWidth="1"/>
    <col min="6932" max="6932" width="19.140625" customWidth="1"/>
    <col min="6933" max="6933" width="16" customWidth="1"/>
    <col min="6934" max="6934" width="9.140625" customWidth="1"/>
    <col min="6935" max="6956" width="0" hidden="1" customWidth="1"/>
    <col min="6957" max="6958" width="9.140625" customWidth="1"/>
    <col min="7170" max="7170" width="4.28515625" customWidth="1"/>
    <col min="7171" max="7171" width="60.85546875" bestFit="1" customWidth="1"/>
    <col min="7172" max="7173" width="7.42578125" customWidth="1"/>
    <col min="7174" max="7174" width="6" customWidth="1"/>
    <col min="7175" max="7175" width="9.42578125" customWidth="1"/>
    <col min="7176" max="7177" width="7.140625" customWidth="1"/>
    <col min="7178" max="7178" width="4.42578125" customWidth="1"/>
    <col min="7179" max="7179" width="6.85546875" customWidth="1"/>
    <col min="7180" max="7180" width="7.5703125" customWidth="1"/>
    <col min="7181" max="7181" width="7.42578125" customWidth="1"/>
    <col min="7182" max="7182" width="5" customWidth="1"/>
    <col min="7183" max="7183" width="9.5703125" customWidth="1"/>
    <col min="7184" max="7184" width="7.140625" customWidth="1"/>
    <col min="7185" max="7185" width="4.7109375" customWidth="1"/>
    <col min="7186" max="7186" width="5.7109375" customWidth="1"/>
    <col min="7187" max="7187" width="6.5703125" customWidth="1"/>
    <col min="7188" max="7188" width="19.140625" customWidth="1"/>
    <col min="7189" max="7189" width="16" customWidth="1"/>
    <col min="7190" max="7190" width="9.140625" customWidth="1"/>
    <col min="7191" max="7212" width="0" hidden="1" customWidth="1"/>
    <col min="7213" max="7214" width="9.140625" customWidth="1"/>
    <col min="7426" max="7426" width="4.28515625" customWidth="1"/>
    <col min="7427" max="7427" width="60.85546875" bestFit="1" customWidth="1"/>
    <col min="7428" max="7429" width="7.42578125" customWidth="1"/>
    <col min="7430" max="7430" width="6" customWidth="1"/>
    <col min="7431" max="7431" width="9.42578125" customWidth="1"/>
    <col min="7432" max="7433" width="7.140625" customWidth="1"/>
    <col min="7434" max="7434" width="4.42578125" customWidth="1"/>
    <col min="7435" max="7435" width="6.85546875" customWidth="1"/>
    <col min="7436" max="7436" width="7.5703125" customWidth="1"/>
    <col min="7437" max="7437" width="7.42578125" customWidth="1"/>
    <col min="7438" max="7438" width="5" customWidth="1"/>
    <col min="7439" max="7439" width="9.5703125" customWidth="1"/>
    <col min="7440" max="7440" width="7.140625" customWidth="1"/>
    <col min="7441" max="7441" width="4.7109375" customWidth="1"/>
    <col min="7442" max="7442" width="5.7109375" customWidth="1"/>
    <col min="7443" max="7443" width="6.5703125" customWidth="1"/>
    <col min="7444" max="7444" width="19.140625" customWidth="1"/>
    <col min="7445" max="7445" width="16" customWidth="1"/>
    <col min="7446" max="7446" width="9.140625" customWidth="1"/>
    <col min="7447" max="7468" width="0" hidden="1" customWidth="1"/>
    <col min="7469" max="7470" width="9.140625" customWidth="1"/>
    <col min="7682" max="7682" width="4.28515625" customWidth="1"/>
    <col min="7683" max="7683" width="60.85546875" bestFit="1" customWidth="1"/>
    <col min="7684" max="7685" width="7.42578125" customWidth="1"/>
    <col min="7686" max="7686" width="6" customWidth="1"/>
    <col min="7687" max="7687" width="9.42578125" customWidth="1"/>
    <col min="7688" max="7689" width="7.140625" customWidth="1"/>
    <col min="7690" max="7690" width="4.42578125" customWidth="1"/>
    <col min="7691" max="7691" width="6.85546875" customWidth="1"/>
    <col min="7692" max="7692" width="7.5703125" customWidth="1"/>
    <col min="7693" max="7693" width="7.42578125" customWidth="1"/>
    <col min="7694" max="7694" width="5" customWidth="1"/>
    <col min="7695" max="7695" width="9.5703125" customWidth="1"/>
    <col min="7696" max="7696" width="7.140625" customWidth="1"/>
    <col min="7697" max="7697" width="4.7109375" customWidth="1"/>
    <col min="7698" max="7698" width="5.7109375" customWidth="1"/>
    <col min="7699" max="7699" width="6.5703125" customWidth="1"/>
    <col min="7700" max="7700" width="19.140625" customWidth="1"/>
    <col min="7701" max="7701" width="16" customWidth="1"/>
    <col min="7702" max="7702" width="9.140625" customWidth="1"/>
    <col min="7703" max="7724" width="0" hidden="1" customWidth="1"/>
    <col min="7725" max="7726" width="9.140625" customWidth="1"/>
    <col min="7938" max="7938" width="4.28515625" customWidth="1"/>
    <col min="7939" max="7939" width="60.85546875" bestFit="1" customWidth="1"/>
    <col min="7940" max="7941" width="7.42578125" customWidth="1"/>
    <col min="7942" max="7942" width="6" customWidth="1"/>
    <col min="7943" max="7943" width="9.42578125" customWidth="1"/>
    <col min="7944" max="7945" width="7.140625" customWidth="1"/>
    <col min="7946" max="7946" width="4.42578125" customWidth="1"/>
    <col min="7947" max="7947" width="6.85546875" customWidth="1"/>
    <col min="7948" max="7948" width="7.5703125" customWidth="1"/>
    <col min="7949" max="7949" width="7.42578125" customWidth="1"/>
    <col min="7950" max="7950" width="5" customWidth="1"/>
    <col min="7951" max="7951" width="9.5703125" customWidth="1"/>
    <col min="7952" max="7952" width="7.140625" customWidth="1"/>
    <col min="7953" max="7953" width="4.7109375" customWidth="1"/>
    <col min="7954" max="7954" width="5.7109375" customWidth="1"/>
    <col min="7955" max="7955" width="6.5703125" customWidth="1"/>
    <col min="7956" max="7956" width="19.140625" customWidth="1"/>
    <col min="7957" max="7957" width="16" customWidth="1"/>
    <col min="7958" max="7958" width="9.140625" customWidth="1"/>
    <col min="7959" max="7980" width="0" hidden="1" customWidth="1"/>
    <col min="7981" max="7982" width="9.140625" customWidth="1"/>
    <col min="8194" max="8194" width="4.28515625" customWidth="1"/>
    <col min="8195" max="8195" width="60.85546875" bestFit="1" customWidth="1"/>
    <col min="8196" max="8197" width="7.42578125" customWidth="1"/>
    <col min="8198" max="8198" width="6" customWidth="1"/>
    <col min="8199" max="8199" width="9.42578125" customWidth="1"/>
    <col min="8200" max="8201" width="7.140625" customWidth="1"/>
    <col min="8202" max="8202" width="4.42578125" customWidth="1"/>
    <col min="8203" max="8203" width="6.85546875" customWidth="1"/>
    <col min="8204" max="8204" width="7.5703125" customWidth="1"/>
    <col min="8205" max="8205" width="7.42578125" customWidth="1"/>
    <col min="8206" max="8206" width="5" customWidth="1"/>
    <col min="8207" max="8207" width="9.5703125" customWidth="1"/>
    <col min="8208" max="8208" width="7.140625" customWidth="1"/>
    <col min="8209" max="8209" width="4.7109375" customWidth="1"/>
    <col min="8210" max="8210" width="5.7109375" customWidth="1"/>
    <col min="8211" max="8211" width="6.5703125" customWidth="1"/>
    <col min="8212" max="8212" width="19.140625" customWidth="1"/>
    <col min="8213" max="8213" width="16" customWidth="1"/>
    <col min="8214" max="8214" width="9.140625" customWidth="1"/>
    <col min="8215" max="8236" width="0" hidden="1" customWidth="1"/>
    <col min="8237" max="8238" width="9.140625" customWidth="1"/>
    <col min="8450" max="8450" width="4.28515625" customWidth="1"/>
    <col min="8451" max="8451" width="60.85546875" bestFit="1" customWidth="1"/>
    <col min="8452" max="8453" width="7.42578125" customWidth="1"/>
    <col min="8454" max="8454" width="6" customWidth="1"/>
    <col min="8455" max="8455" width="9.42578125" customWidth="1"/>
    <col min="8456" max="8457" width="7.140625" customWidth="1"/>
    <col min="8458" max="8458" width="4.42578125" customWidth="1"/>
    <col min="8459" max="8459" width="6.85546875" customWidth="1"/>
    <col min="8460" max="8460" width="7.5703125" customWidth="1"/>
    <col min="8461" max="8461" width="7.42578125" customWidth="1"/>
    <col min="8462" max="8462" width="5" customWidth="1"/>
    <col min="8463" max="8463" width="9.5703125" customWidth="1"/>
    <col min="8464" max="8464" width="7.140625" customWidth="1"/>
    <col min="8465" max="8465" width="4.7109375" customWidth="1"/>
    <col min="8466" max="8466" width="5.7109375" customWidth="1"/>
    <col min="8467" max="8467" width="6.5703125" customWidth="1"/>
    <col min="8468" max="8468" width="19.140625" customWidth="1"/>
    <col min="8469" max="8469" width="16" customWidth="1"/>
    <col min="8470" max="8470" width="9.140625" customWidth="1"/>
    <col min="8471" max="8492" width="0" hidden="1" customWidth="1"/>
    <col min="8493" max="8494" width="9.140625" customWidth="1"/>
    <col min="8706" max="8706" width="4.28515625" customWidth="1"/>
    <col min="8707" max="8707" width="60.85546875" bestFit="1" customWidth="1"/>
    <col min="8708" max="8709" width="7.42578125" customWidth="1"/>
    <col min="8710" max="8710" width="6" customWidth="1"/>
    <col min="8711" max="8711" width="9.42578125" customWidth="1"/>
    <col min="8712" max="8713" width="7.140625" customWidth="1"/>
    <col min="8714" max="8714" width="4.42578125" customWidth="1"/>
    <col min="8715" max="8715" width="6.85546875" customWidth="1"/>
    <col min="8716" max="8716" width="7.5703125" customWidth="1"/>
    <col min="8717" max="8717" width="7.42578125" customWidth="1"/>
    <col min="8718" max="8718" width="5" customWidth="1"/>
    <col min="8719" max="8719" width="9.5703125" customWidth="1"/>
    <col min="8720" max="8720" width="7.140625" customWidth="1"/>
    <col min="8721" max="8721" width="4.7109375" customWidth="1"/>
    <col min="8722" max="8722" width="5.7109375" customWidth="1"/>
    <col min="8723" max="8723" width="6.5703125" customWidth="1"/>
    <col min="8724" max="8724" width="19.140625" customWidth="1"/>
    <col min="8725" max="8725" width="16" customWidth="1"/>
    <col min="8726" max="8726" width="9.140625" customWidth="1"/>
    <col min="8727" max="8748" width="0" hidden="1" customWidth="1"/>
    <col min="8749" max="8750" width="9.140625" customWidth="1"/>
    <col min="8962" max="8962" width="4.28515625" customWidth="1"/>
    <col min="8963" max="8963" width="60.85546875" bestFit="1" customWidth="1"/>
    <col min="8964" max="8965" width="7.42578125" customWidth="1"/>
    <col min="8966" max="8966" width="6" customWidth="1"/>
    <col min="8967" max="8967" width="9.42578125" customWidth="1"/>
    <col min="8968" max="8969" width="7.140625" customWidth="1"/>
    <col min="8970" max="8970" width="4.42578125" customWidth="1"/>
    <col min="8971" max="8971" width="6.85546875" customWidth="1"/>
    <col min="8972" max="8972" width="7.5703125" customWidth="1"/>
    <col min="8973" max="8973" width="7.42578125" customWidth="1"/>
    <col min="8974" max="8974" width="5" customWidth="1"/>
    <col min="8975" max="8975" width="9.5703125" customWidth="1"/>
    <col min="8976" max="8976" width="7.140625" customWidth="1"/>
    <col min="8977" max="8977" width="4.7109375" customWidth="1"/>
    <col min="8978" max="8978" width="5.7109375" customWidth="1"/>
    <col min="8979" max="8979" width="6.5703125" customWidth="1"/>
    <col min="8980" max="8980" width="19.140625" customWidth="1"/>
    <col min="8981" max="8981" width="16" customWidth="1"/>
    <col min="8982" max="8982" width="9.140625" customWidth="1"/>
    <col min="8983" max="9004" width="0" hidden="1" customWidth="1"/>
    <col min="9005" max="9006" width="9.140625" customWidth="1"/>
    <col min="9218" max="9218" width="4.28515625" customWidth="1"/>
    <col min="9219" max="9219" width="60.85546875" bestFit="1" customWidth="1"/>
    <col min="9220" max="9221" width="7.42578125" customWidth="1"/>
    <col min="9222" max="9222" width="6" customWidth="1"/>
    <col min="9223" max="9223" width="9.42578125" customWidth="1"/>
    <col min="9224" max="9225" width="7.140625" customWidth="1"/>
    <col min="9226" max="9226" width="4.42578125" customWidth="1"/>
    <col min="9227" max="9227" width="6.85546875" customWidth="1"/>
    <col min="9228" max="9228" width="7.5703125" customWidth="1"/>
    <col min="9229" max="9229" width="7.42578125" customWidth="1"/>
    <col min="9230" max="9230" width="5" customWidth="1"/>
    <col min="9231" max="9231" width="9.5703125" customWidth="1"/>
    <col min="9232" max="9232" width="7.140625" customWidth="1"/>
    <col min="9233" max="9233" width="4.7109375" customWidth="1"/>
    <col min="9234" max="9234" width="5.7109375" customWidth="1"/>
    <col min="9235" max="9235" width="6.5703125" customWidth="1"/>
    <col min="9236" max="9236" width="19.140625" customWidth="1"/>
    <col min="9237" max="9237" width="16" customWidth="1"/>
    <col min="9238" max="9238" width="9.140625" customWidth="1"/>
    <col min="9239" max="9260" width="0" hidden="1" customWidth="1"/>
    <col min="9261" max="9262" width="9.140625" customWidth="1"/>
    <col min="9474" max="9474" width="4.28515625" customWidth="1"/>
    <col min="9475" max="9475" width="60.85546875" bestFit="1" customWidth="1"/>
    <col min="9476" max="9477" width="7.42578125" customWidth="1"/>
    <col min="9478" max="9478" width="6" customWidth="1"/>
    <col min="9479" max="9479" width="9.42578125" customWidth="1"/>
    <col min="9480" max="9481" width="7.140625" customWidth="1"/>
    <col min="9482" max="9482" width="4.42578125" customWidth="1"/>
    <col min="9483" max="9483" width="6.85546875" customWidth="1"/>
    <col min="9484" max="9484" width="7.5703125" customWidth="1"/>
    <col min="9485" max="9485" width="7.42578125" customWidth="1"/>
    <col min="9486" max="9486" width="5" customWidth="1"/>
    <col min="9487" max="9487" width="9.5703125" customWidth="1"/>
    <col min="9488" max="9488" width="7.140625" customWidth="1"/>
    <col min="9489" max="9489" width="4.7109375" customWidth="1"/>
    <col min="9490" max="9490" width="5.7109375" customWidth="1"/>
    <col min="9491" max="9491" width="6.5703125" customWidth="1"/>
    <col min="9492" max="9492" width="19.140625" customWidth="1"/>
    <col min="9493" max="9493" width="16" customWidth="1"/>
    <col min="9494" max="9494" width="9.140625" customWidth="1"/>
    <col min="9495" max="9516" width="0" hidden="1" customWidth="1"/>
    <col min="9517" max="9518" width="9.140625" customWidth="1"/>
    <col min="9730" max="9730" width="4.28515625" customWidth="1"/>
    <col min="9731" max="9731" width="60.85546875" bestFit="1" customWidth="1"/>
    <col min="9732" max="9733" width="7.42578125" customWidth="1"/>
    <col min="9734" max="9734" width="6" customWidth="1"/>
    <col min="9735" max="9735" width="9.42578125" customWidth="1"/>
    <col min="9736" max="9737" width="7.140625" customWidth="1"/>
    <col min="9738" max="9738" width="4.42578125" customWidth="1"/>
    <col min="9739" max="9739" width="6.85546875" customWidth="1"/>
    <col min="9740" max="9740" width="7.5703125" customWidth="1"/>
    <col min="9741" max="9741" width="7.42578125" customWidth="1"/>
    <col min="9742" max="9742" width="5" customWidth="1"/>
    <col min="9743" max="9743" width="9.5703125" customWidth="1"/>
    <col min="9744" max="9744" width="7.140625" customWidth="1"/>
    <col min="9745" max="9745" width="4.7109375" customWidth="1"/>
    <col min="9746" max="9746" width="5.7109375" customWidth="1"/>
    <col min="9747" max="9747" width="6.5703125" customWidth="1"/>
    <col min="9748" max="9748" width="19.140625" customWidth="1"/>
    <col min="9749" max="9749" width="16" customWidth="1"/>
    <col min="9750" max="9750" width="9.140625" customWidth="1"/>
    <col min="9751" max="9772" width="0" hidden="1" customWidth="1"/>
    <col min="9773" max="9774" width="9.140625" customWidth="1"/>
    <col min="9986" max="9986" width="4.28515625" customWidth="1"/>
    <col min="9987" max="9987" width="60.85546875" bestFit="1" customWidth="1"/>
    <col min="9988" max="9989" width="7.42578125" customWidth="1"/>
    <col min="9990" max="9990" width="6" customWidth="1"/>
    <col min="9991" max="9991" width="9.42578125" customWidth="1"/>
    <col min="9992" max="9993" width="7.140625" customWidth="1"/>
    <col min="9994" max="9994" width="4.42578125" customWidth="1"/>
    <col min="9995" max="9995" width="6.85546875" customWidth="1"/>
    <col min="9996" max="9996" width="7.5703125" customWidth="1"/>
    <col min="9997" max="9997" width="7.42578125" customWidth="1"/>
    <col min="9998" max="9998" width="5" customWidth="1"/>
    <col min="9999" max="9999" width="9.5703125" customWidth="1"/>
    <col min="10000" max="10000" width="7.140625" customWidth="1"/>
    <col min="10001" max="10001" width="4.7109375" customWidth="1"/>
    <col min="10002" max="10002" width="5.7109375" customWidth="1"/>
    <col min="10003" max="10003" width="6.5703125" customWidth="1"/>
    <col min="10004" max="10004" width="19.140625" customWidth="1"/>
    <col min="10005" max="10005" width="16" customWidth="1"/>
    <col min="10006" max="10006" width="9.140625" customWidth="1"/>
    <col min="10007" max="10028" width="0" hidden="1" customWidth="1"/>
    <col min="10029" max="10030" width="9.140625" customWidth="1"/>
    <col min="10242" max="10242" width="4.28515625" customWidth="1"/>
    <col min="10243" max="10243" width="60.85546875" bestFit="1" customWidth="1"/>
    <col min="10244" max="10245" width="7.42578125" customWidth="1"/>
    <col min="10246" max="10246" width="6" customWidth="1"/>
    <col min="10247" max="10247" width="9.42578125" customWidth="1"/>
    <col min="10248" max="10249" width="7.140625" customWidth="1"/>
    <col min="10250" max="10250" width="4.42578125" customWidth="1"/>
    <col min="10251" max="10251" width="6.85546875" customWidth="1"/>
    <col min="10252" max="10252" width="7.5703125" customWidth="1"/>
    <col min="10253" max="10253" width="7.42578125" customWidth="1"/>
    <col min="10254" max="10254" width="5" customWidth="1"/>
    <col min="10255" max="10255" width="9.5703125" customWidth="1"/>
    <col min="10256" max="10256" width="7.140625" customWidth="1"/>
    <col min="10257" max="10257" width="4.7109375" customWidth="1"/>
    <col min="10258" max="10258" width="5.7109375" customWidth="1"/>
    <col min="10259" max="10259" width="6.5703125" customWidth="1"/>
    <col min="10260" max="10260" width="19.140625" customWidth="1"/>
    <col min="10261" max="10261" width="16" customWidth="1"/>
    <col min="10262" max="10262" width="9.140625" customWidth="1"/>
    <col min="10263" max="10284" width="0" hidden="1" customWidth="1"/>
    <col min="10285" max="10286" width="9.140625" customWidth="1"/>
    <col min="10498" max="10498" width="4.28515625" customWidth="1"/>
    <col min="10499" max="10499" width="60.85546875" bestFit="1" customWidth="1"/>
    <col min="10500" max="10501" width="7.42578125" customWidth="1"/>
    <col min="10502" max="10502" width="6" customWidth="1"/>
    <col min="10503" max="10503" width="9.42578125" customWidth="1"/>
    <col min="10504" max="10505" width="7.140625" customWidth="1"/>
    <col min="10506" max="10506" width="4.42578125" customWidth="1"/>
    <col min="10507" max="10507" width="6.85546875" customWidth="1"/>
    <col min="10508" max="10508" width="7.5703125" customWidth="1"/>
    <col min="10509" max="10509" width="7.42578125" customWidth="1"/>
    <col min="10510" max="10510" width="5" customWidth="1"/>
    <col min="10511" max="10511" width="9.5703125" customWidth="1"/>
    <col min="10512" max="10512" width="7.140625" customWidth="1"/>
    <col min="10513" max="10513" width="4.7109375" customWidth="1"/>
    <col min="10514" max="10514" width="5.7109375" customWidth="1"/>
    <col min="10515" max="10515" width="6.5703125" customWidth="1"/>
    <col min="10516" max="10516" width="19.140625" customWidth="1"/>
    <col min="10517" max="10517" width="16" customWidth="1"/>
    <col min="10518" max="10518" width="9.140625" customWidth="1"/>
    <col min="10519" max="10540" width="0" hidden="1" customWidth="1"/>
    <col min="10541" max="10542" width="9.140625" customWidth="1"/>
    <col min="10754" max="10754" width="4.28515625" customWidth="1"/>
    <col min="10755" max="10755" width="60.85546875" bestFit="1" customWidth="1"/>
    <col min="10756" max="10757" width="7.42578125" customWidth="1"/>
    <col min="10758" max="10758" width="6" customWidth="1"/>
    <col min="10759" max="10759" width="9.42578125" customWidth="1"/>
    <col min="10760" max="10761" width="7.140625" customWidth="1"/>
    <col min="10762" max="10762" width="4.42578125" customWidth="1"/>
    <col min="10763" max="10763" width="6.85546875" customWidth="1"/>
    <col min="10764" max="10764" width="7.5703125" customWidth="1"/>
    <col min="10765" max="10765" width="7.42578125" customWidth="1"/>
    <col min="10766" max="10766" width="5" customWidth="1"/>
    <col min="10767" max="10767" width="9.5703125" customWidth="1"/>
    <col min="10768" max="10768" width="7.140625" customWidth="1"/>
    <col min="10769" max="10769" width="4.7109375" customWidth="1"/>
    <col min="10770" max="10770" width="5.7109375" customWidth="1"/>
    <col min="10771" max="10771" width="6.5703125" customWidth="1"/>
    <col min="10772" max="10772" width="19.140625" customWidth="1"/>
    <col min="10773" max="10773" width="16" customWidth="1"/>
    <col min="10774" max="10774" width="9.140625" customWidth="1"/>
    <col min="10775" max="10796" width="0" hidden="1" customWidth="1"/>
    <col min="10797" max="10798" width="9.140625" customWidth="1"/>
    <col min="11010" max="11010" width="4.28515625" customWidth="1"/>
    <col min="11011" max="11011" width="60.85546875" bestFit="1" customWidth="1"/>
    <col min="11012" max="11013" width="7.42578125" customWidth="1"/>
    <col min="11014" max="11014" width="6" customWidth="1"/>
    <col min="11015" max="11015" width="9.42578125" customWidth="1"/>
    <col min="11016" max="11017" width="7.140625" customWidth="1"/>
    <col min="11018" max="11018" width="4.42578125" customWidth="1"/>
    <col min="11019" max="11019" width="6.85546875" customWidth="1"/>
    <col min="11020" max="11020" width="7.5703125" customWidth="1"/>
    <col min="11021" max="11021" width="7.42578125" customWidth="1"/>
    <col min="11022" max="11022" width="5" customWidth="1"/>
    <col min="11023" max="11023" width="9.5703125" customWidth="1"/>
    <col min="11024" max="11024" width="7.140625" customWidth="1"/>
    <col min="11025" max="11025" width="4.7109375" customWidth="1"/>
    <col min="11026" max="11026" width="5.7109375" customWidth="1"/>
    <col min="11027" max="11027" width="6.5703125" customWidth="1"/>
    <col min="11028" max="11028" width="19.140625" customWidth="1"/>
    <col min="11029" max="11029" width="16" customWidth="1"/>
    <col min="11030" max="11030" width="9.140625" customWidth="1"/>
    <col min="11031" max="11052" width="0" hidden="1" customWidth="1"/>
    <col min="11053" max="11054" width="9.140625" customWidth="1"/>
    <col min="11266" max="11266" width="4.28515625" customWidth="1"/>
    <col min="11267" max="11267" width="60.85546875" bestFit="1" customWidth="1"/>
    <col min="11268" max="11269" width="7.42578125" customWidth="1"/>
    <col min="11270" max="11270" width="6" customWidth="1"/>
    <col min="11271" max="11271" width="9.42578125" customWidth="1"/>
    <col min="11272" max="11273" width="7.140625" customWidth="1"/>
    <col min="11274" max="11274" width="4.42578125" customWidth="1"/>
    <col min="11275" max="11275" width="6.85546875" customWidth="1"/>
    <col min="11276" max="11276" width="7.5703125" customWidth="1"/>
    <col min="11277" max="11277" width="7.42578125" customWidth="1"/>
    <col min="11278" max="11278" width="5" customWidth="1"/>
    <col min="11279" max="11279" width="9.5703125" customWidth="1"/>
    <col min="11280" max="11280" width="7.140625" customWidth="1"/>
    <col min="11281" max="11281" width="4.7109375" customWidth="1"/>
    <col min="11282" max="11282" width="5.7109375" customWidth="1"/>
    <col min="11283" max="11283" width="6.5703125" customWidth="1"/>
    <col min="11284" max="11284" width="19.140625" customWidth="1"/>
    <col min="11285" max="11285" width="16" customWidth="1"/>
    <col min="11286" max="11286" width="9.140625" customWidth="1"/>
    <col min="11287" max="11308" width="0" hidden="1" customWidth="1"/>
    <col min="11309" max="11310" width="9.140625" customWidth="1"/>
    <col min="11522" max="11522" width="4.28515625" customWidth="1"/>
    <col min="11523" max="11523" width="60.85546875" bestFit="1" customWidth="1"/>
    <col min="11524" max="11525" width="7.42578125" customWidth="1"/>
    <col min="11526" max="11526" width="6" customWidth="1"/>
    <col min="11527" max="11527" width="9.42578125" customWidth="1"/>
    <col min="11528" max="11529" width="7.140625" customWidth="1"/>
    <col min="11530" max="11530" width="4.42578125" customWidth="1"/>
    <col min="11531" max="11531" width="6.85546875" customWidth="1"/>
    <col min="11532" max="11532" width="7.5703125" customWidth="1"/>
    <col min="11533" max="11533" width="7.42578125" customWidth="1"/>
    <col min="11534" max="11534" width="5" customWidth="1"/>
    <col min="11535" max="11535" width="9.5703125" customWidth="1"/>
    <col min="11536" max="11536" width="7.140625" customWidth="1"/>
    <col min="11537" max="11537" width="4.7109375" customWidth="1"/>
    <col min="11538" max="11538" width="5.7109375" customWidth="1"/>
    <col min="11539" max="11539" width="6.5703125" customWidth="1"/>
    <col min="11540" max="11540" width="19.140625" customWidth="1"/>
    <col min="11541" max="11541" width="16" customWidth="1"/>
    <col min="11542" max="11542" width="9.140625" customWidth="1"/>
    <col min="11543" max="11564" width="0" hidden="1" customWidth="1"/>
    <col min="11565" max="11566" width="9.140625" customWidth="1"/>
    <col min="11778" max="11778" width="4.28515625" customWidth="1"/>
    <col min="11779" max="11779" width="60.85546875" bestFit="1" customWidth="1"/>
    <col min="11780" max="11781" width="7.42578125" customWidth="1"/>
    <col min="11782" max="11782" width="6" customWidth="1"/>
    <col min="11783" max="11783" width="9.42578125" customWidth="1"/>
    <col min="11784" max="11785" width="7.140625" customWidth="1"/>
    <col min="11786" max="11786" width="4.42578125" customWidth="1"/>
    <col min="11787" max="11787" width="6.85546875" customWidth="1"/>
    <col min="11788" max="11788" width="7.5703125" customWidth="1"/>
    <col min="11789" max="11789" width="7.42578125" customWidth="1"/>
    <col min="11790" max="11790" width="5" customWidth="1"/>
    <col min="11791" max="11791" width="9.5703125" customWidth="1"/>
    <col min="11792" max="11792" width="7.140625" customWidth="1"/>
    <col min="11793" max="11793" width="4.7109375" customWidth="1"/>
    <col min="11794" max="11794" width="5.7109375" customWidth="1"/>
    <col min="11795" max="11795" width="6.5703125" customWidth="1"/>
    <col min="11796" max="11796" width="19.140625" customWidth="1"/>
    <col min="11797" max="11797" width="16" customWidth="1"/>
    <col min="11798" max="11798" width="9.140625" customWidth="1"/>
    <col min="11799" max="11820" width="0" hidden="1" customWidth="1"/>
    <col min="11821" max="11822" width="9.140625" customWidth="1"/>
    <col min="12034" max="12034" width="4.28515625" customWidth="1"/>
    <col min="12035" max="12035" width="60.85546875" bestFit="1" customWidth="1"/>
    <col min="12036" max="12037" width="7.42578125" customWidth="1"/>
    <col min="12038" max="12038" width="6" customWidth="1"/>
    <col min="12039" max="12039" width="9.42578125" customWidth="1"/>
    <col min="12040" max="12041" width="7.140625" customWidth="1"/>
    <col min="12042" max="12042" width="4.42578125" customWidth="1"/>
    <col min="12043" max="12043" width="6.85546875" customWidth="1"/>
    <col min="12044" max="12044" width="7.5703125" customWidth="1"/>
    <col min="12045" max="12045" width="7.42578125" customWidth="1"/>
    <col min="12046" max="12046" width="5" customWidth="1"/>
    <col min="12047" max="12047" width="9.5703125" customWidth="1"/>
    <col min="12048" max="12048" width="7.140625" customWidth="1"/>
    <col min="12049" max="12049" width="4.7109375" customWidth="1"/>
    <col min="12050" max="12050" width="5.7109375" customWidth="1"/>
    <col min="12051" max="12051" width="6.5703125" customWidth="1"/>
    <col min="12052" max="12052" width="19.140625" customWidth="1"/>
    <col min="12053" max="12053" width="16" customWidth="1"/>
    <col min="12054" max="12054" width="9.140625" customWidth="1"/>
    <col min="12055" max="12076" width="0" hidden="1" customWidth="1"/>
    <col min="12077" max="12078" width="9.140625" customWidth="1"/>
    <col min="12290" max="12290" width="4.28515625" customWidth="1"/>
    <col min="12291" max="12291" width="60.85546875" bestFit="1" customWidth="1"/>
    <col min="12292" max="12293" width="7.42578125" customWidth="1"/>
    <col min="12294" max="12294" width="6" customWidth="1"/>
    <col min="12295" max="12295" width="9.42578125" customWidth="1"/>
    <col min="12296" max="12297" width="7.140625" customWidth="1"/>
    <col min="12298" max="12298" width="4.42578125" customWidth="1"/>
    <col min="12299" max="12299" width="6.85546875" customWidth="1"/>
    <col min="12300" max="12300" width="7.5703125" customWidth="1"/>
    <col min="12301" max="12301" width="7.42578125" customWidth="1"/>
    <col min="12302" max="12302" width="5" customWidth="1"/>
    <col min="12303" max="12303" width="9.5703125" customWidth="1"/>
    <col min="12304" max="12304" width="7.140625" customWidth="1"/>
    <col min="12305" max="12305" width="4.7109375" customWidth="1"/>
    <col min="12306" max="12306" width="5.7109375" customWidth="1"/>
    <col min="12307" max="12307" width="6.5703125" customWidth="1"/>
    <col min="12308" max="12308" width="19.140625" customWidth="1"/>
    <col min="12309" max="12309" width="16" customWidth="1"/>
    <col min="12310" max="12310" width="9.140625" customWidth="1"/>
    <col min="12311" max="12332" width="0" hidden="1" customWidth="1"/>
    <col min="12333" max="12334" width="9.140625" customWidth="1"/>
    <col min="12546" max="12546" width="4.28515625" customWidth="1"/>
    <col min="12547" max="12547" width="60.85546875" bestFit="1" customWidth="1"/>
    <col min="12548" max="12549" width="7.42578125" customWidth="1"/>
    <col min="12550" max="12550" width="6" customWidth="1"/>
    <col min="12551" max="12551" width="9.42578125" customWidth="1"/>
    <col min="12552" max="12553" width="7.140625" customWidth="1"/>
    <col min="12554" max="12554" width="4.42578125" customWidth="1"/>
    <col min="12555" max="12555" width="6.85546875" customWidth="1"/>
    <col min="12556" max="12556" width="7.5703125" customWidth="1"/>
    <col min="12557" max="12557" width="7.42578125" customWidth="1"/>
    <col min="12558" max="12558" width="5" customWidth="1"/>
    <col min="12559" max="12559" width="9.5703125" customWidth="1"/>
    <col min="12560" max="12560" width="7.140625" customWidth="1"/>
    <col min="12561" max="12561" width="4.7109375" customWidth="1"/>
    <col min="12562" max="12562" width="5.7109375" customWidth="1"/>
    <col min="12563" max="12563" width="6.5703125" customWidth="1"/>
    <col min="12564" max="12564" width="19.140625" customWidth="1"/>
    <col min="12565" max="12565" width="16" customWidth="1"/>
    <col min="12566" max="12566" width="9.140625" customWidth="1"/>
    <col min="12567" max="12588" width="0" hidden="1" customWidth="1"/>
    <col min="12589" max="12590" width="9.140625" customWidth="1"/>
    <col min="12802" max="12802" width="4.28515625" customWidth="1"/>
    <col min="12803" max="12803" width="60.85546875" bestFit="1" customWidth="1"/>
    <col min="12804" max="12805" width="7.42578125" customWidth="1"/>
    <col min="12806" max="12806" width="6" customWidth="1"/>
    <col min="12807" max="12807" width="9.42578125" customWidth="1"/>
    <col min="12808" max="12809" width="7.140625" customWidth="1"/>
    <col min="12810" max="12810" width="4.42578125" customWidth="1"/>
    <col min="12811" max="12811" width="6.85546875" customWidth="1"/>
    <col min="12812" max="12812" width="7.5703125" customWidth="1"/>
    <col min="12813" max="12813" width="7.42578125" customWidth="1"/>
    <col min="12814" max="12814" width="5" customWidth="1"/>
    <col min="12815" max="12815" width="9.5703125" customWidth="1"/>
    <col min="12816" max="12816" width="7.140625" customWidth="1"/>
    <col min="12817" max="12817" width="4.7109375" customWidth="1"/>
    <col min="12818" max="12818" width="5.7109375" customWidth="1"/>
    <col min="12819" max="12819" width="6.5703125" customWidth="1"/>
    <col min="12820" max="12820" width="19.140625" customWidth="1"/>
    <col min="12821" max="12821" width="16" customWidth="1"/>
    <col min="12822" max="12822" width="9.140625" customWidth="1"/>
    <col min="12823" max="12844" width="0" hidden="1" customWidth="1"/>
    <col min="12845" max="12846" width="9.140625" customWidth="1"/>
    <col min="13058" max="13058" width="4.28515625" customWidth="1"/>
    <col min="13059" max="13059" width="60.85546875" bestFit="1" customWidth="1"/>
    <col min="13060" max="13061" width="7.42578125" customWidth="1"/>
    <col min="13062" max="13062" width="6" customWidth="1"/>
    <col min="13063" max="13063" width="9.42578125" customWidth="1"/>
    <col min="13064" max="13065" width="7.140625" customWidth="1"/>
    <col min="13066" max="13066" width="4.42578125" customWidth="1"/>
    <col min="13067" max="13067" width="6.85546875" customWidth="1"/>
    <col min="13068" max="13068" width="7.5703125" customWidth="1"/>
    <col min="13069" max="13069" width="7.42578125" customWidth="1"/>
    <col min="13070" max="13070" width="5" customWidth="1"/>
    <col min="13071" max="13071" width="9.5703125" customWidth="1"/>
    <col min="13072" max="13072" width="7.140625" customWidth="1"/>
    <col min="13073" max="13073" width="4.7109375" customWidth="1"/>
    <col min="13074" max="13074" width="5.7109375" customWidth="1"/>
    <col min="13075" max="13075" width="6.5703125" customWidth="1"/>
    <col min="13076" max="13076" width="19.140625" customWidth="1"/>
    <col min="13077" max="13077" width="16" customWidth="1"/>
    <col min="13078" max="13078" width="9.140625" customWidth="1"/>
    <col min="13079" max="13100" width="0" hidden="1" customWidth="1"/>
    <col min="13101" max="13102" width="9.140625" customWidth="1"/>
    <col min="13314" max="13314" width="4.28515625" customWidth="1"/>
    <col min="13315" max="13315" width="60.85546875" bestFit="1" customWidth="1"/>
    <col min="13316" max="13317" width="7.42578125" customWidth="1"/>
    <col min="13318" max="13318" width="6" customWidth="1"/>
    <col min="13319" max="13319" width="9.42578125" customWidth="1"/>
    <col min="13320" max="13321" width="7.140625" customWidth="1"/>
    <col min="13322" max="13322" width="4.42578125" customWidth="1"/>
    <col min="13323" max="13323" width="6.85546875" customWidth="1"/>
    <col min="13324" max="13324" width="7.5703125" customWidth="1"/>
    <col min="13325" max="13325" width="7.42578125" customWidth="1"/>
    <col min="13326" max="13326" width="5" customWidth="1"/>
    <col min="13327" max="13327" width="9.5703125" customWidth="1"/>
    <col min="13328" max="13328" width="7.140625" customWidth="1"/>
    <col min="13329" max="13329" width="4.7109375" customWidth="1"/>
    <col min="13330" max="13330" width="5.7109375" customWidth="1"/>
    <col min="13331" max="13331" width="6.5703125" customWidth="1"/>
    <col min="13332" max="13332" width="19.140625" customWidth="1"/>
    <col min="13333" max="13333" width="16" customWidth="1"/>
    <col min="13334" max="13334" width="9.140625" customWidth="1"/>
    <col min="13335" max="13356" width="0" hidden="1" customWidth="1"/>
    <col min="13357" max="13358" width="9.140625" customWidth="1"/>
    <col min="13570" max="13570" width="4.28515625" customWidth="1"/>
    <col min="13571" max="13571" width="60.85546875" bestFit="1" customWidth="1"/>
    <col min="13572" max="13573" width="7.42578125" customWidth="1"/>
    <col min="13574" max="13574" width="6" customWidth="1"/>
    <col min="13575" max="13575" width="9.42578125" customWidth="1"/>
    <col min="13576" max="13577" width="7.140625" customWidth="1"/>
    <col min="13578" max="13578" width="4.42578125" customWidth="1"/>
    <col min="13579" max="13579" width="6.85546875" customWidth="1"/>
    <col min="13580" max="13580" width="7.5703125" customWidth="1"/>
    <col min="13581" max="13581" width="7.42578125" customWidth="1"/>
    <col min="13582" max="13582" width="5" customWidth="1"/>
    <col min="13583" max="13583" width="9.5703125" customWidth="1"/>
    <col min="13584" max="13584" width="7.140625" customWidth="1"/>
    <col min="13585" max="13585" width="4.7109375" customWidth="1"/>
    <col min="13586" max="13586" width="5.7109375" customWidth="1"/>
    <col min="13587" max="13587" width="6.5703125" customWidth="1"/>
    <col min="13588" max="13588" width="19.140625" customWidth="1"/>
    <col min="13589" max="13589" width="16" customWidth="1"/>
    <col min="13590" max="13590" width="9.140625" customWidth="1"/>
    <col min="13591" max="13612" width="0" hidden="1" customWidth="1"/>
    <col min="13613" max="13614" width="9.140625" customWidth="1"/>
    <col min="13826" max="13826" width="4.28515625" customWidth="1"/>
    <col min="13827" max="13827" width="60.85546875" bestFit="1" customWidth="1"/>
    <col min="13828" max="13829" width="7.42578125" customWidth="1"/>
    <col min="13830" max="13830" width="6" customWidth="1"/>
    <col min="13831" max="13831" width="9.42578125" customWidth="1"/>
    <col min="13832" max="13833" width="7.140625" customWidth="1"/>
    <col min="13834" max="13834" width="4.42578125" customWidth="1"/>
    <col min="13835" max="13835" width="6.85546875" customWidth="1"/>
    <col min="13836" max="13836" width="7.5703125" customWidth="1"/>
    <col min="13837" max="13837" width="7.42578125" customWidth="1"/>
    <col min="13838" max="13838" width="5" customWidth="1"/>
    <col min="13839" max="13839" width="9.5703125" customWidth="1"/>
    <col min="13840" max="13840" width="7.140625" customWidth="1"/>
    <col min="13841" max="13841" width="4.7109375" customWidth="1"/>
    <col min="13842" max="13842" width="5.7109375" customWidth="1"/>
    <col min="13843" max="13843" width="6.5703125" customWidth="1"/>
    <col min="13844" max="13844" width="19.140625" customWidth="1"/>
    <col min="13845" max="13845" width="16" customWidth="1"/>
    <col min="13846" max="13846" width="9.140625" customWidth="1"/>
    <col min="13847" max="13868" width="0" hidden="1" customWidth="1"/>
    <col min="13869" max="13870" width="9.140625" customWidth="1"/>
    <col min="14082" max="14082" width="4.28515625" customWidth="1"/>
    <col min="14083" max="14083" width="60.85546875" bestFit="1" customWidth="1"/>
    <col min="14084" max="14085" width="7.42578125" customWidth="1"/>
    <col min="14086" max="14086" width="6" customWidth="1"/>
    <col min="14087" max="14087" width="9.42578125" customWidth="1"/>
    <col min="14088" max="14089" width="7.140625" customWidth="1"/>
    <col min="14090" max="14090" width="4.42578125" customWidth="1"/>
    <col min="14091" max="14091" width="6.85546875" customWidth="1"/>
    <col min="14092" max="14092" width="7.5703125" customWidth="1"/>
    <col min="14093" max="14093" width="7.42578125" customWidth="1"/>
    <col min="14094" max="14094" width="5" customWidth="1"/>
    <col min="14095" max="14095" width="9.5703125" customWidth="1"/>
    <col min="14096" max="14096" width="7.140625" customWidth="1"/>
    <col min="14097" max="14097" width="4.7109375" customWidth="1"/>
    <col min="14098" max="14098" width="5.7109375" customWidth="1"/>
    <col min="14099" max="14099" width="6.5703125" customWidth="1"/>
    <col min="14100" max="14100" width="19.140625" customWidth="1"/>
    <col min="14101" max="14101" width="16" customWidth="1"/>
    <col min="14102" max="14102" width="9.140625" customWidth="1"/>
    <col min="14103" max="14124" width="0" hidden="1" customWidth="1"/>
    <col min="14125" max="14126" width="9.140625" customWidth="1"/>
    <col min="14338" max="14338" width="4.28515625" customWidth="1"/>
    <col min="14339" max="14339" width="60.85546875" bestFit="1" customWidth="1"/>
    <col min="14340" max="14341" width="7.42578125" customWidth="1"/>
    <col min="14342" max="14342" width="6" customWidth="1"/>
    <col min="14343" max="14343" width="9.42578125" customWidth="1"/>
    <col min="14344" max="14345" width="7.140625" customWidth="1"/>
    <col min="14346" max="14346" width="4.42578125" customWidth="1"/>
    <col min="14347" max="14347" width="6.85546875" customWidth="1"/>
    <col min="14348" max="14348" width="7.5703125" customWidth="1"/>
    <col min="14349" max="14349" width="7.42578125" customWidth="1"/>
    <col min="14350" max="14350" width="5" customWidth="1"/>
    <col min="14351" max="14351" width="9.5703125" customWidth="1"/>
    <col min="14352" max="14352" width="7.140625" customWidth="1"/>
    <col min="14353" max="14353" width="4.7109375" customWidth="1"/>
    <col min="14354" max="14354" width="5.7109375" customWidth="1"/>
    <col min="14355" max="14355" width="6.5703125" customWidth="1"/>
    <col min="14356" max="14356" width="19.140625" customWidth="1"/>
    <col min="14357" max="14357" width="16" customWidth="1"/>
    <col min="14358" max="14358" width="9.140625" customWidth="1"/>
    <col min="14359" max="14380" width="0" hidden="1" customWidth="1"/>
    <col min="14381" max="14382" width="9.140625" customWidth="1"/>
    <col min="14594" max="14594" width="4.28515625" customWidth="1"/>
    <col min="14595" max="14595" width="60.85546875" bestFit="1" customWidth="1"/>
    <col min="14596" max="14597" width="7.42578125" customWidth="1"/>
    <col min="14598" max="14598" width="6" customWidth="1"/>
    <col min="14599" max="14599" width="9.42578125" customWidth="1"/>
    <col min="14600" max="14601" width="7.140625" customWidth="1"/>
    <col min="14602" max="14602" width="4.42578125" customWidth="1"/>
    <col min="14603" max="14603" width="6.85546875" customWidth="1"/>
    <col min="14604" max="14604" width="7.5703125" customWidth="1"/>
    <col min="14605" max="14605" width="7.42578125" customWidth="1"/>
    <col min="14606" max="14606" width="5" customWidth="1"/>
    <col min="14607" max="14607" width="9.5703125" customWidth="1"/>
    <col min="14608" max="14608" width="7.140625" customWidth="1"/>
    <col min="14609" max="14609" width="4.7109375" customWidth="1"/>
    <col min="14610" max="14610" width="5.7109375" customWidth="1"/>
    <col min="14611" max="14611" width="6.5703125" customWidth="1"/>
    <col min="14612" max="14612" width="19.140625" customWidth="1"/>
    <col min="14613" max="14613" width="16" customWidth="1"/>
    <col min="14614" max="14614" width="9.140625" customWidth="1"/>
    <col min="14615" max="14636" width="0" hidden="1" customWidth="1"/>
    <col min="14637" max="14638" width="9.140625" customWidth="1"/>
    <col min="14850" max="14850" width="4.28515625" customWidth="1"/>
    <col min="14851" max="14851" width="60.85546875" bestFit="1" customWidth="1"/>
    <col min="14852" max="14853" width="7.42578125" customWidth="1"/>
    <col min="14854" max="14854" width="6" customWidth="1"/>
    <col min="14855" max="14855" width="9.42578125" customWidth="1"/>
    <col min="14856" max="14857" width="7.140625" customWidth="1"/>
    <col min="14858" max="14858" width="4.42578125" customWidth="1"/>
    <col min="14859" max="14859" width="6.85546875" customWidth="1"/>
    <col min="14860" max="14860" width="7.5703125" customWidth="1"/>
    <col min="14861" max="14861" width="7.42578125" customWidth="1"/>
    <col min="14862" max="14862" width="5" customWidth="1"/>
    <col min="14863" max="14863" width="9.5703125" customWidth="1"/>
    <col min="14864" max="14864" width="7.140625" customWidth="1"/>
    <col min="14865" max="14865" width="4.7109375" customWidth="1"/>
    <col min="14866" max="14866" width="5.7109375" customWidth="1"/>
    <col min="14867" max="14867" width="6.5703125" customWidth="1"/>
    <col min="14868" max="14868" width="19.140625" customWidth="1"/>
    <col min="14869" max="14869" width="16" customWidth="1"/>
    <col min="14870" max="14870" width="9.140625" customWidth="1"/>
    <col min="14871" max="14892" width="0" hidden="1" customWidth="1"/>
    <col min="14893" max="14894" width="9.140625" customWidth="1"/>
    <col min="15106" max="15106" width="4.28515625" customWidth="1"/>
    <col min="15107" max="15107" width="60.85546875" bestFit="1" customWidth="1"/>
    <col min="15108" max="15109" width="7.42578125" customWidth="1"/>
    <col min="15110" max="15110" width="6" customWidth="1"/>
    <col min="15111" max="15111" width="9.42578125" customWidth="1"/>
    <col min="15112" max="15113" width="7.140625" customWidth="1"/>
    <col min="15114" max="15114" width="4.42578125" customWidth="1"/>
    <col min="15115" max="15115" width="6.85546875" customWidth="1"/>
    <col min="15116" max="15116" width="7.5703125" customWidth="1"/>
    <col min="15117" max="15117" width="7.42578125" customWidth="1"/>
    <col min="15118" max="15118" width="5" customWidth="1"/>
    <col min="15119" max="15119" width="9.5703125" customWidth="1"/>
    <col min="15120" max="15120" width="7.140625" customWidth="1"/>
    <col min="15121" max="15121" width="4.7109375" customWidth="1"/>
    <col min="15122" max="15122" width="5.7109375" customWidth="1"/>
    <col min="15123" max="15123" width="6.5703125" customWidth="1"/>
    <col min="15124" max="15124" width="19.140625" customWidth="1"/>
    <col min="15125" max="15125" width="16" customWidth="1"/>
    <col min="15126" max="15126" width="9.140625" customWidth="1"/>
    <col min="15127" max="15148" width="0" hidden="1" customWidth="1"/>
    <col min="15149" max="15150" width="9.140625" customWidth="1"/>
    <col min="15362" max="15362" width="4.28515625" customWidth="1"/>
    <col min="15363" max="15363" width="60.85546875" bestFit="1" customWidth="1"/>
    <col min="15364" max="15365" width="7.42578125" customWidth="1"/>
    <col min="15366" max="15366" width="6" customWidth="1"/>
    <col min="15367" max="15367" width="9.42578125" customWidth="1"/>
    <col min="15368" max="15369" width="7.140625" customWidth="1"/>
    <col min="15370" max="15370" width="4.42578125" customWidth="1"/>
    <col min="15371" max="15371" width="6.85546875" customWidth="1"/>
    <col min="15372" max="15372" width="7.5703125" customWidth="1"/>
    <col min="15373" max="15373" width="7.42578125" customWidth="1"/>
    <col min="15374" max="15374" width="5" customWidth="1"/>
    <col min="15375" max="15375" width="9.5703125" customWidth="1"/>
    <col min="15376" max="15376" width="7.140625" customWidth="1"/>
    <col min="15377" max="15377" width="4.7109375" customWidth="1"/>
    <col min="15378" max="15378" width="5.7109375" customWidth="1"/>
    <col min="15379" max="15379" width="6.5703125" customWidth="1"/>
    <col min="15380" max="15380" width="19.140625" customWidth="1"/>
    <col min="15381" max="15381" width="16" customWidth="1"/>
    <col min="15382" max="15382" width="9.140625" customWidth="1"/>
    <col min="15383" max="15404" width="0" hidden="1" customWidth="1"/>
    <col min="15405" max="15406" width="9.140625" customWidth="1"/>
    <col min="15618" max="15618" width="4.28515625" customWidth="1"/>
    <col min="15619" max="15619" width="60.85546875" bestFit="1" customWidth="1"/>
    <col min="15620" max="15621" width="7.42578125" customWidth="1"/>
    <col min="15622" max="15622" width="6" customWidth="1"/>
    <col min="15623" max="15623" width="9.42578125" customWidth="1"/>
    <col min="15624" max="15625" width="7.140625" customWidth="1"/>
    <col min="15626" max="15626" width="4.42578125" customWidth="1"/>
    <col min="15627" max="15627" width="6.85546875" customWidth="1"/>
    <col min="15628" max="15628" width="7.5703125" customWidth="1"/>
    <col min="15629" max="15629" width="7.42578125" customWidth="1"/>
    <col min="15630" max="15630" width="5" customWidth="1"/>
    <col min="15631" max="15631" width="9.5703125" customWidth="1"/>
    <col min="15632" max="15632" width="7.140625" customWidth="1"/>
    <col min="15633" max="15633" width="4.7109375" customWidth="1"/>
    <col min="15634" max="15634" width="5.7109375" customWidth="1"/>
    <col min="15635" max="15635" width="6.5703125" customWidth="1"/>
    <col min="15636" max="15636" width="19.140625" customWidth="1"/>
    <col min="15637" max="15637" width="16" customWidth="1"/>
    <col min="15638" max="15638" width="9.140625" customWidth="1"/>
    <col min="15639" max="15660" width="0" hidden="1" customWidth="1"/>
    <col min="15661" max="15662" width="9.140625" customWidth="1"/>
    <col min="15874" max="15874" width="4.28515625" customWidth="1"/>
    <col min="15875" max="15875" width="60.85546875" bestFit="1" customWidth="1"/>
    <col min="15876" max="15877" width="7.42578125" customWidth="1"/>
    <col min="15878" max="15878" width="6" customWidth="1"/>
    <col min="15879" max="15879" width="9.42578125" customWidth="1"/>
    <col min="15880" max="15881" width="7.140625" customWidth="1"/>
    <col min="15882" max="15882" width="4.42578125" customWidth="1"/>
    <col min="15883" max="15883" width="6.85546875" customWidth="1"/>
    <col min="15884" max="15884" width="7.5703125" customWidth="1"/>
    <col min="15885" max="15885" width="7.42578125" customWidth="1"/>
    <col min="15886" max="15886" width="5" customWidth="1"/>
    <col min="15887" max="15887" width="9.5703125" customWidth="1"/>
    <col min="15888" max="15888" width="7.140625" customWidth="1"/>
    <col min="15889" max="15889" width="4.7109375" customWidth="1"/>
    <col min="15890" max="15890" width="5.7109375" customWidth="1"/>
    <col min="15891" max="15891" width="6.5703125" customWidth="1"/>
    <col min="15892" max="15892" width="19.140625" customWidth="1"/>
    <col min="15893" max="15893" width="16" customWidth="1"/>
    <col min="15894" max="15894" width="9.140625" customWidth="1"/>
    <col min="15895" max="15916" width="0" hidden="1" customWidth="1"/>
    <col min="15917" max="15918" width="9.140625" customWidth="1"/>
    <col min="16130" max="16130" width="4.28515625" customWidth="1"/>
    <col min="16131" max="16131" width="60.85546875" bestFit="1" customWidth="1"/>
    <col min="16132" max="16133" width="7.42578125" customWidth="1"/>
    <col min="16134" max="16134" width="6" customWidth="1"/>
    <col min="16135" max="16135" width="9.42578125" customWidth="1"/>
    <col min="16136" max="16137" width="7.140625" customWidth="1"/>
    <col min="16138" max="16138" width="4.42578125" customWidth="1"/>
    <col min="16139" max="16139" width="6.85546875" customWidth="1"/>
    <col min="16140" max="16140" width="7.5703125" customWidth="1"/>
    <col min="16141" max="16141" width="7.42578125" customWidth="1"/>
    <col min="16142" max="16142" width="5" customWidth="1"/>
    <col min="16143" max="16143" width="9.5703125" customWidth="1"/>
    <col min="16144" max="16144" width="7.140625" customWidth="1"/>
    <col min="16145" max="16145" width="4.7109375" customWidth="1"/>
    <col min="16146" max="16146" width="5.7109375" customWidth="1"/>
    <col min="16147" max="16147" width="6.5703125" customWidth="1"/>
    <col min="16148" max="16148" width="19.140625" customWidth="1"/>
    <col min="16149" max="16149" width="16" customWidth="1"/>
    <col min="16150" max="16150" width="9.140625" customWidth="1"/>
    <col min="16151" max="16172" width="0" hidden="1" customWidth="1"/>
    <col min="16173" max="16174" width="9.140625" customWidth="1"/>
  </cols>
  <sheetData>
    <row r="1" spans="2:45" ht="15.75">
      <c r="B1" s="97" t="s">
        <v>65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</row>
    <row r="2" spans="2:45" ht="15.75">
      <c r="B2" s="97" t="s">
        <v>21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</row>
    <row r="3" spans="2:45" ht="4.5" customHeight="1"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40"/>
    </row>
    <row r="4" spans="2:45" ht="15.75" thickBot="1">
      <c r="B4" s="41" t="s">
        <v>66</v>
      </c>
      <c r="C4" s="42"/>
      <c r="D4" s="42"/>
      <c r="E4" s="41"/>
      <c r="F4" s="41"/>
      <c r="G4" s="41"/>
      <c r="H4" s="42"/>
      <c r="I4" s="41"/>
      <c r="J4" s="43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</row>
    <row r="5" spans="2:45" ht="20.25" customHeight="1" thickTop="1" thickBot="1">
      <c r="B5" s="179" t="s">
        <v>1</v>
      </c>
      <c r="C5" s="154" t="s">
        <v>67</v>
      </c>
      <c r="D5" s="155"/>
      <c r="E5" s="170" t="s">
        <v>14</v>
      </c>
      <c r="F5" s="181" t="s">
        <v>9</v>
      </c>
      <c r="G5" s="181"/>
      <c r="H5" s="181"/>
      <c r="I5" s="181"/>
      <c r="J5" s="181"/>
      <c r="K5" s="181"/>
      <c r="L5" s="181"/>
      <c r="M5" s="182"/>
      <c r="N5" s="179" t="s">
        <v>14</v>
      </c>
      <c r="O5" s="183" t="s">
        <v>68</v>
      </c>
      <c r="P5" s="181"/>
      <c r="Q5" s="181"/>
      <c r="R5" s="181"/>
      <c r="S5" s="181"/>
      <c r="T5" s="182"/>
      <c r="U5" s="154" t="s">
        <v>69</v>
      </c>
      <c r="V5" s="170" t="s">
        <v>70</v>
      </c>
      <c r="AF5" s="44"/>
      <c r="AG5" s="44"/>
      <c r="AH5" s="44"/>
      <c r="AI5" s="44"/>
      <c r="AJ5" s="44"/>
      <c r="AK5" s="44"/>
      <c r="AL5" s="44"/>
      <c r="AM5" s="44"/>
      <c r="AN5" s="44"/>
    </row>
    <row r="6" spans="2:45" ht="61.5" customHeight="1" thickTop="1" thickBot="1">
      <c r="B6" s="180"/>
      <c r="C6" s="156"/>
      <c r="D6" s="157"/>
      <c r="E6" s="171"/>
      <c r="F6" s="172" t="s">
        <v>71</v>
      </c>
      <c r="G6" s="172"/>
      <c r="H6" s="172"/>
      <c r="I6" s="45" t="s">
        <v>72</v>
      </c>
      <c r="J6" s="172" t="s">
        <v>73</v>
      </c>
      <c r="K6" s="172"/>
      <c r="L6" s="173"/>
      <c r="M6" s="46" t="s">
        <v>74</v>
      </c>
      <c r="N6" s="180"/>
      <c r="O6" s="174" t="s">
        <v>71</v>
      </c>
      <c r="P6" s="175"/>
      <c r="Q6" s="46" t="s">
        <v>72</v>
      </c>
      <c r="R6" s="174" t="s">
        <v>73</v>
      </c>
      <c r="S6" s="175"/>
      <c r="T6" s="46" t="s">
        <v>74</v>
      </c>
      <c r="U6" s="156"/>
      <c r="V6" s="171"/>
      <c r="AA6" s="47" t="s">
        <v>75</v>
      </c>
      <c r="AB6" s="47" t="s">
        <v>76</v>
      </c>
      <c r="AC6" s="47" t="s">
        <v>77</v>
      </c>
      <c r="AD6" s="47" t="s">
        <v>78</v>
      </c>
      <c r="AE6" s="47" t="s">
        <v>79</v>
      </c>
      <c r="AF6" s="47" t="s">
        <v>80</v>
      </c>
      <c r="AG6" s="47" t="s">
        <v>81</v>
      </c>
      <c r="AH6" s="47" t="s">
        <v>82</v>
      </c>
      <c r="AI6" s="47" t="s">
        <v>83</v>
      </c>
      <c r="AJ6" s="47" t="s">
        <v>84</v>
      </c>
      <c r="AK6" s="47"/>
      <c r="AL6" s="47"/>
    </row>
    <row r="7" spans="2:45" s="47" customFormat="1" ht="16.5" customHeight="1" thickTop="1" thickBot="1">
      <c r="B7" s="48">
        <v>1</v>
      </c>
      <c r="C7" s="158">
        <v>2</v>
      </c>
      <c r="D7" s="159"/>
      <c r="E7" s="49">
        <v>3</v>
      </c>
      <c r="F7" s="176">
        <v>4</v>
      </c>
      <c r="G7" s="176"/>
      <c r="H7" s="176"/>
      <c r="I7" s="49">
        <v>5</v>
      </c>
      <c r="J7" s="176">
        <v>6</v>
      </c>
      <c r="K7" s="176"/>
      <c r="L7" s="177"/>
      <c r="M7" s="49">
        <v>7</v>
      </c>
      <c r="N7" s="49">
        <v>8</v>
      </c>
      <c r="O7" s="178">
        <v>9</v>
      </c>
      <c r="P7" s="177"/>
      <c r="Q7" s="49">
        <v>10</v>
      </c>
      <c r="R7" s="178">
        <v>11</v>
      </c>
      <c r="S7" s="177"/>
      <c r="T7" s="49">
        <v>12</v>
      </c>
      <c r="U7" s="50">
        <v>13</v>
      </c>
      <c r="V7" s="49">
        <v>14</v>
      </c>
      <c r="W7" s="39"/>
    </row>
    <row r="8" spans="2:45" s="57" customFormat="1" ht="27" customHeight="1" thickTop="1">
      <c r="B8" s="51"/>
      <c r="C8" s="160" t="str">
        <f>[1]SKP!C10</f>
        <v>UNSUR UTAMA</v>
      </c>
      <c r="D8" s="161"/>
      <c r="E8" s="52"/>
      <c r="F8" s="53"/>
      <c r="G8" s="53"/>
      <c r="H8" s="53"/>
      <c r="I8" s="54"/>
      <c r="J8" s="53"/>
      <c r="K8" s="53"/>
      <c r="L8" s="55"/>
      <c r="M8" s="53"/>
      <c r="N8" s="55"/>
      <c r="O8" s="53"/>
      <c r="P8" s="53"/>
      <c r="Q8" s="55"/>
      <c r="R8" s="53"/>
      <c r="S8" s="53"/>
      <c r="T8" s="54"/>
      <c r="U8" s="53"/>
      <c r="V8" s="54"/>
      <c r="W8" s="56">
        <v>2E-3</v>
      </c>
      <c r="X8" s="57">
        <f>IF(G8&gt;0,1,0)</f>
        <v>0</v>
      </c>
      <c r="Y8" s="57">
        <f>IFERROR(V8,0)</f>
        <v>0</v>
      </c>
      <c r="AA8" s="57" t="e">
        <f>100-(R8/K8*100)</f>
        <v>#DIV/0!</v>
      </c>
      <c r="AB8" s="58" t="e">
        <f>100-(T8/M8*100)</f>
        <v>#DIV/0!</v>
      </c>
      <c r="AC8" s="57" t="e">
        <f>O8/G8*100</f>
        <v>#DIV/0!</v>
      </c>
      <c r="AD8" s="57" t="e">
        <f>Q8/I8*100</f>
        <v>#DIV/0!</v>
      </c>
      <c r="AE8" s="59" t="e">
        <f>IF(AA8&gt;24,AH8,AG8)</f>
        <v>#DIV/0!</v>
      </c>
      <c r="AF8" s="59" t="e">
        <f>IF(AB8&gt;24,AJ8,AI8)</f>
        <v>#DIV/0!</v>
      </c>
      <c r="AG8" s="57" t="e">
        <f>((1.76*K8-R8)/K8)*100</f>
        <v>#DIV/0!</v>
      </c>
      <c r="AH8" s="57" t="e">
        <f>76-((((1.76*K8-R8)/K8)*100)-100)</f>
        <v>#DIV/0!</v>
      </c>
      <c r="AI8" t="e">
        <f>((1.76*M8-T8)/M8)*100</f>
        <v>#DIV/0!</v>
      </c>
      <c r="AJ8" t="e">
        <f>76-((((1.76*M8-T8)/M8)*100)-100)</f>
        <v>#DIV/0!</v>
      </c>
      <c r="AK8" t="e">
        <f>IFERROR(SUM(AC8:AF8),SUM(AC8:AE8))</f>
        <v>#DIV/0!</v>
      </c>
      <c r="AL8"/>
      <c r="AO8" s="60" t="e">
        <f>100-(R8/K8*100)</f>
        <v>#DIV/0!</v>
      </c>
      <c r="AP8" s="61" t="e">
        <f>100-(T8/M8*100)</f>
        <v>#DIV/0!</v>
      </c>
      <c r="AQ8" s="59" t="e">
        <f>IF(AND(AO8&gt;24,AP8&gt;24),(IFERROR(((O8/G8*100)+(Q8/I8*100)+(76-((((1.76*K8-R8)/K8)*100)-100))+(76-((((1.76*M8-T8)/M8)*100)-100))),((O8/G8*100)+(Q8/I8*100)+(76-((((1.76*K8-R8)/K8)*100)-100))))),(IFERROR(((O8/G8*100)+(Q8/I8*100)+(((1.76*K8-R8)/K8)*100))+(((1.76*M8-T8)/M8)*100),((O8/G8*100)+(Q8/I8*100)+(((1.76*K8-R8)/K8)*100)))))</f>
        <v>#DIV/0!</v>
      </c>
      <c r="AR8" s="44" t="e">
        <f>IF(AO8&gt;24,(((O8/G8*100)+(Q8/I8*100)+(76-((((1.76*K8-R8)/K8)*100)-100)))),(((O8/G8*100)+(Q8/I8*100)+(((1.76*K8-R8)/K8)*100))))</f>
        <v>#DIV/0!</v>
      </c>
      <c r="AS8" s="57" t="e">
        <f>IFERROR(AQ8,AR8)</f>
        <v>#DIV/0!</v>
      </c>
    </row>
    <row r="9" spans="2:45" s="57" customFormat="1" ht="36" customHeight="1">
      <c r="B9" s="184"/>
      <c r="C9" s="185" t="s">
        <v>37</v>
      </c>
      <c r="D9" s="185"/>
      <c r="E9" s="94"/>
      <c r="F9" s="53"/>
      <c r="G9" s="53"/>
      <c r="H9" s="53"/>
      <c r="I9" s="54"/>
      <c r="J9" s="53"/>
      <c r="K9" s="53"/>
      <c r="L9" s="62"/>
      <c r="M9" s="53"/>
      <c r="N9" s="62"/>
      <c r="O9" s="53"/>
      <c r="P9" s="53"/>
      <c r="Q9" s="62"/>
      <c r="R9" s="53"/>
      <c r="S9" s="53"/>
      <c r="T9" s="54"/>
      <c r="U9" s="53"/>
      <c r="V9" s="54"/>
      <c r="W9" s="56"/>
      <c r="AB9" s="58"/>
      <c r="AE9" s="59"/>
      <c r="AF9" s="59"/>
      <c r="AI9"/>
      <c r="AJ9"/>
      <c r="AK9"/>
      <c r="AL9"/>
      <c r="AO9" s="60"/>
      <c r="AP9" s="61"/>
      <c r="AQ9" s="59"/>
      <c r="AR9" s="44"/>
    </row>
    <row r="10" spans="2:45" s="57" customFormat="1" ht="35.25" customHeight="1">
      <c r="B10" s="96">
        <f>'SKP Awal'!B13</f>
        <v>1</v>
      </c>
      <c r="C10" s="152" t="str">
        <f>'SKP Awal'!C13:D13</f>
        <v>Mengikuti Pelatihan Innas Pengolahan Data</v>
      </c>
      <c r="D10" s="153"/>
      <c r="E10" s="94">
        <f>'SKP Awal'!F13</f>
        <v>3</v>
      </c>
      <c r="F10" s="75">
        <f>'SKP Awal'!G13</f>
        <v>6</v>
      </c>
      <c r="G10" s="63">
        <v>4</v>
      </c>
      <c r="H10" s="64" t="str">
        <f>'SKP Awal'!H13</f>
        <v>Pertemuan</v>
      </c>
      <c r="I10" s="65">
        <f>'SKP Awal'!I13</f>
        <v>100</v>
      </c>
      <c r="J10" s="66">
        <f>'SKP Awal'!J13</f>
        <v>12</v>
      </c>
      <c r="K10" s="67">
        <v>6</v>
      </c>
      <c r="L10" s="52" t="str">
        <f>'SKP Awal'!K13</f>
        <v>bln</v>
      </c>
      <c r="M10" s="68" t="s">
        <v>22</v>
      </c>
      <c r="N10" s="69">
        <v>2</v>
      </c>
      <c r="O10" s="70">
        <v>4</v>
      </c>
      <c r="P10" s="204" t="str">
        <f>H10</f>
        <v>Pertemuan</v>
      </c>
      <c r="Q10" s="65">
        <v>100</v>
      </c>
      <c r="R10" s="70">
        <f>K10</f>
        <v>6</v>
      </c>
      <c r="S10" s="70" t="str">
        <f>L10</f>
        <v>bln</v>
      </c>
      <c r="T10" s="68" t="s">
        <v>22</v>
      </c>
      <c r="U10" s="71">
        <f>AK10</f>
        <v>276</v>
      </c>
      <c r="V10" s="72">
        <f>IF(M10="-",IF(T10="-",U10/3,U10/4),U10/4)</f>
        <v>92</v>
      </c>
      <c r="W10" s="56"/>
      <c r="X10" s="57">
        <f>IF(G10&gt;0,1,0)</f>
        <v>1</v>
      </c>
      <c r="Y10" s="57">
        <f>IFERROR(V10,0)</f>
        <v>92</v>
      </c>
      <c r="AA10" s="57">
        <f>100-(R10/K10*100)</f>
        <v>0</v>
      </c>
      <c r="AB10" s="58" t="e">
        <f>100-(T10/M10*100)</f>
        <v>#VALUE!</v>
      </c>
      <c r="AC10" s="57">
        <f>O10/G10*100</f>
        <v>100</v>
      </c>
      <c r="AD10" s="57">
        <f>Q10/I10*100</f>
        <v>100</v>
      </c>
      <c r="AE10" s="59">
        <f>IF(AA10&gt;24,AH10,AG10)</f>
        <v>76.000000000000014</v>
      </c>
      <c r="AF10" s="59" t="e">
        <f>IF(AB10&gt;24,AJ10,AI10)</f>
        <v>#VALUE!</v>
      </c>
      <c r="AG10" s="57">
        <f>((1.76*K10-R10)/K10)*100</f>
        <v>76.000000000000014</v>
      </c>
      <c r="AH10" s="57">
        <f>76-((((1.76*K10-R10)/K10)*100)-100)</f>
        <v>99.999999999999986</v>
      </c>
      <c r="AI10" t="e">
        <f>((1.76*M10-T10)/M10)*100</f>
        <v>#VALUE!</v>
      </c>
      <c r="AJ10" t="e">
        <f>76-((((1.76*M10-T10)/M10)*100)-100)</f>
        <v>#VALUE!</v>
      </c>
      <c r="AK10">
        <f>IFERROR(SUM(AC10:AF10),SUM(AC10:AE10))</f>
        <v>276</v>
      </c>
      <c r="AL10"/>
      <c r="AO10" s="60"/>
      <c r="AP10" s="61"/>
      <c r="AQ10" s="59"/>
      <c r="AR10" s="44"/>
    </row>
    <row r="11" spans="2:45" s="57" customFormat="1" ht="34.5" customHeight="1">
      <c r="B11" s="96">
        <f>'SKP Awal'!B14</f>
        <v>2</v>
      </c>
      <c r="C11" s="152" t="str">
        <f>'SKP Awal'!C14:D14</f>
        <v>Merancang Pelatihan Pengolahan Data</v>
      </c>
      <c r="D11" s="153"/>
      <c r="E11" s="94">
        <f>'SKP Awal'!F14</f>
        <v>3.52</v>
      </c>
      <c r="F11" s="75">
        <f>'SKP Awal'!G14</f>
        <v>4</v>
      </c>
      <c r="G11" s="63">
        <v>3</v>
      </c>
      <c r="H11" s="64" t="str">
        <f>'SKP Awal'!H14</f>
        <v>Dokumen</v>
      </c>
      <c r="I11" s="65">
        <f>'SKP Awal'!I14</f>
        <v>100</v>
      </c>
      <c r="J11" s="66">
        <f>'SKP Awal'!J14</f>
        <v>12</v>
      </c>
      <c r="K11" s="67">
        <v>6</v>
      </c>
      <c r="L11" s="52" t="str">
        <f>'SKP Awal'!K14</f>
        <v>bln</v>
      </c>
      <c r="M11" s="68" t="s">
        <v>22</v>
      </c>
      <c r="N11" s="76">
        <v>2.64</v>
      </c>
      <c r="O11" s="70">
        <v>3</v>
      </c>
      <c r="P11" s="204" t="str">
        <f t="shared" ref="P11:P46" si="0">H11</f>
        <v>Dokumen</v>
      </c>
      <c r="Q11" s="65">
        <v>99</v>
      </c>
      <c r="R11" s="70">
        <f t="shared" ref="R11:R46" si="1">K11</f>
        <v>6</v>
      </c>
      <c r="S11" s="70" t="str">
        <f t="shared" ref="S11:S46" si="2">L11</f>
        <v>bln</v>
      </c>
      <c r="T11" s="68" t="s">
        <v>22</v>
      </c>
      <c r="U11" s="71">
        <f t="shared" ref="U11:U46" si="3">AK11</f>
        <v>275</v>
      </c>
      <c r="V11" s="72">
        <f t="shared" ref="V11:V46" si="4">IF(M11="-",IF(T11="-",U11/3,U11/4),U11/4)</f>
        <v>91.666666666666671</v>
      </c>
      <c r="W11" s="56">
        <v>3.0000000000000001E-3</v>
      </c>
      <c r="X11" s="57">
        <f t="shared" ref="X11:X46" si="5">IF(G11&gt;0,1,0)</f>
        <v>1</v>
      </c>
      <c r="Y11" s="57">
        <f t="shared" ref="Y11:Y46" si="6">IFERROR(V11,0)</f>
        <v>91.666666666666671</v>
      </c>
      <c r="AA11" s="57">
        <f t="shared" ref="AA11:AA46" si="7">100-(R11/K11*100)</f>
        <v>0</v>
      </c>
      <c r="AB11" s="58" t="e">
        <f t="shared" ref="AB11:AB46" si="8">100-(T11/M11*100)</f>
        <v>#VALUE!</v>
      </c>
      <c r="AC11" s="57">
        <f t="shared" ref="AC11:AC46" si="9">O11/G11*100</f>
        <v>100</v>
      </c>
      <c r="AD11" s="57">
        <f t="shared" ref="AD11:AD46" si="10">Q11/I11*100</f>
        <v>99</v>
      </c>
      <c r="AE11" s="59">
        <f t="shared" ref="AE11:AE46" si="11">IF(AA11&gt;24,AH11,AG11)</f>
        <v>76.000000000000014</v>
      </c>
      <c r="AF11" s="59" t="e">
        <f t="shared" ref="AF11:AF46" si="12">IF(AB11&gt;24,AJ11,AI11)</f>
        <v>#VALUE!</v>
      </c>
      <c r="AG11" s="57">
        <f t="shared" ref="AG11:AG46" si="13">((1.76*K11-R11)/K11)*100</f>
        <v>76.000000000000014</v>
      </c>
      <c r="AH11" s="57">
        <f t="shared" ref="AH11:AH46" si="14">76-((((1.76*K11-R11)/K11)*100)-100)</f>
        <v>99.999999999999986</v>
      </c>
      <c r="AI11" t="e">
        <f t="shared" ref="AI11:AI46" si="15">((1.76*M11-T11)/M11)*100</f>
        <v>#VALUE!</v>
      </c>
      <c r="AJ11" t="e">
        <f t="shared" ref="AJ11:AJ46" si="16">76-((((1.76*M11-T11)/M11)*100)-100)</f>
        <v>#VALUE!</v>
      </c>
      <c r="AK11">
        <f t="shared" ref="AK11:AK46" si="17">IFERROR(SUM(AC11:AF11),SUM(AC11:AE11))</f>
        <v>275</v>
      </c>
      <c r="AL11"/>
      <c r="AO11" s="60">
        <f t="shared" ref="AO11:AO19" si="18">100-(R11/K11*100)</f>
        <v>0</v>
      </c>
      <c r="AP11" s="61" t="e">
        <f t="shared" ref="AP11:AP19" si="19">100-(T11/M11*100)</f>
        <v>#VALUE!</v>
      </c>
      <c r="AQ11" s="59" t="e">
        <f t="shared" ref="AQ11:AQ19" si="20">IF(AND(AO11&gt;24,AP11&gt;24),(IFERROR(((O11/G11*100)+(Q11/I11*100)+(76-((((1.76*K11-R11)/K11)*100)-100))+(76-((((1.76*M11-T11)/M11)*100)-100))),((O11/G11*100)+(Q11/I11*100)+(76-((((1.76*K11-R11)/K11)*100)-100))))),(IFERROR(((O11/G11*100)+(Q11/I11*100)+(((1.76*K11-R11)/K11)*100))+(((1.76*M11-T11)/M11)*100),((O11/G11*100)+(Q11/I11*100)+(((1.76*K11-R11)/K11)*100)))))</f>
        <v>#VALUE!</v>
      </c>
      <c r="AR11" s="44">
        <f t="shared" ref="AR11:AR19" si="21">IF(AO11&gt;24,(((O11/G11*100)+(Q11/I11*100)+(76-((((1.76*K11-R11)/K11)*100)-100)))),(((O11/G11*100)+(Q11/I11*100)+(((1.76*K11-R11)/K11)*100))))</f>
        <v>275</v>
      </c>
      <c r="AS11" s="57">
        <f t="shared" ref="AS11:AS19" si="22">IFERROR(AQ11,AR11)</f>
        <v>275</v>
      </c>
    </row>
    <row r="12" spans="2:45" s="57" customFormat="1" ht="34.5" customHeight="1">
      <c r="B12" s="96">
        <f>'SKP Awal'!B15</f>
        <v>3</v>
      </c>
      <c r="C12" s="152" t="str">
        <f>'SKP Awal'!C15:D15</f>
        <v>Mengikuti Pelatihan Inda Pengolahan Data</v>
      </c>
      <c r="D12" s="153"/>
      <c r="E12" s="94">
        <f>'SKP Awal'!F15</f>
        <v>1.5</v>
      </c>
      <c r="F12" s="75">
        <f>'SKP Awal'!G15</f>
        <v>3</v>
      </c>
      <c r="G12" s="63">
        <v>2</v>
      </c>
      <c r="H12" s="64" t="str">
        <f>'SKP Awal'!H15</f>
        <v>Pertemuan</v>
      </c>
      <c r="I12" s="65">
        <f>'SKP Awal'!I15</f>
        <v>100</v>
      </c>
      <c r="J12" s="66">
        <f>'SKP Awal'!J15</f>
        <v>12</v>
      </c>
      <c r="K12" s="67">
        <v>6</v>
      </c>
      <c r="L12" s="52" t="str">
        <f>'SKP Awal'!K15</f>
        <v>bln</v>
      </c>
      <c r="M12" s="68" t="s">
        <v>22</v>
      </c>
      <c r="N12" s="76">
        <v>1</v>
      </c>
      <c r="O12" s="70">
        <v>2</v>
      </c>
      <c r="P12" s="204" t="str">
        <f t="shared" si="0"/>
        <v>Pertemuan</v>
      </c>
      <c r="Q12" s="65">
        <v>100</v>
      </c>
      <c r="R12" s="70">
        <f t="shared" si="1"/>
        <v>6</v>
      </c>
      <c r="S12" s="70" t="str">
        <f t="shared" si="2"/>
        <v>bln</v>
      </c>
      <c r="T12" s="68" t="s">
        <v>22</v>
      </c>
      <c r="U12" s="71">
        <f t="shared" si="3"/>
        <v>276</v>
      </c>
      <c r="V12" s="72">
        <f t="shared" si="4"/>
        <v>92</v>
      </c>
      <c r="W12" s="56">
        <v>1.44E-2</v>
      </c>
      <c r="X12" s="57">
        <f t="shared" si="5"/>
        <v>1</v>
      </c>
      <c r="Y12" s="57">
        <f t="shared" si="6"/>
        <v>92</v>
      </c>
      <c r="AA12" s="57">
        <f t="shared" si="7"/>
        <v>0</v>
      </c>
      <c r="AB12" s="58" t="e">
        <f t="shared" si="8"/>
        <v>#VALUE!</v>
      </c>
      <c r="AC12" s="57">
        <f t="shared" si="9"/>
        <v>100</v>
      </c>
      <c r="AD12" s="57">
        <f t="shared" si="10"/>
        <v>100</v>
      </c>
      <c r="AE12" s="59">
        <f t="shared" si="11"/>
        <v>76.000000000000014</v>
      </c>
      <c r="AF12" s="59" t="e">
        <f t="shared" si="12"/>
        <v>#VALUE!</v>
      </c>
      <c r="AG12" s="57">
        <f t="shared" si="13"/>
        <v>76.000000000000014</v>
      </c>
      <c r="AH12" s="57">
        <f t="shared" si="14"/>
        <v>99.999999999999986</v>
      </c>
      <c r="AI12" t="e">
        <f t="shared" si="15"/>
        <v>#VALUE!</v>
      </c>
      <c r="AJ12" t="e">
        <f t="shared" si="16"/>
        <v>#VALUE!</v>
      </c>
      <c r="AK12">
        <f t="shared" si="17"/>
        <v>276</v>
      </c>
      <c r="AL12"/>
      <c r="AO12" s="60">
        <f>100-(R12/K12*100)</f>
        <v>0</v>
      </c>
      <c r="AP12" s="61" t="e">
        <f>100-(T12/M12*100)</f>
        <v>#VALUE!</v>
      </c>
      <c r="AQ12" s="59" t="e">
        <f>IF(AND(AO12&gt;24,AP12&gt;24),(IFERROR(((O12/G12*100)+(Q12/I12*100)+(76-((((1.76*K12-R12)/K12)*100)-100))+(76-((((1.76*M12-T12)/M12)*100)-100))),((O12/G12*100)+(Q12/I12*100)+(76-((((1.76*K12-R12)/K12)*100)-100))))),(IFERROR(((O12/G12*100)+(Q12/I12*100)+(((1.76*K12-R12)/K12)*100))+(((1.76*M12-T12)/M12)*100),((O12/G12*100)+(Q12/I12*100)+(((1.76*K12-R12)/K12)*100)))))</f>
        <v>#VALUE!</v>
      </c>
      <c r="AR12" s="44">
        <f>IF(AO12&gt;24,(((O12/G12*100)+(Q12/I12*100)+(76-((((1.76*K12-R12)/K12)*100)-100)))),(((O12/G12*100)+(Q12/I12*100)+(((1.76*K12-R12)/K12)*100))))</f>
        <v>276</v>
      </c>
      <c r="AS12" s="57">
        <f>IFERROR(AQ12,AR12)</f>
        <v>276</v>
      </c>
    </row>
    <row r="13" spans="2:45" s="57" customFormat="1" ht="31.5" customHeight="1">
      <c r="B13" s="96"/>
      <c r="C13" s="199" t="str">
        <f>'SKP Awal'!C16:D16</f>
        <v>Persentase pengolahan data statistik sosial yang dikirim ke pusat tepat waktu</v>
      </c>
      <c r="D13" s="200"/>
      <c r="E13" s="94"/>
      <c r="F13" s="75"/>
      <c r="G13" s="63"/>
      <c r="H13" s="64"/>
      <c r="I13" s="65"/>
      <c r="J13" s="66"/>
      <c r="K13" s="67"/>
      <c r="L13" s="52"/>
      <c r="M13" s="68"/>
      <c r="N13" s="76"/>
      <c r="O13" s="70"/>
      <c r="P13" s="204"/>
      <c r="Q13" s="65"/>
      <c r="R13" s="70"/>
      <c r="S13" s="70"/>
      <c r="T13" s="68"/>
      <c r="U13" s="71"/>
      <c r="V13" s="72"/>
      <c r="W13" s="56">
        <v>0.02</v>
      </c>
      <c r="X13" s="57">
        <f t="shared" si="5"/>
        <v>0</v>
      </c>
      <c r="Y13" s="57">
        <f t="shared" si="6"/>
        <v>0</v>
      </c>
      <c r="AA13" s="57" t="e">
        <f t="shared" si="7"/>
        <v>#DIV/0!</v>
      </c>
      <c r="AB13" s="58" t="e">
        <f t="shared" si="8"/>
        <v>#DIV/0!</v>
      </c>
      <c r="AC13" s="57" t="e">
        <f t="shared" si="9"/>
        <v>#DIV/0!</v>
      </c>
      <c r="AD13" s="57" t="e">
        <f t="shared" si="10"/>
        <v>#DIV/0!</v>
      </c>
      <c r="AE13" s="59" t="e">
        <f t="shared" si="11"/>
        <v>#DIV/0!</v>
      </c>
      <c r="AF13" s="59" t="e">
        <f t="shared" si="12"/>
        <v>#DIV/0!</v>
      </c>
      <c r="AG13" s="57" t="e">
        <f t="shared" si="13"/>
        <v>#DIV/0!</v>
      </c>
      <c r="AH13" s="57" t="e">
        <f t="shared" si="14"/>
        <v>#DIV/0!</v>
      </c>
      <c r="AI13" t="e">
        <f t="shared" si="15"/>
        <v>#DIV/0!</v>
      </c>
      <c r="AJ13" t="e">
        <f t="shared" si="16"/>
        <v>#DIV/0!</v>
      </c>
      <c r="AK13" t="e">
        <f t="shared" si="17"/>
        <v>#DIV/0!</v>
      </c>
      <c r="AL13"/>
      <c r="AO13" s="60" t="e">
        <f>100-(R13/K13*100)</f>
        <v>#DIV/0!</v>
      </c>
      <c r="AP13" s="61" t="e">
        <f>100-(T13/M13*100)</f>
        <v>#DIV/0!</v>
      </c>
      <c r="AQ13" s="59" t="e">
        <f>IF(AND(AO13&gt;24,AP13&gt;24),(IFERROR(((O13/G13*100)+(Q13/I13*100)+(76-((((1.76*K13-R13)/K13)*100)-100))+(76-((((1.76*M13-T13)/M13)*100)-100))),((O13/G13*100)+(Q13/I13*100)+(76-((((1.76*K13-R13)/K13)*100)-100))))),(IFERROR(((O13/G13*100)+(Q13/I13*100)+(((1.76*K13-R13)/K13)*100))+(((1.76*M13-T13)/M13)*100),((O13/G13*100)+(Q13/I13*100)+(((1.76*K13-R13)/K13)*100)))))</f>
        <v>#DIV/0!</v>
      </c>
      <c r="AR13" s="44" t="e">
        <f>IF(AO13&gt;24,(((O13/G13*100)+(Q13/I13*100)+(76-((((1.76*K13-R13)/K13)*100)-100)))),(((O13/G13*100)+(Q13/I13*100)+(((1.76*K13-R13)/K13)*100))))</f>
        <v>#DIV/0!</v>
      </c>
      <c r="AS13" s="57" t="e">
        <f>IFERROR(AQ13,AR13)</f>
        <v>#DIV/0!</v>
      </c>
    </row>
    <row r="14" spans="2:45" s="57" customFormat="1" ht="34.5" customHeight="1">
      <c r="B14" s="96">
        <f>'SKP Awal'!B17</f>
        <v>4</v>
      </c>
      <c r="C14" s="152" t="str">
        <f>'SKP Awal'!C17:D17</f>
        <v>Melakukan Instalasi Aplikasi Pengolahan Data Level Provinsi</v>
      </c>
      <c r="D14" s="153"/>
      <c r="E14" s="94">
        <f>'SKP Awal'!F17</f>
        <v>0.66</v>
      </c>
      <c r="F14" s="75">
        <f>'SKP Awal'!G17</f>
        <v>6</v>
      </c>
      <c r="G14" s="63">
        <v>4</v>
      </c>
      <c r="H14" s="64" t="str">
        <f>'SKP Awal'!H17</f>
        <v>Laporan</v>
      </c>
      <c r="I14" s="65">
        <f>'SKP Awal'!I17</f>
        <v>100</v>
      </c>
      <c r="J14" s="66">
        <f>'SKP Awal'!J17</f>
        <v>12</v>
      </c>
      <c r="K14" s="67">
        <v>6</v>
      </c>
      <c r="L14" s="52" t="str">
        <f>'SKP Awal'!K17</f>
        <v>bln</v>
      </c>
      <c r="M14" s="68" t="s">
        <v>22</v>
      </c>
      <c r="N14" s="76">
        <v>0.44</v>
      </c>
      <c r="O14" s="205">
        <f>G14</f>
        <v>4</v>
      </c>
      <c r="P14" s="204" t="str">
        <f t="shared" si="0"/>
        <v>Laporan</v>
      </c>
      <c r="Q14" s="65">
        <v>100</v>
      </c>
      <c r="R14" s="70">
        <f t="shared" si="1"/>
        <v>6</v>
      </c>
      <c r="S14" s="70" t="str">
        <f t="shared" si="2"/>
        <v>bln</v>
      </c>
      <c r="T14" s="68" t="s">
        <v>22</v>
      </c>
      <c r="U14" s="71">
        <f t="shared" si="3"/>
        <v>276</v>
      </c>
      <c r="V14" s="72">
        <f t="shared" si="4"/>
        <v>92</v>
      </c>
      <c r="W14" s="56">
        <v>0.02</v>
      </c>
      <c r="X14" s="57">
        <f t="shared" si="5"/>
        <v>1</v>
      </c>
      <c r="Y14" s="57">
        <f t="shared" si="6"/>
        <v>92</v>
      </c>
      <c r="AA14" s="57">
        <f t="shared" si="7"/>
        <v>0</v>
      </c>
      <c r="AB14" s="58" t="e">
        <f t="shared" si="8"/>
        <v>#VALUE!</v>
      </c>
      <c r="AC14" s="57">
        <f t="shared" si="9"/>
        <v>100</v>
      </c>
      <c r="AD14" s="57">
        <f t="shared" si="10"/>
        <v>100</v>
      </c>
      <c r="AE14" s="59">
        <f t="shared" si="11"/>
        <v>76.000000000000014</v>
      </c>
      <c r="AF14" s="59" t="e">
        <f t="shared" si="12"/>
        <v>#VALUE!</v>
      </c>
      <c r="AG14" s="57">
        <f t="shared" si="13"/>
        <v>76.000000000000014</v>
      </c>
      <c r="AH14" s="57">
        <f t="shared" si="14"/>
        <v>99.999999999999986</v>
      </c>
      <c r="AI14" t="e">
        <f t="shared" si="15"/>
        <v>#VALUE!</v>
      </c>
      <c r="AJ14" t="e">
        <f t="shared" si="16"/>
        <v>#VALUE!</v>
      </c>
      <c r="AK14">
        <f t="shared" si="17"/>
        <v>276</v>
      </c>
      <c r="AL14"/>
      <c r="AM14" s="44"/>
      <c r="AN14" s="44"/>
      <c r="AO14" s="60">
        <f t="shared" si="18"/>
        <v>0</v>
      </c>
      <c r="AP14" s="61" t="e">
        <f t="shared" si="19"/>
        <v>#VALUE!</v>
      </c>
      <c r="AQ14" s="59" t="e">
        <f t="shared" si="20"/>
        <v>#VALUE!</v>
      </c>
      <c r="AR14" s="44">
        <f t="shared" si="21"/>
        <v>276</v>
      </c>
      <c r="AS14" s="57">
        <f t="shared" si="22"/>
        <v>276</v>
      </c>
    </row>
    <row r="15" spans="2:45" s="57" customFormat="1" ht="47.1" customHeight="1">
      <c r="B15" s="96">
        <f>'SKP Awal'!B18</f>
        <v>5</v>
      </c>
      <c r="C15" s="152" t="str">
        <f>'SKP Awal'!C18:D18</f>
        <v>Melakukan Pengaturan Hak Akses Aplikasi Pengolahan Data</v>
      </c>
      <c r="D15" s="153"/>
      <c r="E15" s="94">
        <f>'SKP Awal'!F18</f>
        <v>0.08</v>
      </c>
      <c r="F15" s="75">
        <f>'SKP Awal'!G18</f>
        <v>8</v>
      </c>
      <c r="G15" s="63">
        <v>6</v>
      </c>
      <c r="H15" s="64" t="str">
        <f>'SKP Awal'!H18</f>
        <v>Dokumentasi</v>
      </c>
      <c r="I15" s="65">
        <f>'SKP Awal'!I18</f>
        <v>100</v>
      </c>
      <c r="J15" s="66">
        <f>'SKP Awal'!J18</f>
        <v>12</v>
      </c>
      <c r="K15" s="67">
        <v>6</v>
      </c>
      <c r="L15" s="52" t="str">
        <f>'SKP Awal'!K18</f>
        <v>bln</v>
      </c>
      <c r="M15" s="68" t="s">
        <v>22</v>
      </c>
      <c r="N15" s="76">
        <v>0.06</v>
      </c>
      <c r="O15" s="205">
        <v>6</v>
      </c>
      <c r="P15" s="204" t="str">
        <f t="shared" si="0"/>
        <v>Dokumentasi</v>
      </c>
      <c r="Q15" s="65">
        <v>100</v>
      </c>
      <c r="R15" s="70">
        <v>6</v>
      </c>
      <c r="S15" s="70" t="str">
        <f t="shared" si="2"/>
        <v>bln</v>
      </c>
      <c r="T15" s="68" t="s">
        <v>22</v>
      </c>
      <c r="U15" s="71">
        <f t="shared" si="3"/>
        <v>276</v>
      </c>
      <c r="V15" s="72">
        <f t="shared" si="4"/>
        <v>92</v>
      </c>
      <c r="W15" s="56">
        <v>0.3</v>
      </c>
      <c r="X15" s="57">
        <f t="shared" si="5"/>
        <v>1</v>
      </c>
      <c r="Y15" s="57">
        <f t="shared" si="6"/>
        <v>92</v>
      </c>
      <c r="AA15" s="57">
        <f t="shared" si="7"/>
        <v>0</v>
      </c>
      <c r="AB15" s="58" t="e">
        <f t="shared" si="8"/>
        <v>#VALUE!</v>
      </c>
      <c r="AC15" s="57">
        <f t="shared" si="9"/>
        <v>100</v>
      </c>
      <c r="AD15" s="57">
        <f t="shared" si="10"/>
        <v>100</v>
      </c>
      <c r="AE15" s="59">
        <f t="shared" si="11"/>
        <v>76.000000000000014</v>
      </c>
      <c r="AF15" s="59" t="e">
        <f t="shared" si="12"/>
        <v>#VALUE!</v>
      </c>
      <c r="AG15" s="57">
        <f t="shared" si="13"/>
        <v>76.000000000000014</v>
      </c>
      <c r="AH15" s="57">
        <f t="shared" si="14"/>
        <v>99.999999999999986</v>
      </c>
      <c r="AI15" t="e">
        <f t="shared" si="15"/>
        <v>#VALUE!</v>
      </c>
      <c r="AJ15" t="e">
        <f t="shared" si="16"/>
        <v>#VALUE!</v>
      </c>
      <c r="AK15">
        <f t="shared" si="17"/>
        <v>276</v>
      </c>
      <c r="AL15"/>
      <c r="AO15" s="60">
        <f t="shared" si="18"/>
        <v>0</v>
      </c>
      <c r="AP15" s="61" t="e">
        <f t="shared" si="19"/>
        <v>#VALUE!</v>
      </c>
      <c r="AQ15" s="59" t="e">
        <f t="shared" si="20"/>
        <v>#VALUE!</v>
      </c>
      <c r="AR15" s="44">
        <f t="shared" si="21"/>
        <v>276</v>
      </c>
      <c r="AS15" s="57">
        <f t="shared" si="22"/>
        <v>276</v>
      </c>
    </row>
    <row r="16" spans="2:45" s="57" customFormat="1" ht="48.6" customHeight="1">
      <c r="B16" s="96">
        <f>'SKP Awal'!B19</f>
        <v>6</v>
      </c>
      <c r="C16" s="152" t="str">
        <f>'SKP Awal'!C19:D19</f>
        <v>Melakukan Pengaturan Hak Akses Aplikasi Monitoring Pengolahan Data</v>
      </c>
      <c r="D16" s="153"/>
      <c r="E16" s="94">
        <f>'SKP Awal'!F19</f>
        <v>0.04</v>
      </c>
      <c r="F16" s="75">
        <f>'SKP Awal'!G19</f>
        <v>4</v>
      </c>
      <c r="G16" s="63">
        <v>3</v>
      </c>
      <c r="H16" s="64" t="str">
        <f>'SKP Awal'!H19</f>
        <v>Dokumentasi</v>
      </c>
      <c r="I16" s="65">
        <f>'SKP Awal'!I19</f>
        <v>100</v>
      </c>
      <c r="J16" s="66">
        <f>'SKP Awal'!J19</f>
        <v>12</v>
      </c>
      <c r="K16" s="67">
        <v>6</v>
      </c>
      <c r="L16" s="52" t="str">
        <f>'SKP Awal'!K19</f>
        <v>bln</v>
      </c>
      <c r="M16" s="68" t="s">
        <v>22</v>
      </c>
      <c r="N16" s="76">
        <v>0.03</v>
      </c>
      <c r="O16" s="205">
        <f t="shared" ref="O15:O46" si="23">G16</f>
        <v>3</v>
      </c>
      <c r="P16" s="204" t="str">
        <f t="shared" si="0"/>
        <v>Dokumentasi</v>
      </c>
      <c r="Q16" s="65">
        <v>100</v>
      </c>
      <c r="R16" s="70">
        <f t="shared" si="1"/>
        <v>6</v>
      </c>
      <c r="S16" s="70" t="str">
        <f t="shared" si="2"/>
        <v>bln</v>
      </c>
      <c r="T16" s="68" t="s">
        <v>22</v>
      </c>
      <c r="U16" s="71">
        <f t="shared" si="3"/>
        <v>276</v>
      </c>
      <c r="V16" s="72">
        <f t="shared" si="4"/>
        <v>92</v>
      </c>
      <c r="W16" s="56">
        <v>1.4999999999999999E-2</v>
      </c>
      <c r="X16" s="57">
        <f t="shared" si="5"/>
        <v>1</v>
      </c>
      <c r="Y16" s="57">
        <f t="shared" si="6"/>
        <v>92</v>
      </c>
      <c r="AA16" s="57">
        <f t="shared" si="7"/>
        <v>0</v>
      </c>
      <c r="AB16" s="58" t="e">
        <f t="shared" si="8"/>
        <v>#VALUE!</v>
      </c>
      <c r="AC16" s="57">
        <f t="shared" si="9"/>
        <v>100</v>
      </c>
      <c r="AD16" s="57">
        <f t="shared" si="10"/>
        <v>100</v>
      </c>
      <c r="AE16" s="59">
        <f t="shared" si="11"/>
        <v>76.000000000000014</v>
      </c>
      <c r="AF16" s="59" t="e">
        <f t="shared" si="12"/>
        <v>#VALUE!</v>
      </c>
      <c r="AG16" s="57">
        <f t="shared" si="13"/>
        <v>76.000000000000014</v>
      </c>
      <c r="AH16" s="57">
        <f t="shared" si="14"/>
        <v>99.999999999999986</v>
      </c>
      <c r="AI16" t="e">
        <f t="shared" si="15"/>
        <v>#VALUE!</v>
      </c>
      <c r="AJ16" t="e">
        <f t="shared" si="16"/>
        <v>#VALUE!</v>
      </c>
      <c r="AK16">
        <f t="shared" si="17"/>
        <v>276</v>
      </c>
      <c r="AL16"/>
      <c r="AO16" s="59">
        <f t="shared" si="18"/>
        <v>0</v>
      </c>
      <c r="AP16" s="73" t="e">
        <f t="shared" si="19"/>
        <v>#VALUE!</v>
      </c>
      <c r="AQ16" s="59" t="e">
        <f t="shared" si="20"/>
        <v>#VALUE!</v>
      </c>
      <c r="AR16" s="44">
        <f t="shared" si="21"/>
        <v>276</v>
      </c>
      <c r="AS16" s="57">
        <f t="shared" si="22"/>
        <v>276</v>
      </c>
    </row>
    <row r="17" spans="2:45" s="57" customFormat="1" ht="46.5" customHeight="1">
      <c r="B17" s="96">
        <f>'SKP Awal'!B20</f>
        <v>7</v>
      </c>
      <c r="C17" s="152" t="str">
        <f>'SKP Awal'!C20:D20</f>
        <v>Melakukan Patch/Pembaruan Instalasi Aplikasi Pengolahan Pengolahan Data</v>
      </c>
      <c r="D17" s="153"/>
      <c r="E17" s="94">
        <f>'SKP Awal'!F20</f>
        <v>0.66</v>
      </c>
      <c r="F17" s="75">
        <f>'SKP Awal'!G20</f>
        <v>6</v>
      </c>
      <c r="G17" s="63">
        <v>4</v>
      </c>
      <c r="H17" s="64" t="str">
        <f>'SKP Awal'!H20</f>
        <v>Laporan</v>
      </c>
      <c r="I17" s="65">
        <f>'SKP Awal'!I20</f>
        <v>100</v>
      </c>
      <c r="J17" s="66">
        <f>'SKP Awal'!J20</f>
        <v>12</v>
      </c>
      <c r="K17" s="67">
        <v>6</v>
      </c>
      <c r="L17" s="52" t="str">
        <f>'SKP Awal'!K20</f>
        <v>bln</v>
      </c>
      <c r="M17" s="68" t="s">
        <v>22</v>
      </c>
      <c r="N17" s="76">
        <v>0.44</v>
      </c>
      <c r="O17" s="205">
        <f t="shared" si="23"/>
        <v>4</v>
      </c>
      <c r="P17" s="204" t="str">
        <f t="shared" si="0"/>
        <v>Laporan</v>
      </c>
      <c r="Q17" s="65">
        <v>100</v>
      </c>
      <c r="R17" s="70">
        <f t="shared" si="1"/>
        <v>6</v>
      </c>
      <c r="S17" s="70" t="str">
        <f t="shared" si="2"/>
        <v>bln</v>
      </c>
      <c r="T17" s="68" t="s">
        <v>22</v>
      </c>
      <c r="U17" s="71">
        <f t="shared" si="3"/>
        <v>276</v>
      </c>
      <c r="V17" s="72">
        <f t="shared" si="4"/>
        <v>92</v>
      </c>
      <c r="W17" s="56">
        <v>0.5</v>
      </c>
      <c r="X17" s="57">
        <f t="shared" si="5"/>
        <v>1</v>
      </c>
      <c r="Y17" s="57">
        <f t="shared" si="6"/>
        <v>92</v>
      </c>
      <c r="AA17" s="57">
        <f t="shared" si="7"/>
        <v>0</v>
      </c>
      <c r="AB17" s="58" t="e">
        <f t="shared" si="8"/>
        <v>#VALUE!</v>
      </c>
      <c r="AC17" s="57">
        <f t="shared" si="9"/>
        <v>100</v>
      </c>
      <c r="AD17" s="57">
        <f t="shared" si="10"/>
        <v>100</v>
      </c>
      <c r="AE17" s="59">
        <f t="shared" si="11"/>
        <v>76.000000000000014</v>
      </c>
      <c r="AF17" s="59" t="e">
        <f t="shared" si="12"/>
        <v>#VALUE!</v>
      </c>
      <c r="AG17" s="57">
        <f t="shared" si="13"/>
        <v>76.000000000000014</v>
      </c>
      <c r="AH17" s="57">
        <f t="shared" si="14"/>
        <v>99.999999999999986</v>
      </c>
      <c r="AI17" t="e">
        <f t="shared" si="15"/>
        <v>#VALUE!</v>
      </c>
      <c r="AJ17" t="e">
        <f t="shared" si="16"/>
        <v>#VALUE!</v>
      </c>
      <c r="AK17">
        <f t="shared" si="17"/>
        <v>276</v>
      </c>
      <c r="AL17"/>
      <c r="AO17" s="59">
        <f t="shared" si="18"/>
        <v>0</v>
      </c>
      <c r="AP17" s="73" t="e">
        <f t="shared" si="19"/>
        <v>#VALUE!</v>
      </c>
      <c r="AQ17" s="59" t="e">
        <f t="shared" si="20"/>
        <v>#VALUE!</v>
      </c>
      <c r="AR17" s="44">
        <f t="shared" si="21"/>
        <v>276</v>
      </c>
      <c r="AS17" s="57">
        <f t="shared" si="22"/>
        <v>276</v>
      </c>
    </row>
    <row r="18" spans="2:45" s="57" customFormat="1" ht="50.1" customHeight="1">
      <c r="B18" s="96">
        <f>'SKP Awal'!B21</f>
        <v>8</v>
      </c>
      <c r="C18" s="152" t="str">
        <f>'SKP Awal'!C21:D21</f>
        <v>Melakukan Instalasi Database Pengolahan Data</v>
      </c>
      <c r="D18" s="153"/>
      <c r="E18" s="94">
        <f>'SKP Awal'!F21</f>
        <v>2.88</v>
      </c>
      <c r="F18" s="75">
        <f>'SKP Awal'!G21</f>
        <v>24</v>
      </c>
      <c r="G18" s="63">
        <v>20</v>
      </c>
      <c r="H18" s="64" t="str">
        <f>'SKP Awal'!H21</f>
        <v>Laporan</v>
      </c>
      <c r="I18" s="65">
        <f>'SKP Awal'!I21</f>
        <v>100</v>
      </c>
      <c r="J18" s="66">
        <f>'SKP Awal'!J21</f>
        <v>12</v>
      </c>
      <c r="K18" s="67">
        <v>6</v>
      </c>
      <c r="L18" s="52" t="str">
        <f>'SKP Awal'!K21</f>
        <v>bln</v>
      </c>
      <c r="M18" s="68" t="s">
        <v>22</v>
      </c>
      <c r="N18" s="76">
        <v>2.4</v>
      </c>
      <c r="O18" s="205">
        <f t="shared" si="23"/>
        <v>20</v>
      </c>
      <c r="P18" s="204" t="str">
        <f t="shared" si="0"/>
        <v>Laporan</v>
      </c>
      <c r="Q18" s="65">
        <v>100</v>
      </c>
      <c r="R18" s="70">
        <f t="shared" si="1"/>
        <v>6</v>
      </c>
      <c r="S18" s="70" t="str">
        <f t="shared" si="2"/>
        <v>bln</v>
      </c>
      <c r="T18" s="68" t="s">
        <v>22</v>
      </c>
      <c r="U18" s="71">
        <f t="shared" si="3"/>
        <v>276</v>
      </c>
      <c r="V18" s="72">
        <f t="shared" si="4"/>
        <v>92</v>
      </c>
      <c r="W18" s="56">
        <v>0.02</v>
      </c>
      <c r="X18" s="57">
        <f t="shared" si="5"/>
        <v>1</v>
      </c>
      <c r="Y18" s="57">
        <f t="shared" si="6"/>
        <v>92</v>
      </c>
      <c r="AA18" s="57">
        <f t="shared" si="7"/>
        <v>0</v>
      </c>
      <c r="AB18" s="58" t="e">
        <f t="shared" si="8"/>
        <v>#VALUE!</v>
      </c>
      <c r="AC18" s="57">
        <f t="shared" si="9"/>
        <v>100</v>
      </c>
      <c r="AD18" s="57">
        <f t="shared" si="10"/>
        <v>100</v>
      </c>
      <c r="AE18" s="59">
        <f t="shared" si="11"/>
        <v>76.000000000000014</v>
      </c>
      <c r="AF18" s="59" t="e">
        <f t="shared" si="12"/>
        <v>#VALUE!</v>
      </c>
      <c r="AG18" s="57">
        <f t="shared" si="13"/>
        <v>76.000000000000014</v>
      </c>
      <c r="AH18" s="57">
        <f t="shared" si="14"/>
        <v>99.999999999999986</v>
      </c>
      <c r="AI18" t="e">
        <f t="shared" si="15"/>
        <v>#VALUE!</v>
      </c>
      <c r="AJ18" t="e">
        <f t="shared" si="16"/>
        <v>#VALUE!</v>
      </c>
      <c r="AK18" s="74">
        <f t="shared" si="17"/>
        <v>276</v>
      </c>
      <c r="AL18"/>
      <c r="AO18" s="59">
        <f t="shared" si="18"/>
        <v>0</v>
      </c>
      <c r="AP18" s="73" t="e">
        <f t="shared" si="19"/>
        <v>#VALUE!</v>
      </c>
      <c r="AQ18" s="59" t="e">
        <f t="shared" si="20"/>
        <v>#VALUE!</v>
      </c>
      <c r="AR18" s="44">
        <f t="shared" si="21"/>
        <v>276</v>
      </c>
      <c r="AS18" s="57">
        <f t="shared" si="22"/>
        <v>276</v>
      </c>
    </row>
    <row r="19" spans="2:45" s="57" customFormat="1" ht="47.1" customHeight="1">
      <c r="B19" s="96">
        <f>'SKP Awal'!B22</f>
        <v>9</v>
      </c>
      <c r="C19" s="152" t="str">
        <f>'SKP Awal'!C22:D22</f>
        <v>Menyusun Rencana Backup dan Restore Data Pengolahan</v>
      </c>
      <c r="D19" s="153"/>
      <c r="E19" s="94">
        <f>'SKP Awal'!F22</f>
        <v>1.32</v>
      </c>
      <c r="F19" s="75">
        <f>'SKP Awal'!G22</f>
        <v>12</v>
      </c>
      <c r="G19" s="63">
        <v>8</v>
      </c>
      <c r="H19" s="64" t="str">
        <f>'SKP Awal'!H22</f>
        <v>Laporan</v>
      </c>
      <c r="I19" s="65">
        <f>'SKP Awal'!I22</f>
        <v>100</v>
      </c>
      <c r="J19" s="66">
        <f>'SKP Awal'!J22</f>
        <v>12</v>
      </c>
      <c r="K19" s="67">
        <v>6</v>
      </c>
      <c r="L19" s="52" t="str">
        <f>'SKP Awal'!K22</f>
        <v>bln</v>
      </c>
      <c r="M19" s="68" t="s">
        <v>22</v>
      </c>
      <c r="N19" s="76">
        <v>0.88</v>
      </c>
      <c r="O19" s="205">
        <f t="shared" si="23"/>
        <v>8</v>
      </c>
      <c r="P19" s="204" t="str">
        <f t="shared" si="0"/>
        <v>Laporan</v>
      </c>
      <c r="Q19" s="65">
        <v>99</v>
      </c>
      <c r="R19" s="70">
        <f t="shared" si="1"/>
        <v>6</v>
      </c>
      <c r="S19" s="70" t="str">
        <f t="shared" si="2"/>
        <v>bln</v>
      </c>
      <c r="T19" s="68" t="s">
        <v>22</v>
      </c>
      <c r="U19" s="71">
        <f t="shared" si="3"/>
        <v>275</v>
      </c>
      <c r="V19" s="72">
        <f t="shared" si="4"/>
        <v>91.666666666666671</v>
      </c>
      <c r="W19" s="56">
        <v>0.02</v>
      </c>
      <c r="X19" s="57">
        <f t="shared" si="5"/>
        <v>1</v>
      </c>
      <c r="Y19" s="57">
        <f t="shared" si="6"/>
        <v>91.666666666666671</v>
      </c>
      <c r="AA19" s="57">
        <f t="shared" si="7"/>
        <v>0</v>
      </c>
      <c r="AB19" s="58" t="e">
        <f t="shared" si="8"/>
        <v>#VALUE!</v>
      </c>
      <c r="AC19" s="57">
        <f t="shared" si="9"/>
        <v>100</v>
      </c>
      <c r="AD19" s="57">
        <f t="shared" si="10"/>
        <v>99</v>
      </c>
      <c r="AE19" s="59">
        <f t="shared" si="11"/>
        <v>76.000000000000014</v>
      </c>
      <c r="AF19" s="59" t="e">
        <f t="shared" si="12"/>
        <v>#VALUE!</v>
      </c>
      <c r="AG19" s="57">
        <f t="shared" si="13"/>
        <v>76.000000000000014</v>
      </c>
      <c r="AH19" s="57">
        <f t="shared" si="14"/>
        <v>99.999999999999986</v>
      </c>
      <c r="AI19" t="e">
        <f t="shared" si="15"/>
        <v>#VALUE!</v>
      </c>
      <c r="AJ19" t="e">
        <f t="shared" si="16"/>
        <v>#VALUE!</v>
      </c>
      <c r="AK19">
        <f t="shared" si="17"/>
        <v>275</v>
      </c>
      <c r="AL19"/>
      <c r="AO19" s="59">
        <f t="shared" si="18"/>
        <v>0</v>
      </c>
      <c r="AP19" s="73" t="e">
        <f t="shared" si="19"/>
        <v>#VALUE!</v>
      </c>
      <c r="AQ19" s="59" t="e">
        <f t="shared" si="20"/>
        <v>#VALUE!</v>
      </c>
      <c r="AR19" s="44">
        <f t="shared" si="21"/>
        <v>275</v>
      </c>
      <c r="AS19" s="57">
        <f t="shared" si="22"/>
        <v>275</v>
      </c>
    </row>
    <row r="20" spans="2:45" s="57" customFormat="1" ht="38.450000000000003" customHeight="1">
      <c r="B20" s="96">
        <f>'SKP Awal'!B23</f>
        <v>10</v>
      </c>
      <c r="C20" s="152" t="str">
        <f>'SKP Awal'!C23:D23</f>
        <v>Melakukan Backup atau Restore Data Pengolahan</v>
      </c>
      <c r="D20" s="153"/>
      <c r="E20" s="94">
        <f>'SKP Awal'!F23</f>
        <v>1</v>
      </c>
      <c r="F20" s="75">
        <f>'SKP Awal'!G23</f>
        <v>50</v>
      </c>
      <c r="G20" s="63">
        <v>30</v>
      </c>
      <c r="H20" s="64" t="str">
        <f>'SKP Awal'!H23</f>
        <v>Laporan</v>
      </c>
      <c r="I20" s="65">
        <f>'SKP Awal'!I23</f>
        <v>100</v>
      </c>
      <c r="J20" s="66">
        <f>'SKP Awal'!J23</f>
        <v>12</v>
      </c>
      <c r="K20" s="67">
        <v>6</v>
      </c>
      <c r="L20" s="52" t="str">
        <f>'SKP Awal'!K23</f>
        <v>bln</v>
      </c>
      <c r="M20" s="68" t="s">
        <v>22</v>
      </c>
      <c r="N20" s="76">
        <v>0.6</v>
      </c>
      <c r="O20" s="205">
        <f t="shared" si="23"/>
        <v>30</v>
      </c>
      <c r="P20" s="204" t="str">
        <f t="shared" si="0"/>
        <v>Laporan</v>
      </c>
      <c r="Q20" s="65">
        <v>100</v>
      </c>
      <c r="R20" s="70">
        <f t="shared" si="1"/>
        <v>6</v>
      </c>
      <c r="S20" s="70" t="str">
        <f t="shared" si="2"/>
        <v>bln</v>
      </c>
      <c r="T20" s="68" t="s">
        <v>22</v>
      </c>
      <c r="U20" s="71">
        <f t="shared" si="3"/>
        <v>276</v>
      </c>
      <c r="V20" s="72">
        <f t="shared" si="4"/>
        <v>92</v>
      </c>
      <c r="W20" s="56">
        <v>0.19</v>
      </c>
      <c r="X20" s="57">
        <f t="shared" si="5"/>
        <v>1</v>
      </c>
      <c r="Y20" s="57">
        <f t="shared" si="6"/>
        <v>92</v>
      </c>
      <c r="AA20" s="57">
        <f t="shared" si="7"/>
        <v>0</v>
      </c>
      <c r="AB20" s="58" t="e">
        <f t="shared" si="8"/>
        <v>#VALUE!</v>
      </c>
      <c r="AC20" s="57">
        <f t="shared" si="9"/>
        <v>100</v>
      </c>
      <c r="AD20" s="57">
        <f t="shared" si="10"/>
        <v>100</v>
      </c>
      <c r="AE20" s="59">
        <f t="shared" si="11"/>
        <v>76.000000000000014</v>
      </c>
      <c r="AF20" s="59" t="e">
        <f t="shared" si="12"/>
        <v>#VALUE!</v>
      </c>
      <c r="AG20" s="57">
        <f t="shared" si="13"/>
        <v>76.000000000000014</v>
      </c>
      <c r="AH20" s="57">
        <f t="shared" si="14"/>
        <v>99.999999999999986</v>
      </c>
      <c r="AI20" t="e">
        <f t="shared" si="15"/>
        <v>#VALUE!</v>
      </c>
      <c r="AJ20" t="e">
        <f t="shared" si="16"/>
        <v>#VALUE!</v>
      </c>
      <c r="AK20">
        <f t="shared" si="17"/>
        <v>276</v>
      </c>
      <c r="AL20"/>
      <c r="AO20" s="59">
        <f>100-(R20/K20*100)</f>
        <v>0</v>
      </c>
      <c r="AP20" s="73" t="e">
        <f>100-(T20/M20*100)</f>
        <v>#VALUE!</v>
      </c>
      <c r="AQ20" s="59" t="e">
        <f>IF(AND(AO20&gt;24,AP20&gt;24),(IFERROR(((O20/G20*100)+(Q20/I20*100)+(76-((((1.76*K20-R20)/K20)*100)-100))+(76-((((1.76*M20-T20)/M20)*100)-100))),((O20/G20*100)+(Q20/I20*100)+(76-((((1.76*K20-R20)/K20)*100)-100))))),(IFERROR(((O20/G20*100)+(Q20/I20*100)+(((1.76*K20-R20)/K20)*100))+(((1.76*M20-T20)/M20)*100),((O20/G20*100)+(Q20/I20*100)+(((1.76*K20-R20)/K20)*100)))))</f>
        <v>#VALUE!</v>
      </c>
      <c r="AR20" s="44">
        <f>IF(AO20&gt;24,(((O20/G20*100)+(Q20/I20*100)+(76-((((1.76*K20-R20)/K20)*100)-100)))),(((O20/G20*100)+(Q20/I20*100)+(((1.76*K20-R20)/K20)*100))))</f>
        <v>276</v>
      </c>
      <c r="AS20" s="57">
        <f>IFERROR(AQ20,AR20)</f>
        <v>276</v>
      </c>
    </row>
    <row r="21" spans="2:45" s="57" customFormat="1" ht="33.950000000000003" customHeight="1">
      <c r="B21" s="96">
        <f>'SKP Awal'!B24</f>
        <v>11</v>
      </c>
      <c r="C21" s="152" t="str">
        <f>'SKP Awal'!C24:D24</f>
        <v>Melakukan Konversi Data Hasil Pengolahan Data Ke Format DBF, Excel, dan Sejenisnya Untuk di Evaluasi Oleh Subject Matter</v>
      </c>
      <c r="D21" s="153"/>
      <c r="E21" s="94">
        <f>'SKP Awal'!F24</f>
        <v>0.22</v>
      </c>
      <c r="F21" s="75">
        <f>'SKP Awal'!G24</f>
        <v>20</v>
      </c>
      <c r="G21" s="63">
        <v>10</v>
      </c>
      <c r="H21" s="64" t="str">
        <f>'SKP Awal'!H24</f>
        <v>Laporan</v>
      </c>
      <c r="I21" s="65">
        <f>'SKP Awal'!I24</f>
        <v>100</v>
      </c>
      <c r="J21" s="66">
        <f>'SKP Awal'!J24</f>
        <v>12</v>
      </c>
      <c r="K21" s="67">
        <v>6</v>
      </c>
      <c r="L21" s="52" t="str">
        <f>'SKP Awal'!K24</f>
        <v>bln</v>
      </c>
      <c r="M21" s="68" t="s">
        <v>22</v>
      </c>
      <c r="N21" s="76">
        <v>1.1000000000000001</v>
      </c>
      <c r="O21" s="205">
        <f t="shared" si="23"/>
        <v>10</v>
      </c>
      <c r="P21" s="204" t="str">
        <f t="shared" si="0"/>
        <v>Laporan</v>
      </c>
      <c r="Q21" s="65">
        <v>100</v>
      </c>
      <c r="R21" s="70">
        <f t="shared" si="1"/>
        <v>6</v>
      </c>
      <c r="S21" s="70" t="str">
        <f t="shared" si="2"/>
        <v>bln</v>
      </c>
      <c r="T21" s="68" t="s">
        <v>22</v>
      </c>
      <c r="U21" s="71">
        <f t="shared" si="3"/>
        <v>276</v>
      </c>
      <c r="V21" s="72">
        <f t="shared" si="4"/>
        <v>92</v>
      </c>
      <c r="W21" s="56">
        <v>0.2</v>
      </c>
      <c r="X21" s="57">
        <f t="shared" si="5"/>
        <v>1</v>
      </c>
      <c r="Y21" s="57">
        <f t="shared" si="6"/>
        <v>92</v>
      </c>
      <c r="AA21" s="57">
        <f t="shared" si="7"/>
        <v>0</v>
      </c>
      <c r="AB21" s="58" t="e">
        <f t="shared" si="8"/>
        <v>#VALUE!</v>
      </c>
      <c r="AC21" s="57">
        <f t="shared" si="9"/>
        <v>100</v>
      </c>
      <c r="AD21" s="57">
        <f t="shared" si="10"/>
        <v>100</v>
      </c>
      <c r="AE21" s="59">
        <f t="shared" si="11"/>
        <v>76.000000000000014</v>
      </c>
      <c r="AF21" s="59" t="e">
        <f t="shared" si="12"/>
        <v>#VALUE!</v>
      </c>
      <c r="AG21" s="57">
        <f t="shared" si="13"/>
        <v>76.000000000000014</v>
      </c>
      <c r="AH21" s="57">
        <f t="shared" si="14"/>
        <v>99.999999999999986</v>
      </c>
      <c r="AI21" t="e">
        <f t="shared" si="15"/>
        <v>#VALUE!</v>
      </c>
      <c r="AJ21" t="e">
        <f t="shared" si="16"/>
        <v>#VALUE!</v>
      </c>
      <c r="AK21">
        <f t="shared" si="17"/>
        <v>276</v>
      </c>
      <c r="AL21"/>
      <c r="AO21" s="59">
        <f>100-(R21/K21*100)</f>
        <v>0</v>
      </c>
      <c r="AP21" s="73" t="e">
        <f>100-(T21/M21*100)</f>
        <v>#VALUE!</v>
      </c>
      <c r="AQ21" s="59" t="e">
        <f>IF(AND(AO21&gt;24,AP21&gt;24),(IFERROR(((O21/G21*100)+(Q21/I21*100)+(76-((((1.76*K21-R21)/K21)*100)-100))+(76-((((1.76*M21-T21)/M21)*100)-100))),((O21/G21*100)+(Q21/I21*100)+(76-((((1.76*K21-R21)/K21)*100)-100))))),(IFERROR(((O21/G21*100)+(Q21/I21*100)+(((1.76*K21-R21)/K21)*100))+(((1.76*M21-T21)/M21)*100),((O21/G21*100)+(Q21/I21*100)+(((1.76*K21-R21)/K21)*100)))))</f>
        <v>#VALUE!</v>
      </c>
      <c r="AR21" s="44">
        <f>IF(AO21&gt;24,(((O21/G21*100)+(Q21/I21*100)+(76-((((1.76*K21-R21)/K21)*100)-100)))),(((O21/G21*100)+(Q21/I21*100)+(((1.76*K21-R21)/K21)*100))))</f>
        <v>276</v>
      </c>
      <c r="AS21" s="57">
        <f>IFERROR(AQ21,AR21)</f>
        <v>276</v>
      </c>
    </row>
    <row r="22" spans="2:45" s="57" customFormat="1" ht="32.450000000000003" customHeight="1">
      <c r="B22" s="96">
        <f>'SKP Awal'!B25</f>
        <v>12</v>
      </c>
      <c r="C22" s="152" t="str">
        <f>'SKP Awal'!C25:D25</f>
        <v>Membuat program aplikasi untuk revalidasi tambahan</v>
      </c>
      <c r="D22" s="153"/>
      <c r="E22" s="94">
        <f>'SKP Awal'!F25</f>
        <v>2.42</v>
      </c>
      <c r="F22" s="75">
        <f>'SKP Awal'!G25</f>
        <v>4</v>
      </c>
      <c r="G22" s="63">
        <v>2</v>
      </c>
      <c r="H22" s="64" t="str">
        <f>'SKP Awal'!H25</f>
        <v>Dokumentasi</v>
      </c>
      <c r="I22" s="65">
        <f>'SKP Awal'!I25</f>
        <v>100</v>
      </c>
      <c r="J22" s="66">
        <f>'SKP Awal'!J25</f>
        <v>12</v>
      </c>
      <c r="K22" s="67">
        <v>6</v>
      </c>
      <c r="L22" s="52" t="str">
        <f>'SKP Awal'!K25</f>
        <v>bln</v>
      </c>
      <c r="M22" s="68" t="s">
        <v>22</v>
      </c>
      <c r="N22" s="76">
        <v>2.42</v>
      </c>
      <c r="O22" s="205">
        <f t="shared" si="23"/>
        <v>2</v>
      </c>
      <c r="P22" s="204" t="str">
        <f t="shared" si="0"/>
        <v>Dokumentasi</v>
      </c>
      <c r="Q22" s="65">
        <v>99</v>
      </c>
      <c r="R22" s="70">
        <f t="shared" si="1"/>
        <v>6</v>
      </c>
      <c r="S22" s="70" t="str">
        <f t="shared" si="2"/>
        <v>bln</v>
      </c>
      <c r="T22" s="68" t="s">
        <v>22</v>
      </c>
      <c r="U22" s="71">
        <f t="shared" si="3"/>
        <v>275</v>
      </c>
      <c r="V22" s="72">
        <f t="shared" si="4"/>
        <v>91.666666666666671</v>
      </c>
      <c r="W22" s="56">
        <v>0.5</v>
      </c>
      <c r="X22" s="57">
        <f t="shared" si="5"/>
        <v>1</v>
      </c>
      <c r="Y22" s="57">
        <f t="shared" si="6"/>
        <v>91.666666666666671</v>
      </c>
      <c r="AA22" s="57">
        <f t="shared" si="7"/>
        <v>0</v>
      </c>
      <c r="AB22" s="58" t="e">
        <f t="shared" si="8"/>
        <v>#VALUE!</v>
      </c>
      <c r="AC22" s="57">
        <f t="shared" si="9"/>
        <v>100</v>
      </c>
      <c r="AD22" s="57">
        <f t="shared" si="10"/>
        <v>99</v>
      </c>
      <c r="AE22" s="59">
        <f t="shared" si="11"/>
        <v>76.000000000000014</v>
      </c>
      <c r="AF22" s="59" t="e">
        <f t="shared" si="12"/>
        <v>#VALUE!</v>
      </c>
      <c r="AG22" s="57">
        <f t="shared" si="13"/>
        <v>76.000000000000014</v>
      </c>
      <c r="AH22" s="57">
        <f t="shared" si="14"/>
        <v>99.999999999999986</v>
      </c>
      <c r="AI22" t="e">
        <f t="shared" si="15"/>
        <v>#VALUE!</v>
      </c>
      <c r="AJ22" t="e">
        <f t="shared" si="16"/>
        <v>#VALUE!</v>
      </c>
      <c r="AK22">
        <f t="shared" si="17"/>
        <v>275</v>
      </c>
      <c r="AL22"/>
      <c r="AO22" s="59">
        <f>100-(R22/K22*100)</f>
        <v>0</v>
      </c>
      <c r="AP22" s="73" t="e">
        <f>100-(T22/M22*100)</f>
        <v>#VALUE!</v>
      </c>
      <c r="AQ22" s="59" t="e">
        <f>IF(AND(AO22&gt;24,AP22&gt;24),(IFERROR(((O22/G22*100)+(Q22/I22*100)+(76-((((1.76*K22-R22)/K22)*100)-100))+(76-((((1.76*M22-T22)/M22)*100)-100))),((O22/G22*100)+(Q22/I22*100)+(76-((((1.76*K22-R22)/K22)*100)-100))))),(IFERROR(((O22/G22*100)+(Q22/I22*100)+(((1.76*K22-R22)/K22)*100))+(((1.76*M22-T22)/M22)*100),((O22/G22*100)+(Q22/I22*100)+(((1.76*K22-R22)/K22)*100)))))</f>
        <v>#VALUE!</v>
      </c>
      <c r="AR22" s="44">
        <f>IF(AO22&gt;24,(((O22/G22*100)+(Q22/I22*100)+(76-((((1.76*K22-R22)/K22)*100)-100)))),(((O22/G22*100)+(Q22/I22*100)+(((1.76*K22-R22)/K22)*100))))</f>
        <v>275</v>
      </c>
      <c r="AS22" s="57">
        <f>IFERROR(AQ22,AR22)</f>
        <v>275</v>
      </c>
    </row>
    <row r="23" spans="2:45" s="57" customFormat="1" ht="30.95" customHeight="1">
      <c r="B23" s="96">
        <f>'SKP Awal'!B26</f>
        <v>13</v>
      </c>
      <c r="C23" s="152" t="str">
        <f>'SKP Awal'!C26:D26</f>
        <v>Melakukan Monitoring Pengolahan Data</v>
      </c>
      <c r="D23" s="153"/>
      <c r="E23" s="94">
        <f>'SKP Awal'!F26</f>
        <v>2.4</v>
      </c>
      <c r="F23" s="75">
        <f>'SKP Awal'!G26</f>
        <v>30</v>
      </c>
      <c r="G23" s="63">
        <v>20</v>
      </c>
      <c r="H23" s="64" t="str">
        <f>'SKP Awal'!H26</f>
        <v>Laporan</v>
      </c>
      <c r="I23" s="65">
        <f>'SKP Awal'!I26</f>
        <v>100</v>
      </c>
      <c r="J23" s="66">
        <f>'SKP Awal'!J26</f>
        <v>12</v>
      </c>
      <c r="K23" s="67">
        <v>6</v>
      </c>
      <c r="L23" s="52" t="str">
        <f>'SKP Awal'!K26</f>
        <v>bln</v>
      </c>
      <c r="M23" s="68" t="s">
        <v>22</v>
      </c>
      <c r="N23" s="76">
        <v>1.6</v>
      </c>
      <c r="O23" s="205">
        <f t="shared" si="23"/>
        <v>20</v>
      </c>
      <c r="P23" s="204" t="str">
        <f t="shared" si="0"/>
        <v>Laporan</v>
      </c>
      <c r="Q23" s="65">
        <v>99</v>
      </c>
      <c r="R23" s="70">
        <f t="shared" si="1"/>
        <v>6</v>
      </c>
      <c r="S23" s="70" t="str">
        <f t="shared" si="2"/>
        <v>bln</v>
      </c>
      <c r="T23" s="68" t="s">
        <v>22</v>
      </c>
      <c r="U23" s="71">
        <f t="shared" si="3"/>
        <v>275</v>
      </c>
      <c r="V23" s="72">
        <f t="shared" si="4"/>
        <v>91.666666666666671</v>
      </c>
      <c r="W23" s="56">
        <v>2</v>
      </c>
      <c r="X23" s="57">
        <f t="shared" si="5"/>
        <v>1</v>
      </c>
      <c r="Y23" s="57">
        <f t="shared" si="6"/>
        <v>91.666666666666671</v>
      </c>
      <c r="AA23" s="57">
        <f t="shared" si="7"/>
        <v>0</v>
      </c>
      <c r="AB23" s="58" t="e">
        <f t="shared" si="8"/>
        <v>#VALUE!</v>
      </c>
      <c r="AC23" s="57">
        <f t="shared" si="9"/>
        <v>100</v>
      </c>
      <c r="AD23" s="57">
        <f t="shared" si="10"/>
        <v>99</v>
      </c>
      <c r="AE23" s="59">
        <f t="shared" si="11"/>
        <v>76.000000000000014</v>
      </c>
      <c r="AF23" s="59" t="e">
        <f t="shared" si="12"/>
        <v>#VALUE!</v>
      </c>
      <c r="AG23" s="57">
        <f t="shared" si="13"/>
        <v>76.000000000000014</v>
      </c>
      <c r="AH23" s="57">
        <f t="shared" si="14"/>
        <v>99.999999999999986</v>
      </c>
      <c r="AI23" t="e">
        <f t="shared" si="15"/>
        <v>#VALUE!</v>
      </c>
      <c r="AJ23" t="e">
        <f t="shared" si="16"/>
        <v>#VALUE!</v>
      </c>
      <c r="AK23">
        <f t="shared" si="17"/>
        <v>275</v>
      </c>
      <c r="AL23"/>
      <c r="AO23" s="59">
        <f>100-(R23/K23*100)</f>
        <v>0</v>
      </c>
      <c r="AP23" s="73" t="e">
        <f>100-(T23/M23*100)</f>
        <v>#VALUE!</v>
      </c>
      <c r="AQ23" s="59" t="e">
        <f>IF(AND(AO23&gt;24,AP23&gt;24),(IFERROR(((O23/G23*100)+(Q23/I23*100)+(76-((((1.76*K23-R23)/K23)*100)-100))+(76-((((1.76*M23-T23)/M23)*100)-100))),((O23/G23*100)+(Q23/I23*100)+(76-((((1.76*K23-R23)/K23)*100)-100))))),(IFERROR(((O23/G23*100)+(Q23/I23*100)+(((1.76*K23-R23)/K23)*100))+(((1.76*M23-T23)/M23)*100),((O23/G23*100)+(Q23/I23*100)+(((1.76*K23-R23)/K23)*100)))))</f>
        <v>#VALUE!</v>
      </c>
      <c r="AR23" s="44">
        <f>IF(AO23&gt;24,(((O23/G23*100)+(Q23/I23*100)+(76-((((1.76*K23-R23)/K23)*100)-100)))),(((O23/G23*100)+(Q23/I23*100)+(((1.76*K23-R23)/K23)*100))))</f>
        <v>275</v>
      </c>
      <c r="AS23" s="57">
        <f>IFERROR(AQ23,AR23)</f>
        <v>275</v>
      </c>
    </row>
    <row r="24" spans="2:45" s="57" customFormat="1" ht="26.1" customHeight="1">
      <c r="B24" s="96">
        <f>'SKP Awal'!B27</f>
        <v>14</v>
      </c>
      <c r="C24" s="152" t="str">
        <f>'SKP Awal'!C27:D27</f>
        <v>Melakukan Evaluasi Pengolahan Data</v>
      </c>
      <c r="D24" s="153"/>
      <c r="E24" s="94">
        <f>'SKP Awal'!F27</f>
        <v>1.2000000000000002</v>
      </c>
      <c r="F24" s="75">
        <f>'SKP Awal'!G27</f>
        <v>12</v>
      </c>
      <c r="G24" s="63">
        <v>6</v>
      </c>
      <c r="H24" s="64" t="str">
        <f>'SKP Awal'!H27</f>
        <v>Dokumen</v>
      </c>
      <c r="I24" s="65">
        <f>'SKP Awal'!I27</f>
        <v>100</v>
      </c>
      <c r="J24" s="66">
        <f>'SKP Awal'!J27</f>
        <v>12</v>
      </c>
      <c r="K24" s="67">
        <v>6</v>
      </c>
      <c r="L24" s="52" t="str">
        <f>'SKP Awal'!K27</f>
        <v>bln</v>
      </c>
      <c r="M24" s="68" t="s">
        <v>22</v>
      </c>
      <c r="N24" s="76">
        <v>0.60000000000000009</v>
      </c>
      <c r="O24" s="205">
        <f t="shared" si="23"/>
        <v>6</v>
      </c>
      <c r="P24" s="204" t="str">
        <f t="shared" si="0"/>
        <v>Dokumen</v>
      </c>
      <c r="Q24" s="65">
        <v>99</v>
      </c>
      <c r="R24" s="70">
        <f t="shared" si="1"/>
        <v>6</v>
      </c>
      <c r="S24" s="70" t="str">
        <f t="shared" si="2"/>
        <v>bln</v>
      </c>
      <c r="T24" s="68" t="s">
        <v>22</v>
      </c>
      <c r="U24" s="71">
        <f t="shared" si="3"/>
        <v>275</v>
      </c>
      <c r="V24" s="72">
        <f t="shared" si="4"/>
        <v>91.666666666666671</v>
      </c>
      <c r="W24" s="56">
        <v>0.5</v>
      </c>
      <c r="X24" s="57">
        <f t="shared" si="5"/>
        <v>1</v>
      </c>
      <c r="Y24" s="57">
        <f t="shared" si="6"/>
        <v>91.666666666666671</v>
      </c>
      <c r="AA24" s="57">
        <f t="shared" si="7"/>
        <v>0</v>
      </c>
      <c r="AB24" s="58" t="e">
        <f t="shared" si="8"/>
        <v>#VALUE!</v>
      </c>
      <c r="AC24" s="57">
        <f t="shared" si="9"/>
        <v>100</v>
      </c>
      <c r="AD24" s="57">
        <f t="shared" si="10"/>
        <v>99</v>
      </c>
      <c r="AE24" s="59">
        <f t="shared" si="11"/>
        <v>76.000000000000014</v>
      </c>
      <c r="AF24" s="59" t="e">
        <f t="shared" si="12"/>
        <v>#VALUE!</v>
      </c>
      <c r="AG24" s="57">
        <f t="shared" si="13"/>
        <v>76.000000000000014</v>
      </c>
      <c r="AH24" s="57">
        <f t="shared" si="14"/>
        <v>99.999999999999986</v>
      </c>
      <c r="AI24" t="e">
        <f t="shared" si="15"/>
        <v>#VALUE!</v>
      </c>
      <c r="AJ24" t="e">
        <f t="shared" si="16"/>
        <v>#VALUE!</v>
      </c>
      <c r="AK24">
        <f t="shared" si="17"/>
        <v>275</v>
      </c>
      <c r="AL24"/>
      <c r="AO24" s="59">
        <f>100-(R24/K24*100)</f>
        <v>0</v>
      </c>
      <c r="AP24" s="73" t="e">
        <f>100-(T24/M24*100)</f>
        <v>#VALUE!</v>
      </c>
      <c r="AQ24" s="59" t="e">
        <f>IF(AND(AO24&gt;24,AP24&gt;24),(IFERROR(((O24/G24*100)+(Q24/I24*100)+(76-((((1.76*K24-R24)/K24)*100)-100))+(76-((((1.76*M24-T24)/M24)*100)-100))),((O24/G24*100)+(Q24/I24*100)+(76-((((1.76*K24-R24)/K24)*100)-100))))),(IFERROR(((O24/G24*100)+(Q24/I24*100)+(((1.76*K24-R24)/K24)*100))+(((1.76*M24-T24)/M24)*100),((O24/G24*100)+(Q24/I24*100)+(((1.76*K24-R24)/K24)*100)))))</f>
        <v>#VALUE!</v>
      </c>
      <c r="AR24" s="44">
        <f>IF(AO24&gt;24,(((O24/G24*100)+(Q24/I24*100)+(76-((((1.76*K24-R24)/K24)*100)-100)))),(((O24/G24*100)+(Q24/I24*100)+(((1.76*K24-R24)/K24)*100))))</f>
        <v>275</v>
      </c>
      <c r="AS24" s="57">
        <f>IFERROR(AQ24,AR24)</f>
        <v>275</v>
      </c>
    </row>
    <row r="25" spans="2:45" s="57" customFormat="1" ht="26.1" customHeight="1">
      <c r="B25" s="96">
        <f>'SKP Awal'!B28</f>
        <v>15</v>
      </c>
      <c r="C25" s="152" t="str">
        <f>'SKP Awal'!C28:D28</f>
        <v>Melakukan Supervisi Pengolahan Data di Kabupaten/Kota</v>
      </c>
      <c r="D25" s="153"/>
      <c r="E25" s="94">
        <f>'SKP Awal'!F28</f>
        <v>0.44</v>
      </c>
      <c r="F25" s="75">
        <f>'SKP Awal'!G28</f>
        <v>4</v>
      </c>
      <c r="G25" s="63">
        <v>1</v>
      </c>
      <c r="H25" s="64" t="str">
        <f>'SKP Awal'!H28</f>
        <v>Laporan</v>
      </c>
      <c r="I25" s="65">
        <f>'SKP Awal'!I28</f>
        <v>100</v>
      </c>
      <c r="J25" s="66">
        <f>'SKP Awal'!J28</f>
        <v>12</v>
      </c>
      <c r="K25" s="67">
        <v>6</v>
      </c>
      <c r="L25" s="52" t="str">
        <f>'SKP Awal'!K28</f>
        <v>bln</v>
      </c>
      <c r="M25" s="68" t="s">
        <v>22</v>
      </c>
      <c r="N25" s="76">
        <v>0.11</v>
      </c>
      <c r="O25" s="205">
        <f t="shared" si="23"/>
        <v>1</v>
      </c>
      <c r="P25" s="204" t="str">
        <f t="shared" si="0"/>
        <v>Laporan</v>
      </c>
      <c r="Q25" s="65">
        <v>99</v>
      </c>
      <c r="R25" s="70">
        <f t="shared" si="1"/>
        <v>6</v>
      </c>
      <c r="S25" s="70" t="str">
        <f t="shared" si="2"/>
        <v>bln</v>
      </c>
      <c r="T25" s="68" t="s">
        <v>22</v>
      </c>
      <c r="U25" s="71">
        <f t="shared" si="3"/>
        <v>275</v>
      </c>
      <c r="V25" s="72">
        <f t="shared" si="4"/>
        <v>91.666666666666671</v>
      </c>
      <c r="W25" s="56"/>
      <c r="X25" s="57">
        <f t="shared" si="5"/>
        <v>1</v>
      </c>
      <c r="Y25" s="57">
        <f t="shared" si="6"/>
        <v>91.666666666666671</v>
      </c>
      <c r="AA25" s="57">
        <f t="shared" si="7"/>
        <v>0</v>
      </c>
      <c r="AB25" s="58" t="e">
        <f t="shared" si="8"/>
        <v>#VALUE!</v>
      </c>
      <c r="AC25" s="57">
        <f t="shared" si="9"/>
        <v>100</v>
      </c>
      <c r="AD25" s="57">
        <f t="shared" si="10"/>
        <v>99</v>
      </c>
      <c r="AE25" s="59">
        <f t="shared" si="11"/>
        <v>76.000000000000014</v>
      </c>
      <c r="AF25" s="59" t="e">
        <f t="shared" si="12"/>
        <v>#VALUE!</v>
      </c>
      <c r="AG25" s="57">
        <f t="shared" si="13"/>
        <v>76.000000000000014</v>
      </c>
      <c r="AH25" s="57">
        <f t="shared" si="14"/>
        <v>99.999999999999986</v>
      </c>
      <c r="AI25" t="e">
        <f t="shared" si="15"/>
        <v>#VALUE!</v>
      </c>
      <c r="AJ25" t="e">
        <f t="shared" si="16"/>
        <v>#VALUE!</v>
      </c>
      <c r="AK25">
        <f t="shared" si="17"/>
        <v>275</v>
      </c>
      <c r="AL25"/>
      <c r="AO25" s="59"/>
      <c r="AP25" s="73"/>
      <c r="AQ25" s="59"/>
      <c r="AR25" s="44"/>
    </row>
    <row r="26" spans="2:45" s="57" customFormat="1" ht="32.450000000000003" customHeight="1">
      <c r="B26" s="96"/>
      <c r="C26" s="199" t="str">
        <f>'SKP Awal'!C29:D29</f>
        <v>Persentase pengolahan data statistik produksi yang dikirim ke pusat tepat waktu</v>
      </c>
      <c r="D26" s="200"/>
      <c r="E26" s="94"/>
      <c r="F26" s="75"/>
      <c r="G26" s="63"/>
      <c r="H26" s="64"/>
      <c r="I26" s="65"/>
      <c r="J26" s="66"/>
      <c r="K26" s="67"/>
      <c r="L26" s="52"/>
      <c r="M26" s="68"/>
      <c r="N26" s="76"/>
      <c r="O26" s="205"/>
      <c r="P26" s="204"/>
      <c r="Q26" s="65"/>
      <c r="R26" s="70"/>
      <c r="S26" s="70"/>
      <c r="T26" s="68"/>
      <c r="U26" s="71"/>
      <c r="V26" s="72"/>
      <c r="W26" s="56"/>
      <c r="X26" s="57">
        <f t="shared" si="5"/>
        <v>0</v>
      </c>
      <c r="Y26" s="57">
        <f t="shared" si="6"/>
        <v>0</v>
      </c>
      <c r="AA26" s="57" t="e">
        <f t="shared" si="7"/>
        <v>#DIV/0!</v>
      </c>
      <c r="AB26" s="58" t="e">
        <f t="shared" si="8"/>
        <v>#DIV/0!</v>
      </c>
      <c r="AC26" s="57" t="e">
        <f t="shared" si="9"/>
        <v>#DIV/0!</v>
      </c>
      <c r="AD26" s="57" t="e">
        <f t="shared" si="10"/>
        <v>#DIV/0!</v>
      </c>
      <c r="AE26" s="59" t="e">
        <f t="shared" si="11"/>
        <v>#DIV/0!</v>
      </c>
      <c r="AF26" s="59" t="e">
        <f t="shared" si="12"/>
        <v>#DIV/0!</v>
      </c>
      <c r="AG26" s="57" t="e">
        <f t="shared" si="13"/>
        <v>#DIV/0!</v>
      </c>
      <c r="AH26" s="57" t="e">
        <f t="shared" si="14"/>
        <v>#DIV/0!</v>
      </c>
      <c r="AI26" t="e">
        <f t="shared" si="15"/>
        <v>#DIV/0!</v>
      </c>
      <c r="AJ26" t="e">
        <f t="shared" si="16"/>
        <v>#DIV/0!</v>
      </c>
      <c r="AK26" t="e">
        <f t="shared" si="17"/>
        <v>#DIV/0!</v>
      </c>
      <c r="AL26"/>
      <c r="AO26" s="59"/>
      <c r="AP26" s="73"/>
      <c r="AQ26" s="59"/>
      <c r="AR26" s="44"/>
    </row>
    <row r="27" spans="2:45" s="57" customFormat="1" ht="32.1" customHeight="1">
      <c r="B27" s="96">
        <f>'SKP Awal'!B30</f>
        <v>16</v>
      </c>
      <c r="C27" s="152" t="str">
        <f>'SKP Awal'!C30:D30</f>
        <v>Melakukan Instalasi Aplikasi Pengolahan Data Level Provinsi</v>
      </c>
      <c r="D27" s="153"/>
      <c r="E27" s="94">
        <f>'SKP Awal'!F30</f>
        <v>0.44</v>
      </c>
      <c r="F27" s="75">
        <f>'SKP Awal'!G30</f>
        <v>4</v>
      </c>
      <c r="G27" s="63">
        <v>3</v>
      </c>
      <c r="H27" s="64" t="str">
        <f>'SKP Awal'!H30</f>
        <v>Laporan</v>
      </c>
      <c r="I27" s="65">
        <f>'SKP Awal'!I30</f>
        <v>100</v>
      </c>
      <c r="J27" s="66">
        <f>'SKP Awal'!J30</f>
        <v>12</v>
      </c>
      <c r="K27" s="67">
        <v>6</v>
      </c>
      <c r="L27" s="52" t="str">
        <f>'SKP Awal'!K30</f>
        <v>bln</v>
      </c>
      <c r="M27" s="68" t="s">
        <v>22</v>
      </c>
      <c r="N27" s="76">
        <v>0.33</v>
      </c>
      <c r="O27" s="205">
        <f t="shared" si="23"/>
        <v>3</v>
      </c>
      <c r="P27" s="204" t="str">
        <f t="shared" si="0"/>
        <v>Laporan</v>
      </c>
      <c r="Q27" s="65">
        <v>100</v>
      </c>
      <c r="R27" s="70">
        <f t="shared" si="1"/>
        <v>6</v>
      </c>
      <c r="S27" s="70" t="str">
        <f t="shared" si="2"/>
        <v>bln</v>
      </c>
      <c r="T27" s="68" t="s">
        <v>22</v>
      </c>
      <c r="U27" s="71">
        <f t="shared" si="3"/>
        <v>276</v>
      </c>
      <c r="V27" s="72">
        <f t="shared" si="4"/>
        <v>92</v>
      </c>
      <c r="W27" s="56"/>
      <c r="X27" s="57">
        <f t="shared" si="5"/>
        <v>1</v>
      </c>
      <c r="Y27" s="57">
        <f t="shared" si="6"/>
        <v>92</v>
      </c>
      <c r="AA27" s="57">
        <f t="shared" si="7"/>
        <v>0</v>
      </c>
      <c r="AB27" s="58" t="e">
        <f t="shared" si="8"/>
        <v>#VALUE!</v>
      </c>
      <c r="AC27" s="57">
        <f t="shared" si="9"/>
        <v>100</v>
      </c>
      <c r="AD27" s="57">
        <f t="shared" si="10"/>
        <v>100</v>
      </c>
      <c r="AE27" s="59">
        <f t="shared" si="11"/>
        <v>76.000000000000014</v>
      </c>
      <c r="AF27" s="59" t="e">
        <f t="shared" si="12"/>
        <v>#VALUE!</v>
      </c>
      <c r="AG27" s="57">
        <f t="shared" si="13"/>
        <v>76.000000000000014</v>
      </c>
      <c r="AH27" s="57">
        <f t="shared" si="14"/>
        <v>99.999999999999986</v>
      </c>
      <c r="AI27" t="e">
        <f t="shared" si="15"/>
        <v>#VALUE!</v>
      </c>
      <c r="AJ27" t="e">
        <f t="shared" si="16"/>
        <v>#VALUE!</v>
      </c>
      <c r="AK27">
        <f t="shared" si="17"/>
        <v>276</v>
      </c>
      <c r="AL27"/>
      <c r="AO27" s="59"/>
      <c r="AP27" s="73"/>
      <c r="AQ27" s="59"/>
      <c r="AR27" s="44"/>
    </row>
    <row r="28" spans="2:45" s="57" customFormat="1" ht="32.1" customHeight="1">
      <c r="B28" s="96">
        <f>'SKP Awal'!B31</f>
        <v>17</v>
      </c>
      <c r="C28" s="152" t="str">
        <f>'SKP Awal'!C31:D31</f>
        <v>Melakukan Pengaturan Hak Akses Aplikasi Pengolahan Data</v>
      </c>
      <c r="D28" s="153"/>
      <c r="E28" s="94">
        <f>'SKP Awal'!F31</f>
        <v>0.04</v>
      </c>
      <c r="F28" s="75">
        <f>'SKP Awal'!G31</f>
        <v>4</v>
      </c>
      <c r="G28" s="63">
        <v>3</v>
      </c>
      <c r="H28" s="64" t="str">
        <f>'SKP Awal'!H31</f>
        <v>Dokumentasi</v>
      </c>
      <c r="I28" s="65">
        <f>'SKP Awal'!I31</f>
        <v>100</v>
      </c>
      <c r="J28" s="66">
        <f>'SKP Awal'!J31</f>
        <v>12</v>
      </c>
      <c r="K28" s="67">
        <v>6</v>
      </c>
      <c r="L28" s="52" t="str">
        <f>'SKP Awal'!K31</f>
        <v>bln</v>
      </c>
      <c r="M28" s="68" t="s">
        <v>22</v>
      </c>
      <c r="N28" s="76">
        <v>0.03</v>
      </c>
      <c r="O28" s="205">
        <f t="shared" si="23"/>
        <v>3</v>
      </c>
      <c r="P28" s="204" t="str">
        <f t="shared" si="0"/>
        <v>Dokumentasi</v>
      </c>
      <c r="Q28" s="65">
        <v>100</v>
      </c>
      <c r="R28" s="70">
        <f t="shared" si="1"/>
        <v>6</v>
      </c>
      <c r="S28" s="70" t="str">
        <f t="shared" si="2"/>
        <v>bln</v>
      </c>
      <c r="T28" s="68" t="s">
        <v>22</v>
      </c>
      <c r="U28" s="71">
        <f t="shared" si="3"/>
        <v>276</v>
      </c>
      <c r="V28" s="72">
        <f t="shared" si="4"/>
        <v>92</v>
      </c>
      <c r="W28" s="56"/>
      <c r="X28" s="57">
        <f t="shared" si="5"/>
        <v>1</v>
      </c>
      <c r="Y28" s="57">
        <f t="shared" si="6"/>
        <v>92</v>
      </c>
      <c r="AA28" s="57">
        <f t="shared" si="7"/>
        <v>0</v>
      </c>
      <c r="AB28" s="58" t="e">
        <f t="shared" si="8"/>
        <v>#VALUE!</v>
      </c>
      <c r="AC28" s="57">
        <f t="shared" si="9"/>
        <v>100</v>
      </c>
      <c r="AD28" s="57">
        <f t="shared" si="10"/>
        <v>100</v>
      </c>
      <c r="AE28" s="59">
        <f t="shared" si="11"/>
        <v>76.000000000000014</v>
      </c>
      <c r="AF28" s="59" t="e">
        <f t="shared" si="12"/>
        <v>#VALUE!</v>
      </c>
      <c r="AG28" s="57">
        <f t="shared" si="13"/>
        <v>76.000000000000014</v>
      </c>
      <c r="AH28" s="57">
        <f t="shared" si="14"/>
        <v>99.999999999999986</v>
      </c>
      <c r="AI28" t="e">
        <f t="shared" si="15"/>
        <v>#VALUE!</v>
      </c>
      <c r="AJ28" t="e">
        <f t="shared" si="16"/>
        <v>#VALUE!</v>
      </c>
      <c r="AK28">
        <f t="shared" si="17"/>
        <v>276</v>
      </c>
      <c r="AL28"/>
      <c r="AO28" s="59"/>
      <c r="AP28" s="73"/>
      <c r="AQ28" s="59"/>
      <c r="AR28" s="44"/>
    </row>
    <row r="29" spans="2:45" s="57" customFormat="1" ht="36.950000000000003" customHeight="1">
      <c r="B29" s="96">
        <f>'SKP Awal'!B32</f>
        <v>18</v>
      </c>
      <c r="C29" s="152" t="str">
        <f>'SKP Awal'!C32:D32</f>
        <v>Melakukan Patch/Pembaruan Instalasi Aplikasi Pengolahan Pengolahan Data</v>
      </c>
      <c r="D29" s="153"/>
      <c r="E29" s="94">
        <f>'SKP Awal'!F32</f>
        <v>0.88</v>
      </c>
      <c r="F29" s="75">
        <f>'SKP Awal'!G32</f>
        <v>8</v>
      </c>
      <c r="G29" s="63">
        <v>4</v>
      </c>
      <c r="H29" s="64" t="str">
        <f>'SKP Awal'!H32</f>
        <v>Laporan</v>
      </c>
      <c r="I29" s="65">
        <f>'SKP Awal'!I32</f>
        <v>100</v>
      </c>
      <c r="J29" s="66">
        <f>'SKP Awal'!J32</f>
        <v>12</v>
      </c>
      <c r="K29" s="67">
        <v>6</v>
      </c>
      <c r="L29" s="52" t="str">
        <f>'SKP Awal'!K32</f>
        <v>bln</v>
      </c>
      <c r="M29" s="68" t="s">
        <v>22</v>
      </c>
      <c r="N29" s="76">
        <v>0.44</v>
      </c>
      <c r="O29" s="205">
        <f t="shared" si="23"/>
        <v>4</v>
      </c>
      <c r="P29" s="204" t="str">
        <f t="shared" si="0"/>
        <v>Laporan</v>
      </c>
      <c r="Q29" s="65">
        <v>100</v>
      </c>
      <c r="R29" s="70">
        <f t="shared" si="1"/>
        <v>6</v>
      </c>
      <c r="S29" s="70" t="str">
        <f t="shared" si="2"/>
        <v>bln</v>
      </c>
      <c r="T29" s="68" t="s">
        <v>22</v>
      </c>
      <c r="U29" s="71">
        <f t="shared" si="3"/>
        <v>276</v>
      </c>
      <c r="V29" s="72">
        <f t="shared" si="4"/>
        <v>92</v>
      </c>
      <c r="W29" s="56"/>
      <c r="X29" s="57">
        <f t="shared" si="5"/>
        <v>1</v>
      </c>
      <c r="Y29" s="57">
        <f t="shared" si="6"/>
        <v>92</v>
      </c>
      <c r="AA29" s="57">
        <f t="shared" si="7"/>
        <v>0</v>
      </c>
      <c r="AB29" s="58" t="e">
        <f t="shared" si="8"/>
        <v>#VALUE!</v>
      </c>
      <c r="AC29" s="57">
        <f t="shared" si="9"/>
        <v>100</v>
      </c>
      <c r="AD29" s="57">
        <f t="shared" si="10"/>
        <v>100</v>
      </c>
      <c r="AE29" s="59">
        <f t="shared" si="11"/>
        <v>76.000000000000014</v>
      </c>
      <c r="AF29" s="59" t="e">
        <f t="shared" si="12"/>
        <v>#VALUE!</v>
      </c>
      <c r="AG29" s="57">
        <f t="shared" si="13"/>
        <v>76.000000000000014</v>
      </c>
      <c r="AH29" s="57">
        <f t="shared" si="14"/>
        <v>99.999999999999986</v>
      </c>
      <c r="AI29" t="e">
        <f t="shared" si="15"/>
        <v>#VALUE!</v>
      </c>
      <c r="AJ29" t="e">
        <f t="shared" si="16"/>
        <v>#VALUE!</v>
      </c>
      <c r="AK29">
        <f t="shared" si="17"/>
        <v>276</v>
      </c>
      <c r="AL29"/>
      <c r="AO29" s="59"/>
      <c r="AP29" s="73"/>
      <c r="AQ29" s="59"/>
      <c r="AR29" s="44"/>
    </row>
    <row r="30" spans="2:45" s="57" customFormat="1" ht="32.1" customHeight="1">
      <c r="B30" s="96">
        <f>'SKP Awal'!B33</f>
        <v>19</v>
      </c>
      <c r="C30" s="152" t="str">
        <f>'SKP Awal'!C33:D33</f>
        <v>Melakukan Instalasi Database</v>
      </c>
      <c r="D30" s="153"/>
      <c r="E30" s="94">
        <f>'SKP Awal'!F33</f>
        <v>0.48</v>
      </c>
      <c r="F30" s="75">
        <f>'SKP Awal'!G33</f>
        <v>4</v>
      </c>
      <c r="G30" s="63">
        <v>2</v>
      </c>
      <c r="H30" s="64" t="str">
        <f>'SKP Awal'!H33</f>
        <v>Laporan</v>
      </c>
      <c r="I30" s="65">
        <f>'SKP Awal'!I33</f>
        <v>100</v>
      </c>
      <c r="J30" s="66">
        <f>'SKP Awal'!J33</f>
        <v>12</v>
      </c>
      <c r="K30" s="67">
        <v>6</v>
      </c>
      <c r="L30" s="52" t="str">
        <f>'SKP Awal'!K33</f>
        <v>bln</v>
      </c>
      <c r="M30" s="68" t="s">
        <v>22</v>
      </c>
      <c r="N30" s="76">
        <v>0.24</v>
      </c>
      <c r="O30" s="205">
        <f t="shared" si="23"/>
        <v>2</v>
      </c>
      <c r="P30" s="204" t="str">
        <f t="shared" si="0"/>
        <v>Laporan</v>
      </c>
      <c r="Q30" s="65">
        <v>100</v>
      </c>
      <c r="R30" s="70">
        <f t="shared" si="1"/>
        <v>6</v>
      </c>
      <c r="S30" s="70" t="str">
        <f t="shared" si="2"/>
        <v>bln</v>
      </c>
      <c r="T30" s="68" t="s">
        <v>22</v>
      </c>
      <c r="U30" s="71">
        <f t="shared" si="3"/>
        <v>276</v>
      </c>
      <c r="V30" s="72">
        <f t="shared" si="4"/>
        <v>92</v>
      </c>
      <c r="W30" s="56"/>
      <c r="X30" s="57">
        <f t="shared" si="5"/>
        <v>1</v>
      </c>
      <c r="Y30" s="57">
        <f t="shared" si="6"/>
        <v>92</v>
      </c>
      <c r="AA30" s="57">
        <f t="shared" si="7"/>
        <v>0</v>
      </c>
      <c r="AB30" s="58" t="e">
        <f t="shared" si="8"/>
        <v>#VALUE!</v>
      </c>
      <c r="AC30" s="57">
        <f t="shared" si="9"/>
        <v>100</v>
      </c>
      <c r="AD30" s="57">
        <f t="shared" si="10"/>
        <v>100</v>
      </c>
      <c r="AE30" s="59">
        <f t="shared" si="11"/>
        <v>76.000000000000014</v>
      </c>
      <c r="AF30" s="59" t="e">
        <f t="shared" si="12"/>
        <v>#VALUE!</v>
      </c>
      <c r="AG30" s="57">
        <f t="shared" si="13"/>
        <v>76.000000000000014</v>
      </c>
      <c r="AH30" s="57">
        <f t="shared" si="14"/>
        <v>99.999999999999986</v>
      </c>
      <c r="AI30" t="e">
        <f t="shared" si="15"/>
        <v>#VALUE!</v>
      </c>
      <c r="AJ30" t="e">
        <f t="shared" si="16"/>
        <v>#VALUE!</v>
      </c>
      <c r="AK30">
        <f t="shared" si="17"/>
        <v>276</v>
      </c>
      <c r="AL30"/>
      <c r="AO30" s="59"/>
      <c r="AP30" s="73"/>
      <c r="AQ30" s="59"/>
      <c r="AR30" s="44"/>
    </row>
    <row r="31" spans="2:45" s="57" customFormat="1" ht="32.1" customHeight="1">
      <c r="B31" s="96">
        <f>'SKP Awal'!B34</f>
        <v>20</v>
      </c>
      <c r="C31" s="152" t="str">
        <f>'SKP Awal'!C34:D34</f>
        <v>Menyusun Rencana Backup dan Restore Data Pengolahan</v>
      </c>
      <c r="D31" s="153"/>
      <c r="E31" s="94">
        <f>'SKP Awal'!F34</f>
        <v>0.44</v>
      </c>
      <c r="F31" s="75">
        <f>'SKP Awal'!G34</f>
        <v>4</v>
      </c>
      <c r="G31" s="63">
        <v>2</v>
      </c>
      <c r="H31" s="64" t="str">
        <f>'SKP Awal'!H34</f>
        <v>Laporan</v>
      </c>
      <c r="I31" s="65">
        <f>'SKP Awal'!I34</f>
        <v>100</v>
      </c>
      <c r="J31" s="66">
        <f>'SKP Awal'!J34</f>
        <v>12</v>
      </c>
      <c r="K31" s="67">
        <v>6</v>
      </c>
      <c r="L31" s="52" t="str">
        <f>'SKP Awal'!K34</f>
        <v>bln</v>
      </c>
      <c r="M31" s="68" t="s">
        <v>22</v>
      </c>
      <c r="N31" s="76">
        <v>0.22</v>
      </c>
      <c r="O31" s="205">
        <f t="shared" si="23"/>
        <v>2</v>
      </c>
      <c r="P31" s="204" t="str">
        <f t="shared" si="0"/>
        <v>Laporan</v>
      </c>
      <c r="Q31" s="65">
        <v>99</v>
      </c>
      <c r="R31" s="70">
        <f t="shared" si="1"/>
        <v>6</v>
      </c>
      <c r="S31" s="70" t="str">
        <f t="shared" si="2"/>
        <v>bln</v>
      </c>
      <c r="T31" s="68" t="s">
        <v>22</v>
      </c>
      <c r="U31" s="71">
        <f t="shared" si="3"/>
        <v>275</v>
      </c>
      <c r="V31" s="72">
        <f t="shared" si="4"/>
        <v>91.666666666666671</v>
      </c>
      <c r="W31" s="56"/>
      <c r="X31" s="57">
        <f t="shared" si="5"/>
        <v>1</v>
      </c>
      <c r="Y31" s="57">
        <f t="shared" si="6"/>
        <v>91.666666666666671</v>
      </c>
      <c r="AA31" s="57">
        <f t="shared" si="7"/>
        <v>0</v>
      </c>
      <c r="AB31" s="58" t="e">
        <f t="shared" si="8"/>
        <v>#VALUE!</v>
      </c>
      <c r="AC31" s="57">
        <f t="shared" si="9"/>
        <v>100</v>
      </c>
      <c r="AD31" s="57">
        <f t="shared" si="10"/>
        <v>99</v>
      </c>
      <c r="AE31" s="59">
        <f t="shared" si="11"/>
        <v>76.000000000000014</v>
      </c>
      <c r="AF31" s="59" t="e">
        <f t="shared" si="12"/>
        <v>#VALUE!</v>
      </c>
      <c r="AG31" s="57">
        <f t="shared" si="13"/>
        <v>76.000000000000014</v>
      </c>
      <c r="AH31" s="57">
        <f t="shared" si="14"/>
        <v>99.999999999999986</v>
      </c>
      <c r="AI31" t="e">
        <f t="shared" si="15"/>
        <v>#VALUE!</v>
      </c>
      <c r="AJ31" t="e">
        <f t="shared" si="16"/>
        <v>#VALUE!</v>
      </c>
      <c r="AK31">
        <f t="shared" si="17"/>
        <v>275</v>
      </c>
      <c r="AL31"/>
      <c r="AO31" s="59"/>
      <c r="AP31" s="73"/>
      <c r="AQ31" s="59"/>
      <c r="AR31" s="44"/>
    </row>
    <row r="32" spans="2:45" s="57" customFormat="1" ht="32.1" customHeight="1">
      <c r="B32" s="96">
        <f>'SKP Awal'!B35</f>
        <v>21</v>
      </c>
      <c r="C32" s="152" t="str">
        <f>'SKP Awal'!C35:D35</f>
        <v>Melakukan Backup atau Restore Data Pengolahan</v>
      </c>
      <c r="D32" s="153"/>
      <c r="E32" s="94">
        <f>'SKP Awal'!F35</f>
        <v>0.24</v>
      </c>
      <c r="F32" s="75">
        <f>'SKP Awal'!G35</f>
        <v>12</v>
      </c>
      <c r="G32" s="63">
        <v>6</v>
      </c>
      <c r="H32" s="64" t="str">
        <f>'SKP Awal'!H35</f>
        <v>Laporan</v>
      </c>
      <c r="I32" s="65">
        <f>'SKP Awal'!I35</f>
        <v>100</v>
      </c>
      <c r="J32" s="66">
        <f>'SKP Awal'!J35</f>
        <v>12</v>
      </c>
      <c r="K32" s="67">
        <v>6</v>
      </c>
      <c r="L32" s="52" t="str">
        <f>'SKP Awal'!K35</f>
        <v>bln</v>
      </c>
      <c r="M32" s="68" t="s">
        <v>22</v>
      </c>
      <c r="N32" s="76">
        <v>0.12</v>
      </c>
      <c r="O32" s="205">
        <f t="shared" si="23"/>
        <v>6</v>
      </c>
      <c r="P32" s="204" t="str">
        <f t="shared" si="0"/>
        <v>Laporan</v>
      </c>
      <c r="Q32" s="65">
        <v>100</v>
      </c>
      <c r="R32" s="70">
        <f t="shared" si="1"/>
        <v>6</v>
      </c>
      <c r="S32" s="70" t="str">
        <f t="shared" si="2"/>
        <v>bln</v>
      </c>
      <c r="T32" s="68" t="s">
        <v>22</v>
      </c>
      <c r="U32" s="71">
        <f t="shared" si="3"/>
        <v>276</v>
      </c>
      <c r="V32" s="72">
        <f t="shared" si="4"/>
        <v>92</v>
      </c>
      <c r="W32" s="56"/>
      <c r="X32" s="57">
        <f t="shared" si="5"/>
        <v>1</v>
      </c>
      <c r="Y32" s="57">
        <f t="shared" si="6"/>
        <v>92</v>
      </c>
      <c r="AA32" s="57">
        <f t="shared" si="7"/>
        <v>0</v>
      </c>
      <c r="AB32" s="58" t="e">
        <f t="shared" si="8"/>
        <v>#VALUE!</v>
      </c>
      <c r="AC32" s="57">
        <f t="shared" si="9"/>
        <v>100</v>
      </c>
      <c r="AD32" s="57">
        <f t="shared" si="10"/>
        <v>100</v>
      </c>
      <c r="AE32" s="59">
        <f t="shared" si="11"/>
        <v>76.000000000000014</v>
      </c>
      <c r="AF32" s="59" t="e">
        <f t="shared" si="12"/>
        <v>#VALUE!</v>
      </c>
      <c r="AG32" s="57">
        <f t="shared" si="13"/>
        <v>76.000000000000014</v>
      </c>
      <c r="AH32" s="57">
        <f t="shared" si="14"/>
        <v>99.999999999999986</v>
      </c>
      <c r="AI32" t="e">
        <f t="shared" si="15"/>
        <v>#VALUE!</v>
      </c>
      <c r="AJ32" t="e">
        <f t="shared" si="16"/>
        <v>#VALUE!</v>
      </c>
      <c r="AK32">
        <f t="shared" si="17"/>
        <v>276</v>
      </c>
      <c r="AL32"/>
      <c r="AO32" s="59"/>
      <c r="AP32" s="73"/>
      <c r="AQ32" s="59"/>
      <c r="AR32" s="44"/>
    </row>
    <row r="33" spans="2:44" s="57" customFormat="1" ht="41.1" customHeight="1">
      <c r="B33" s="96">
        <f>'SKP Awal'!B36</f>
        <v>22</v>
      </c>
      <c r="C33" s="152" t="str">
        <f>'SKP Awal'!C36:D36</f>
        <v>Melakukan Monitoring Pengolahan Data</v>
      </c>
      <c r="D33" s="153"/>
      <c r="E33" s="94">
        <f>'SKP Awal'!F36</f>
        <v>1.6</v>
      </c>
      <c r="F33" s="75">
        <f>'SKP Awal'!G36</f>
        <v>20</v>
      </c>
      <c r="G33" s="63">
        <v>10</v>
      </c>
      <c r="H33" s="64" t="str">
        <f>'SKP Awal'!H36</f>
        <v>Laporan</v>
      </c>
      <c r="I33" s="65">
        <f>'SKP Awal'!I36</f>
        <v>100</v>
      </c>
      <c r="J33" s="66">
        <f>'SKP Awal'!J36</f>
        <v>12</v>
      </c>
      <c r="K33" s="67">
        <v>6</v>
      </c>
      <c r="L33" s="52" t="str">
        <f>'SKP Awal'!K36</f>
        <v>bln</v>
      </c>
      <c r="M33" s="68" t="s">
        <v>22</v>
      </c>
      <c r="N33" s="76">
        <v>0.8</v>
      </c>
      <c r="O33" s="205">
        <f t="shared" si="23"/>
        <v>10</v>
      </c>
      <c r="P33" s="204" t="str">
        <f t="shared" si="0"/>
        <v>Laporan</v>
      </c>
      <c r="Q33" s="65">
        <v>99</v>
      </c>
      <c r="R33" s="70">
        <f t="shared" si="1"/>
        <v>6</v>
      </c>
      <c r="S33" s="70" t="str">
        <f t="shared" si="2"/>
        <v>bln</v>
      </c>
      <c r="T33" s="68" t="s">
        <v>22</v>
      </c>
      <c r="U33" s="71">
        <f t="shared" si="3"/>
        <v>275</v>
      </c>
      <c r="V33" s="72">
        <f t="shared" si="4"/>
        <v>91.666666666666671</v>
      </c>
      <c r="W33" s="56"/>
      <c r="X33" s="57">
        <f t="shared" si="5"/>
        <v>1</v>
      </c>
      <c r="Y33" s="57">
        <f t="shared" si="6"/>
        <v>91.666666666666671</v>
      </c>
      <c r="AA33" s="57">
        <f t="shared" si="7"/>
        <v>0</v>
      </c>
      <c r="AB33" s="58" t="e">
        <f t="shared" si="8"/>
        <v>#VALUE!</v>
      </c>
      <c r="AC33" s="57">
        <f t="shared" si="9"/>
        <v>100</v>
      </c>
      <c r="AD33" s="57">
        <f t="shared" si="10"/>
        <v>99</v>
      </c>
      <c r="AE33" s="59">
        <f t="shared" si="11"/>
        <v>76.000000000000014</v>
      </c>
      <c r="AF33" s="59" t="e">
        <f t="shared" si="12"/>
        <v>#VALUE!</v>
      </c>
      <c r="AG33" s="57">
        <f t="shared" si="13"/>
        <v>76.000000000000014</v>
      </c>
      <c r="AH33" s="57">
        <f t="shared" si="14"/>
        <v>99.999999999999986</v>
      </c>
      <c r="AI33" t="e">
        <f t="shared" si="15"/>
        <v>#VALUE!</v>
      </c>
      <c r="AJ33" t="e">
        <f t="shared" si="16"/>
        <v>#VALUE!</v>
      </c>
      <c r="AK33">
        <f t="shared" si="17"/>
        <v>275</v>
      </c>
      <c r="AL33"/>
      <c r="AO33" s="59"/>
      <c r="AP33" s="73"/>
      <c r="AQ33" s="59"/>
      <c r="AR33" s="44"/>
    </row>
    <row r="34" spans="2:44" s="57" customFormat="1" ht="33" customHeight="1">
      <c r="B34" s="96">
        <f>'SKP Awal'!B37</f>
        <v>23</v>
      </c>
      <c r="C34" s="152" t="str">
        <f>'SKP Awal'!C37:D37</f>
        <v>Melakukan Evaluasi Pengolahan Data</v>
      </c>
      <c r="D34" s="153"/>
      <c r="E34" s="94">
        <f>'SKP Awal'!F37</f>
        <v>0.4</v>
      </c>
      <c r="F34" s="75">
        <f>'SKP Awal'!G37</f>
        <v>4</v>
      </c>
      <c r="G34" s="63">
        <v>2</v>
      </c>
      <c r="H34" s="64" t="str">
        <f>'SKP Awal'!H37</f>
        <v>Dokumen</v>
      </c>
      <c r="I34" s="65">
        <f>'SKP Awal'!I37</f>
        <v>100</v>
      </c>
      <c r="J34" s="66">
        <f>'SKP Awal'!J37</f>
        <v>12</v>
      </c>
      <c r="K34" s="67">
        <v>6</v>
      </c>
      <c r="L34" s="52" t="str">
        <f>'SKP Awal'!K37</f>
        <v>bln</v>
      </c>
      <c r="M34" s="68" t="s">
        <v>22</v>
      </c>
      <c r="N34" s="76">
        <v>0.2</v>
      </c>
      <c r="O34" s="205">
        <f t="shared" si="23"/>
        <v>2</v>
      </c>
      <c r="P34" s="204" t="str">
        <f t="shared" si="0"/>
        <v>Dokumen</v>
      </c>
      <c r="Q34" s="65">
        <v>99</v>
      </c>
      <c r="R34" s="70">
        <f t="shared" si="1"/>
        <v>6</v>
      </c>
      <c r="S34" s="70" t="str">
        <f t="shared" si="2"/>
        <v>bln</v>
      </c>
      <c r="T34" s="68" t="s">
        <v>22</v>
      </c>
      <c r="U34" s="71">
        <f t="shared" si="3"/>
        <v>275</v>
      </c>
      <c r="V34" s="72">
        <f t="shared" si="4"/>
        <v>91.666666666666671</v>
      </c>
      <c r="W34" s="56"/>
      <c r="X34" s="57">
        <f t="shared" si="5"/>
        <v>1</v>
      </c>
      <c r="Y34" s="57">
        <f t="shared" si="6"/>
        <v>91.666666666666671</v>
      </c>
      <c r="AA34" s="57">
        <f t="shared" si="7"/>
        <v>0</v>
      </c>
      <c r="AB34" s="58" t="e">
        <f t="shared" si="8"/>
        <v>#VALUE!</v>
      </c>
      <c r="AC34" s="57">
        <f t="shared" si="9"/>
        <v>100</v>
      </c>
      <c r="AD34" s="57">
        <f t="shared" si="10"/>
        <v>99</v>
      </c>
      <c r="AE34" s="59">
        <f t="shared" si="11"/>
        <v>76.000000000000014</v>
      </c>
      <c r="AF34" s="59" t="e">
        <f t="shared" si="12"/>
        <v>#VALUE!</v>
      </c>
      <c r="AG34" s="57">
        <f t="shared" si="13"/>
        <v>76.000000000000014</v>
      </c>
      <c r="AH34" s="57">
        <f t="shared" si="14"/>
        <v>99.999999999999986</v>
      </c>
      <c r="AI34" t="e">
        <f t="shared" si="15"/>
        <v>#VALUE!</v>
      </c>
      <c r="AJ34" t="e">
        <f t="shared" si="16"/>
        <v>#VALUE!</v>
      </c>
      <c r="AK34">
        <f t="shared" si="17"/>
        <v>275</v>
      </c>
      <c r="AL34"/>
      <c r="AO34" s="59"/>
      <c r="AP34" s="73"/>
      <c r="AQ34" s="59"/>
      <c r="AR34" s="44"/>
    </row>
    <row r="35" spans="2:44" s="57" customFormat="1" ht="38.1" customHeight="1">
      <c r="B35" s="96"/>
      <c r="C35" s="199" t="str">
        <f>'SKP Awal'!C38:D38</f>
        <v>Melaksanakan Pekerjaan/Tugas Lainnya</v>
      </c>
      <c r="D35" s="200"/>
      <c r="E35" s="94"/>
      <c r="F35" s="75"/>
      <c r="G35" s="63"/>
      <c r="H35" s="64"/>
      <c r="I35" s="65"/>
      <c r="J35" s="66"/>
      <c r="K35" s="67"/>
      <c r="L35" s="52"/>
      <c r="M35" s="68"/>
      <c r="N35" s="76"/>
      <c r="O35" s="205"/>
      <c r="P35" s="204"/>
      <c r="Q35" s="65"/>
      <c r="R35" s="70"/>
      <c r="S35" s="70"/>
      <c r="T35" s="68"/>
      <c r="U35" s="71"/>
      <c r="V35" s="72"/>
      <c r="W35" s="56"/>
      <c r="X35" s="57">
        <f t="shared" si="5"/>
        <v>0</v>
      </c>
      <c r="Y35" s="57">
        <f t="shared" si="6"/>
        <v>0</v>
      </c>
      <c r="AA35" s="57" t="e">
        <f t="shared" si="7"/>
        <v>#DIV/0!</v>
      </c>
      <c r="AB35" s="58" t="e">
        <f t="shared" si="8"/>
        <v>#DIV/0!</v>
      </c>
      <c r="AC35" s="57" t="e">
        <f t="shared" si="9"/>
        <v>#DIV/0!</v>
      </c>
      <c r="AD35" s="57" t="e">
        <f t="shared" si="10"/>
        <v>#DIV/0!</v>
      </c>
      <c r="AE35" s="59" t="e">
        <f t="shared" si="11"/>
        <v>#DIV/0!</v>
      </c>
      <c r="AF35" s="59" t="e">
        <f t="shared" si="12"/>
        <v>#DIV/0!</v>
      </c>
      <c r="AG35" s="57" t="e">
        <f t="shared" si="13"/>
        <v>#DIV/0!</v>
      </c>
      <c r="AH35" s="57" t="e">
        <f t="shared" si="14"/>
        <v>#DIV/0!</v>
      </c>
      <c r="AI35" t="e">
        <f t="shared" si="15"/>
        <v>#DIV/0!</v>
      </c>
      <c r="AJ35" t="e">
        <f t="shared" si="16"/>
        <v>#DIV/0!</v>
      </c>
      <c r="AK35" t="e">
        <f t="shared" si="17"/>
        <v>#DIV/0!</v>
      </c>
      <c r="AL35"/>
      <c r="AO35" s="59"/>
      <c r="AP35" s="73"/>
      <c r="AQ35" s="59"/>
      <c r="AR35" s="44"/>
    </row>
    <row r="36" spans="2:44" s="57" customFormat="1" ht="32.1" customHeight="1">
      <c r="B36" s="96">
        <f>'SKP Awal'!B39</f>
        <v>24</v>
      </c>
      <c r="C36" s="152" t="str">
        <f>'SKP Awal'!C39:D39</f>
        <v>Anggota Tim Kreatif dan Inovativ</v>
      </c>
      <c r="D36" s="153"/>
      <c r="E36" s="94">
        <f>'SKP Awal'!F39</f>
        <v>0</v>
      </c>
      <c r="F36" s="75">
        <f>'SKP Awal'!G39</f>
        <v>1</v>
      </c>
      <c r="G36" s="63">
        <f t="shared" ref="G36:G46" si="24">F36</f>
        <v>1</v>
      </c>
      <c r="H36" s="64" t="str">
        <f>'SKP Awal'!H39</f>
        <v>Paket</v>
      </c>
      <c r="I36" s="65">
        <f>'SKP Awal'!I39</f>
        <v>100</v>
      </c>
      <c r="J36" s="66">
        <f>'SKP Awal'!J39</f>
        <v>12</v>
      </c>
      <c r="K36" s="67">
        <v>6</v>
      </c>
      <c r="L36" s="52" t="str">
        <f>'SKP Awal'!K39</f>
        <v>bln</v>
      </c>
      <c r="M36" s="68" t="s">
        <v>22</v>
      </c>
      <c r="N36" s="76">
        <v>0</v>
      </c>
      <c r="O36" s="205">
        <f t="shared" si="23"/>
        <v>1</v>
      </c>
      <c r="P36" s="204" t="str">
        <f t="shared" si="0"/>
        <v>Paket</v>
      </c>
      <c r="Q36" s="65">
        <v>100</v>
      </c>
      <c r="R36" s="70">
        <f t="shared" si="1"/>
        <v>6</v>
      </c>
      <c r="S36" s="70" t="str">
        <f t="shared" si="2"/>
        <v>bln</v>
      </c>
      <c r="T36" s="68" t="s">
        <v>22</v>
      </c>
      <c r="U36" s="71">
        <f t="shared" si="3"/>
        <v>276</v>
      </c>
      <c r="V36" s="72">
        <f t="shared" si="4"/>
        <v>92</v>
      </c>
      <c r="W36" s="56"/>
      <c r="X36" s="57">
        <f t="shared" si="5"/>
        <v>1</v>
      </c>
      <c r="Y36" s="57">
        <f t="shared" si="6"/>
        <v>92</v>
      </c>
      <c r="AA36" s="57">
        <f t="shared" si="7"/>
        <v>0</v>
      </c>
      <c r="AB36" s="58" t="e">
        <f t="shared" si="8"/>
        <v>#VALUE!</v>
      </c>
      <c r="AC36" s="57">
        <f t="shared" si="9"/>
        <v>100</v>
      </c>
      <c r="AD36" s="57">
        <f t="shared" si="10"/>
        <v>100</v>
      </c>
      <c r="AE36" s="59">
        <f t="shared" si="11"/>
        <v>76.000000000000014</v>
      </c>
      <c r="AF36" s="59" t="e">
        <f t="shared" si="12"/>
        <v>#VALUE!</v>
      </c>
      <c r="AG36" s="57">
        <f t="shared" si="13"/>
        <v>76.000000000000014</v>
      </c>
      <c r="AH36" s="57">
        <f t="shared" si="14"/>
        <v>99.999999999999986</v>
      </c>
      <c r="AI36" t="e">
        <f t="shared" si="15"/>
        <v>#VALUE!</v>
      </c>
      <c r="AJ36" t="e">
        <f t="shared" si="16"/>
        <v>#VALUE!</v>
      </c>
      <c r="AK36">
        <f t="shared" si="17"/>
        <v>276</v>
      </c>
      <c r="AL36"/>
      <c r="AO36" s="59"/>
      <c r="AP36" s="73"/>
      <c r="AQ36" s="59"/>
      <c r="AR36" s="44"/>
    </row>
    <row r="37" spans="2:44" s="57" customFormat="1" ht="26.1" customHeight="1">
      <c r="B37" s="96">
        <f>'SKP Awal'!B40</f>
        <v>25</v>
      </c>
      <c r="C37" s="152" t="str">
        <f>'SKP Awal'!C40:D40</f>
        <v>Melaksanakan tugas kedinasan yang diberikan pimpinan baik lisan maupun tertulis</v>
      </c>
      <c r="D37" s="153"/>
      <c r="E37" s="94">
        <f>'SKP Awal'!F40</f>
        <v>0</v>
      </c>
      <c r="F37" s="75">
        <f>'SKP Awal'!G40</f>
        <v>1</v>
      </c>
      <c r="G37" s="63">
        <f t="shared" si="24"/>
        <v>1</v>
      </c>
      <c r="H37" s="64" t="str">
        <f>'SKP Awal'!H40</f>
        <v>paket</v>
      </c>
      <c r="I37" s="65">
        <f>'SKP Awal'!I40</f>
        <v>100</v>
      </c>
      <c r="J37" s="66">
        <f>'SKP Awal'!J40</f>
        <v>12</v>
      </c>
      <c r="K37" s="67">
        <v>6</v>
      </c>
      <c r="L37" s="52" t="str">
        <f>'SKP Awal'!K40</f>
        <v>bln</v>
      </c>
      <c r="M37" s="68" t="s">
        <v>22</v>
      </c>
      <c r="N37" s="76">
        <v>0</v>
      </c>
      <c r="O37" s="205">
        <f t="shared" si="23"/>
        <v>1</v>
      </c>
      <c r="P37" s="204" t="str">
        <f t="shared" si="0"/>
        <v>paket</v>
      </c>
      <c r="Q37" s="65">
        <v>100</v>
      </c>
      <c r="R37" s="70">
        <f t="shared" si="1"/>
        <v>6</v>
      </c>
      <c r="S37" s="70" t="str">
        <f t="shared" si="2"/>
        <v>bln</v>
      </c>
      <c r="T37" s="68" t="s">
        <v>22</v>
      </c>
      <c r="U37" s="71">
        <f t="shared" si="3"/>
        <v>276</v>
      </c>
      <c r="V37" s="72">
        <f t="shared" si="4"/>
        <v>92</v>
      </c>
      <c r="W37" s="56"/>
      <c r="X37" s="57">
        <f t="shared" si="5"/>
        <v>1</v>
      </c>
      <c r="Y37" s="57">
        <f t="shared" si="6"/>
        <v>92</v>
      </c>
      <c r="AA37" s="57">
        <f t="shared" si="7"/>
        <v>0</v>
      </c>
      <c r="AB37" s="58" t="e">
        <f t="shared" si="8"/>
        <v>#VALUE!</v>
      </c>
      <c r="AC37" s="57">
        <f t="shared" si="9"/>
        <v>100</v>
      </c>
      <c r="AD37" s="57">
        <f t="shared" si="10"/>
        <v>100</v>
      </c>
      <c r="AE37" s="59">
        <f t="shared" si="11"/>
        <v>76.000000000000014</v>
      </c>
      <c r="AF37" s="59" t="e">
        <f t="shared" si="12"/>
        <v>#VALUE!</v>
      </c>
      <c r="AG37" s="57">
        <f t="shared" si="13"/>
        <v>76.000000000000014</v>
      </c>
      <c r="AH37" s="57">
        <f t="shared" si="14"/>
        <v>99.999999999999986</v>
      </c>
      <c r="AI37" t="e">
        <f t="shared" si="15"/>
        <v>#VALUE!</v>
      </c>
      <c r="AJ37" t="e">
        <f t="shared" si="16"/>
        <v>#VALUE!</v>
      </c>
      <c r="AK37">
        <f t="shared" si="17"/>
        <v>276</v>
      </c>
      <c r="AL37"/>
      <c r="AO37" s="59"/>
      <c r="AP37" s="73"/>
      <c r="AQ37" s="59"/>
      <c r="AR37" s="44"/>
    </row>
    <row r="38" spans="2:44" s="57" customFormat="1" ht="26.1" customHeight="1">
      <c r="B38" s="96">
        <f>'SKP Awal'!B41</f>
        <v>26</v>
      </c>
      <c r="C38" s="152" t="str">
        <f>'SKP Awal'!C41:D41</f>
        <v>Menyiapkan peralatan video conference</v>
      </c>
      <c r="D38" s="153"/>
      <c r="E38" s="94">
        <f>'SKP Awal'!F41</f>
        <v>0.79200000000000004</v>
      </c>
      <c r="F38" s="75">
        <f>'SKP Awal'!G41</f>
        <v>24</v>
      </c>
      <c r="G38" s="63">
        <v>18</v>
      </c>
      <c r="H38" s="64" t="str">
        <f>'SKP Awal'!H41</f>
        <v>Laporan</v>
      </c>
      <c r="I38" s="65">
        <f>'SKP Awal'!I41</f>
        <v>100</v>
      </c>
      <c r="J38" s="66">
        <f>'SKP Awal'!J41</f>
        <v>12</v>
      </c>
      <c r="K38" s="67">
        <v>6</v>
      </c>
      <c r="L38" s="52" t="str">
        <f>'SKP Awal'!K41</f>
        <v>bln</v>
      </c>
      <c r="M38" s="68" t="s">
        <v>22</v>
      </c>
      <c r="N38" s="76">
        <v>0.59400000000000008</v>
      </c>
      <c r="O38" s="205">
        <f t="shared" si="23"/>
        <v>18</v>
      </c>
      <c r="P38" s="204" t="str">
        <f t="shared" si="0"/>
        <v>Laporan</v>
      </c>
      <c r="Q38" s="65">
        <v>99</v>
      </c>
      <c r="R38" s="70">
        <f t="shared" si="1"/>
        <v>6</v>
      </c>
      <c r="S38" s="70" t="str">
        <f t="shared" si="2"/>
        <v>bln</v>
      </c>
      <c r="T38" s="68" t="s">
        <v>22</v>
      </c>
      <c r="U38" s="71">
        <f t="shared" si="3"/>
        <v>275</v>
      </c>
      <c r="V38" s="72">
        <f t="shared" si="4"/>
        <v>91.666666666666671</v>
      </c>
      <c r="W38" s="56"/>
      <c r="X38" s="57">
        <f t="shared" si="5"/>
        <v>1</v>
      </c>
      <c r="Y38" s="57">
        <f t="shared" si="6"/>
        <v>91.666666666666671</v>
      </c>
      <c r="AA38" s="57">
        <f t="shared" si="7"/>
        <v>0</v>
      </c>
      <c r="AB38" s="58" t="e">
        <f t="shared" si="8"/>
        <v>#VALUE!</v>
      </c>
      <c r="AC38" s="57">
        <f t="shared" si="9"/>
        <v>100</v>
      </c>
      <c r="AD38" s="57">
        <f t="shared" si="10"/>
        <v>99</v>
      </c>
      <c r="AE38" s="59">
        <f t="shared" si="11"/>
        <v>76.000000000000014</v>
      </c>
      <c r="AF38" s="59" t="e">
        <f t="shared" si="12"/>
        <v>#VALUE!</v>
      </c>
      <c r="AG38" s="57">
        <f t="shared" si="13"/>
        <v>76.000000000000014</v>
      </c>
      <c r="AH38" s="57">
        <f t="shared" si="14"/>
        <v>99.999999999999986</v>
      </c>
      <c r="AI38" t="e">
        <f t="shared" si="15"/>
        <v>#VALUE!</v>
      </c>
      <c r="AJ38" t="e">
        <f t="shared" si="16"/>
        <v>#VALUE!</v>
      </c>
      <c r="AK38">
        <f t="shared" si="17"/>
        <v>275</v>
      </c>
      <c r="AL38"/>
      <c r="AO38" s="59"/>
      <c r="AP38" s="73"/>
      <c r="AQ38" s="59"/>
      <c r="AR38" s="44"/>
    </row>
    <row r="39" spans="2:44" s="57" customFormat="1" ht="26.1" customHeight="1">
      <c r="B39" s="96">
        <f>'SKP Awal'!B42</f>
        <v>27</v>
      </c>
      <c r="C39" s="152" t="str">
        <f>'SKP Awal'!C42:D42</f>
        <v>Mengikuti Seminar/Workshop</v>
      </c>
      <c r="D39" s="153"/>
      <c r="E39" s="94">
        <f>'SKP Awal'!F42</f>
        <v>9</v>
      </c>
      <c r="F39" s="75">
        <f>'SKP Awal'!G42</f>
        <v>3</v>
      </c>
      <c r="G39" s="63">
        <v>1</v>
      </c>
      <c r="H39" s="64" t="str">
        <f>'SKP Awal'!H42</f>
        <v>Setifikat</v>
      </c>
      <c r="I39" s="65">
        <f>'SKP Awal'!I42</f>
        <v>100</v>
      </c>
      <c r="J39" s="66">
        <f>'SKP Awal'!J42</f>
        <v>12</v>
      </c>
      <c r="K39" s="67">
        <v>6</v>
      </c>
      <c r="L39" s="52" t="str">
        <f>'SKP Awal'!K42</f>
        <v>bln</v>
      </c>
      <c r="M39" s="68" t="s">
        <v>22</v>
      </c>
      <c r="N39" s="76">
        <v>3</v>
      </c>
      <c r="O39" s="205">
        <f t="shared" si="23"/>
        <v>1</v>
      </c>
      <c r="P39" s="204" t="str">
        <f t="shared" si="0"/>
        <v>Setifikat</v>
      </c>
      <c r="Q39" s="65">
        <v>100</v>
      </c>
      <c r="R39" s="70">
        <f t="shared" si="1"/>
        <v>6</v>
      </c>
      <c r="S39" s="70" t="str">
        <f t="shared" si="2"/>
        <v>bln</v>
      </c>
      <c r="T39" s="68" t="s">
        <v>22</v>
      </c>
      <c r="U39" s="71">
        <f t="shared" si="3"/>
        <v>276</v>
      </c>
      <c r="V39" s="72">
        <f t="shared" si="4"/>
        <v>92</v>
      </c>
      <c r="W39" s="56"/>
      <c r="X39" s="57">
        <f t="shared" si="5"/>
        <v>1</v>
      </c>
      <c r="Y39" s="57">
        <f t="shared" si="6"/>
        <v>92</v>
      </c>
      <c r="AA39" s="57">
        <f t="shared" si="7"/>
        <v>0</v>
      </c>
      <c r="AB39" s="58" t="e">
        <f t="shared" si="8"/>
        <v>#VALUE!</v>
      </c>
      <c r="AC39" s="57">
        <f t="shared" si="9"/>
        <v>100</v>
      </c>
      <c r="AD39" s="57">
        <f t="shared" si="10"/>
        <v>100</v>
      </c>
      <c r="AE39" s="59">
        <f t="shared" si="11"/>
        <v>76.000000000000014</v>
      </c>
      <c r="AF39" s="59" t="e">
        <f t="shared" si="12"/>
        <v>#VALUE!</v>
      </c>
      <c r="AG39" s="57">
        <f t="shared" si="13"/>
        <v>76.000000000000014</v>
      </c>
      <c r="AH39" s="57">
        <f t="shared" si="14"/>
        <v>99.999999999999986</v>
      </c>
      <c r="AI39" t="e">
        <f t="shared" si="15"/>
        <v>#VALUE!</v>
      </c>
      <c r="AJ39" t="e">
        <f t="shared" si="16"/>
        <v>#VALUE!</v>
      </c>
      <c r="AK39">
        <f t="shared" si="17"/>
        <v>276</v>
      </c>
      <c r="AL39"/>
      <c r="AO39" s="59"/>
      <c r="AP39" s="73"/>
      <c r="AQ39" s="59"/>
      <c r="AR39" s="44"/>
    </row>
    <row r="40" spans="2:44" s="57" customFormat="1" ht="20.100000000000001" customHeight="1">
      <c r="B40" s="96"/>
      <c r="C40" s="199" t="str">
        <f>'SKP Awal'!C43:D43</f>
        <v>KEGIATAN TUGAS SEBAGAI SUBKOORDINATOR FUNGSI</v>
      </c>
      <c r="D40" s="200"/>
      <c r="E40" s="94"/>
      <c r="F40" s="75"/>
      <c r="G40" s="63"/>
      <c r="H40" s="64"/>
      <c r="I40" s="65"/>
      <c r="J40" s="66"/>
      <c r="K40" s="67"/>
      <c r="L40" s="52"/>
      <c r="M40" s="68"/>
      <c r="N40" s="76"/>
      <c r="O40" s="205"/>
      <c r="P40" s="204"/>
      <c r="Q40" s="65"/>
      <c r="R40" s="70"/>
      <c r="S40" s="70"/>
      <c r="T40" s="68"/>
      <c r="U40" s="71"/>
      <c r="V40" s="72"/>
      <c r="W40" s="56"/>
      <c r="X40" s="57">
        <f t="shared" si="5"/>
        <v>0</v>
      </c>
      <c r="Y40" s="57">
        <f t="shared" si="6"/>
        <v>0</v>
      </c>
      <c r="AA40" s="57" t="e">
        <f t="shared" si="7"/>
        <v>#DIV/0!</v>
      </c>
      <c r="AB40" s="58" t="e">
        <f t="shared" si="8"/>
        <v>#DIV/0!</v>
      </c>
      <c r="AC40" s="57" t="e">
        <f t="shared" si="9"/>
        <v>#DIV/0!</v>
      </c>
      <c r="AD40" s="57" t="e">
        <f t="shared" si="10"/>
        <v>#DIV/0!</v>
      </c>
      <c r="AE40" s="59" t="e">
        <f t="shared" si="11"/>
        <v>#DIV/0!</v>
      </c>
      <c r="AF40" s="59" t="e">
        <f t="shared" si="12"/>
        <v>#DIV/0!</v>
      </c>
      <c r="AG40" s="57" t="e">
        <f t="shared" si="13"/>
        <v>#DIV/0!</v>
      </c>
      <c r="AH40" s="57" t="e">
        <f t="shared" si="14"/>
        <v>#DIV/0!</v>
      </c>
      <c r="AI40" t="e">
        <f t="shared" si="15"/>
        <v>#DIV/0!</v>
      </c>
      <c r="AJ40" t="e">
        <f t="shared" si="16"/>
        <v>#DIV/0!</v>
      </c>
      <c r="AK40" t="e">
        <f t="shared" si="17"/>
        <v>#DIV/0!</v>
      </c>
      <c r="AL40"/>
      <c r="AO40" s="59"/>
      <c r="AP40" s="73"/>
      <c r="AQ40" s="59"/>
      <c r="AR40" s="44"/>
    </row>
    <row r="41" spans="2:44" s="57" customFormat="1" ht="44.25" customHeight="1">
      <c r="B41" s="96">
        <f>'SKP Awal'!B44</f>
        <v>28</v>
      </c>
      <c r="C41" s="152" t="str">
        <f>'SKP Awal'!C44:D44</f>
        <v xml:space="preserve">Menyusun program kerja tahunan Fungsi Integrasi Pengolahan Data berdasarkan Renstra BPS dan kebijakan pimpinan dalam penyelenggaraan statistik </v>
      </c>
      <c r="D41" s="153"/>
      <c r="E41" s="201">
        <v>25</v>
      </c>
      <c r="F41" s="75">
        <f>'SKP Awal'!G44</f>
        <v>1</v>
      </c>
      <c r="G41" s="63">
        <f t="shared" si="24"/>
        <v>1</v>
      </c>
      <c r="H41" s="64" t="str">
        <f>'SKP Awal'!H44</f>
        <v>Kegiatan</v>
      </c>
      <c r="I41" s="65">
        <f>'SKP Awal'!I44</f>
        <v>100</v>
      </c>
      <c r="J41" s="66">
        <f>'SKP Awal'!J44</f>
        <v>12</v>
      </c>
      <c r="K41" s="67">
        <v>6</v>
      </c>
      <c r="L41" s="52" t="str">
        <f>'SKP Awal'!K44</f>
        <v>bln</v>
      </c>
      <c r="M41" s="68" t="s">
        <v>22</v>
      </c>
      <c r="N41" s="76">
        <v>0</v>
      </c>
      <c r="O41" s="205">
        <f t="shared" si="23"/>
        <v>1</v>
      </c>
      <c r="P41" s="204" t="str">
        <f t="shared" si="0"/>
        <v>Kegiatan</v>
      </c>
      <c r="Q41" s="65">
        <v>100</v>
      </c>
      <c r="R41" s="70">
        <f t="shared" si="1"/>
        <v>6</v>
      </c>
      <c r="S41" s="70" t="str">
        <f t="shared" si="2"/>
        <v>bln</v>
      </c>
      <c r="T41" s="68" t="s">
        <v>22</v>
      </c>
      <c r="U41" s="71">
        <f t="shared" si="3"/>
        <v>276</v>
      </c>
      <c r="V41" s="72">
        <f t="shared" si="4"/>
        <v>92</v>
      </c>
      <c r="W41" s="56"/>
      <c r="X41" s="57">
        <f t="shared" si="5"/>
        <v>1</v>
      </c>
      <c r="Y41" s="57">
        <f t="shared" si="6"/>
        <v>92</v>
      </c>
      <c r="AA41" s="57">
        <f t="shared" si="7"/>
        <v>0</v>
      </c>
      <c r="AB41" s="58" t="e">
        <f t="shared" si="8"/>
        <v>#VALUE!</v>
      </c>
      <c r="AC41" s="57">
        <f t="shared" si="9"/>
        <v>100</v>
      </c>
      <c r="AD41" s="57">
        <f t="shared" si="10"/>
        <v>100</v>
      </c>
      <c r="AE41" s="59">
        <f t="shared" si="11"/>
        <v>76.000000000000014</v>
      </c>
      <c r="AF41" s="59" t="e">
        <f t="shared" si="12"/>
        <v>#VALUE!</v>
      </c>
      <c r="AG41" s="57">
        <f t="shared" si="13"/>
        <v>76.000000000000014</v>
      </c>
      <c r="AH41" s="57">
        <f t="shared" si="14"/>
        <v>99.999999999999986</v>
      </c>
      <c r="AI41" t="e">
        <f t="shared" si="15"/>
        <v>#VALUE!</v>
      </c>
      <c r="AJ41" t="e">
        <f t="shared" si="16"/>
        <v>#VALUE!</v>
      </c>
      <c r="AK41">
        <f t="shared" si="17"/>
        <v>276</v>
      </c>
      <c r="AL41"/>
      <c r="AO41" s="59"/>
      <c r="AP41" s="73"/>
      <c r="AQ41" s="59"/>
      <c r="AR41" s="44"/>
    </row>
    <row r="42" spans="2:44" s="57" customFormat="1" ht="72" customHeight="1">
      <c r="B42" s="96">
        <f>'SKP Awal'!B45</f>
        <v>29</v>
      </c>
      <c r="C42" s="152" t="str">
        <f>'SKP Awal'!C45:D45</f>
        <v>Mengkoordinasikan, mengatur, membagi, memeriksa, mengarahkan serta mengevaluasi Pelaksanaan Tugas Staf di Fungsi Integrasi Pengolahan Data mulai dari persiapan, penerimaan, pengumpulan, pengolahan/penyelesaian, penyimpanan, dan pengelolaan hasil pengolahan Data sesuai ketentuan, peraturan, dan tata cara yang berlaku untuk keserasihan dan keselarasan pelaksanaan tugas</v>
      </c>
      <c r="D42" s="153"/>
      <c r="E42" s="202"/>
      <c r="F42" s="75">
        <f>'SKP Awal'!G45</f>
        <v>2</v>
      </c>
      <c r="G42" s="63">
        <f t="shared" si="24"/>
        <v>2</v>
      </c>
      <c r="H42" s="64" t="str">
        <f>'SKP Awal'!H45</f>
        <v>Kegiatan</v>
      </c>
      <c r="I42" s="65">
        <f>'SKP Awal'!I45</f>
        <v>100</v>
      </c>
      <c r="J42" s="66">
        <f>'SKP Awal'!J45</f>
        <v>12</v>
      </c>
      <c r="K42" s="67">
        <v>6</v>
      </c>
      <c r="L42" s="52" t="str">
        <f>'SKP Awal'!K45</f>
        <v>bln</v>
      </c>
      <c r="M42" s="68" t="s">
        <v>22</v>
      </c>
      <c r="N42" s="76">
        <v>0</v>
      </c>
      <c r="O42" s="205">
        <f t="shared" si="23"/>
        <v>2</v>
      </c>
      <c r="P42" s="204" t="str">
        <f t="shared" si="0"/>
        <v>Kegiatan</v>
      </c>
      <c r="Q42" s="65">
        <v>100</v>
      </c>
      <c r="R42" s="70">
        <f t="shared" si="1"/>
        <v>6</v>
      </c>
      <c r="S42" s="70" t="str">
        <f t="shared" si="2"/>
        <v>bln</v>
      </c>
      <c r="T42" s="68" t="s">
        <v>22</v>
      </c>
      <c r="U42" s="71">
        <f t="shared" si="3"/>
        <v>276</v>
      </c>
      <c r="V42" s="72">
        <f t="shared" si="4"/>
        <v>92</v>
      </c>
      <c r="W42" s="56"/>
      <c r="X42" s="57">
        <f t="shared" si="5"/>
        <v>1</v>
      </c>
      <c r="Y42" s="57">
        <f t="shared" si="6"/>
        <v>92</v>
      </c>
      <c r="AA42" s="57">
        <f t="shared" si="7"/>
        <v>0</v>
      </c>
      <c r="AB42" s="58" t="e">
        <f t="shared" si="8"/>
        <v>#VALUE!</v>
      </c>
      <c r="AC42" s="57">
        <f t="shared" si="9"/>
        <v>100</v>
      </c>
      <c r="AD42" s="57">
        <f t="shared" si="10"/>
        <v>100</v>
      </c>
      <c r="AE42" s="59">
        <f t="shared" si="11"/>
        <v>76.000000000000014</v>
      </c>
      <c r="AF42" s="59" t="e">
        <f t="shared" si="12"/>
        <v>#VALUE!</v>
      </c>
      <c r="AG42" s="57">
        <f t="shared" si="13"/>
        <v>76.000000000000014</v>
      </c>
      <c r="AH42" s="57">
        <f t="shared" si="14"/>
        <v>99.999999999999986</v>
      </c>
      <c r="AI42" t="e">
        <f t="shared" si="15"/>
        <v>#VALUE!</v>
      </c>
      <c r="AJ42" t="e">
        <f t="shared" si="16"/>
        <v>#VALUE!</v>
      </c>
      <c r="AK42">
        <f t="shared" si="17"/>
        <v>276</v>
      </c>
      <c r="AL42"/>
      <c r="AO42" s="59"/>
      <c r="AP42" s="73"/>
      <c r="AQ42" s="59"/>
      <c r="AR42" s="44"/>
    </row>
    <row r="43" spans="2:44" s="57" customFormat="1" ht="59.25" customHeight="1">
      <c r="B43" s="96">
        <f>'SKP Awal'!B46</f>
        <v>30</v>
      </c>
      <c r="C43" s="152" t="str">
        <f>'SKP Awal'!C46:D46</f>
        <v>Mengkonsultasikan pelaksanaan pekerjaan Fungsi Integrasi Pengolahan Data kepada KF (Koordinator Fungsi) IPDS Provinsi dengan berbicara langsung agar kegiatan selaras dengan kebijaksanaan pimpinan.</v>
      </c>
      <c r="D43" s="153"/>
      <c r="E43" s="202"/>
      <c r="F43" s="75">
        <f>'SKP Awal'!G46</f>
        <v>2</v>
      </c>
      <c r="G43" s="63">
        <f t="shared" si="24"/>
        <v>2</v>
      </c>
      <c r="H43" s="64" t="str">
        <f>'SKP Awal'!H46</f>
        <v>Kegiatan</v>
      </c>
      <c r="I43" s="65">
        <f>'SKP Awal'!I46</f>
        <v>100</v>
      </c>
      <c r="J43" s="66">
        <f>'SKP Awal'!J46</f>
        <v>12</v>
      </c>
      <c r="K43" s="67">
        <v>6</v>
      </c>
      <c r="L43" s="52" t="str">
        <f>'SKP Awal'!K46</f>
        <v>bln</v>
      </c>
      <c r="M43" s="68" t="s">
        <v>22</v>
      </c>
      <c r="N43" s="76">
        <v>0</v>
      </c>
      <c r="O43" s="205">
        <f t="shared" si="23"/>
        <v>2</v>
      </c>
      <c r="P43" s="204" t="str">
        <f t="shared" si="0"/>
        <v>Kegiatan</v>
      </c>
      <c r="Q43" s="65">
        <v>100</v>
      </c>
      <c r="R43" s="70">
        <f t="shared" si="1"/>
        <v>6</v>
      </c>
      <c r="S43" s="70" t="str">
        <f t="shared" si="2"/>
        <v>bln</v>
      </c>
      <c r="T43" s="68" t="s">
        <v>22</v>
      </c>
      <c r="U43" s="71">
        <f t="shared" si="3"/>
        <v>276</v>
      </c>
      <c r="V43" s="72">
        <f t="shared" si="4"/>
        <v>92</v>
      </c>
      <c r="W43" s="56"/>
      <c r="X43" s="57">
        <f t="shared" si="5"/>
        <v>1</v>
      </c>
      <c r="Y43" s="57">
        <f t="shared" si="6"/>
        <v>92</v>
      </c>
      <c r="AA43" s="57">
        <f t="shared" si="7"/>
        <v>0</v>
      </c>
      <c r="AB43" s="58" t="e">
        <f t="shared" si="8"/>
        <v>#VALUE!</v>
      </c>
      <c r="AC43" s="57">
        <f t="shared" si="9"/>
        <v>100</v>
      </c>
      <c r="AD43" s="57">
        <f t="shared" si="10"/>
        <v>100</v>
      </c>
      <c r="AE43" s="59">
        <f t="shared" si="11"/>
        <v>76.000000000000014</v>
      </c>
      <c r="AF43" s="59" t="e">
        <f t="shared" si="12"/>
        <v>#VALUE!</v>
      </c>
      <c r="AG43" s="57">
        <f t="shared" si="13"/>
        <v>76.000000000000014</v>
      </c>
      <c r="AH43" s="57">
        <f t="shared" si="14"/>
        <v>99.999999999999986</v>
      </c>
      <c r="AI43" t="e">
        <f t="shared" si="15"/>
        <v>#VALUE!</v>
      </c>
      <c r="AJ43" t="e">
        <f t="shared" si="16"/>
        <v>#VALUE!</v>
      </c>
      <c r="AK43">
        <f t="shared" si="17"/>
        <v>276</v>
      </c>
      <c r="AL43"/>
      <c r="AO43" s="59"/>
      <c r="AP43" s="73"/>
      <c r="AQ43" s="59"/>
      <c r="AR43" s="44"/>
    </row>
    <row r="44" spans="2:44" s="57" customFormat="1" ht="47.25" customHeight="1">
      <c r="B44" s="96">
        <f>'SKP Awal'!B47</f>
        <v>31</v>
      </c>
      <c r="C44" s="152" t="str">
        <f>'SKP Awal'!C47:D47</f>
        <v>Melaporkan perkembangan kemajuan dan hasil kegiatan teknis pengolahan statistik dan kegiatan terkait lainnya kepada KF (Koodinator Fungsi) IPDS Provinsi</v>
      </c>
      <c r="D44" s="153"/>
      <c r="E44" s="202"/>
      <c r="F44" s="75">
        <f>'SKP Awal'!G47</f>
        <v>2</v>
      </c>
      <c r="G44" s="63">
        <f t="shared" si="24"/>
        <v>2</v>
      </c>
      <c r="H44" s="64" t="str">
        <f>'SKP Awal'!H47</f>
        <v>Kegiatan</v>
      </c>
      <c r="I44" s="65">
        <f>'SKP Awal'!I47</f>
        <v>100</v>
      </c>
      <c r="J44" s="66">
        <f>'SKP Awal'!J47</f>
        <v>12</v>
      </c>
      <c r="K44" s="67">
        <v>6</v>
      </c>
      <c r="L44" s="52" t="str">
        <f>'SKP Awal'!K47</f>
        <v>bln</v>
      </c>
      <c r="M44" s="68" t="s">
        <v>22</v>
      </c>
      <c r="N44" s="76">
        <v>0</v>
      </c>
      <c r="O44" s="205">
        <f t="shared" si="23"/>
        <v>2</v>
      </c>
      <c r="P44" s="204" t="str">
        <f t="shared" si="0"/>
        <v>Kegiatan</v>
      </c>
      <c r="Q44" s="65">
        <v>100</v>
      </c>
      <c r="R44" s="70">
        <f t="shared" si="1"/>
        <v>6</v>
      </c>
      <c r="S44" s="70" t="str">
        <f t="shared" si="2"/>
        <v>bln</v>
      </c>
      <c r="T44" s="68" t="s">
        <v>22</v>
      </c>
      <c r="U44" s="71">
        <f t="shared" si="3"/>
        <v>276</v>
      </c>
      <c r="V44" s="72">
        <f t="shared" si="4"/>
        <v>92</v>
      </c>
      <c r="W44" s="56"/>
      <c r="X44" s="57">
        <f t="shared" si="5"/>
        <v>1</v>
      </c>
      <c r="Y44" s="57">
        <f t="shared" si="6"/>
        <v>92</v>
      </c>
      <c r="AA44" s="57">
        <f t="shared" si="7"/>
        <v>0</v>
      </c>
      <c r="AB44" s="58" t="e">
        <f t="shared" si="8"/>
        <v>#VALUE!</v>
      </c>
      <c r="AC44" s="57">
        <f t="shared" si="9"/>
        <v>100</v>
      </c>
      <c r="AD44" s="57">
        <f t="shared" si="10"/>
        <v>100</v>
      </c>
      <c r="AE44" s="59">
        <f t="shared" si="11"/>
        <v>76.000000000000014</v>
      </c>
      <c r="AF44" s="59" t="e">
        <f t="shared" si="12"/>
        <v>#VALUE!</v>
      </c>
      <c r="AG44" s="57">
        <f t="shared" si="13"/>
        <v>76.000000000000014</v>
      </c>
      <c r="AH44" s="57">
        <f t="shared" si="14"/>
        <v>99.999999999999986</v>
      </c>
      <c r="AI44" t="e">
        <f t="shared" si="15"/>
        <v>#VALUE!</v>
      </c>
      <c r="AJ44" t="e">
        <f t="shared" si="16"/>
        <v>#VALUE!</v>
      </c>
      <c r="AK44">
        <f t="shared" si="17"/>
        <v>276</v>
      </c>
      <c r="AL44"/>
      <c r="AO44" s="59"/>
      <c r="AP44" s="73"/>
      <c r="AQ44" s="59"/>
      <c r="AR44" s="44"/>
    </row>
    <row r="45" spans="2:44" s="57" customFormat="1" ht="46.5" customHeight="1">
      <c r="B45" s="96">
        <f>'SKP Awal'!B48</f>
        <v>32</v>
      </c>
      <c r="C45" s="152" t="str">
        <f>'SKP Awal'!C48:D48</f>
        <v>Memberikan Penilaian Pelaksanaan Pekerjaan kepada bawahan sesuai ketentuan, peraturan, dan tatacara yang berlaku untuk dasar pembinaan</v>
      </c>
      <c r="D45" s="153"/>
      <c r="E45" s="202"/>
      <c r="F45" s="75">
        <f>'SKP Awal'!G48</f>
        <v>1</v>
      </c>
      <c r="G45" s="63">
        <f t="shared" si="24"/>
        <v>1</v>
      </c>
      <c r="H45" s="64" t="str">
        <f>'SKP Awal'!H48</f>
        <v>Paket</v>
      </c>
      <c r="I45" s="65">
        <f>'SKP Awal'!I48</f>
        <v>100</v>
      </c>
      <c r="J45" s="66">
        <f>'SKP Awal'!J48</f>
        <v>12</v>
      </c>
      <c r="K45" s="67">
        <v>6</v>
      </c>
      <c r="L45" s="52" t="str">
        <f>'SKP Awal'!K48</f>
        <v>bln</v>
      </c>
      <c r="M45" s="68" t="s">
        <v>22</v>
      </c>
      <c r="N45" s="76">
        <v>0</v>
      </c>
      <c r="O45" s="205">
        <f t="shared" si="23"/>
        <v>1</v>
      </c>
      <c r="P45" s="204" t="str">
        <f t="shared" si="0"/>
        <v>Paket</v>
      </c>
      <c r="Q45" s="65">
        <v>100</v>
      </c>
      <c r="R45" s="70">
        <f t="shared" si="1"/>
        <v>6</v>
      </c>
      <c r="S45" s="70" t="str">
        <f t="shared" si="2"/>
        <v>bln</v>
      </c>
      <c r="T45" s="68" t="s">
        <v>22</v>
      </c>
      <c r="U45" s="71">
        <f t="shared" si="3"/>
        <v>276</v>
      </c>
      <c r="V45" s="72">
        <f t="shared" si="4"/>
        <v>92</v>
      </c>
      <c r="W45" s="56"/>
      <c r="X45" s="57">
        <f t="shared" si="5"/>
        <v>1</v>
      </c>
      <c r="Y45" s="57">
        <f t="shared" si="6"/>
        <v>92</v>
      </c>
      <c r="AA45" s="57">
        <f t="shared" si="7"/>
        <v>0</v>
      </c>
      <c r="AB45" s="58" t="e">
        <f t="shared" si="8"/>
        <v>#VALUE!</v>
      </c>
      <c r="AC45" s="57">
        <f t="shared" si="9"/>
        <v>100</v>
      </c>
      <c r="AD45" s="57">
        <f t="shared" si="10"/>
        <v>100</v>
      </c>
      <c r="AE45" s="59">
        <f t="shared" si="11"/>
        <v>76.000000000000014</v>
      </c>
      <c r="AF45" s="59" t="e">
        <f t="shared" si="12"/>
        <v>#VALUE!</v>
      </c>
      <c r="AG45" s="57">
        <f t="shared" si="13"/>
        <v>76.000000000000014</v>
      </c>
      <c r="AH45" s="57">
        <f t="shared" si="14"/>
        <v>99.999999999999986</v>
      </c>
      <c r="AI45" t="e">
        <f t="shared" si="15"/>
        <v>#VALUE!</v>
      </c>
      <c r="AJ45" t="e">
        <f t="shared" si="16"/>
        <v>#VALUE!</v>
      </c>
      <c r="AK45">
        <f t="shared" si="17"/>
        <v>276</v>
      </c>
      <c r="AL45"/>
      <c r="AO45" s="59"/>
      <c r="AP45" s="73"/>
      <c r="AQ45" s="59"/>
      <c r="AR45" s="44"/>
    </row>
    <row r="46" spans="2:44" s="57" customFormat="1" ht="27.95" customHeight="1" thickBot="1">
      <c r="B46" s="96">
        <f>'SKP Awal'!B49</f>
        <v>33</v>
      </c>
      <c r="C46" s="152" t="str">
        <f>'SKP Awal'!C49:D49</f>
        <v>Melaksanakan tugas kedinasan lain yang diperintahkan pimpinan baik lisan maupun tertulis</v>
      </c>
      <c r="D46" s="153"/>
      <c r="E46" s="203"/>
      <c r="F46" s="75">
        <f>'SKP Awal'!G49</f>
        <v>1</v>
      </c>
      <c r="G46" s="63">
        <f t="shared" si="24"/>
        <v>1</v>
      </c>
      <c r="H46" s="64" t="str">
        <f>'SKP Awal'!H49</f>
        <v>Paket</v>
      </c>
      <c r="I46" s="65">
        <f>'SKP Awal'!I49</f>
        <v>100</v>
      </c>
      <c r="J46" s="66">
        <f>'SKP Awal'!J49</f>
        <v>12</v>
      </c>
      <c r="K46" s="67">
        <v>6</v>
      </c>
      <c r="L46" s="52" t="str">
        <f>'SKP Awal'!K49</f>
        <v>bln</v>
      </c>
      <c r="M46" s="68" t="s">
        <v>22</v>
      </c>
      <c r="N46" s="76">
        <v>0</v>
      </c>
      <c r="O46" s="205">
        <f t="shared" si="23"/>
        <v>1</v>
      </c>
      <c r="P46" s="204" t="str">
        <f t="shared" si="0"/>
        <v>Paket</v>
      </c>
      <c r="Q46" s="65">
        <v>100</v>
      </c>
      <c r="R46" s="70">
        <f t="shared" si="1"/>
        <v>6</v>
      </c>
      <c r="S46" s="70" t="str">
        <f t="shared" si="2"/>
        <v>bln</v>
      </c>
      <c r="T46" s="68" t="s">
        <v>22</v>
      </c>
      <c r="U46" s="71">
        <f t="shared" si="3"/>
        <v>276</v>
      </c>
      <c r="V46" s="72">
        <f t="shared" si="4"/>
        <v>92</v>
      </c>
      <c r="W46" s="56"/>
      <c r="X46" s="57">
        <f t="shared" si="5"/>
        <v>1</v>
      </c>
      <c r="Y46" s="57">
        <f t="shared" si="6"/>
        <v>92</v>
      </c>
      <c r="AA46" s="57">
        <f t="shared" si="7"/>
        <v>0</v>
      </c>
      <c r="AB46" s="58" t="e">
        <f t="shared" si="8"/>
        <v>#VALUE!</v>
      </c>
      <c r="AC46" s="57">
        <f t="shared" si="9"/>
        <v>100</v>
      </c>
      <c r="AD46" s="57">
        <f t="shared" si="10"/>
        <v>100</v>
      </c>
      <c r="AE46" s="59">
        <f t="shared" si="11"/>
        <v>76.000000000000014</v>
      </c>
      <c r="AF46" s="59" t="e">
        <f t="shared" si="12"/>
        <v>#VALUE!</v>
      </c>
      <c r="AG46" s="57">
        <f t="shared" si="13"/>
        <v>76.000000000000014</v>
      </c>
      <c r="AH46" s="57">
        <f t="shared" si="14"/>
        <v>99.999999999999986</v>
      </c>
      <c r="AI46" t="e">
        <f t="shared" si="15"/>
        <v>#VALUE!</v>
      </c>
      <c r="AJ46" t="e">
        <f t="shared" si="16"/>
        <v>#VALUE!</v>
      </c>
      <c r="AK46">
        <f t="shared" si="17"/>
        <v>276</v>
      </c>
      <c r="AL46"/>
      <c r="AO46" s="59"/>
      <c r="AP46" s="73"/>
      <c r="AQ46" s="59"/>
      <c r="AR46" s="44"/>
    </row>
    <row r="47" spans="2:44" ht="15.75" customHeight="1" thickTop="1" thickBot="1">
      <c r="B47" s="95"/>
      <c r="C47" s="92"/>
      <c r="D47" s="93"/>
      <c r="E47" s="77"/>
      <c r="F47" s="77"/>
      <c r="G47" s="164"/>
      <c r="H47" s="164"/>
      <c r="I47" s="164"/>
      <c r="J47" s="164"/>
      <c r="K47" s="164"/>
      <c r="L47" s="164"/>
      <c r="M47" s="165"/>
      <c r="N47" s="78"/>
      <c r="O47" s="166"/>
      <c r="P47" s="167"/>
      <c r="Q47" s="167"/>
      <c r="R47" s="167"/>
      <c r="S47" s="167"/>
      <c r="T47" s="167"/>
      <c r="U47" s="79"/>
      <c r="V47" s="80"/>
      <c r="AB47">
        <f>SUM(AC16:AE16)</f>
        <v>276</v>
      </c>
    </row>
    <row r="48" spans="2:44" ht="15.75" customHeight="1" thickTop="1" thickBot="1">
      <c r="B48" s="81"/>
      <c r="C48" s="82"/>
      <c r="D48" s="82"/>
      <c r="E48" s="83"/>
      <c r="F48" s="83"/>
      <c r="G48" s="84"/>
      <c r="H48" s="84"/>
      <c r="I48" s="84"/>
      <c r="J48" s="84"/>
      <c r="K48" s="84"/>
      <c r="L48" s="84"/>
      <c r="M48" s="84"/>
      <c r="N48" s="85"/>
      <c r="O48" s="86"/>
      <c r="P48" s="86"/>
      <c r="Q48" s="86"/>
      <c r="R48" s="86"/>
      <c r="S48" s="86"/>
      <c r="T48" s="86"/>
      <c r="U48" s="86"/>
      <c r="V48" s="87"/>
    </row>
    <row r="49" spans="2:24" ht="18.75" customHeight="1" thickTop="1">
      <c r="B49" s="154" t="s">
        <v>85</v>
      </c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88">
        <f>(SUM(Y8:Y46)/X49)</f>
        <v>91.89898989898991</v>
      </c>
      <c r="X49">
        <f>SUM(X8:X46)</f>
        <v>33</v>
      </c>
    </row>
    <row r="50" spans="2:24" ht="18.75" customHeight="1" thickBot="1">
      <c r="B50" s="156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57"/>
      <c r="V50" s="89" t="str">
        <f>IF(V49&lt;=50,"(Buruk)",IF(V49&lt;=60,"(Sedang)",IF(V49&lt;=75,"(Cukup)",IF(V49&lt;=90.99,"(Baik)","(Sangat Baik)"))))</f>
        <v>(Sangat Baik)</v>
      </c>
    </row>
    <row r="51" spans="2:24" ht="7.5" customHeight="1" thickTop="1">
      <c r="B51" s="40"/>
      <c r="C51" s="90"/>
      <c r="D51" s="90"/>
      <c r="E51" s="40"/>
      <c r="F51" s="40"/>
      <c r="G51" s="40"/>
      <c r="H51" s="9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2:24" ht="15">
      <c r="B52" s="40"/>
      <c r="C52" s="90"/>
      <c r="D52" s="90"/>
      <c r="E52" s="40"/>
      <c r="F52" s="40"/>
      <c r="G52" s="40"/>
      <c r="H52" s="90"/>
      <c r="I52" s="40"/>
      <c r="J52" s="40"/>
      <c r="K52" s="40"/>
      <c r="L52" s="40"/>
      <c r="M52" s="40"/>
      <c r="N52" s="40"/>
      <c r="O52" s="40"/>
      <c r="P52" s="40"/>
      <c r="Q52" s="162" t="s">
        <v>86</v>
      </c>
      <c r="R52" s="162"/>
      <c r="S52" s="162"/>
      <c r="T52" s="162"/>
      <c r="U52" s="162"/>
      <c r="V52" s="162"/>
    </row>
    <row r="53" spans="2:24" ht="15">
      <c r="B53" s="40"/>
      <c r="C53" s="90"/>
      <c r="D53" s="90"/>
      <c r="E53" s="40"/>
      <c r="F53" s="40"/>
      <c r="G53" s="40"/>
      <c r="H53" s="90"/>
      <c r="I53" s="40"/>
      <c r="J53" s="40"/>
      <c r="K53" s="40"/>
      <c r="L53" s="40"/>
      <c r="M53" s="40"/>
      <c r="N53" s="40"/>
      <c r="O53" s="40"/>
      <c r="P53" s="40"/>
      <c r="Q53" s="162" t="s">
        <v>18</v>
      </c>
      <c r="R53" s="162"/>
      <c r="S53" s="162"/>
      <c r="T53" s="162"/>
      <c r="U53" s="162"/>
      <c r="V53" s="162"/>
    </row>
    <row r="54" spans="2:24" ht="13.5" customHeight="1">
      <c r="B54" s="40"/>
      <c r="C54" s="90"/>
      <c r="D54" s="90"/>
      <c r="E54" s="40"/>
      <c r="F54" s="40"/>
      <c r="G54" s="40"/>
      <c r="H54" s="9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</row>
    <row r="55" spans="2:24" ht="31.5" customHeight="1">
      <c r="B55" s="40"/>
      <c r="C55" s="90"/>
      <c r="D55" s="90"/>
      <c r="E55" s="40"/>
      <c r="F55" s="40"/>
      <c r="G55" s="40"/>
      <c r="H55" s="9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</row>
    <row r="56" spans="2:24" ht="15.75">
      <c r="B56" s="40"/>
      <c r="C56" s="90"/>
      <c r="D56" s="90"/>
      <c r="E56" s="40"/>
      <c r="F56" s="40"/>
      <c r="G56" s="40"/>
      <c r="H56" s="90"/>
      <c r="I56" s="40"/>
      <c r="J56" s="40"/>
      <c r="K56" s="40"/>
      <c r="L56" s="40"/>
      <c r="M56" s="40"/>
      <c r="N56" s="40"/>
      <c r="O56" s="40"/>
      <c r="P56" s="40"/>
      <c r="Q56" s="163" t="s">
        <v>87</v>
      </c>
      <c r="R56" s="163"/>
      <c r="S56" s="163"/>
      <c r="T56" s="163"/>
      <c r="U56" s="163"/>
      <c r="V56" s="163"/>
    </row>
    <row r="57" spans="2:24" ht="15">
      <c r="B57" s="40"/>
      <c r="C57" s="90"/>
      <c r="D57" s="90"/>
      <c r="E57" s="40"/>
      <c r="F57" s="40"/>
      <c r="G57" s="40"/>
      <c r="H57" s="90"/>
      <c r="I57" s="40"/>
      <c r="J57" s="40"/>
      <c r="K57" s="40"/>
      <c r="L57" s="40"/>
      <c r="M57" s="40"/>
      <c r="N57" s="40"/>
      <c r="O57" s="40"/>
      <c r="P57" s="40"/>
      <c r="Q57" s="162" t="s">
        <v>88</v>
      </c>
      <c r="R57" s="162"/>
      <c r="S57" s="162"/>
      <c r="T57" s="162"/>
      <c r="U57" s="162"/>
      <c r="V57" s="162"/>
    </row>
  </sheetData>
  <mergeCells count="67">
    <mergeCell ref="C8:D8"/>
    <mergeCell ref="C9:D9"/>
    <mergeCell ref="E41:E46"/>
    <mergeCell ref="O7:P7"/>
    <mergeCell ref="R7:S7"/>
    <mergeCell ref="B1:V1"/>
    <mergeCell ref="B2:V2"/>
    <mergeCell ref="B3:U3"/>
    <mergeCell ref="B5:B6"/>
    <mergeCell ref="E5:E6"/>
    <mergeCell ref="F5:M5"/>
    <mergeCell ref="N5:N6"/>
    <mergeCell ref="O5:T5"/>
    <mergeCell ref="U5:U6"/>
    <mergeCell ref="Q56:V56"/>
    <mergeCell ref="Q57:V57"/>
    <mergeCell ref="G47:M47"/>
    <mergeCell ref="O47:T47"/>
    <mergeCell ref="B49:U50"/>
    <mergeCell ref="C5:D6"/>
    <mergeCell ref="C7:D7"/>
    <mergeCell ref="Q52:V52"/>
    <mergeCell ref="Q53:V53"/>
    <mergeCell ref="V5:V6"/>
    <mergeCell ref="F6:H6"/>
    <mergeCell ref="J6:L6"/>
    <mergeCell ref="O6:P6"/>
    <mergeCell ref="R6:S6"/>
    <mergeCell ref="F7:H7"/>
    <mergeCell ref="J7:L7"/>
    <mergeCell ref="C42:D42"/>
    <mergeCell ref="C43:D43"/>
    <mergeCell ref="C44:D44"/>
    <mergeCell ref="C45:D45"/>
    <mergeCell ref="C32:D32"/>
    <mergeCell ref="C33:D33"/>
    <mergeCell ref="C34:D34"/>
    <mergeCell ref="C35:D35"/>
    <mergeCell ref="C25:D25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41:D41"/>
    <mergeCell ref="C26:D26"/>
    <mergeCell ref="C27:D27"/>
    <mergeCell ref="C28:D28"/>
    <mergeCell ref="C29:D29"/>
    <mergeCell ref="C30:D30"/>
    <mergeCell ref="C31:D31"/>
    <mergeCell ref="C36:D36"/>
    <mergeCell ref="C37:D37"/>
    <mergeCell ref="C38:D38"/>
    <mergeCell ref="C39:D39"/>
    <mergeCell ref="C40:D40"/>
    <mergeCell ref="C46:D46"/>
  </mergeCells>
  <printOptions horizontalCentered="1"/>
  <pageMargins left="0.11811023622047245" right="0.15748031496062992" top="0.39370078740157483" bottom="0.15748031496062992" header="0" footer="0"/>
  <pageSetup paperSize="9" scale="7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D13" sqref="D13"/>
    </sheetView>
  </sheetViews>
  <sheetFormatPr defaultRowHeight="12.75"/>
  <cols>
    <col min="1" max="1" width="6.5703125" style="207" customWidth="1"/>
    <col min="2" max="2" width="18.5703125" style="207" customWidth="1"/>
    <col min="3" max="3" width="26.7109375" style="207" customWidth="1"/>
    <col min="4" max="4" width="8.85546875" style="207" customWidth="1"/>
    <col min="5" max="5" width="11" style="207" customWidth="1"/>
    <col min="6" max="6" width="36.85546875" style="207" customWidth="1"/>
    <col min="7" max="256" width="9.140625" style="207"/>
    <col min="257" max="257" width="6.5703125" style="207" customWidth="1"/>
    <col min="258" max="258" width="18.5703125" style="207" customWidth="1"/>
    <col min="259" max="259" width="26.7109375" style="207" customWidth="1"/>
    <col min="260" max="260" width="8.85546875" style="207" customWidth="1"/>
    <col min="261" max="261" width="11" style="207" customWidth="1"/>
    <col min="262" max="262" width="36.85546875" style="207" customWidth="1"/>
    <col min="263" max="512" width="9.140625" style="207"/>
    <col min="513" max="513" width="6.5703125" style="207" customWidth="1"/>
    <col min="514" max="514" width="18.5703125" style="207" customWidth="1"/>
    <col min="515" max="515" width="26.7109375" style="207" customWidth="1"/>
    <col min="516" max="516" width="8.85546875" style="207" customWidth="1"/>
    <col min="517" max="517" width="11" style="207" customWidth="1"/>
    <col min="518" max="518" width="36.85546875" style="207" customWidth="1"/>
    <col min="519" max="768" width="9.140625" style="207"/>
    <col min="769" max="769" width="6.5703125" style="207" customWidth="1"/>
    <col min="770" max="770" width="18.5703125" style="207" customWidth="1"/>
    <col min="771" max="771" width="26.7109375" style="207" customWidth="1"/>
    <col min="772" max="772" width="8.85546875" style="207" customWidth="1"/>
    <col min="773" max="773" width="11" style="207" customWidth="1"/>
    <col min="774" max="774" width="36.85546875" style="207" customWidth="1"/>
    <col min="775" max="1024" width="9.140625" style="207"/>
    <col min="1025" max="1025" width="6.5703125" style="207" customWidth="1"/>
    <col min="1026" max="1026" width="18.5703125" style="207" customWidth="1"/>
    <col min="1027" max="1027" width="26.7109375" style="207" customWidth="1"/>
    <col min="1028" max="1028" width="8.85546875" style="207" customWidth="1"/>
    <col min="1029" max="1029" width="11" style="207" customWidth="1"/>
    <col min="1030" max="1030" width="36.85546875" style="207" customWidth="1"/>
    <col min="1031" max="1280" width="9.140625" style="207"/>
    <col min="1281" max="1281" width="6.5703125" style="207" customWidth="1"/>
    <col min="1282" max="1282" width="18.5703125" style="207" customWidth="1"/>
    <col min="1283" max="1283" width="26.7109375" style="207" customWidth="1"/>
    <col min="1284" max="1284" width="8.85546875" style="207" customWidth="1"/>
    <col min="1285" max="1285" width="11" style="207" customWidth="1"/>
    <col min="1286" max="1286" width="36.85546875" style="207" customWidth="1"/>
    <col min="1287" max="1536" width="9.140625" style="207"/>
    <col min="1537" max="1537" width="6.5703125" style="207" customWidth="1"/>
    <col min="1538" max="1538" width="18.5703125" style="207" customWidth="1"/>
    <col min="1539" max="1539" width="26.7109375" style="207" customWidth="1"/>
    <col min="1540" max="1540" width="8.85546875" style="207" customWidth="1"/>
    <col min="1541" max="1541" width="11" style="207" customWidth="1"/>
    <col min="1542" max="1542" width="36.85546875" style="207" customWidth="1"/>
    <col min="1543" max="1792" width="9.140625" style="207"/>
    <col min="1793" max="1793" width="6.5703125" style="207" customWidth="1"/>
    <col min="1794" max="1794" width="18.5703125" style="207" customWidth="1"/>
    <col min="1795" max="1795" width="26.7109375" style="207" customWidth="1"/>
    <col min="1796" max="1796" width="8.85546875" style="207" customWidth="1"/>
    <col min="1797" max="1797" width="11" style="207" customWidth="1"/>
    <col min="1798" max="1798" width="36.85546875" style="207" customWidth="1"/>
    <col min="1799" max="2048" width="9.140625" style="207"/>
    <col min="2049" max="2049" width="6.5703125" style="207" customWidth="1"/>
    <col min="2050" max="2050" width="18.5703125" style="207" customWidth="1"/>
    <col min="2051" max="2051" width="26.7109375" style="207" customWidth="1"/>
    <col min="2052" max="2052" width="8.85546875" style="207" customWidth="1"/>
    <col min="2053" max="2053" width="11" style="207" customWidth="1"/>
    <col min="2054" max="2054" width="36.85546875" style="207" customWidth="1"/>
    <col min="2055" max="2304" width="9.140625" style="207"/>
    <col min="2305" max="2305" width="6.5703125" style="207" customWidth="1"/>
    <col min="2306" max="2306" width="18.5703125" style="207" customWidth="1"/>
    <col min="2307" max="2307" width="26.7109375" style="207" customWidth="1"/>
    <col min="2308" max="2308" width="8.85546875" style="207" customWidth="1"/>
    <col min="2309" max="2309" width="11" style="207" customWidth="1"/>
    <col min="2310" max="2310" width="36.85546875" style="207" customWidth="1"/>
    <col min="2311" max="2560" width="9.140625" style="207"/>
    <col min="2561" max="2561" width="6.5703125" style="207" customWidth="1"/>
    <col min="2562" max="2562" width="18.5703125" style="207" customWidth="1"/>
    <col min="2563" max="2563" width="26.7109375" style="207" customWidth="1"/>
    <col min="2564" max="2564" width="8.85546875" style="207" customWidth="1"/>
    <col min="2565" max="2565" width="11" style="207" customWidth="1"/>
    <col min="2566" max="2566" width="36.85546875" style="207" customWidth="1"/>
    <col min="2567" max="2816" width="9.140625" style="207"/>
    <col min="2817" max="2817" width="6.5703125" style="207" customWidth="1"/>
    <col min="2818" max="2818" width="18.5703125" style="207" customWidth="1"/>
    <col min="2819" max="2819" width="26.7109375" style="207" customWidth="1"/>
    <col min="2820" max="2820" width="8.85546875" style="207" customWidth="1"/>
    <col min="2821" max="2821" width="11" style="207" customWidth="1"/>
    <col min="2822" max="2822" width="36.85546875" style="207" customWidth="1"/>
    <col min="2823" max="3072" width="9.140625" style="207"/>
    <col min="3073" max="3073" width="6.5703125" style="207" customWidth="1"/>
    <col min="3074" max="3074" width="18.5703125" style="207" customWidth="1"/>
    <col min="3075" max="3075" width="26.7109375" style="207" customWidth="1"/>
    <col min="3076" max="3076" width="8.85546875" style="207" customWidth="1"/>
    <col min="3077" max="3077" width="11" style="207" customWidth="1"/>
    <col min="3078" max="3078" width="36.85546875" style="207" customWidth="1"/>
    <col min="3079" max="3328" width="9.140625" style="207"/>
    <col min="3329" max="3329" width="6.5703125" style="207" customWidth="1"/>
    <col min="3330" max="3330" width="18.5703125" style="207" customWidth="1"/>
    <col min="3331" max="3331" width="26.7109375" style="207" customWidth="1"/>
    <col min="3332" max="3332" width="8.85546875" style="207" customWidth="1"/>
    <col min="3333" max="3333" width="11" style="207" customWidth="1"/>
    <col min="3334" max="3334" width="36.85546875" style="207" customWidth="1"/>
    <col min="3335" max="3584" width="9.140625" style="207"/>
    <col min="3585" max="3585" width="6.5703125" style="207" customWidth="1"/>
    <col min="3586" max="3586" width="18.5703125" style="207" customWidth="1"/>
    <col min="3587" max="3587" width="26.7109375" style="207" customWidth="1"/>
    <col min="3588" max="3588" width="8.85546875" style="207" customWidth="1"/>
    <col min="3589" max="3589" width="11" style="207" customWidth="1"/>
    <col min="3590" max="3590" width="36.85546875" style="207" customWidth="1"/>
    <col min="3591" max="3840" width="9.140625" style="207"/>
    <col min="3841" max="3841" width="6.5703125" style="207" customWidth="1"/>
    <col min="3842" max="3842" width="18.5703125" style="207" customWidth="1"/>
    <col min="3843" max="3843" width="26.7109375" style="207" customWidth="1"/>
    <col min="3844" max="3844" width="8.85546875" style="207" customWidth="1"/>
    <col min="3845" max="3845" width="11" style="207" customWidth="1"/>
    <col min="3846" max="3846" width="36.85546875" style="207" customWidth="1"/>
    <col min="3847" max="4096" width="9.140625" style="207"/>
    <col min="4097" max="4097" width="6.5703125" style="207" customWidth="1"/>
    <col min="4098" max="4098" width="18.5703125" style="207" customWidth="1"/>
    <col min="4099" max="4099" width="26.7109375" style="207" customWidth="1"/>
    <col min="4100" max="4100" width="8.85546875" style="207" customWidth="1"/>
    <col min="4101" max="4101" width="11" style="207" customWidth="1"/>
    <col min="4102" max="4102" width="36.85546875" style="207" customWidth="1"/>
    <col min="4103" max="4352" width="9.140625" style="207"/>
    <col min="4353" max="4353" width="6.5703125" style="207" customWidth="1"/>
    <col min="4354" max="4354" width="18.5703125" style="207" customWidth="1"/>
    <col min="4355" max="4355" width="26.7109375" style="207" customWidth="1"/>
    <col min="4356" max="4356" width="8.85546875" style="207" customWidth="1"/>
    <col min="4357" max="4357" width="11" style="207" customWidth="1"/>
    <col min="4358" max="4358" width="36.85546875" style="207" customWidth="1"/>
    <col min="4359" max="4608" width="9.140625" style="207"/>
    <col min="4609" max="4609" width="6.5703125" style="207" customWidth="1"/>
    <col min="4610" max="4610" width="18.5703125" style="207" customWidth="1"/>
    <col min="4611" max="4611" width="26.7109375" style="207" customWidth="1"/>
    <col min="4612" max="4612" width="8.85546875" style="207" customWidth="1"/>
    <col min="4613" max="4613" width="11" style="207" customWidth="1"/>
    <col min="4614" max="4614" width="36.85546875" style="207" customWidth="1"/>
    <col min="4615" max="4864" width="9.140625" style="207"/>
    <col min="4865" max="4865" width="6.5703125" style="207" customWidth="1"/>
    <col min="4866" max="4866" width="18.5703125" style="207" customWidth="1"/>
    <col min="4867" max="4867" width="26.7109375" style="207" customWidth="1"/>
    <col min="4868" max="4868" width="8.85546875" style="207" customWidth="1"/>
    <col min="4869" max="4869" width="11" style="207" customWidth="1"/>
    <col min="4870" max="4870" width="36.85546875" style="207" customWidth="1"/>
    <col min="4871" max="5120" width="9.140625" style="207"/>
    <col min="5121" max="5121" width="6.5703125" style="207" customWidth="1"/>
    <col min="5122" max="5122" width="18.5703125" style="207" customWidth="1"/>
    <col min="5123" max="5123" width="26.7109375" style="207" customWidth="1"/>
    <col min="5124" max="5124" width="8.85546875" style="207" customWidth="1"/>
    <col min="5125" max="5125" width="11" style="207" customWidth="1"/>
    <col min="5126" max="5126" width="36.85546875" style="207" customWidth="1"/>
    <col min="5127" max="5376" width="9.140625" style="207"/>
    <col min="5377" max="5377" width="6.5703125" style="207" customWidth="1"/>
    <col min="5378" max="5378" width="18.5703125" style="207" customWidth="1"/>
    <col min="5379" max="5379" width="26.7109375" style="207" customWidth="1"/>
    <col min="5380" max="5380" width="8.85546875" style="207" customWidth="1"/>
    <col min="5381" max="5381" width="11" style="207" customWidth="1"/>
    <col min="5382" max="5382" width="36.85546875" style="207" customWidth="1"/>
    <col min="5383" max="5632" width="9.140625" style="207"/>
    <col min="5633" max="5633" width="6.5703125" style="207" customWidth="1"/>
    <col min="5634" max="5634" width="18.5703125" style="207" customWidth="1"/>
    <col min="5635" max="5635" width="26.7109375" style="207" customWidth="1"/>
    <col min="5636" max="5636" width="8.85546875" style="207" customWidth="1"/>
    <col min="5637" max="5637" width="11" style="207" customWidth="1"/>
    <col min="5638" max="5638" width="36.85546875" style="207" customWidth="1"/>
    <col min="5639" max="5888" width="9.140625" style="207"/>
    <col min="5889" max="5889" width="6.5703125" style="207" customWidth="1"/>
    <col min="5890" max="5890" width="18.5703125" style="207" customWidth="1"/>
    <col min="5891" max="5891" width="26.7109375" style="207" customWidth="1"/>
    <col min="5892" max="5892" width="8.85546875" style="207" customWidth="1"/>
    <col min="5893" max="5893" width="11" style="207" customWidth="1"/>
    <col min="5894" max="5894" width="36.85546875" style="207" customWidth="1"/>
    <col min="5895" max="6144" width="9.140625" style="207"/>
    <col min="6145" max="6145" width="6.5703125" style="207" customWidth="1"/>
    <col min="6146" max="6146" width="18.5703125" style="207" customWidth="1"/>
    <col min="6147" max="6147" width="26.7109375" style="207" customWidth="1"/>
    <col min="6148" max="6148" width="8.85546875" style="207" customWidth="1"/>
    <col min="6149" max="6149" width="11" style="207" customWidth="1"/>
    <col min="6150" max="6150" width="36.85546875" style="207" customWidth="1"/>
    <col min="6151" max="6400" width="9.140625" style="207"/>
    <col min="6401" max="6401" width="6.5703125" style="207" customWidth="1"/>
    <col min="6402" max="6402" width="18.5703125" style="207" customWidth="1"/>
    <col min="6403" max="6403" width="26.7109375" style="207" customWidth="1"/>
    <col min="6404" max="6404" width="8.85546875" style="207" customWidth="1"/>
    <col min="6405" max="6405" width="11" style="207" customWidth="1"/>
    <col min="6406" max="6406" width="36.85546875" style="207" customWidth="1"/>
    <col min="6407" max="6656" width="9.140625" style="207"/>
    <col min="6657" max="6657" width="6.5703125" style="207" customWidth="1"/>
    <col min="6658" max="6658" width="18.5703125" style="207" customWidth="1"/>
    <col min="6659" max="6659" width="26.7109375" style="207" customWidth="1"/>
    <col min="6660" max="6660" width="8.85546875" style="207" customWidth="1"/>
    <col min="6661" max="6661" width="11" style="207" customWidth="1"/>
    <col min="6662" max="6662" width="36.85546875" style="207" customWidth="1"/>
    <col min="6663" max="6912" width="9.140625" style="207"/>
    <col min="6913" max="6913" width="6.5703125" style="207" customWidth="1"/>
    <col min="6914" max="6914" width="18.5703125" style="207" customWidth="1"/>
    <col min="6915" max="6915" width="26.7109375" style="207" customWidth="1"/>
    <col min="6916" max="6916" width="8.85546875" style="207" customWidth="1"/>
    <col min="6917" max="6917" width="11" style="207" customWidth="1"/>
    <col min="6918" max="6918" width="36.85546875" style="207" customWidth="1"/>
    <col min="6919" max="7168" width="9.140625" style="207"/>
    <col min="7169" max="7169" width="6.5703125" style="207" customWidth="1"/>
    <col min="7170" max="7170" width="18.5703125" style="207" customWidth="1"/>
    <col min="7171" max="7171" width="26.7109375" style="207" customWidth="1"/>
    <col min="7172" max="7172" width="8.85546875" style="207" customWidth="1"/>
    <col min="7173" max="7173" width="11" style="207" customWidth="1"/>
    <col min="7174" max="7174" width="36.85546875" style="207" customWidth="1"/>
    <col min="7175" max="7424" width="9.140625" style="207"/>
    <col min="7425" max="7425" width="6.5703125" style="207" customWidth="1"/>
    <col min="7426" max="7426" width="18.5703125" style="207" customWidth="1"/>
    <col min="7427" max="7427" width="26.7109375" style="207" customWidth="1"/>
    <col min="7428" max="7428" width="8.85546875" style="207" customWidth="1"/>
    <col min="7429" max="7429" width="11" style="207" customWidth="1"/>
    <col min="7430" max="7430" width="36.85546875" style="207" customWidth="1"/>
    <col min="7431" max="7680" width="9.140625" style="207"/>
    <col min="7681" max="7681" width="6.5703125" style="207" customWidth="1"/>
    <col min="7682" max="7682" width="18.5703125" style="207" customWidth="1"/>
    <col min="7683" max="7683" width="26.7109375" style="207" customWidth="1"/>
    <col min="7684" max="7684" width="8.85546875" style="207" customWidth="1"/>
    <col min="7685" max="7685" width="11" style="207" customWidth="1"/>
    <col min="7686" max="7686" width="36.85546875" style="207" customWidth="1"/>
    <col min="7687" max="7936" width="9.140625" style="207"/>
    <col min="7937" max="7937" width="6.5703125" style="207" customWidth="1"/>
    <col min="7938" max="7938" width="18.5703125" style="207" customWidth="1"/>
    <col min="7939" max="7939" width="26.7109375" style="207" customWidth="1"/>
    <col min="7940" max="7940" width="8.85546875" style="207" customWidth="1"/>
    <col min="7941" max="7941" width="11" style="207" customWidth="1"/>
    <col min="7942" max="7942" width="36.85546875" style="207" customWidth="1"/>
    <col min="7943" max="8192" width="9.140625" style="207"/>
    <col min="8193" max="8193" width="6.5703125" style="207" customWidth="1"/>
    <col min="8194" max="8194" width="18.5703125" style="207" customWidth="1"/>
    <col min="8195" max="8195" width="26.7109375" style="207" customWidth="1"/>
    <col min="8196" max="8196" width="8.85546875" style="207" customWidth="1"/>
    <col min="8197" max="8197" width="11" style="207" customWidth="1"/>
    <col min="8198" max="8198" width="36.85546875" style="207" customWidth="1"/>
    <col min="8199" max="8448" width="9.140625" style="207"/>
    <col min="8449" max="8449" width="6.5703125" style="207" customWidth="1"/>
    <col min="8450" max="8450" width="18.5703125" style="207" customWidth="1"/>
    <col min="8451" max="8451" width="26.7109375" style="207" customWidth="1"/>
    <col min="8452" max="8452" width="8.85546875" style="207" customWidth="1"/>
    <col min="8453" max="8453" width="11" style="207" customWidth="1"/>
    <col min="8454" max="8454" width="36.85546875" style="207" customWidth="1"/>
    <col min="8455" max="8704" width="9.140625" style="207"/>
    <col min="8705" max="8705" width="6.5703125" style="207" customWidth="1"/>
    <col min="8706" max="8706" width="18.5703125" style="207" customWidth="1"/>
    <col min="8707" max="8707" width="26.7109375" style="207" customWidth="1"/>
    <col min="8708" max="8708" width="8.85546875" style="207" customWidth="1"/>
    <col min="8709" max="8709" width="11" style="207" customWidth="1"/>
    <col min="8710" max="8710" width="36.85546875" style="207" customWidth="1"/>
    <col min="8711" max="8960" width="9.140625" style="207"/>
    <col min="8961" max="8961" width="6.5703125" style="207" customWidth="1"/>
    <col min="8962" max="8962" width="18.5703125" style="207" customWidth="1"/>
    <col min="8963" max="8963" width="26.7109375" style="207" customWidth="1"/>
    <col min="8964" max="8964" width="8.85546875" style="207" customWidth="1"/>
    <col min="8965" max="8965" width="11" style="207" customWidth="1"/>
    <col min="8966" max="8966" width="36.85546875" style="207" customWidth="1"/>
    <col min="8967" max="9216" width="9.140625" style="207"/>
    <col min="9217" max="9217" width="6.5703125" style="207" customWidth="1"/>
    <col min="9218" max="9218" width="18.5703125" style="207" customWidth="1"/>
    <col min="9219" max="9219" width="26.7109375" style="207" customWidth="1"/>
    <col min="9220" max="9220" width="8.85546875" style="207" customWidth="1"/>
    <col min="9221" max="9221" width="11" style="207" customWidth="1"/>
    <col min="9222" max="9222" width="36.85546875" style="207" customWidth="1"/>
    <col min="9223" max="9472" width="9.140625" style="207"/>
    <col min="9473" max="9473" width="6.5703125" style="207" customWidth="1"/>
    <col min="9474" max="9474" width="18.5703125" style="207" customWidth="1"/>
    <col min="9475" max="9475" width="26.7109375" style="207" customWidth="1"/>
    <col min="9476" max="9476" width="8.85546875" style="207" customWidth="1"/>
    <col min="9477" max="9477" width="11" style="207" customWidth="1"/>
    <col min="9478" max="9478" width="36.85546875" style="207" customWidth="1"/>
    <col min="9479" max="9728" width="9.140625" style="207"/>
    <col min="9729" max="9729" width="6.5703125" style="207" customWidth="1"/>
    <col min="9730" max="9730" width="18.5703125" style="207" customWidth="1"/>
    <col min="9731" max="9731" width="26.7109375" style="207" customWidth="1"/>
    <col min="9732" max="9732" width="8.85546875" style="207" customWidth="1"/>
    <col min="9733" max="9733" width="11" style="207" customWidth="1"/>
    <col min="9734" max="9734" width="36.85546875" style="207" customWidth="1"/>
    <col min="9735" max="9984" width="9.140625" style="207"/>
    <col min="9985" max="9985" width="6.5703125" style="207" customWidth="1"/>
    <col min="9986" max="9986" width="18.5703125" style="207" customWidth="1"/>
    <col min="9987" max="9987" width="26.7109375" style="207" customWidth="1"/>
    <col min="9988" max="9988" width="8.85546875" style="207" customWidth="1"/>
    <col min="9989" max="9989" width="11" style="207" customWidth="1"/>
    <col min="9990" max="9990" width="36.85546875" style="207" customWidth="1"/>
    <col min="9991" max="10240" width="9.140625" style="207"/>
    <col min="10241" max="10241" width="6.5703125" style="207" customWidth="1"/>
    <col min="10242" max="10242" width="18.5703125" style="207" customWidth="1"/>
    <col min="10243" max="10243" width="26.7109375" style="207" customWidth="1"/>
    <col min="10244" max="10244" width="8.85546875" style="207" customWidth="1"/>
    <col min="10245" max="10245" width="11" style="207" customWidth="1"/>
    <col min="10246" max="10246" width="36.85546875" style="207" customWidth="1"/>
    <col min="10247" max="10496" width="9.140625" style="207"/>
    <col min="10497" max="10497" width="6.5703125" style="207" customWidth="1"/>
    <col min="10498" max="10498" width="18.5703125" style="207" customWidth="1"/>
    <col min="10499" max="10499" width="26.7109375" style="207" customWidth="1"/>
    <col min="10500" max="10500" width="8.85546875" style="207" customWidth="1"/>
    <col min="10501" max="10501" width="11" style="207" customWidth="1"/>
    <col min="10502" max="10502" width="36.85546875" style="207" customWidth="1"/>
    <col min="10503" max="10752" width="9.140625" style="207"/>
    <col min="10753" max="10753" width="6.5703125" style="207" customWidth="1"/>
    <col min="10754" max="10754" width="18.5703125" style="207" customWidth="1"/>
    <col min="10755" max="10755" width="26.7109375" style="207" customWidth="1"/>
    <col min="10756" max="10756" width="8.85546875" style="207" customWidth="1"/>
    <col min="10757" max="10757" width="11" style="207" customWidth="1"/>
    <col min="10758" max="10758" width="36.85546875" style="207" customWidth="1"/>
    <col min="10759" max="11008" width="9.140625" style="207"/>
    <col min="11009" max="11009" width="6.5703125" style="207" customWidth="1"/>
    <col min="11010" max="11010" width="18.5703125" style="207" customWidth="1"/>
    <col min="11011" max="11011" width="26.7109375" style="207" customWidth="1"/>
    <col min="11012" max="11012" width="8.85546875" style="207" customWidth="1"/>
    <col min="11013" max="11013" width="11" style="207" customWidth="1"/>
    <col min="11014" max="11014" width="36.85546875" style="207" customWidth="1"/>
    <col min="11015" max="11264" width="9.140625" style="207"/>
    <col min="11265" max="11265" width="6.5703125" style="207" customWidth="1"/>
    <col min="11266" max="11266" width="18.5703125" style="207" customWidth="1"/>
    <col min="11267" max="11267" width="26.7109375" style="207" customWidth="1"/>
    <col min="11268" max="11268" width="8.85546875" style="207" customWidth="1"/>
    <col min="11269" max="11269" width="11" style="207" customWidth="1"/>
    <col min="11270" max="11270" width="36.85546875" style="207" customWidth="1"/>
    <col min="11271" max="11520" width="9.140625" style="207"/>
    <col min="11521" max="11521" width="6.5703125" style="207" customWidth="1"/>
    <col min="11522" max="11522" width="18.5703125" style="207" customWidth="1"/>
    <col min="11523" max="11523" width="26.7109375" style="207" customWidth="1"/>
    <col min="11524" max="11524" width="8.85546875" style="207" customWidth="1"/>
    <col min="11525" max="11525" width="11" style="207" customWidth="1"/>
    <col min="11526" max="11526" width="36.85546875" style="207" customWidth="1"/>
    <col min="11527" max="11776" width="9.140625" style="207"/>
    <col min="11777" max="11777" width="6.5703125" style="207" customWidth="1"/>
    <col min="11778" max="11778" width="18.5703125" style="207" customWidth="1"/>
    <col min="11779" max="11779" width="26.7109375" style="207" customWidth="1"/>
    <col min="11780" max="11780" width="8.85546875" style="207" customWidth="1"/>
    <col min="11781" max="11781" width="11" style="207" customWidth="1"/>
    <col min="11782" max="11782" width="36.85546875" style="207" customWidth="1"/>
    <col min="11783" max="12032" width="9.140625" style="207"/>
    <col min="12033" max="12033" width="6.5703125" style="207" customWidth="1"/>
    <col min="12034" max="12034" width="18.5703125" style="207" customWidth="1"/>
    <col min="12035" max="12035" width="26.7109375" style="207" customWidth="1"/>
    <col min="12036" max="12036" width="8.85546875" style="207" customWidth="1"/>
    <col min="12037" max="12037" width="11" style="207" customWidth="1"/>
    <col min="12038" max="12038" width="36.85546875" style="207" customWidth="1"/>
    <col min="12039" max="12288" width="9.140625" style="207"/>
    <col min="12289" max="12289" width="6.5703125" style="207" customWidth="1"/>
    <col min="12290" max="12290" width="18.5703125" style="207" customWidth="1"/>
    <col min="12291" max="12291" width="26.7109375" style="207" customWidth="1"/>
    <col min="12292" max="12292" width="8.85546875" style="207" customWidth="1"/>
    <col min="12293" max="12293" width="11" style="207" customWidth="1"/>
    <col min="12294" max="12294" width="36.85546875" style="207" customWidth="1"/>
    <col min="12295" max="12544" width="9.140625" style="207"/>
    <col min="12545" max="12545" width="6.5703125" style="207" customWidth="1"/>
    <col min="12546" max="12546" width="18.5703125" style="207" customWidth="1"/>
    <col min="12547" max="12547" width="26.7109375" style="207" customWidth="1"/>
    <col min="12548" max="12548" width="8.85546875" style="207" customWidth="1"/>
    <col min="12549" max="12549" width="11" style="207" customWidth="1"/>
    <col min="12550" max="12550" width="36.85546875" style="207" customWidth="1"/>
    <col min="12551" max="12800" width="9.140625" style="207"/>
    <col min="12801" max="12801" width="6.5703125" style="207" customWidth="1"/>
    <col min="12802" max="12802" width="18.5703125" style="207" customWidth="1"/>
    <col min="12803" max="12803" width="26.7109375" style="207" customWidth="1"/>
    <col min="12804" max="12804" width="8.85546875" style="207" customWidth="1"/>
    <col min="12805" max="12805" width="11" style="207" customWidth="1"/>
    <col min="12806" max="12806" width="36.85546875" style="207" customWidth="1"/>
    <col min="12807" max="13056" width="9.140625" style="207"/>
    <col min="13057" max="13057" width="6.5703125" style="207" customWidth="1"/>
    <col min="13058" max="13058" width="18.5703125" style="207" customWidth="1"/>
    <col min="13059" max="13059" width="26.7109375" style="207" customWidth="1"/>
    <col min="13060" max="13060" width="8.85546875" style="207" customWidth="1"/>
    <col min="13061" max="13061" width="11" style="207" customWidth="1"/>
    <col min="13062" max="13062" width="36.85546875" style="207" customWidth="1"/>
    <col min="13063" max="13312" width="9.140625" style="207"/>
    <col min="13313" max="13313" width="6.5703125" style="207" customWidth="1"/>
    <col min="13314" max="13314" width="18.5703125" style="207" customWidth="1"/>
    <col min="13315" max="13315" width="26.7109375" style="207" customWidth="1"/>
    <col min="13316" max="13316" width="8.85546875" style="207" customWidth="1"/>
    <col min="13317" max="13317" width="11" style="207" customWidth="1"/>
    <col min="13318" max="13318" width="36.85546875" style="207" customWidth="1"/>
    <col min="13319" max="13568" width="9.140625" style="207"/>
    <col min="13569" max="13569" width="6.5703125" style="207" customWidth="1"/>
    <col min="13570" max="13570" width="18.5703125" style="207" customWidth="1"/>
    <col min="13571" max="13571" width="26.7109375" style="207" customWidth="1"/>
    <col min="13572" max="13572" width="8.85546875" style="207" customWidth="1"/>
    <col min="13573" max="13573" width="11" style="207" customWidth="1"/>
    <col min="13574" max="13574" width="36.85546875" style="207" customWidth="1"/>
    <col min="13575" max="13824" width="9.140625" style="207"/>
    <col min="13825" max="13825" width="6.5703125" style="207" customWidth="1"/>
    <col min="13826" max="13826" width="18.5703125" style="207" customWidth="1"/>
    <col min="13827" max="13827" width="26.7109375" style="207" customWidth="1"/>
    <col min="13828" max="13828" width="8.85546875" style="207" customWidth="1"/>
    <col min="13829" max="13829" width="11" style="207" customWidth="1"/>
    <col min="13830" max="13830" width="36.85546875" style="207" customWidth="1"/>
    <col min="13831" max="14080" width="9.140625" style="207"/>
    <col min="14081" max="14081" width="6.5703125" style="207" customWidth="1"/>
    <col min="14082" max="14082" width="18.5703125" style="207" customWidth="1"/>
    <col min="14083" max="14083" width="26.7109375" style="207" customWidth="1"/>
    <col min="14084" max="14084" width="8.85546875" style="207" customWidth="1"/>
    <col min="14085" max="14085" width="11" style="207" customWidth="1"/>
    <col min="14086" max="14086" width="36.85546875" style="207" customWidth="1"/>
    <col min="14087" max="14336" width="9.140625" style="207"/>
    <col min="14337" max="14337" width="6.5703125" style="207" customWidth="1"/>
    <col min="14338" max="14338" width="18.5703125" style="207" customWidth="1"/>
    <col min="14339" max="14339" width="26.7109375" style="207" customWidth="1"/>
    <col min="14340" max="14340" width="8.85546875" style="207" customWidth="1"/>
    <col min="14341" max="14341" width="11" style="207" customWidth="1"/>
    <col min="14342" max="14342" width="36.85546875" style="207" customWidth="1"/>
    <col min="14343" max="14592" width="9.140625" style="207"/>
    <col min="14593" max="14593" width="6.5703125" style="207" customWidth="1"/>
    <col min="14594" max="14594" width="18.5703125" style="207" customWidth="1"/>
    <col min="14595" max="14595" width="26.7109375" style="207" customWidth="1"/>
    <col min="14596" max="14596" width="8.85546875" style="207" customWidth="1"/>
    <col min="14597" max="14597" width="11" style="207" customWidth="1"/>
    <col min="14598" max="14598" width="36.85546875" style="207" customWidth="1"/>
    <col min="14599" max="14848" width="9.140625" style="207"/>
    <col min="14849" max="14849" width="6.5703125" style="207" customWidth="1"/>
    <col min="14850" max="14850" width="18.5703125" style="207" customWidth="1"/>
    <col min="14851" max="14851" width="26.7109375" style="207" customWidth="1"/>
    <col min="14852" max="14852" width="8.85546875" style="207" customWidth="1"/>
    <col min="14853" max="14853" width="11" style="207" customWidth="1"/>
    <col min="14854" max="14854" width="36.85546875" style="207" customWidth="1"/>
    <col min="14855" max="15104" width="9.140625" style="207"/>
    <col min="15105" max="15105" width="6.5703125" style="207" customWidth="1"/>
    <col min="15106" max="15106" width="18.5703125" style="207" customWidth="1"/>
    <col min="15107" max="15107" width="26.7109375" style="207" customWidth="1"/>
    <col min="15108" max="15108" width="8.85546875" style="207" customWidth="1"/>
    <col min="15109" max="15109" width="11" style="207" customWidth="1"/>
    <col min="15110" max="15110" width="36.85546875" style="207" customWidth="1"/>
    <col min="15111" max="15360" width="9.140625" style="207"/>
    <col min="15361" max="15361" width="6.5703125" style="207" customWidth="1"/>
    <col min="15362" max="15362" width="18.5703125" style="207" customWidth="1"/>
    <col min="15363" max="15363" width="26.7109375" style="207" customWidth="1"/>
    <col min="15364" max="15364" width="8.85546875" style="207" customWidth="1"/>
    <col min="15365" max="15365" width="11" style="207" customWidth="1"/>
    <col min="15366" max="15366" width="36.85546875" style="207" customWidth="1"/>
    <col min="15367" max="15616" width="9.140625" style="207"/>
    <col min="15617" max="15617" width="6.5703125" style="207" customWidth="1"/>
    <col min="15618" max="15618" width="18.5703125" style="207" customWidth="1"/>
    <col min="15619" max="15619" width="26.7109375" style="207" customWidth="1"/>
    <col min="15620" max="15620" width="8.85546875" style="207" customWidth="1"/>
    <col min="15621" max="15621" width="11" style="207" customWidth="1"/>
    <col min="15622" max="15622" width="36.85546875" style="207" customWidth="1"/>
    <col min="15623" max="15872" width="9.140625" style="207"/>
    <col min="15873" max="15873" width="6.5703125" style="207" customWidth="1"/>
    <col min="15874" max="15874" width="18.5703125" style="207" customWidth="1"/>
    <col min="15875" max="15875" width="26.7109375" style="207" customWidth="1"/>
    <col min="15876" max="15876" width="8.85546875" style="207" customWidth="1"/>
    <col min="15877" max="15877" width="11" style="207" customWidth="1"/>
    <col min="15878" max="15878" width="36.85546875" style="207" customWidth="1"/>
    <col min="15879" max="16128" width="9.140625" style="207"/>
    <col min="16129" max="16129" width="6.5703125" style="207" customWidth="1"/>
    <col min="16130" max="16130" width="18.5703125" style="207" customWidth="1"/>
    <col min="16131" max="16131" width="26.7109375" style="207" customWidth="1"/>
    <col min="16132" max="16132" width="8.85546875" style="207" customWidth="1"/>
    <col min="16133" max="16133" width="11" style="207" customWidth="1"/>
    <col min="16134" max="16134" width="36.85546875" style="207" customWidth="1"/>
    <col min="16135" max="16384" width="9.140625" style="207"/>
  </cols>
  <sheetData>
    <row r="1" spans="1:6" ht="18.75">
      <c r="A1" s="206" t="s">
        <v>98</v>
      </c>
      <c r="B1" s="206"/>
      <c r="C1" s="206"/>
      <c r="D1" s="206"/>
      <c r="E1" s="206"/>
      <c r="F1" s="206"/>
    </row>
    <row r="2" spans="1:6" ht="15.75">
      <c r="A2" s="208"/>
      <c r="B2" s="208"/>
      <c r="C2" s="208"/>
      <c r="D2" s="208"/>
      <c r="E2" s="208"/>
      <c r="F2" s="208"/>
    </row>
    <row r="3" spans="1:6" ht="15.75">
      <c r="A3" s="208" t="s">
        <v>99</v>
      </c>
      <c r="B3" s="208"/>
      <c r="C3" s="208" t="s">
        <v>129</v>
      </c>
      <c r="D3" s="208"/>
      <c r="E3" s="208"/>
      <c r="F3" s="208"/>
    </row>
    <row r="4" spans="1:6" ht="15.75">
      <c r="A4" s="208" t="s">
        <v>5</v>
      </c>
      <c r="B4" s="208"/>
      <c r="C4" s="208" t="s">
        <v>130</v>
      </c>
      <c r="D4" s="208"/>
      <c r="E4" s="208"/>
      <c r="F4" s="208"/>
    </row>
    <row r="5" spans="1:6" ht="15.75">
      <c r="A5" s="208" t="s">
        <v>100</v>
      </c>
      <c r="B5" s="208"/>
      <c r="C5" s="208" t="s">
        <v>101</v>
      </c>
      <c r="D5" s="208"/>
      <c r="E5" s="208"/>
      <c r="F5" s="208"/>
    </row>
    <row r="6" spans="1:6" ht="15.75">
      <c r="A6" s="208" t="s">
        <v>102</v>
      </c>
      <c r="B6" s="208"/>
      <c r="C6" s="208" t="s">
        <v>131</v>
      </c>
      <c r="D6" s="208"/>
      <c r="E6" s="208"/>
      <c r="F6" s="208"/>
    </row>
    <row r="7" spans="1:6" ht="15.75">
      <c r="A7" s="208" t="s">
        <v>103</v>
      </c>
      <c r="B7" s="208"/>
      <c r="C7" s="208" t="s">
        <v>104</v>
      </c>
      <c r="D7" s="208"/>
      <c r="E7" s="208"/>
      <c r="F7" s="208"/>
    </row>
    <row r="8" spans="1:6" ht="15.75">
      <c r="A8" s="208"/>
      <c r="B8" s="208"/>
      <c r="C8" s="208"/>
      <c r="D8" s="208"/>
      <c r="E8" s="208"/>
      <c r="F8" s="208"/>
    </row>
    <row r="9" spans="1:6" ht="31.5">
      <c r="A9" s="209" t="s">
        <v>1</v>
      </c>
      <c r="B9" s="209" t="s">
        <v>105</v>
      </c>
      <c r="C9" s="210" t="s">
        <v>106</v>
      </c>
      <c r="D9" s="210"/>
      <c r="E9" s="210"/>
      <c r="F9" s="211" t="s">
        <v>107</v>
      </c>
    </row>
    <row r="10" spans="1:6">
      <c r="A10" s="212" t="s">
        <v>108</v>
      </c>
      <c r="B10" s="212" t="s">
        <v>109</v>
      </c>
      <c r="C10" s="213" t="s">
        <v>110</v>
      </c>
      <c r="D10" s="213"/>
      <c r="E10" s="213"/>
      <c r="F10" s="212" t="s">
        <v>111</v>
      </c>
    </row>
    <row r="11" spans="1:6" ht="15.75">
      <c r="A11" s="214">
        <v>1</v>
      </c>
      <c r="B11" s="215" t="s">
        <v>112</v>
      </c>
      <c r="C11" s="216" t="s">
        <v>113</v>
      </c>
      <c r="D11" s="217"/>
      <c r="E11" s="218"/>
      <c r="F11" s="215"/>
    </row>
    <row r="12" spans="1:6" ht="15.75">
      <c r="A12" s="219"/>
      <c r="B12" s="219" t="s">
        <v>114</v>
      </c>
      <c r="C12" s="220" t="s">
        <v>115</v>
      </c>
      <c r="D12" s="221">
        <f>PENGUKURAN!V49</f>
        <v>91.89898989898991</v>
      </c>
      <c r="E12" s="222"/>
      <c r="F12" s="219"/>
    </row>
    <row r="13" spans="1:6" ht="15.75">
      <c r="A13" s="219"/>
      <c r="B13" s="219"/>
      <c r="C13" s="220" t="s">
        <v>116</v>
      </c>
      <c r="D13" s="208"/>
      <c r="E13" s="222"/>
      <c r="F13" s="223" t="s">
        <v>117</v>
      </c>
    </row>
    <row r="14" spans="1:6" ht="15.75">
      <c r="A14" s="219"/>
      <c r="B14" s="219"/>
      <c r="C14" s="220" t="s">
        <v>118</v>
      </c>
      <c r="D14" s="208"/>
      <c r="E14" s="222"/>
      <c r="F14" s="224" t="s">
        <v>119</v>
      </c>
    </row>
    <row r="15" spans="1:6" ht="15.75">
      <c r="A15" s="219"/>
      <c r="B15" s="219"/>
      <c r="C15" s="220"/>
      <c r="D15" s="208"/>
      <c r="E15" s="222"/>
      <c r="F15" s="219"/>
    </row>
    <row r="16" spans="1:6" ht="15.75">
      <c r="A16" s="219"/>
      <c r="B16" s="219"/>
      <c r="C16" s="225" t="s">
        <v>120</v>
      </c>
      <c r="D16" s="226">
        <v>90</v>
      </c>
      <c r="E16" s="227" t="str">
        <f t="shared" ref="E16:E21" si="0">IF(D16&lt;=50,"(Buruk)",IF(D16&lt;=60,"(Sedang)",IF(D16&lt;=75,"(Cukup)",IF(D16&lt;=90.99,"(Baik)","(Sangat Baik)"))))</f>
        <v>(Baik)</v>
      </c>
      <c r="F16" s="228"/>
    </row>
    <row r="17" spans="1:6" ht="15.75">
      <c r="A17" s="219"/>
      <c r="B17" s="219"/>
      <c r="C17" s="225" t="s">
        <v>121</v>
      </c>
      <c r="D17" s="226">
        <v>87</v>
      </c>
      <c r="E17" s="227" t="str">
        <f t="shared" si="0"/>
        <v>(Baik)</v>
      </c>
      <c r="F17" s="228"/>
    </row>
    <row r="18" spans="1:6" ht="15.75">
      <c r="A18" s="219"/>
      <c r="B18" s="219"/>
      <c r="C18" s="225" t="s">
        <v>122</v>
      </c>
      <c r="D18" s="226">
        <v>89</v>
      </c>
      <c r="E18" s="227" t="str">
        <f t="shared" si="0"/>
        <v>(Baik)</v>
      </c>
      <c r="F18" s="229" t="str">
        <f>[1]PENGUKURAN!O68</f>
        <v>Ir. Zulkipli, M.Si</v>
      </c>
    </row>
    <row r="19" spans="1:6" ht="15.75">
      <c r="A19" s="219"/>
      <c r="B19" s="219"/>
      <c r="C19" s="225" t="s">
        <v>123</v>
      </c>
      <c r="D19" s="226">
        <v>87</v>
      </c>
      <c r="E19" s="227" t="str">
        <f t="shared" si="0"/>
        <v>(Baik)</v>
      </c>
      <c r="F19" s="230" t="str">
        <f>[1]PENGUKURAN!O69</f>
        <v>NIP. 19680703 199401 1 001</v>
      </c>
    </row>
    <row r="20" spans="1:6" ht="15.75">
      <c r="A20" s="219"/>
      <c r="B20" s="219"/>
      <c r="C20" s="225" t="s">
        <v>124</v>
      </c>
      <c r="D20" s="226">
        <v>89</v>
      </c>
      <c r="E20" s="227" t="str">
        <f t="shared" si="0"/>
        <v>(Baik)</v>
      </c>
      <c r="F20" s="228"/>
    </row>
    <row r="21" spans="1:6" ht="15.75">
      <c r="A21" s="219"/>
      <c r="B21" s="219"/>
      <c r="C21" s="225" t="s">
        <v>125</v>
      </c>
      <c r="D21" s="231">
        <v>88</v>
      </c>
      <c r="E21" s="227" t="str">
        <f t="shared" si="0"/>
        <v>(Baik)</v>
      </c>
      <c r="F21" s="228"/>
    </row>
    <row r="22" spans="1:6" ht="15.75">
      <c r="A22" s="219"/>
      <c r="B22" s="219"/>
      <c r="C22" s="225" t="s">
        <v>126</v>
      </c>
      <c r="D22" s="226">
        <f>SUM(D16:D21)</f>
        <v>530</v>
      </c>
      <c r="E22" s="232"/>
      <c r="F22" s="233"/>
    </row>
    <row r="23" spans="1:6" ht="15.75">
      <c r="A23" s="219"/>
      <c r="B23" s="219"/>
      <c r="C23" s="225" t="s">
        <v>127</v>
      </c>
      <c r="D23" s="234">
        <f>IF(D21="-",IF(D21="-",D22/5,D22/6),D22/6)</f>
        <v>88.333333333333329</v>
      </c>
      <c r="E23" s="235" t="str">
        <f>IF(D23&lt;=50,"(Buruk)",IF(D23&lt;=60,"(Sedang)",IF(D23&lt;=75,"(Cukup)",IF(D23&lt;=90.99,"(Baik)","(Sangat Baik)"))))</f>
        <v>(Baik)</v>
      </c>
      <c r="F23" s="228"/>
    </row>
    <row r="24" spans="1:6" ht="15.75">
      <c r="A24" s="219"/>
      <c r="B24" s="219"/>
      <c r="C24" s="220"/>
      <c r="D24" s="208"/>
      <c r="E24" s="222"/>
      <c r="F24" s="219"/>
    </row>
    <row r="25" spans="1:6" ht="15.75">
      <c r="A25" s="236"/>
      <c r="B25" s="236"/>
      <c r="C25" s="237" t="s">
        <v>128</v>
      </c>
      <c r="D25" s="238">
        <f>(D12*60%)+(D23*40%)</f>
        <v>90.472727272727283</v>
      </c>
      <c r="E25" s="239" t="str">
        <f>IF(D25&lt;=50,"(Buruk)",IF(D25&lt;=60,"(Sedang)",IF(D25&lt;=75,"(Cukup)",IF(D25&lt;=90.99,"(Baik)","(Sangat Baik)"))))</f>
        <v>(Baik)</v>
      </c>
      <c r="F25" s="236"/>
    </row>
  </sheetData>
  <mergeCells count="3">
    <mergeCell ref="A1:F1"/>
    <mergeCell ref="C9:E9"/>
    <mergeCell ref="C10:E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SKP Awal</vt:lpstr>
      <vt:lpstr>PENGUKURAN</vt:lpstr>
      <vt:lpstr>CATATAN</vt:lpstr>
      <vt:lpstr>'SKP Awal'!Print_Area</vt:lpstr>
      <vt:lpstr>PENGUKURAN!Print_Titles</vt:lpstr>
      <vt:lpstr>'SKP Awal'!Print_Titles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bkn</dc:creator>
  <cp:lastModifiedBy>SHEVA</cp:lastModifiedBy>
  <cp:lastPrinted>2021-02-24T02:57:16Z</cp:lastPrinted>
  <dcterms:created xsi:type="dcterms:W3CDTF">2010-10-07T03:41:24Z</dcterms:created>
  <dcterms:modified xsi:type="dcterms:W3CDTF">2021-10-07T22:25:37Z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bfcb32bd-3947-441f-a9e9-572044a13dba</vt:lpwstr>
  </property>
</Properties>
</file>