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P\"/>
    </mc:Choice>
  </mc:AlternateContent>
  <xr:revisionPtr revIDLastSave="0" documentId="13_ncr:1_{CC22A20B-3474-4810-9B6F-1B082256CDA6}" xr6:coauthVersionLast="43" xr6:coauthVersionMax="47" xr10:uidLastSave="{00000000-0000-0000-0000-000000000000}"/>
  <bookViews>
    <workbookView xWindow="-108" yWindow="-108" windowWidth="23256" windowHeight="12576" tabRatio="364" activeTab="2" xr2:uid="{00000000-000D-0000-FFFF-FFFF00000000}"/>
  </bookViews>
  <sheets>
    <sheet name="SKP 2021" sheetId="5" r:id="rId1"/>
    <sheet name="PENGUKURAN 2021" sheetId="2" r:id="rId2"/>
    <sheet name="CATATAN" sheetId="6" r:id="rId3"/>
  </sheets>
  <definedNames>
    <definedName name="_xlnm.Print_Area" localSheetId="1">'PENGUKURAN 2021'!$A$1:$U$65</definedName>
    <definedName name="_xlnm.Print_Area" localSheetId="0">'SKP 2021'!$B$2:$M$72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6" l="1"/>
  <c r="AC12" i="2"/>
  <c r="AC13" i="2"/>
  <c r="B12" i="2"/>
  <c r="AI49" i="2"/>
  <c r="AH49" i="2"/>
  <c r="AG49" i="2"/>
  <c r="AF49" i="2"/>
  <c r="AC49" i="2"/>
  <c r="AA49" i="2"/>
  <c r="AE49" i="2" s="1"/>
  <c r="Z49" i="2"/>
  <c r="AD49" i="2" s="1"/>
  <c r="W49" i="2"/>
  <c r="M48" i="2"/>
  <c r="M47" i="2"/>
  <c r="AI16" i="2"/>
  <c r="AH16" i="2"/>
  <c r="AG16" i="2"/>
  <c r="AF16" i="2"/>
  <c r="AD16" i="2"/>
  <c r="AB16" i="2"/>
  <c r="AA16" i="2"/>
  <c r="AE16" i="2" s="1"/>
  <c r="Z16" i="2"/>
  <c r="W16" i="2"/>
  <c r="AI18" i="2"/>
  <c r="AH18" i="2"/>
  <c r="AG18" i="2"/>
  <c r="AF18" i="2"/>
  <c r="AB18" i="2"/>
  <c r="AA18" i="2"/>
  <c r="AE18" i="2" s="1"/>
  <c r="Z18" i="2"/>
  <c r="AD18" i="2" s="1"/>
  <c r="W18" i="2"/>
  <c r="AI22" i="2"/>
  <c r="AH22" i="2"/>
  <c r="AG22" i="2"/>
  <c r="AF22" i="2"/>
  <c r="AB22" i="2"/>
  <c r="AA22" i="2"/>
  <c r="AE22" i="2" s="1"/>
  <c r="Z22" i="2"/>
  <c r="AD22" i="2" s="1"/>
  <c r="W22" i="2"/>
  <c r="AI21" i="2"/>
  <c r="AH21" i="2"/>
  <c r="AG21" i="2"/>
  <c r="AF21" i="2"/>
  <c r="AB21" i="2"/>
  <c r="AA21" i="2"/>
  <c r="AE21" i="2" s="1"/>
  <c r="Z21" i="2"/>
  <c r="AD21" i="2" s="1"/>
  <c r="W21" i="2"/>
  <c r="AI20" i="2"/>
  <c r="AH20" i="2"/>
  <c r="AG20" i="2"/>
  <c r="AF20" i="2"/>
  <c r="AD20" i="2"/>
  <c r="AB20" i="2"/>
  <c r="AA20" i="2"/>
  <c r="AE20" i="2" s="1"/>
  <c r="Z20" i="2"/>
  <c r="W20" i="2"/>
  <c r="A23" i="2"/>
  <c r="A24" i="2"/>
  <c r="A25" i="2"/>
  <c r="A27" i="2"/>
  <c r="A29" i="2"/>
  <c r="A30" i="2"/>
  <c r="A32" i="2"/>
  <c r="A33" i="2"/>
  <c r="A34" i="2"/>
  <c r="A35" i="2"/>
  <c r="A36" i="2"/>
  <c r="A37" i="2"/>
  <c r="A38" i="2"/>
  <c r="A39" i="2"/>
  <c r="A41" i="2"/>
  <c r="A43" i="2"/>
  <c r="A44" i="2"/>
  <c r="A45" i="2"/>
  <c r="A47" i="2"/>
  <c r="A48" i="2"/>
  <c r="A49" i="2"/>
  <c r="A50" i="2"/>
  <c r="A51" i="2"/>
  <c r="A54" i="2"/>
  <c r="A55" i="2"/>
  <c r="A56" i="2"/>
  <c r="M24" i="2"/>
  <c r="M27" i="2"/>
  <c r="M30" i="2"/>
  <c r="M32" i="2"/>
  <c r="M33" i="2"/>
  <c r="M34" i="2"/>
  <c r="M41" i="2"/>
  <c r="M44" i="2"/>
  <c r="M45" i="2"/>
  <c r="M50" i="2"/>
  <c r="M51" i="2"/>
  <c r="AI56" i="2"/>
  <c r="AH56" i="2"/>
  <c r="AG56" i="2"/>
  <c r="AF56" i="2"/>
  <c r="AC56" i="2"/>
  <c r="AB56" i="2"/>
  <c r="AA56" i="2"/>
  <c r="AE56" i="2" s="1"/>
  <c r="Z56" i="2"/>
  <c r="AD56" i="2" s="1"/>
  <c r="AI55" i="2"/>
  <c r="AH55" i="2"/>
  <c r="AG55" i="2"/>
  <c r="AF55" i="2"/>
  <c r="AC55" i="2"/>
  <c r="AA55" i="2"/>
  <c r="AE55" i="2" s="1"/>
  <c r="Z55" i="2"/>
  <c r="AD55" i="2" s="1"/>
  <c r="AI54" i="2"/>
  <c r="AH54" i="2"/>
  <c r="AG54" i="2"/>
  <c r="AF54" i="2"/>
  <c r="AC54" i="2"/>
  <c r="AA54" i="2"/>
  <c r="AE54" i="2" s="1"/>
  <c r="Z54" i="2"/>
  <c r="AD54" i="2" s="1"/>
  <c r="AI53" i="2"/>
  <c r="AH53" i="2"/>
  <c r="AG53" i="2"/>
  <c r="AF53" i="2"/>
  <c r="AC53" i="2"/>
  <c r="AB53" i="2"/>
  <c r="AJ53" i="2" s="1"/>
  <c r="X53" i="2" s="1"/>
  <c r="AA53" i="2"/>
  <c r="AE53" i="2" s="1"/>
  <c r="Z53" i="2"/>
  <c r="AD53" i="2" s="1"/>
  <c r="W53" i="2"/>
  <c r="AI52" i="2"/>
  <c r="AH52" i="2"/>
  <c r="AG52" i="2"/>
  <c r="AF52" i="2"/>
  <c r="AC52" i="2"/>
  <c r="AB52" i="2"/>
  <c r="AJ52" i="2" s="1"/>
  <c r="X52" i="2" s="1"/>
  <c r="AA52" i="2"/>
  <c r="AE52" i="2" s="1"/>
  <c r="Z52" i="2"/>
  <c r="AD52" i="2" s="1"/>
  <c r="W52" i="2"/>
  <c r="AI51" i="2"/>
  <c r="AH51" i="2"/>
  <c r="AG51" i="2"/>
  <c r="AF51" i="2"/>
  <c r="AD51" i="2" s="1"/>
  <c r="AB51" i="2"/>
  <c r="AA51" i="2"/>
  <c r="AE51" i="2" s="1"/>
  <c r="Z51" i="2"/>
  <c r="W51" i="2"/>
  <c r="AI50" i="2"/>
  <c r="AH50" i="2"/>
  <c r="AG50" i="2"/>
  <c r="AF50" i="2"/>
  <c r="AB50" i="2"/>
  <c r="AA50" i="2"/>
  <c r="AE50" i="2" s="1"/>
  <c r="Z50" i="2"/>
  <c r="AD50" i="2" s="1"/>
  <c r="W50" i="2"/>
  <c r="AI48" i="2"/>
  <c r="AH48" i="2"/>
  <c r="AG48" i="2"/>
  <c r="AF48" i="2"/>
  <c r="AE48" i="2"/>
  <c r="AD48" i="2"/>
  <c r="AB48" i="2"/>
  <c r="AA48" i="2"/>
  <c r="Z48" i="2"/>
  <c r="W48" i="2"/>
  <c r="AI47" i="2"/>
  <c r="AH47" i="2"/>
  <c r="AG47" i="2"/>
  <c r="AF47" i="2"/>
  <c r="AB47" i="2"/>
  <c r="AA47" i="2"/>
  <c r="AE47" i="2" s="1"/>
  <c r="Z47" i="2"/>
  <c r="AD47" i="2" s="1"/>
  <c r="W47" i="2"/>
  <c r="AI46" i="2"/>
  <c r="AH46" i="2"/>
  <c r="AG46" i="2"/>
  <c r="AF46" i="2"/>
  <c r="AC46" i="2"/>
  <c r="AB46" i="2"/>
  <c r="AJ46" i="2" s="1"/>
  <c r="X46" i="2" s="1"/>
  <c r="AA46" i="2"/>
  <c r="AE46" i="2" s="1"/>
  <c r="Z46" i="2"/>
  <c r="AD46" i="2" s="1"/>
  <c r="W46" i="2"/>
  <c r="AI45" i="2"/>
  <c r="AH45" i="2"/>
  <c r="AG45" i="2"/>
  <c r="AF45" i="2"/>
  <c r="AB45" i="2"/>
  <c r="AA45" i="2"/>
  <c r="AE45" i="2" s="1"/>
  <c r="Z45" i="2"/>
  <c r="AD45" i="2" s="1"/>
  <c r="W45" i="2"/>
  <c r="AI44" i="2"/>
  <c r="AH44" i="2"/>
  <c r="AG44" i="2"/>
  <c r="AF44" i="2"/>
  <c r="AB44" i="2"/>
  <c r="AA44" i="2"/>
  <c r="AE44" i="2" s="1"/>
  <c r="Z44" i="2"/>
  <c r="AD44" i="2" s="1"/>
  <c r="W44" i="2"/>
  <c r="AI43" i="2"/>
  <c r="AH43" i="2"/>
  <c r="AG43" i="2"/>
  <c r="AF43" i="2"/>
  <c r="AA43" i="2"/>
  <c r="AE43" i="2" s="1"/>
  <c r="Z43" i="2"/>
  <c r="AD43" i="2" s="1"/>
  <c r="W43" i="2"/>
  <c r="AI42" i="2"/>
  <c r="AH42" i="2"/>
  <c r="AG42" i="2"/>
  <c r="AF42" i="2"/>
  <c r="AC42" i="2"/>
  <c r="AB42" i="2"/>
  <c r="AJ42" i="2" s="1"/>
  <c r="X42" i="2" s="1"/>
  <c r="AA42" i="2"/>
  <c r="AE42" i="2" s="1"/>
  <c r="Z42" i="2"/>
  <c r="AD42" i="2" s="1"/>
  <c r="W42" i="2"/>
  <c r="AI41" i="2"/>
  <c r="AH41" i="2"/>
  <c r="AG41" i="2"/>
  <c r="AF41" i="2"/>
  <c r="AD41" i="2"/>
  <c r="AA41" i="2"/>
  <c r="AE41" i="2" s="1"/>
  <c r="Z41" i="2"/>
  <c r="W41" i="2"/>
  <c r="AI40" i="2"/>
  <c r="AH40" i="2"/>
  <c r="AG40" i="2"/>
  <c r="AF40" i="2"/>
  <c r="AC40" i="2"/>
  <c r="AB40" i="2"/>
  <c r="AJ40" i="2" s="1"/>
  <c r="X40" i="2" s="1"/>
  <c r="AA40" i="2"/>
  <c r="AE40" i="2" s="1"/>
  <c r="Z40" i="2"/>
  <c r="AD40" i="2" s="1"/>
  <c r="W40" i="2"/>
  <c r="AI39" i="2"/>
  <c r="AH39" i="2"/>
  <c r="AG39" i="2"/>
  <c r="AF39" i="2"/>
  <c r="AD39" i="2" s="1"/>
  <c r="AA39" i="2"/>
  <c r="AE39" i="2" s="1"/>
  <c r="Z39" i="2"/>
  <c r="W39" i="2"/>
  <c r="AI38" i="2"/>
  <c r="AH38" i="2"/>
  <c r="AG38" i="2"/>
  <c r="AF38" i="2"/>
  <c r="AA38" i="2"/>
  <c r="AE38" i="2" s="1"/>
  <c r="Z38" i="2"/>
  <c r="AD38" i="2" s="1"/>
  <c r="W38" i="2"/>
  <c r="AI37" i="2"/>
  <c r="AH37" i="2"/>
  <c r="AG37" i="2"/>
  <c r="AF37" i="2"/>
  <c r="AD37" i="2" s="1"/>
  <c r="AA37" i="2"/>
  <c r="AE37" i="2" s="1"/>
  <c r="Z37" i="2"/>
  <c r="W37" i="2"/>
  <c r="AI36" i="2"/>
  <c r="AH36" i="2"/>
  <c r="AG36" i="2"/>
  <c r="AF36" i="2"/>
  <c r="AD36" i="2"/>
  <c r="AA36" i="2"/>
  <c r="AE36" i="2" s="1"/>
  <c r="Z36" i="2"/>
  <c r="W36" i="2"/>
  <c r="AI35" i="2"/>
  <c r="AH35" i="2"/>
  <c r="AG35" i="2"/>
  <c r="AF35" i="2"/>
  <c r="AE35" i="2"/>
  <c r="AB35" i="2"/>
  <c r="AA35" i="2"/>
  <c r="Z35" i="2"/>
  <c r="AD35" i="2" s="1"/>
  <c r="W35" i="2"/>
  <c r="AI34" i="2"/>
  <c r="AH34" i="2"/>
  <c r="AG34" i="2"/>
  <c r="AF34" i="2"/>
  <c r="AB34" i="2"/>
  <c r="AA34" i="2"/>
  <c r="AE34" i="2" s="1"/>
  <c r="Z34" i="2"/>
  <c r="AD34" i="2" s="1"/>
  <c r="W34" i="2"/>
  <c r="AI33" i="2"/>
  <c r="AH33" i="2"/>
  <c r="AG33" i="2"/>
  <c r="AF33" i="2"/>
  <c r="AB33" i="2"/>
  <c r="AA33" i="2"/>
  <c r="AE33" i="2" s="1"/>
  <c r="Z33" i="2"/>
  <c r="AD33" i="2" s="1"/>
  <c r="W33" i="2"/>
  <c r="AI32" i="2"/>
  <c r="AH32" i="2"/>
  <c r="AG32" i="2"/>
  <c r="AF32" i="2"/>
  <c r="AB32" i="2"/>
  <c r="AA32" i="2"/>
  <c r="AE32" i="2" s="1"/>
  <c r="Z32" i="2"/>
  <c r="AD32" i="2" s="1"/>
  <c r="W32" i="2"/>
  <c r="R51" i="2"/>
  <c r="N51" i="2"/>
  <c r="J51" i="2"/>
  <c r="H51" i="2"/>
  <c r="G51" i="2"/>
  <c r="F51" i="2"/>
  <c r="O51" i="2" s="1"/>
  <c r="D51" i="2"/>
  <c r="C51" i="2"/>
  <c r="R50" i="2"/>
  <c r="N50" i="2"/>
  <c r="J50" i="2"/>
  <c r="H50" i="2"/>
  <c r="G50" i="2"/>
  <c r="F50" i="2"/>
  <c r="O50" i="2" s="1"/>
  <c r="D50" i="2"/>
  <c r="C50" i="2"/>
  <c r="R49" i="2"/>
  <c r="M49" i="2"/>
  <c r="J49" i="2"/>
  <c r="H49" i="2"/>
  <c r="G49" i="2"/>
  <c r="F49" i="2"/>
  <c r="O49" i="2" s="1"/>
  <c r="D49" i="2"/>
  <c r="C49" i="2"/>
  <c r="R48" i="2"/>
  <c r="N48" i="2"/>
  <c r="J48" i="2"/>
  <c r="H48" i="2"/>
  <c r="G48" i="2"/>
  <c r="F48" i="2"/>
  <c r="O48" i="2" s="1"/>
  <c r="D48" i="2"/>
  <c r="C48" i="2"/>
  <c r="R47" i="2"/>
  <c r="N47" i="2"/>
  <c r="J47" i="2"/>
  <c r="H47" i="2"/>
  <c r="G47" i="2"/>
  <c r="F47" i="2"/>
  <c r="O47" i="2" s="1"/>
  <c r="D47" i="2"/>
  <c r="C47" i="2"/>
  <c r="R45" i="2"/>
  <c r="N45" i="2"/>
  <c r="J45" i="2"/>
  <c r="H45" i="2"/>
  <c r="G45" i="2"/>
  <c r="F45" i="2"/>
  <c r="O45" i="2" s="1"/>
  <c r="D45" i="2"/>
  <c r="C45" i="2"/>
  <c r="R44" i="2"/>
  <c r="N44" i="2"/>
  <c r="J44" i="2"/>
  <c r="H44" i="2"/>
  <c r="G44" i="2"/>
  <c r="F44" i="2"/>
  <c r="O44" i="2" s="1"/>
  <c r="D44" i="2"/>
  <c r="C44" i="2"/>
  <c r="R43" i="2"/>
  <c r="N43" i="2"/>
  <c r="AB43" i="2" s="1"/>
  <c r="J43" i="2"/>
  <c r="H43" i="2"/>
  <c r="G43" i="2"/>
  <c r="F43" i="2"/>
  <c r="O43" i="2" s="1"/>
  <c r="D43" i="2"/>
  <c r="C43" i="2"/>
  <c r="R41" i="2"/>
  <c r="N41" i="2"/>
  <c r="AB41" i="2" s="1"/>
  <c r="J41" i="2"/>
  <c r="H41" i="2"/>
  <c r="G41" i="2"/>
  <c r="F41" i="2"/>
  <c r="O41" i="2" s="1"/>
  <c r="D41" i="2"/>
  <c r="C41" i="2"/>
  <c r="R39" i="2"/>
  <c r="N39" i="2"/>
  <c r="M39" i="2" s="1"/>
  <c r="J39" i="2"/>
  <c r="H39" i="2"/>
  <c r="G39" i="2"/>
  <c r="F39" i="2"/>
  <c r="O39" i="2" s="1"/>
  <c r="D39" i="2"/>
  <c r="C39" i="2"/>
  <c r="R38" i="2"/>
  <c r="N38" i="2"/>
  <c r="M38" i="2" s="1"/>
  <c r="J38" i="2"/>
  <c r="H38" i="2"/>
  <c r="G38" i="2"/>
  <c r="F38" i="2"/>
  <c r="O38" i="2" s="1"/>
  <c r="D38" i="2"/>
  <c r="C38" i="2"/>
  <c r="R37" i="2"/>
  <c r="N37" i="2"/>
  <c r="M37" i="2" s="1"/>
  <c r="J37" i="2"/>
  <c r="H37" i="2"/>
  <c r="G37" i="2"/>
  <c r="F37" i="2"/>
  <c r="O37" i="2" s="1"/>
  <c r="D37" i="2"/>
  <c r="C37" i="2"/>
  <c r="R36" i="2"/>
  <c r="N36" i="2"/>
  <c r="M36" i="2" s="1"/>
  <c r="J36" i="2"/>
  <c r="H36" i="2"/>
  <c r="G36" i="2"/>
  <c r="F36" i="2"/>
  <c r="O36" i="2" s="1"/>
  <c r="D36" i="2"/>
  <c r="C36" i="2"/>
  <c r="R35" i="2"/>
  <c r="N35" i="2"/>
  <c r="M35" i="2" s="1"/>
  <c r="J35" i="2"/>
  <c r="H35" i="2"/>
  <c r="G35" i="2"/>
  <c r="F35" i="2"/>
  <c r="O35" i="2" s="1"/>
  <c r="D35" i="2"/>
  <c r="C35" i="2"/>
  <c r="R34" i="2"/>
  <c r="N34" i="2"/>
  <c r="J34" i="2"/>
  <c r="H34" i="2"/>
  <c r="G34" i="2"/>
  <c r="F34" i="2"/>
  <c r="O34" i="2" s="1"/>
  <c r="D34" i="2"/>
  <c r="C34" i="2"/>
  <c r="R33" i="2"/>
  <c r="N33" i="2"/>
  <c r="J33" i="2"/>
  <c r="H33" i="2"/>
  <c r="G33" i="2"/>
  <c r="F33" i="2"/>
  <c r="O33" i="2" s="1"/>
  <c r="D33" i="2"/>
  <c r="C33" i="2"/>
  <c r="R32" i="2"/>
  <c r="N32" i="2"/>
  <c r="J32" i="2"/>
  <c r="H32" i="2"/>
  <c r="G32" i="2"/>
  <c r="F32" i="2"/>
  <c r="O32" i="2" s="1"/>
  <c r="D32" i="2"/>
  <c r="C32" i="2"/>
  <c r="R30" i="2"/>
  <c r="N30" i="2"/>
  <c r="J30" i="2"/>
  <c r="H30" i="2"/>
  <c r="G30" i="2"/>
  <c r="F30" i="2"/>
  <c r="O30" i="2" s="1"/>
  <c r="D30" i="2"/>
  <c r="C30" i="2"/>
  <c r="R29" i="2"/>
  <c r="N29" i="2"/>
  <c r="M29" i="2" s="1"/>
  <c r="J29" i="2"/>
  <c r="H29" i="2"/>
  <c r="G29" i="2"/>
  <c r="F29" i="2"/>
  <c r="O29" i="2" s="1"/>
  <c r="D29" i="2"/>
  <c r="C29" i="2"/>
  <c r="R27" i="2"/>
  <c r="N27" i="2"/>
  <c r="J27" i="2"/>
  <c r="H27" i="2"/>
  <c r="G27" i="2"/>
  <c r="F27" i="2"/>
  <c r="O27" i="2" s="1"/>
  <c r="D27" i="2"/>
  <c r="C27" i="2"/>
  <c r="R25" i="2"/>
  <c r="N25" i="2"/>
  <c r="M25" i="2" s="1"/>
  <c r="J25" i="2"/>
  <c r="H25" i="2"/>
  <c r="G25" i="2"/>
  <c r="F25" i="2"/>
  <c r="O25" i="2" s="1"/>
  <c r="D25" i="2"/>
  <c r="C25" i="2"/>
  <c r="R24" i="2"/>
  <c r="N24" i="2"/>
  <c r="J24" i="2"/>
  <c r="H24" i="2"/>
  <c r="G24" i="2"/>
  <c r="F24" i="2"/>
  <c r="O24" i="2" s="1"/>
  <c r="D24" i="2"/>
  <c r="C24" i="2"/>
  <c r="R23" i="2"/>
  <c r="N23" i="2"/>
  <c r="M23" i="2" s="1"/>
  <c r="J23" i="2"/>
  <c r="H23" i="2"/>
  <c r="G23" i="2"/>
  <c r="F23" i="2"/>
  <c r="O23" i="2" s="1"/>
  <c r="D23" i="2"/>
  <c r="C23" i="2"/>
  <c r="R22" i="2"/>
  <c r="N22" i="2"/>
  <c r="M22" i="2" s="1"/>
  <c r="J22" i="2"/>
  <c r="H22" i="2"/>
  <c r="G22" i="2"/>
  <c r="F22" i="2"/>
  <c r="O22" i="2" s="1"/>
  <c r="D22" i="2"/>
  <c r="C22" i="2"/>
  <c r="R21" i="2"/>
  <c r="N21" i="2"/>
  <c r="M21" i="2" s="1"/>
  <c r="J21" i="2"/>
  <c r="H21" i="2"/>
  <c r="G21" i="2"/>
  <c r="F21" i="2"/>
  <c r="O21" i="2" s="1"/>
  <c r="D21" i="2"/>
  <c r="C21" i="2"/>
  <c r="R20" i="2"/>
  <c r="N20" i="2"/>
  <c r="M20" i="2" s="1"/>
  <c r="J20" i="2"/>
  <c r="H20" i="2"/>
  <c r="G20" i="2"/>
  <c r="F20" i="2"/>
  <c r="O20" i="2" s="1"/>
  <c r="D20" i="2"/>
  <c r="C20" i="2"/>
  <c r="R19" i="2"/>
  <c r="N19" i="2"/>
  <c r="M19" i="2" s="1"/>
  <c r="J19" i="2"/>
  <c r="H19" i="2"/>
  <c r="G19" i="2"/>
  <c r="F19" i="2"/>
  <c r="O19" i="2" s="1"/>
  <c r="D19" i="2"/>
  <c r="C19" i="2"/>
  <c r="R18" i="2"/>
  <c r="N18" i="2"/>
  <c r="M18" i="2" s="1"/>
  <c r="J18" i="2"/>
  <c r="H18" i="2"/>
  <c r="G18" i="2"/>
  <c r="F18" i="2"/>
  <c r="O18" i="2" s="1"/>
  <c r="D18" i="2"/>
  <c r="C18" i="2"/>
  <c r="R17" i="2"/>
  <c r="N17" i="2"/>
  <c r="M17" i="2" s="1"/>
  <c r="J17" i="2"/>
  <c r="H17" i="2"/>
  <c r="G17" i="2"/>
  <c r="F17" i="2"/>
  <c r="O17" i="2" s="1"/>
  <c r="D17" i="2"/>
  <c r="C17" i="2"/>
  <c r="R16" i="2"/>
  <c r="N16" i="2"/>
  <c r="M16" i="2"/>
  <c r="J16" i="2"/>
  <c r="H16" i="2"/>
  <c r="G16" i="2"/>
  <c r="F16" i="2"/>
  <c r="O16" i="2" s="1"/>
  <c r="D16" i="2"/>
  <c r="C16" i="2"/>
  <c r="R15" i="2"/>
  <c r="N15" i="2"/>
  <c r="M15" i="2"/>
  <c r="J15" i="2"/>
  <c r="H15" i="2"/>
  <c r="G15" i="2"/>
  <c r="F15" i="2"/>
  <c r="O15" i="2" s="1"/>
  <c r="D15" i="2"/>
  <c r="C15" i="2"/>
  <c r="R13" i="2"/>
  <c r="M13" i="2"/>
  <c r="J13" i="2"/>
  <c r="H13" i="2"/>
  <c r="G13" i="2"/>
  <c r="F13" i="2"/>
  <c r="O13" i="2" s="1"/>
  <c r="D13" i="2"/>
  <c r="C13" i="2"/>
  <c r="C12" i="2"/>
  <c r="O12" i="2"/>
  <c r="M12" i="2"/>
  <c r="J12" i="2"/>
  <c r="R12" i="2" s="1"/>
  <c r="H12" i="2"/>
  <c r="G12" i="2"/>
  <c r="F12" i="2"/>
  <c r="D12" i="2"/>
  <c r="W9" i="2"/>
  <c r="Z9" i="2"/>
  <c r="AA9" i="2"/>
  <c r="AE9" i="2" s="1"/>
  <c r="AB9" i="2"/>
  <c r="AC9" i="2"/>
  <c r="AF9" i="2"/>
  <c r="AD9" i="2" s="1"/>
  <c r="AG9" i="2"/>
  <c r="AH9" i="2"/>
  <c r="AI9" i="2"/>
  <c r="D9" i="2"/>
  <c r="N9" i="2"/>
  <c r="N10" i="2"/>
  <c r="D10" i="2"/>
  <c r="AO12" i="2"/>
  <c r="AN12" i="2"/>
  <c r="AQ12" i="2" s="1"/>
  <c r="AI12" i="2"/>
  <c r="AH12" i="2"/>
  <c r="AG12" i="2"/>
  <c r="AF12" i="2"/>
  <c r="AA12" i="2"/>
  <c r="AE12" i="2" s="1"/>
  <c r="Z12" i="2"/>
  <c r="AD12" i="2" s="1"/>
  <c r="AB12" i="2"/>
  <c r="H10" i="2"/>
  <c r="H9" i="2"/>
  <c r="F10" i="2"/>
  <c r="G10" i="2"/>
  <c r="J10" i="2"/>
  <c r="M10" i="2"/>
  <c r="M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  <c r="B9" i="2"/>
  <c r="B8" i="2"/>
  <c r="C12" i="5"/>
  <c r="G61" i="5"/>
  <c r="G60" i="5"/>
  <c r="G59" i="5"/>
  <c r="G56" i="5"/>
  <c r="G55" i="5"/>
  <c r="G54" i="5"/>
  <c r="G50" i="5"/>
  <c r="G49" i="5"/>
  <c r="G48" i="5"/>
  <c r="G46" i="5"/>
  <c r="G44" i="5"/>
  <c r="G43" i="5"/>
  <c r="G42" i="5"/>
  <c r="G41" i="5"/>
  <c r="G40" i="5"/>
  <c r="G39" i="5"/>
  <c r="G38" i="5"/>
  <c r="G37" i="5"/>
  <c r="G35" i="5"/>
  <c r="G34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7" i="5"/>
  <c r="AJ51" i="2" l="1"/>
  <c r="T51" i="2" s="1"/>
  <c r="U51" i="2" s="1"/>
  <c r="X51" i="2" s="1"/>
  <c r="AJ47" i="2"/>
  <c r="T47" i="2" s="1"/>
  <c r="U47" i="2" s="1"/>
  <c r="X47" i="2" s="1"/>
  <c r="AJ48" i="2"/>
  <c r="T48" i="2" s="1"/>
  <c r="U48" i="2" s="1"/>
  <c r="X48" i="2" s="1"/>
  <c r="AJ44" i="2"/>
  <c r="T44" i="2" s="1"/>
  <c r="U44" i="2" s="1"/>
  <c r="X44" i="2" s="1"/>
  <c r="AJ45" i="2"/>
  <c r="T45" i="2" s="1"/>
  <c r="U45" i="2" s="1"/>
  <c r="X45" i="2" s="1"/>
  <c r="AJ41" i="2"/>
  <c r="T41" i="2" s="1"/>
  <c r="U41" i="2" s="1"/>
  <c r="X41" i="2" s="1"/>
  <c r="AJ33" i="2"/>
  <c r="T33" i="2" s="1"/>
  <c r="U33" i="2" s="1"/>
  <c r="X33" i="2" s="1"/>
  <c r="AJ32" i="2"/>
  <c r="T32" i="2" s="1"/>
  <c r="U32" i="2" s="1"/>
  <c r="X32" i="2" s="1"/>
  <c r="AJ16" i="2"/>
  <c r="T16" i="2" s="1"/>
  <c r="U16" i="2" s="1"/>
  <c r="X16" i="2" s="1"/>
  <c r="AB49" i="2"/>
  <c r="AJ49" i="2" s="1"/>
  <c r="X49" i="2" s="1"/>
  <c r="AB55" i="2"/>
  <c r="AJ55" i="2" s="1"/>
  <c r="X55" i="2" s="1"/>
  <c r="AB54" i="2"/>
  <c r="AJ54" i="2" s="1"/>
  <c r="X54" i="2" s="1"/>
  <c r="M43" i="2"/>
  <c r="AB39" i="2"/>
  <c r="AJ39" i="2" s="1"/>
  <c r="T39" i="2" s="1"/>
  <c r="U39" i="2" s="1"/>
  <c r="X39" i="2" s="1"/>
  <c r="AB38" i="2"/>
  <c r="AB37" i="2"/>
  <c r="AJ37" i="2" s="1"/>
  <c r="T37" i="2" s="1"/>
  <c r="U37" i="2" s="1"/>
  <c r="X37" i="2" s="1"/>
  <c r="AB36" i="2"/>
  <c r="AJ36" i="2" s="1"/>
  <c r="T36" i="2" s="1"/>
  <c r="U36" i="2" s="1"/>
  <c r="X36" i="2" s="1"/>
  <c r="AJ35" i="2"/>
  <c r="T35" i="2" s="1"/>
  <c r="U35" i="2" s="1"/>
  <c r="X35" i="2" s="1"/>
  <c r="AJ18" i="2"/>
  <c r="T18" i="2" s="1"/>
  <c r="U18" i="2" s="1"/>
  <c r="X18" i="2" s="1"/>
  <c r="AJ22" i="2"/>
  <c r="T22" i="2" s="1"/>
  <c r="U22" i="2" s="1"/>
  <c r="X22" i="2" s="1"/>
  <c r="AJ21" i="2"/>
  <c r="T21" i="2" s="1"/>
  <c r="U21" i="2" s="1"/>
  <c r="X21" i="2" s="1"/>
  <c r="AJ20" i="2"/>
  <c r="T20" i="2" s="1"/>
  <c r="U20" i="2" s="1"/>
  <c r="X20" i="2" s="1"/>
  <c r="AJ34" i="2"/>
  <c r="T34" i="2" s="1"/>
  <c r="U34" i="2" s="1"/>
  <c r="X34" i="2" s="1"/>
  <c r="AJ50" i="2"/>
  <c r="T50" i="2" s="1"/>
  <c r="U50" i="2" s="1"/>
  <c r="X50" i="2" s="1"/>
  <c r="AJ38" i="2"/>
  <c r="T38" i="2" s="1"/>
  <c r="U38" i="2" s="1"/>
  <c r="X38" i="2" s="1"/>
  <c r="AJ56" i="2"/>
  <c r="X56" i="2" s="1"/>
  <c r="AJ43" i="2"/>
  <c r="T43" i="2" s="1"/>
  <c r="U43" i="2" s="1"/>
  <c r="X43" i="2" s="1"/>
  <c r="AP12" i="2"/>
  <c r="AR12" i="2" s="1"/>
  <c r="AJ12" i="2"/>
  <c r="AJ9" i="2"/>
  <c r="W12" i="2"/>
  <c r="E19" i="6"/>
  <c r="F20" i="6" s="1"/>
  <c r="F17" i="6"/>
  <c r="F16" i="6"/>
  <c r="F15" i="6"/>
  <c r="F14" i="6"/>
  <c r="F13" i="6"/>
  <c r="X12" i="2" l="1"/>
  <c r="Z13" i="2"/>
  <c r="T9" i="2"/>
  <c r="U9" i="2" s="1"/>
  <c r="A18" i="2" l="1"/>
  <c r="AG31" i="2" l="1"/>
  <c r="AC31" i="2"/>
  <c r="W31" i="2"/>
  <c r="AG30" i="2"/>
  <c r="W30" i="2"/>
  <c r="AF29" i="2"/>
  <c r="W29" i="2"/>
  <c r="Z28" i="2"/>
  <c r="AC28" i="2"/>
  <c r="W28" i="2"/>
  <c r="Z27" i="2"/>
  <c r="W27" i="2"/>
  <c r="Z26" i="2"/>
  <c r="AC26" i="2"/>
  <c r="W26" i="2"/>
  <c r="Z25" i="2"/>
  <c r="W25" i="2"/>
  <c r="Z24" i="2"/>
  <c r="AB24" i="2"/>
  <c r="AF23" i="2"/>
  <c r="W23" i="2"/>
  <c r="AF19" i="2"/>
  <c r="W19" i="2"/>
  <c r="AH17" i="2"/>
  <c r="AF17" i="2"/>
  <c r="W17" i="2"/>
  <c r="AF15" i="2"/>
  <c r="W15" i="2"/>
  <c r="AH14" i="2"/>
  <c r="AF14" i="2"/>
  <c r="AC14" i="2"/>
  <c r="W14" i="2"/>
  <c r="W13" i="2"/>
  <c r="C10" i="2"/>
  <c r="W10" i="2"/>
  <c r="O10" i="2"/>
  <c r="Z10" i="2"/>
  <c r="R10" i="2"/>
  <c r="W11" i="2"/>
  <c r="AC11" i="2"/>
  <c r="AG11" i="2"/>
  <c r="AH11" i="2"/>
  <c r="J9" i="2"/>
  <c r="R9" i="2" s="1"/>
  <c r="G9" i="2"/>
  <c r="F9" i="2"/>
  <c r="O9" i="2" s="1"/>
  <c r="C9" i="2"/>
  <c r="A9" i="2"/>
  <c r="A10" i="2"/>
  <c r="A12" i="2"/>
  <c r="A13" i="2"/>
  <c r="A15" i="2"/>
  <c r="A16" i="2"/>
  <c r="A17" i="2"/>
  <c r="A19" i="2"/>
  <c r="A20" i="2"/>
  <c r="A21" i="2"/>
  <c r="A22" i="2"/>
  <c r="AA26" i="2"/>
  <c r="AH29" i="2" l="1"/>
  <c r="AI23" i="2"/>
  <c r="AH30" i="2"/>
  <c r="AH15" i="2"/>
  <c r="AA25" i="2"/>
  <c r="AE25" i="2" s="1"/>
  <c r="AI28" i="2"/>
  <c r="AI10" i="2"/>
  <c r="AH13" i="2"/>
  <c r="AH19" i="2"/>
  <c r="AA24" i="2"/>
  <c r="AE24" i="2" s="1"/>
  <c r="AI27" i="2"/>
  <c r="AH31" i="2"/>
  <c r="AB29" i="2"/>
  <c r="Z31" i="2"/>
  <c r="AG28" i="2"/>
  <c r="AI26" i="2"/>
  <c r="AE26" i="2" s="1"/>
  <c r="AF31" i="2"/>
  <c r="AB19" i="2"/>
  <c r="AB15" i="2"/>
  <c r="AG13" i="2"/>
  <c r="AF11" i="2"/>
  <c r="AF28" i="2"/>
  <c r="AG27" i="2"/>
  <c r="AH26" i="2"/>
  <c r="AG25" i="2"/>
  <c r="AG24" i="2"/>
  <c r="Z23" i="2"/>
  <c r="AB17" i="2"/>
  <c r="AF13" i="2"/>
  <c r="AG10" i="2"/>
  <c r="AF30" i="2"/>
  <c r="AF27" i="2"/>
  <c r="AG26" i="2"/>
  <c r="AF25" i="2"/>
  <c r="AF24" i="2"/>
  <c r="AG23" i="2"/>
  <c r="Z19" i="2"/>
  <c r="AA17" i="2"/>
  <c r="AI15" i="2"/>
  <c r="Z15" i="2"/>
  <c r="AB14" i="2"/>
  <c r="AF10" i="2"/>
  <c r="Z30" i="2"/>
  <c r="AD30" i="2" s="1"/>
  <c r="AF26" i="2"/>
  <c r="Z17" i="2"/>
  <c r="AA14" i="2"/>
  <c r="AB13" i="2"/>
  <c r="AB11" i="2"/>
  <c r="AB28" i="2"/>
  <c r="AB27" i="2"/>
  <c r="AG19" i="2"/>
  <c r="AI17" i="2"/>
  <c r="AG15" i="2"/>
  <c r="AI14" i="2"/>
  <c r="Z14" i="2"/>
  <c r="AA11" i="2"/>
  <c r="AB10" i="2"/>
  <c r="Z29" i="2"/>
  <c r="AI11" i="2"/>
  <c r="Z11" i="2"/>
  <c r="AG29" i="2"/>
  <c r="AG17" i="2"/>
  <c r="AG14" i="2"/>
  <c r="W24" i="2"/>
  <c r="W57" i="2" s="1"/>
  <c r="AB23" i="2"/>
  <c r="AB31" i="2"/>
  <c r="AB30" i="2"/>
  <c r="AB26" i="2"/>
  <c r="AB25" i="2"/>
  <c r="AA15" i="2" l="1"/>
  <c r="AE15" i="2" s="1"/>
  <c r="AA10" i="2"/>
  <c r="AE10" i="2" s="1"/>
  <c r="AH10" i="2"/>
  <c r="AA13" i="2"/>
  <c r="AE13" i="2" s="1"/>
  <c r="AD11" i="2"/>
  <c r="AI31" i="2"/>
  <c r="AH24" i="2"/>
  <c r="AD10" i="2"/>
  <c r="AD27" i="2"/>
  <c r="AD28" i="2"/>
  <c r="AA30" i="2"/>
  <c r="AE30" i="2" s="1"/>
  <c r="AJ30" i="2" s="1"/>
  <c r="AD25" i="2"/>
  <c r="AJ25" i="2" s="1"/>
  <c r="AI29" i="2"/>
  <c r="AI30" i="2"/>
  <c r="AI19" i="2"/>
  <c r="AA28" i="2"/>
  <c r="AE28" i="2" s="1"/>
  <c r="AA27" i="2"/>
  <c r="AE27" i="2" s="1"/>
  <c r="AA29" i="2"/>
  <c r="AE29" i="2" s="1"/>
  <c r="AH28" i="2"/>
  <c r="AH27" i="2"/>
  <c r="AI24" i="2"/>
  <c r="AH23" i="2"/>
  <c r="AI13" i="2"/>
  <c r="AA31" i="2"/>
  <c r="AE31" i="2" s="1"/>
  <c r="AA23" i="2"/>
  <c r="AE23" i="2" s="1"/>
  <c r="AH25" i="2"/>
  <c r="AI25" i="2"/>
  <c r="AA19" i="2"/>
  <c r="AE19" i="2" s="1"/>
  <c r="AD31" i="2"/>
  <c r="AD26" i="2"/>
  <c r="AJ26" i="2" s="1"/>
  <c r="AD24" i="2"/>
  <c r="AJ24" i="2" s="1"/>
  <c r="AD13" i="2"/>
  <c r="AD17" i="2"/>
  <c r="X9" i="2"/>
  <c r="AD29" i="2"/>
  <c r="AE11" i="2"/>
  <c r="AJ11" i="2" s="1"/>
  <c r="AD14" i="2"/>
  <c r="AE14" i="2"/>
  <c r="AD23" i="2"/>
  <c r="AD15" i="2"/>
  <c r="AD19" i="2"/>
  <c r="AE17" i="2"/>
  <c r="AO14" i="2"/>
  <c r="AN14" i="2"/>
  <c r="AN11" i="2"/>
  <c r="AQ11" i="2" s="1"/>
  <c r="AO13" i="2"/>
  <c r="AJ15" i="2" l="1"/>
  <c r="T15" i="2" s="1"/>
  <c r="U15" i="2" s="1"/>
  <c r="X15" i="2" s="1"/>
  <c r="T25" i="2"/>
  <c r="U25" i="2" s="1"/>
  <c r="X25" i="2" s="1"/>
  <c r="T24" i="2"/>
  <c r="U24" i="2" s="1"/>
  <c r="X24" i="2" s="1"/>
  <c r="X26" i="2"/>
  <c r="AJ27" i="2"/>
  <c r="T30" i="2"/>
  <c r="U30" i="2" s="1"/>
  <c r="X30" i="2" s="1"/>
  <c r="AJ10" i="2"/>
  <c r="T10" i="2" s="1"/>
  <c r="U10" i="2" s="1"/>
  <c r="X10" i="2" s="1"/>
  <c r="AJ13" i="2"/>
  <c r="AJ23" i="2"/>
  <c r="AJ28" i="2"/>
  <c r="AJ19" i="2"/>
  <c r="AJ29" i="2"/>
  <c r="AJ31" i="2"/>
  <c r="AJ17" i="2"/>
  <c r="AJ14" i="2"/>
  <c r="X11" i="2"/>
  <c r="AO11" i="2"/>
  <c r="AP11" i="2" s="1"/>
  <c r="AR11" i="2" s="1"/>
  <c r="AQ14" i="2"/>
  <c r="AP14" i="2"/>
  <c r="AN13" i="2"/>
  <c r="AQ13" i="2" s="1"/>
  <c r="X28" i="2" l="1"/>
  <c r="T27" i="2"/>
  <c r="U27" i="2" s="1"/>
  <c r="X27" i="2" s="1"/>
  <c r="T17" i="2"/>
  <c r="U17" i="2" s="1"/>
  <c r="X17" i="2" s="1"/>
  <c r="T29" i="2"/>
  <c r="U29" i="2" s="1"/>
  <c r="X29" i="2" s="1"/>
  <c r="X31" i="2"/>
  <c r="T19" i="2"/>
  <c r="U19" i="2" s="1"/>
  <c r="X19" i="2" s="1"/>
  <c r="T23" i="2"/>
  <c r="U23" i="2" s="1"/>
  <c r="X23" i="2" s="1"/>
  <c r="AR14" i="2"/>
  <c r="AP13" i="2"/>
  <c r="AR13" i="2" s="1"/>
  <c r="X14" i="2"/>
  <c r="X13" i="2" l="1"/>
  <c r="U57" i="2" l="1"/>
  <c r="C10" i="6" s="1"/>
  <c r="E12" i="5"/>
  <c r="F12" i="5" s="1"/>
  <c r="G12" i="5" s="1"/>
  <c r="H12" i="5" s="1"/>
  <c r="J12" i="5" s="1"/>
  <c r="K12" i="5" s="1"/>
  <c r="M12" i="5" s="1"/>
  <c r="B69" i="5"/>
  <c r="I69" i="5"/>
  <c r="U58" i="2" l="1"/>
</calcChain>
</file>

<file path=xl/sharedStrings.xml><?xml version="1.0" encoding="utf-8"?>
<sst xmlns="http://schemas.openxmlformats.org/spreadsheetml/2006/main" count="427" uniqueCount="166">
  <si>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</si>
  <si>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</si>
  <si>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</si>
  <si>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</si>
  <si>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</si>
  <si>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</si>
  <si>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</si>
  <si>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</si>
  <si>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</si>
  <si>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</si>
  <si>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</si>
  <si>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</si>
  <si>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</si>
  <si>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</si>
  <si>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</si>
  <si>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</si>
  <si>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Kual/Mutu</t>
  </si>
  <si>
    <t>Waktu</t>
  </si>
  <si>
    <t>Biaya</t>
  </si>
  <si>
    <t>Nilai Capaian SKP</t>
  </si>
  <si>
    <t>PENILAIAN CAPAIAN SASARAN KERJA</t>
  </si>
  <si>
    <t>NILAI CAPAIAN SKP</t>
  </si>
  <si>
    <t>AK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</si>
  <si>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</si>
  <si>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</si>
  <si>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</si>
  <si>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</si>
  <si>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</si>
  <si>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I. Kegiatan Tugas  Jabatan</t>
  </si>
  <si>
    <t>kuantitas</t>
  </si>
  <si>
    <t>kualitas</t>
  </si>
  <si>
    <t>waktu</t>
  </si>
  <si>
    <t>biaya</t>
  </si>
  <si>
    <t>persen waktu</t>
  </si>
  <si>
    <t>persen biaya</t>
  </si>
  <si>
    <t>RW&lt;24</t>
  </si>
  <si>
    <t>RW&gt;24</t>
  </si>
  <si>
    <t>RB&lt;24</t>
  </si>
  <si>
    <t>RB&gt;24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</si>
  <si>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</si>
  <si>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</si>
  <si>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</si>
  <si>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</si>
  <si>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</si>
  <si>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</si>
  <si>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</si>
  <si>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8. Nilai rata – rata</t>
  </si>
  <si>
    <t>PEGAWAI NEGERI SIPIL</t>
  </si>
  <si>
    <t>Sat AK</t>
  </si>
  <si>
    <t>Kode Keg</t>
  </si>
  <si>
    <t>-</t>
  </si>
  <si>
    <t>19650923 199003 2 002</t>
  </si>
  <si>
    <t>Ir. Endang Tri Wahyuningsih, MM</t>
  </si>
  <si>
    <t xml:space="preserve">Kepala </t>
  </si>
  <si>
    <t>Pembina Utama Muda (IV/c)</t>
  </si>
  <si>
    <t>BPS Provinsi Sumatera Selatan</t>
  </si>
  <si>
    <t>Persen</t>
  </si>
  <si>
    <t>NIP. 19650923 199003 2 002</t>
  </si>
  <si>
    <t>NIP. 19740729 199712 1 001</t>
  </si>
  <si>
    <t>BUKU CATATAN PENILAIAN PERILAKU KERJA PNS</t>
  </si>
  <si>
    <t>NAMA</t>
  </si>
  <si>
    <t>TANGGAL</t>
  </si>
  <si>
    <t>URAIAN</t>
  </si>
  <si>
    <t>NAMA/NIP DAN PARAF PEJABAT PENILAI</t>
  </si>
  <si>
    <t>(1)</t>
  </si>
  <si>
    <t>(2)</t>
  </si>
  <si>
    <t>(3)</t>
  </si>
  <si>
    <t>(4)</t>
  </si>
  <si>
    <t xml:space="preserve">sedangkan penilaian perilaku kerjanya </t>
  </si>
  <si>
    <t>Kepala Badan Pusat Statistik</t>
  </si>
  <si>
    <t>adalah sebagai berikut :</t>
  </si>
  <si>
    <t>01 Januari 2021 s.d.</t>
  </si>
  <si>
    <t>Provinsi Sumatera Selatan,</t>
  </si>
  <si>
    <t>Jangka Waktu Penilaian 01 Januari s.d. 30 Juni 2021</t>
  </si>
  <si>
    <t>Palembang,  30 Juni 2021</t>
  </si>
  <si>
    <t>Ir. Zulkipli, M.Si.</t>
  </si>
  <si>
    <t>NIP. 19680703 199401 1 001</t>
  </si>
  <si>
    <t>30 Juni 2021</t>
  </si>
  <si>
    <t>Penilaian SKP dari 1 Januari - 30 Juni 2021 =</t>
  </si>
  <si>
    <t>Ade Ramadhan Dalimunthi, SST, M.Kom.</t>
  </si>
  <si>
    <t>19860603 200902 1 001</t>
  </si>
  <si>
    <t xml:space="preserve">Penata / (III/c) </t>
  </si>
  <si>
    <t>Pranata Komputer Ahli Muda</t>
  </si>
  <si>
    <t>Terlaksananya pemutakhiran data MFD dan MBS yang akurat dan tepat waktu.</t>
  </si>
  <si>
    <t>Menyusun berita acara perubahan wilayah administrasi.</t>
  </si>
  <si>
    <t>Dokumen</t>
  </si>
  <si>
    <t>bulan</t>
  </si>
  <si>
    <t>Memeriksa peta wilayah kerja statistik yang diupdate.</t>
  </si>
  <si>
    <t>Peta</t>
  </si>
  <si>
    <t>Tersedianya laporan Pengembangan Metodologi Sensus dan Survei yang tepat waktu.</t>
  </si>
  <si>
    <t>Menyusun publikasi Master File Desa Provinsi Sumatera Selatan 2021.</t>
  </si>
  <si>
    <t>Menyusun laporan Pengembangan Metodologi Sensus dan Survei.</t>
  </si>
  <si>
    <t>Tersedianya layanan jaringan komputer yang prima.</t>
  </si>
  <si>
    <t>Melakukan analisis kebutuhan pengguna sistem jaringan komputer</t>
  </si>
  <si>
    <t>Laporan</t>
  </si>
  <si>
    <t>Melakukan analisis kondisi sistem jaringan komputer yang sedang berjalan</t>
  </si>
  <si>
    <t>Membuat rancangan logis (logical design) sistem jaringan komputer</t>
  </si>
  <si>
    <t>II.A.3</t>
  </si>
  <si>
    <t>Membuat rancangan fisik (physical design) sistem jaringan komputer</t>
  </si>
  <si>
    <t>II.A.4</t>
  </si>
  <si>
    <t>Menerapkan/instalasi rancangan fisik sistem jaringan komputer</t>
  </si>
  <si>
    <t>Instalasi</t>
  </si>
  <si>
    <t>Melakukan uji coba sistem jaringan komputer</t>
  </si>
  <si>
    <t>Uji coba</t>
  </si>
  <si>
    <t>Melakukan evaluasi uji coba sistem jaringan komputer</t>
  </si>
  <si>
    <t>II.A.10</t>
  </si>
  <si>
    <t>Menyusun dokumentasi penggunaan sistem jaringan komputer</t>
  </si>
  <si>
    <t>II.A.12</t>
  </si>
  <si>
    <t>Melakukan analisis permasalahan dari hasil pemantauan (monitoring ) jaringan</t>
  </si>
  <si>
    <t>II.A.13</t>
  </si>
  <si>
    <t>Melakukan optimalisasi sistem jaringan</t>
  </si>
  <si>
    <t>II.A.14</t>
  </si>
  <si>
    <t>Sistem</t>
  </si>
  <si>
    <t>Melakukan deteksi dan atau perbaikan terhadap permasalahan yang terjadi pada sistem jaringan</t>
  </si>
  <si>
    <t>Tersedianya layanan instalasi software yang prima.</t>
  </si>
  <si>
    <t>Melakukan instalasi/upgrade sistem operasi/aplikasi</t>
  </si>
  <si>
    <t>III.A.19</t>
  </si>
  <si>
    <t>Tersedianya layanan pembangunan produk multimedia yang prima.</t>
  </si>
  <si>
    <t>Mengoperasikan tools untuk membuat storyboard.</t>
  </si>
  <si>
    <t>III.C.5</t>
  </si>
  <si>
    <t>Membuat obyek multimedia kompleks dengan peranti lunak.</t>
  </si>
  <si>
    <t>III.C.8</t>
  </si>
  <si>
    <t>Tersedianya Layanan Maintenance Hardware TI</t>
  </si>
  <si>
    <t>Menyusun KAK pengadaan perangkat hardware TI</t>
  </si>
  <si>
    <t>II.B.2</t>
  </si>
  <si>
    <t>Melakukan pemeriksaan kesesuaian antara Infrastruktur TI dengan spesifikasi teknis</t>
  </si>
  <si>
    <t>II.B.3</t>
  </si>
  <si>
    <t>Melakukan pengujian infrastruktur TI</t>
  </si>
  <si>
    <t>II.B.6</t>
  </si>
  <si>
    <t xml:space="preserve">Melakukan pemasangan infrastruktur TI </t>
  </si>
  <si>
    <t>II.B.9</t>
  </si>
  <si>
    <t>II.B.11</t>
  </si>
  <si>
    <t>II.B.12</t>
  </si>
  <si>
    <t xml:space="preserve">Menyusun prosedur pemanfaatan infrastruktur TI </t>
  </si>
  <si>
    <t>II.B.13</t>
  </si>
  <si>
    <t xml:space="preserve">Melakukan optimalisasi kinerja infrastruktur TI </t>
  </si>
  <si>
    <t>II.B.15</t>
  </si>
  <si>
    <t>Tersedianya layanan pengelolaan video conference yang prima.</t>
  </si>
  <si>
    <t>Menyiapkan peralatan video conference</t>
  </si>
  <si>
    <t>II.B.14</t>
  </si>
  <si>
    <t>Tersedianya layanan analisis data spasial yang prima.</t>
  </si>
  <si>
    <t xml:space="preserve">Membuat peta tematik rinci </t>
  </si>
  <si>
    <t>III.C.2</t>
  </si>
  <si>
    <t xml:space="preserve">Melakukan pengolahan data atribut dan spasial rinci </t>
  </si>
  <si>
    <t>III.C.3</t>
  </si>
  <si>
    <t xml:space="preserve">Melakukan analisis data spasial </t>
  </si>
  <si>
    <t>III.C.4</t>
  </si>
  <si>
    <t>Digitalisasi Titik Bangunan Hasil SP2020</t>
  </si>
  <si>
    <t>Menjadi peserta pada pelatihan instruktur nasional.</t>
  </si>
  <si>
    <t>I.E.3.g</t>
  </si>
  <si>
    <t>Jam pelajaran</t>
  </si>
  <si>
    <t>Menjadi instruktur pada pelatihan instruktur daerah.</t>
  </si>
  <si>
    <t>II.A</t>
  </si>
  <si>
    <t>Melakukan pemantauan (monitoring) pengolahan data</t>
  </si>
  <si>
    <t>IV.B.7</t>
  </si>
  <si>
    <t>Melakukan evaluasi pengolahan data</t>
  </si>
  <si>
    <t>IV.B.8</t>
  </si>
  <si>
    <t>Tambahan :</t>
  </si>
  <si>
    <t>Melaksanakan perintah atasan</t>
  </si>
  <si>
    <t>Anggota Tim Humas</t>
  </si>
  <si>
    <t>Anggota Tim Kreatif dan Inovatif</t>
  </si>
  <si>
    <t xml:space="preserve">Melakukan analisis permasalahan dari hasil pemantauan (monitoring) kinerja infrastruktur TI </t>
  </si>
  <si>
    <t>Melakukan deteksi dan atau perbaikan terhadap permasalahan infrastruktur TI</t>
  </si>
  <si>
    <t>Palembang, 4 Januari 2021</t>
  </si>
  <si>
    <t>: Ade Ramadhan Dalimunthi, SST, M.Kom.</t>
  </si>
  <si>
    <t>: 19860603 200902 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</si>
</sst>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"/>
    <numFmt numFmtId="168" formatCode="0_);\(0\)"/>
    <numFmt numFmtId="169" formatCode="_(* #,##0_);_(* \(#,##0\);_(* &quot;-&quot;??_);_(@_)"/>
  </numFmts>
  <fonts count="29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b/>
      <sz val="12"/>
      <name val="Antique Olive Compact"/>
      <family val="2"/>
    </font>
    <font>
      <sz val="7"/>
      <name val="Arial"/>
      <family val="2"/>
    </font>
    <font>
      <b/>
      <sz val="12"/>
      <name val="Antique Olive Compact"/>
    </font>
    <font>
      <sz val="10"/>
      <name val="Arial"/>
      <family val="2"/>
    </font>
    <font>
      <b/>
      <sz val="5"/>
      <name val="Arial"/>
      <family val="2"/>
    </font>
    <font>
      <b/>
      <sz val="7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Times New Roman"/>
      <family val="1"/>
    </font>
    <font>
      <i/>
      <sz val="11"/>
      <color rgb="FF313131"/>
      <name val="Times New Roman"/>
      <family val="1"/>
    </font>
    <font>
      <strike/>
      <sz val="10"/>
      <name val="Arial Narrow"/>
      <family val="2"/>
    </font>
    <font>
      <b/>
      <sz val="12"/>
      <color rgb="FFFF0000"/>
      <name val="Times New Roman"/>
      <family val="1"/>
    </font>
    <font>
      <u/>
      <sz val="12"/>
      <name val="Times New Roman"/>
      <family val="1"/>
    </font>
    <font>
      <sz val="10"/>
      <color theme="1"/>
      <name val="Cambria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0" fontId="9" fillId="0" borderId="0"/>
  </cellStyleXfs>
  <cellXfs count="242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0" xfId="0" applyBorder="1" applyAlignment="1"/>
    <xf numFmtId="0" fontId="1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1" xfId="0" applyFont="1" applyBorder="1" applyAlignment="1">
      <alignment horizontal="center"/>
    </xf>
    <xf numFmtId="0" fontId="4" fillId="0" borderId="0" xfId="0" applyFont="1"/>
    <xf numFmtId="0" fontId="9" fillId="0" borderId="10" xfId="0" applyFont="1" applyBorder="1" applyAlignment="1"/>
    <xf numFmtId="0" fontId="9" fillId="0" borderId="0" xfId="0" quotePrefix="1" applyFont="1"/>
    <xf numFmtId="0" fontId="9" fillId="0" borderId="0" xfId="0" applyFont="1"/>
    <xf numFmtId="0" fontId="0" fillId="0" borderId="0" xfId="0" applyAlignment="1">
      <alignment vertical="top"/>
    </xf>
    <xf numFmtId="168" fontId="2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169" fontId="0" fillId="0" borderId="0" xfId="0" applyNumberFormat="1"/>
    <xf numFmtId="164" fontId="0" fillId="0" borderId="0" xfId="0" applyNumberFormat="1"/>
    <xf numFmtId="169" fontId="4" fillId="0" borderId="0" xfId="1" applyNumberFormat="1" applyFont="1"/>
    <xf numFmtId="0" fontId="4" fillId="0" borderId="0" xfId="2" applyFont="1"/>
    <xf numFmtId="0" fontId="18" fillId="0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left" indent="1"/>
    </xf>
    <xf numFmtId="0" fontId="4" fillId="0" borderId="0" xfId="2" applyFont="1" applyBorder="1"/>
    <xf numFmtId="164" fontId="4" fillId="0" borderId="0" xfId="0" applyNumberFormat="1" applyFont="1"/>
    <xf numFmtId="3" fontId="18" fillId="0" borderId="0" xfId="0" applyNumberFormat="1" applyFont="1" applyFill="1" applyBorder="1" applyAlignment="1">
      <alignment horizontal="left" vertical="center" wrapText="1"/>
    </xf>
    <xf numFmtId="3" fontId="4" fillId="0" borderId="0" xfId="2" applyNumberFormat="1" applyFont="1"/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64" fontId="21" fillId="0" borderId="0" xfId="0" applyNumberFormat="1" applyFont="1"/>
    <xf numFmtId="169" fontId="0" fillId="0" borderId="0" xfId="0" applyNumberFormat="1" applyFill="1"/>
    <xf numFmtId="0" fontId="7" fillId="0" borderId="8" xfId="0" applyFont="1" applyFill="1" applyBorder="1" applyAlignment="1">
      <alignment horizontal="center" vertical="center" wrapText="1"/>
    </xf>
    <xf numFmtId="166" fontId="11" fillId="0" borderId="12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4" fillId="0" borderId="0" xfId="0" quotePrefix="1" applyFont="1" applyFill="1" applyAlignment="1">
      <alignment vertical="center"/>
    </xf>
    <xf numFmtId="0" fontId="9" fillId="0" borderId="0" xfId="0" applyFont="1" applyFill="1"/>
    <xf numFmtId="167" fontId="4" fillId="0" borderId="0" xfId="0" quotePrefix="1" applyNumberFormat="1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0" fontId="9" fillId="0" borderId="0" xfId="0" quotePrefix="1" applyFont="1" applyFill="1"/>
    <xf numFmtId="0" fontId="9" fillId="0" borderId="0" xfId="0" applyFont="1" applyFill="1" applyAlignment="1">
      <alignment vertical="center"/>
    </xf>
    <xf numFmtId="0" fontId="9" fillId="0" borderId="0" xfId="0" quotePrefix="1" applyFont="1" applyFill="1" applyAlignment="1">
      <alignment vertical="center"/>
    </xf>
    <xf numFmtId="0" fontId="0" fillId="0" borderId="0" xfId="0" applyFill="1" applyAlignme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2" applyFont="1"/>
    <xf numFmtId="0" fontId="4" fillId="0" borderId="0" xfId="0" applyFont="1" applyBorder="1"/>
    <xf numFmtId="0" fontId="4" fillId="0" borderId="0" xfId="0" applyFont="1" applyBorder="1" applyAlignment="1">
      <alignment horizontal="left" indent="1"/>
    </xf>
    <xf numFmtId="0" fontId="4" fillId="0" borderId="0" xfId="2" applyFont="1" applyBorder="1"/>
    <xf numFmtId="164" fontId="4" fillId="0" borderId="0" xfId="0" applyNumberFormat="1" applyFont="1"/>
    <xf numFmtId="3" fontId="4" fillId="0" borderId="0" xfId="2" applyNumberFormat="1" applyFont="1"/>
    <xf numFmtId="0" fontId="21" fillId="0" borderId="0" xfId="0" applyFont="1"/>
    <xf numFmtId="0" fontId="4" fillId="0" borderId="0" xfId="0" applyFont="1"/>
    <xf numFmtId="0" fontId="4" fillId="0" borderId="0" xfId="2" applyFont="1"/>
    <xf numFmtId="0" fontId="4" fillId="0" borderId="0" xfId="0" applyFont="1" applyBorder="1"/>
    <xf numFmtId="0" fontId="4" fillId="0" borderId="0" xfId="0" applyFont="1" applyBorder="1" applyAlignment="1">
      <alignment horizontal="left" indent="1"/>
    </xf>
    <xf numFmtId="0" fontId="4" fillId="0" borderId="0" xfId="2" applyFont="1" applyBorder="1"/>
    <xf numFmtId="3" fontId="18" fillId="0" borderId="0" xfId="0" applyNumberFormat="1" applyFont="1" applyFill="1" applyBorder="1" applyAlignment="1">
      <alignment horizontal="left" vertical="center" wrapText="1"/>
    </xf>
    <xf numFmtId="3" fontId="4" fillId="0" borderId="0" xfId="2" applyNumberFormat="1" applyFont="1"/>
    <xf numFmtId="0" fontId="0" fillId="0" borderId="0" xfId="0" applyBorder="1" applyAlignment="1"/>
    <xf numFmtId="0" fontId="7" fillId="0" borderId="9" xfId="0" applyFont="1" applyBorder="1" applyAlignment="1">
      <alignment horizontal="center" vertical="center" wrapText="1"/>
    </xf>
    <xf numFmtId="0" fontId="9" fillId="0" borderId="0" xfId="2"/>
    <xf numFmtId="0" fontId="14" fillId="0" borderId="0" xfId="2" applyFont="1"/>
    <xf numFmtId="0" fontId="12" fillId="0" borderId="26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 wrapText="1"/>
    </xf>
    <xf numFmtId="49" fontId="13" fillId="0" borderId="26" xfId="2" applyNumberFormat="1" applyFont="1" applyBorder="1" applyAlignment="1">
      <alignment horizontal="center" vertical="center"/>
    </xf>
    <xf numFmtId="0" fontId="14" fillId="0" borderId="27" xfId="2" applyFont="1" applyBorder="1" applyAlignment="1">
      <alignment horizontal="center"/>
    </xf>
    <xf numFmtId="0" fontId="14" fillId="0" borderId="27" xfId="2" applyFont="1" applyBorder="1"/>
    <xf numFmtId="0" fontId="14" fillId="0" borderId="28" xfId="2" applyFont="1" applyBorder="1"/>
    <xf numFmtId="0" fontId="14" fillId="0" borderId="29" xfId="2" applyFont="1" applyBorder="1"/>
    <xf numFmtId="0" fontId="14" fillId="0" borderId="30" xfId="2" applyFont="1" applyBorder="1"/>
    <xf numFmtId="0" fontId="14" fillId="0" borderId="31" xfId="2" applyFont="1" applyBorder="1"/>
    <xf numFmtId="0" fontId="14" fillId="0" borderId="19" xfId="2" applyFont="1" applyBorder="1"/>
    <xf numFmtId="0" fontId="14" fillId="0" borderId="21" xfId="2" applyFont="1" applyBorder="1"/>
    <xf numFmtId="0" fontId="14" fillId="0" borderId="31" xfId="2" applyFont="1" applyBorder="1" applyAlignment="1">
      <alignment horizontal="center"/>
    </xf>
    <xf numFmtId="0" fontId="14" fillId="0" borderId="31" xfId="2" applyFont="1" applyBorder="1" applyAlignment="1">
      <alignment horizontal="center" vertical="top"/>
    </xf>
    <xf numFmtId="2" fontId="17" fillId="0" borderId="0" xfId="2" applyNumberFormat="1" applyFont="1" applyAlignment="1">
      <alignment horizontal="center" vertical="center" wrapText="1"/>
    </xf>
    <xf numFmtId="166" fontId="14" fillId="0" borderId="21" xfId="2" applyNumberFormat="1" applyFont="1" applyBorder="1" applyAlignment="1">
      <alignment horizontal="center" vertical="center"/>
    </xf>
    <xf numFmtId="166" fontId="14" fillId="0" borderId="31" xfId="2" applyNumberFormat="1" applyFont="1" applyBorder="1" applyAlignment="1">
      <alignment vertical="center"/>
    </xf>
    <xf numFmtId="166" fontId="14" fillId="0" borderId="31" xfId="2" applyNumberFormat="1" applyFont="1" applyBorder="1" applyAlignment="1">
      <alignment horizontal="center" vertical="top"/>
    </xf>
    <xf numFmtId="0" fontId="14" fillId="4" borderId="21" xfId="2" applyFont="1" applyFill="1" applyBorder="1" applyAlignment="1">
      <alignment horizontal="center" vertical="center" wrapText="1"/>
    </xf>
    <xf numFmtId="0" fontId="14" fillId="0" borderId="31" xfId="2" applyFont="1" applyBorder="1" applyAlignment="1">
      <alignment vertical="center" wrapText="1"/>
    </xf>
    <xf numFmtId="2" fontId="23" fillId="0" borderId="0" xfId="2" applyNumberFormat="1" applyFont="1" applyAlignment="1">
      <alignment horizontal="center" vertical="center" wrapText="1"/>
    </xf>
    <xf numFmtId="166" fontId="12" fillId="0" borderId="21" xfId="2" applyNumberFormat="1" applyFont="1" applyBorder="1" applyAlignment="1">
      <alignment horizontal="center" vertical="center"/>
    </xf>
    <xf numFmtId="0" fontId="14" fillId="0" borderId="32" xfId="2" applyFont="1" applyBorder="1"/>
    <xf numFmtId="0" fontId="14" fillId="0" borderId="33" xfId="2" applyFont="1" applyBorder="1"/>
    <xf numFmtId="0" fontId="14" fillId="0" borderId="34" xfId="2" applyFont="1" applyBorder="1"/>
    <xf numFmtId="0" fontId="14" fillId="0" borderId="35" xfId="2" applyFont="1" applyBorder="1"/>
    <xf numFmtId="0" fontId="14" fillId="0" borderId="31" xfId="2" quotePrefix="1" applyFont="1" applyBorder="1"/>
    <xf numFmtId="2" fontId="14" fillId="0" borderId="0" xfId="2" applyNumberFormat="1" applyFont="1" applyAlignment="1">
      <alignment horizontal="left"/>
    </xf>
    <xf numFmtId="0" fontId="14" fillId="0" borderId="0" xfId="2" applyFont="1" applyBorder="1"/>
    <xf numFmtId="0" fontId="14" fillId="0" borderId="0" xfId="2" applyFont="1" applyBorder="1" applyAlignment="1">
      <alignment horizontal="left" vertical="center" wrapText="1"/>
    </xf>
    <xf numFmtId="0" fontId="14" fillId="0" borderId="19" xfId="2" applyFont="1" applyBorder="1" applyAlignment="1">
      <alignment horizontal="left" vertical="center"/>
    </xf>
    <xf numFmtId="166" fontId="24" fillId="0" borderId="31" xfId="2" applyNumberFormat="1" applyFont="1" applyBorder="1" applyAlignment="1">
      <alignment horizontal="center"/>
    </xf>
    <xf numFmtId="0" fontId="9" fillId="0" borderId="31" xfId="2" applyBorder="1"/>
    <xf numFmtId="168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7" xfId="2" applyFont="1" applyBorder="1" applyAlignment="1">
      <alignment horizontal="left"/>
    </xf>
    <xf numFmtId="0" fontId="4" fillId="0" borderId="14" xfId="2" applyFont="1" applyBorder="1" applyAlignment="1">
      <alignment horizontal="left"/>
    </xf>
    <xf numFmtId="0" fontId="4" fillId="0" borderId="15" xfId="2" applyFont="1" applyBorder="1" applyAlignment="1">
      <alignment horizontal="left"/>
    </xf>
    <xf numFmtId="0" fontId="4" fillId="0" borderId="19" xfId="0" quotePrefix="1" applyFont="1" applyBorder="1" applyAlignment="1">
      <alignment horizontal="left"/>
    </xf>
    <xf numFmtId="0" fontId="4" fillId="0" borderId="19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20" xfId="2" applyFont="1" applyBorder="1" applyAlignment="1">
      <alignment horizontal="left"/>
    </xf>
    <xf numFmtId="0" fontId="4" fillId="0" borderId="19" xfId="2" quotePrefix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68" fontId="2" fillId="0" borderId="9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 wrapText="1"/>
    </xf>
    <xf numFmtId="169" fontId="7" fillId="0" borderId="1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/>
    </xf>
    <xf numFmtId="0" fontId="12" fillId="0" borderId="26" xfId="2" applyFont="1" applyBorder="1" applyAlignment="1">
      <alignment horizontal="center" vertical="center"/>
    </xf>
    <xf numFmtId="49" fontId="13" fillId="0" borderId="26" xfId="2" applyNumberFormat="1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6" fillId="0" borderId="37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left" vertical="center" wrapText="1"/>
    </xf>
    <xf numFmtId="0" fontId="25" fillId="0" borderId="36" xfId="0" quotePrefix="1" applyFont="1" applyBorder="1" applyAlignment="1">
      <alignment horizontal="center" vertical="center" wrapText="1"/>
    </xf>
    <xf numFmtId="166" fontId="25" fillId="0" borderId="36" xfId="0" applyNumberFormat="1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 wrapText="1"/>
    </xf>
    <xf numFmtId="0" fontId="25" fillId="0" borderId="39" xfId="0" quotePrefix="1" applyFont="1" applyBorder="1" applyAlignment="1">
      <alignment horizontal="center" vertical="center" wrapText="1"/>
    </xf>
    <xf numFmtId="0" fontId="27" fillId="0" borderId="40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39" xfId="0" quotePrefix="1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left" vertical="center" wrapText="1"/>
    </xf>
    <xf numFmtId="0" fontId="26" fillId="0" borderId="41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166" fontId="25" fillId="0" borderId="39" xfId="0" quotePrefix="1" applyNumberFormat="1" applyFont="1" applyBorder="1" applyAlignment="1">
      <alignment horizontal="center" vertical="center" wrapText="1"/>
    </xf>
    <xf numFmtId="166" fontId="27" fillId="0" borderId="39" xfId="0" quotePrefix="1" applyNumberFormat="1" applyFont="1" applyBorder="1" applyAlignment="1">
      <alignment horizontal="center" vertical="center" wrapText="1"/>
    </xf>
    <xf numFmtId="166" fontId="25" fillId="0" borderId="39" xfId="0" applyNumberFormat="1" applyFont="1" applyBorder="1" applyAlignment="1">
      <alignment horizontal="center" vertical="center" wrapText="1"/>
    </xf>
    <xf numFmtId="0" fontId="26" fillId="0" borderId="40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5" fillId="0" borderId="40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0" fontId="25" fillId="0" borderId="40" xfId="0" applyFont="1" applyBorder="1" applyAlignment="1">
      <alignment vertical="center" wrapText="1"/>
    </xf>
    <xf numFmtId="0" fontId="25" fillId="0" borderId="41" xfId="0" applyFont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NumberFormat="1" applyFon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65" fontId="2" fillId="0" borderId="42" xfId="0" applyNumberFormat="1" applyFont="1" applyFill="1" applyBorder="1" applyAlignment="1">
      <alignment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center" vertical="center"/>
    </xf>
    <xf numFmtId="3" fontId="4" fillId="0" borderId="26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164" fontId="4" fillId="0" borderId="26" xfId="0" quotePrefix="1" applyNumberFormat="1" applyFon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left" vertical="center" wrapText="1"/>
    </xf>
    <xf numFmtId="0" fontId="28" fillId="0" borderId="43" xfId="0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44" xfId="0" applyFont="1" applyFill="1" applyBorder="1" applyAlignment="1">
      <alignment horizontal="left" vertical="center" wrapText="1"/>
    </xf>
    <xf numFmtId="2" fontId="4" fillId="0" borderId="27" xfId="0" applyNumberFormat="1" applyFont="1" applyFill="1" applyBorder="1" applyAlignment="1">
      <alignment horizontal="center" vertical="center"/>
    </xf>
    <xf numFmtId="2" fontId="4" fillId="0" borderId="31" xfId="0" applyNumberFormat="1" applyFont="1" applyFill="1" applyBorder="1" applyAlignment="1">
      <alignment horizontal="center" vertical="center"/>
    </xf>
    <xf numFmtId="2" fontId="4" fillId="0" borderId="32" xfId="0" applyNumberFormat="1" applyFont="1" applyFill="1" applyBorder="1" applyAlignment="1">
      <alignment horizontal="center" vertical="center"/>
    </xf>
    <xf numFmtId="0" fontId="14" fillId="0" borderId="0" xfId="2" applyFont="1" applyAlignment="1"/>
    <xf numFmtId="0" fontId="14" fillId="0" borderId="0" xfId="2" applyFont="1" applyAlignment="1">
      <alignment horizontal="left"/>
    </xf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297873</xdr:colOff>
      <xdr:row>64</xdr:row>
      <xdr:rowOff>160866</xdr:rowOff>
    </xdr:from>
    <xdr:to>
      <xdr:col>3</xdr:col>
      <xdr:colOff>1769534</xdr:colOff>
      <xdr:row>68</xdr:row>
      <xdr:rowOff>1058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606" y="15265399"/>
          <a:ext cx="1471661" cy="516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9"/>
  <sheetViews>
    <sheetView view="pageBreakPreview" zoomScale="72" zoomScaleNormal="110" zoomScaleSheetLayoutView="110" workbookViewId="0">
      <selection activeCell="J6" sqref="J6:M6"/>
    </sheetView>
  </sheetViews>
  <sheetFormatPr defaultRowHeight="13.2"/>
  <cols>
    <col min="1" max="1" width="0.88671875" customWidth="1"/>
    <col min="2" max="2" width="7.5546875" customWidth="1"/>
    <col min="3" max="3" width="18.5546875" customWidth="1"/>
    <col min="4" max="4" width="35.44140625" customWidth="1"/>
    <col min="5" max="5" width="6.44140625" customWidth="1"/>
    <col min="6" max="6" width="7" customWidth="1"/>
    <col min="7" max="7" width="9" customWidth="1"/>
    <col min="8" max="8" width="7.5546875" customWidth="1"/>
    <col min="9" max="9" width="9.77734375" customWidth="1"/>
    <col min="10" max="10" width="12" customWidth="1"/>
    <col min="11" max="11" width="6.44140625" customWidth="1"/>
    <col min="12" max="12" width="5.5546875" customWidth="1"/>
    <col min="13" max="13" width="17.5546875" customWidth="1"/>
    <col min="14" max="14" width="0.88671875" customWidth="1"/>
    <col min="15" max="15" width="29.5546875" customWidth="1"/>
    <col min="16" max="16" width="69.88671875" customWidth="1"/>
  </cols>
  <sheetData>
    <row r="1" spans="2:16" ht="3.75" customHeight="1"/>
    <row r="2" spans="2:16" ht="15.6">
      <c r="B2" s="129" t="s">
        <v>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2:16" ht="16.2" thickBot="1">
      <c r="B3" s="130" t="s">
        <v>47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2:16" ht="14.4" thickTop="1" thickBot="1">
      <c r="B4" s="1" t="s">
        <v>1</v>
      </c>
      <c r="C4" s="134" t="s">
        <v>2</v>
      </c>
      <c r="D4" s="135"/>
      <c r="E4" s="135"/>
      <c r="F4" s="136"/>
      <c r="G4" s="17" t="s">
        <v>1</v>
      </c>
      <c r="H4" s="134" t="s">
        <v>3</v>
      </c>
      <c r="I4" s="135"/>
      <c r="J4" s="135"/>
      <c r="K4" s="135"/>
      <c r="L4" s="135"/>
      <c r="M4" s="136"/>
    </row>
    <row r="5" spans="2:16" ht="14.4" thickTop="1">
      <c r="B5" s="2">
        <v>1</v>
      </c>
      <c r="C5" s="4" t="s">
        <v>4</v>
      </c>
      <c r="D5" s="139" t="s">
        <v>52</v>
      </c>
      <c r="E5" s="140"/>
      <c r="F5" s="141"/>
      <c r="G5" s="6">
        <v>1</v>
      </c>
      <c r="H5" s="137" t="s">
        <v>4</v>
      </c>
      <c r="I5" s="138"/>
      <c r="J5" s="131" t="s">
        <v>79</v>
      </c>
      <c r="K5" s="132"/>
      <c r="L5" s="132"/>
      <c r="M5" s="133"/>
    </row>
    <row r="6" spans="2:16" ht="13.8">
      <c r="B6" s="2">
        <v>2</v>
      </c>
      <c r="C6" s="4" t="s">
        <v>5</v>
      </c>
      <c r="D6" s="146" t="s">
        <v>51</v>
      </c>
      <c r="E6" s="144"/>
      <c r="F6" s="145"/>
      <c r="G6" s="7">
        <v>2</v>
      </c>
      <c r="H6" s="124" t="s">
        <v>5</v>
      </c>
      <c r="I6" s="125"/>
      <c r="J6" s="142" t="s">
        <v>80</v>
      </c>
      <c r="K6" s="122"/>
      <c r="L6" s="122"/>
      <c r="M6" s="123"/>
    </row>
    <row r="7" spans="2:16" ht="13.8">
      <c r="B7" s="2">
        <v>3</v>
      </c>
      <c r="C7" s="4" t="s">
        <v>8</v>
      </c>
      <c r="D7" s="143" t="s">
        <v>54</v>
      </c>
      <c r="E7" s="144"/>
      <c r="F7" s="145"/>
      <c r="G7" s="7">
        <v>3</v>
      </c>
      <c r="H7" s="124" t="s">
        <v>8</v>
      </c>
      <c r="I7" s="125"/>
      <c r="J7" s="121" t="s">
        <v>81</v>
      </c>
      <c r="K7" s="122"/>
      <c r="L7" s="122"/>
      <c r="M7" s="123"/>
    </row>
    <row r="8" spans="2:16" ht="13.8">
      <c r="B8" s="2">
        <v>4</v>
      </c>
      <c r="C8" s="4" t="s">
        <v>6</v>
      </c>
      <c r="D8" s="143" t="s">
        <v>53</v>
      </c>
      <c r="E8" s="144"/>
      <c r="F8" s="145"/>
      <c r="G8" s="7">
        <v>4</v>
      </c>
      <c r="H8" s="124" t="s">
        <v>6</v>
      </c>
      <c r="I8" s="125"/>
      <c r="J8" s="121" t="s">
        <v>82</v>
      </c>
      <c r="K8" s="122"/>
      <c r="L8" s="122"/>
      <c r="M8" s="123"/>
    </row>
    <row r="9" spans="2:16" ht="14.4" thickBot="1">
      <c r="B9" s="3">
        <v>5</v>
      </c>
      <c r="C9" s="5" t="s">
        <v>7</v>
      </c>
      <c r="D9" s="126" t="s">
        <v>55</v>
      </c>
      <c r="E9" s="127"/>
      <c r="F9" s="128"/>
      <c r="G9" s="8">
        <v>5</v>
      </c>
      <c r="H9" s="119" t="s">
        <v>7</v>
      </c>
      <c r="I9" s="120"/>
      <c r="J9" s="126" t="s">
        <v>55</v>
      </c>
      <c r="K9" s="127"/>
      <c r="L9" s="127"/>
      <c r="M9" s="128"/>
      <c r="P9" s="18"/>
    </row>
    <row r="10" spans="2:16" ht="21" customHeight="1" thickTop="1" thickBot="1">
      <c r="B10" s="159" t="s">
        <v>1</v>
      </c>
      <c r="C10" s="152" t="s">
        <v>27</v>
      </c>
      <c r="D10" s="153"/>
      <c r="E10" s="150" t="s">
        <v>49</v>
      </c>
      <c r="F10" s="156" t="s">
        <v>48</v>
      </c>
      <c r="G10" s="159" t="s">
        <v>22</v>
      </c>
      <c r="H10" s="163" t="s">
        <v>9</v>
      </c>
      <c r="I10" s="164"/>
      <c r="J10" s="164"/>
      <c r="K10" s="164"/>
      <c r="L10" s="164"/>
      <c r="M10" s="165"/>
      <c r="P10" s="18"/>
    </row>
    <row r="11" spans="2:16" ht="22.5" customHeight="1" thickTop="1" thickBot="1">
      <c r="B11" s="160"/>
      <c r="C11" s="154"/>
      <c r="D11" s="155"/>
      <c r="E11" s="151"/>
      <c r="F11" s="157"/>
      <c r="G11" s="160"/>
      <c r="H11" s="161" t="s">
        <v>24</v>
      </c>
      <c r="I11" s="162"/>
      <c r="J11" s="9" t="s">
        <v>10</v>
      </c>
      <c r="K11" s="161" t="s">
        <v>11</v>
      </c>
      <c r="L11" s="162"/>
      <c r="M11" s="9" t="s">
        <v>12</v>
      </c>
    </row>
    <row r="12" spans="2:16" ht="14.4" thickTop="1" thickBot="1">
      <c r="B12" s="114">
        <v>-1</v>
      </c>
      <c r="C12" s="158">
        <f>B12-1</f>
        <v>-2</v>
      </c>
      <c r="D12" s="158"/>
      <c r="E12" s="23">
        <f>C12-1</f>
        <v>-3</v>
      </c>
      <c r="F12" s="30">
        <f>E12-1</f>
        <v>-4</v>
      </c>
      <c r="G12" s="23">
        <f>F12-1</f>
        <v>-5</v>
      </c>
      <c r="H12" s="158">
        <f>G12-1</f>
        <v>-6</v>
      </c>
      <c r="I12" s="158"/>
      <c r="J12" s="23">
        <f>H12-1</f>
        <v>-7</v>
      </c>
      <c r="K12" s="158">
        <f>J12-1</f>
        <v>-8</v>
      </c>
      <c r="L12" s="158"/>
      <c r="M12" s="23">
        <f>K12-1</f>
        <v>-9</v>
      </c>
    </row>
    <row r="13" spans="2:16" s="18" customFormat="1" ht="30" customHeight="1" thickTop="1">
      <c r="B13" s="192"/>
      <c r="C13" s="193" t="s">
        <v>83</v>
      </c>
      <c r="D13" s="194"/>
      <c r="E13" s="195"/>
      <c r="F13" s="196"/>
      <c r="G13" s="196"/>
      <c r="H13" s="197"/>
      <c r="I13" s="198"/>
      <c r="J13" s="197"/>
      <c r="K13" s="197"/>
      <c r="L13" s="197"/>
      <c r="M13" s="199"/>
      <c r="O13" s="43"/>
      <c r="P13" s="39"/>
    </row>
    <row r="14" spans="2:16" s="18" customFormat="1" ht="30" customHeight="1">
      <c r="B14" s="197">
        <v>1</v>
      </c>
      <c r="C14" s="200" t="s">
        <v>84</v>
      </c>
      <c r="D14" s="201"/>
      <c r="E14" s="199" t="s">
        <v>50</v>
      </c>
      <c r="F14" s="199" t="s">
        <v>50</v>
      </c>
      <c r="G14" s="199" t="s">
        <v>50</v>
      </c>
      <c r="H14" s="197">
        <v>2</v>
      </c>
      <c r="I14" s="202" t="s">
        <v>85</v>
      </c>
      <c r="J14" s="197">
        <v>100</v>
      </c>
      <c r="K14" s="197">
        <v>12</v>
      </c>
      <c r="L14" s="197" t="s">
        <v>86</v>
      </c>
      <c r="M14" s="199" t="s">
        <v>50</v>
      </c>
      <c r="O14" s="47"/>
    </row>
    <row r="15" spans="2:16" s="18" customFormat="1" ht="30" customHeight="1">
      <c r="B15" s="197">
        <v>2</v>
      </c>
      <c r="C15" s="200" t="s">
        <v>87</v>
      </c>
      <c r="D15" s="201"/>
      <c r="E15" s="203" t="s">
        <v>50</v>
      </c>
      <c r="F15" s="203" t="s">
        <v>50</v>
      </c>
      <c r="G15" s="203" t="s">
        <v>50</v>
      </c>
      <c r="H15" s="197">
        <v>65164</v>
      </c>
      <c r="I15" s="202" t="s">
        <v>88</v>
      </c>
      <c r="J15" s="197">
        <v>100</v>
      </c>
      <c r="K15" s="197">
        <v>12</v>
      </c>
      <c r="L15" s="204" t="s">
        <v>86</v>
      </c>
      <c r="M15" s="203" t="s">
        <v>50</v>
      </c>
      <c r="O15" s="44"/>
      <c r="P15" s="39"/>
    </row>
    <row r="16" spans="2:16" s="63" customFormat="1" ht="30" customHeight="1">
      <c r="B16" s="197"/>
      <c r="C16" s="205" t="s">
        <v>89</v>
      </c>
      <c r="D16" s="206"/>
      <c r="E16" s="199"/>
      <c r="F16" s="199"/>
      <c r="G16" s="199"/>
      <c r="H16" s="197"/>
      <c r="I16" s="198"/>
      <c r="J16" s="197"/>
      <c r="K16" s="197"/>
      <c r="L16" s="197"/>
      <c r="M16" s="199"/>
      <c r="O16" s="70"/>
      <c r="P16" s="68"/>
    </row>
    <row r="17" spans="2:21" s="18" customFormat="1" ht="30" customHeight="1">
      <c r="B17" s="197">
        <v>3</v>
      </c>
      <c r="C17" s="207" t="s">
        <v>90</v>
      </c>
      <c r="D17" s="208"/>
      <c r="E17" s="199" t="s">
        <v>50</v>
      </c>
      <c r="F17" s="209" t="s">
        <v>50</v>
      </c>
      <c r="G17" s="196" t="str">
        <f t="shared" ref="G17:G30" si="0">IFERROR(F17*H17,"-")</f>
        <v>-</v>
      </c>
      <c r="H17" s="197">
        <v>1</v>
      </c>
      <c r="I17" s="198" t="s">
        <v>85</v>
      </c>
      <c r="J17" s="197">
        <v>100</v>
      </c>
      <c r="K17" s="197">
        <v>1</v>
      </c>
      <c r="L17" s="197" t="s">
        <v>86</v>
      </c>
      <c r="M17" s="199" t="s">
        <v>50</v>
      </c>
      <c r="N17" s="34"/>
      <c r="O17" s="41"/>
      <c r="P17" s="35"/>
      <c r="Q17" s="37"/>
      <c r="R17" s="36"/>
      <c r="S17" s="36"/>
      <c r="T17" s="36"/>
      <c r="U17" s="36"/>
    </row>
    <row r="18" spans="2:21" s="18" customFormat="1" ht="30" customHeight="1">
      <c r="B18" s="197">
        <v>4</v>
      </c>
      <c r="C18" s="207" t="s">
        <v>91</v>
      </c>
      <c r="D18" s="208"/>
      <c r="E18" s="199" t="s">
        <v>50</v>
      </c>
      <c r="F18" s="209" t="s">
        <v>50</v>
      </c>
      <c r="G18" s="196" t="str">
        <f t="shared" si="0"/>
        <v>-</v>
      </c>
      <c r="H18" s="197">
        <v>1</v>
      </c>
      <c r="I18" s="198" t="s">
        <v>85</v>
      </c>
      <c r="J18" s="197">
        <v>100</v>
      </c>
      <c r="K18" s="197">
        <v>1</v>
      </c>
      <c r="L18" s="197" t="s">
        <v>86</v>
      </c>
      <c r="M18" s="199" t="s">
        <v>50</v>
      </c>
      <c r="N18" s="34"/>
      <c r="O18" s="41"/>
      <c r="P18" s="42"/>
      <c r="Q18" s="37"/>
      <c r="R18" s="36"/>
      <c r="S18" s="36"/>
      <c r="T18" s="36"/>
      <c r="U18" s="36"/>
    </row>
    <row r="19" spans="2:21" s="18" customFormat="1" ht="30" customHeight="1">
      <c r="B19" s="197"/>
      <c r="C19" s="205" t="s">
        <v>92</v>
      </c>
      <c r="D19" s="206"/>
      <c r="E19" s="199"/>
      <c r="F19" s="209"/>
      <c r="G19" s="196"/>
      <c r="H19" s="197"/>
      <c r="I19" s="198"/>
      <c r="J19" s="197"/>
      <c r="K19" s="197"/>
      <c r="L19" s="197"/>
      <c r="M19" s="199"/>
      <c r="N19" s="34"/>
      <c r="O19" s="41"/>
      <c r="P19" s="40"/>
      <c r="Q19" s="37"/>
      <c r="R19" s="36"/>
      <c r="S19" s="36"/>
      <c r="T19" s="36"/>
      <c r="U19" s="36"/>
    </row>
    <row r="20" spans="2:21" s="71" customFormat="1" ht="30" customHeight="1">
      <c r="B20" s="197">
        <v>5</v>
      </c>
      <c r="C20" s="207" t="s">
        <v>93</v>
      </c>
      <c r="D20" s="208"/>
      <c r="E20" s="199" t="s">
        <v>50</v>
      </c>
      <c r="F20" s="209" t="s">
        <v>50</v>
      </c>
      <c r="G20" s="196" t="str">
        <f t="shared" si="0"/>
        <v>-</v>
      </c>
      <c r="H20" s="197">
        <v>5</v>
      </c>
      <c r="I20" s="202" t="s">
        <v>94</v>
      </c>
      <c r="J20" s="197">
        <v>100</v>
      </c>
      <c r="K20" s="197">
        <v>12</v>
      </c>
      <c r="L20" s="197" t="s">
        <v>86</v>
      </c>
      <c r="M20" s="199" t="s">
        <v>50</v>
      </c>
      <c r="N20" s="72"/>
      <c r="O20" s="77"/>
      <c r="P20" s="76"/>
      <c r="Q20" s="74"/>
      <c r="R20" s="73"/>
      <c r="S20" s="73"/>
      <c r="T20" s="73"/>
      <c r="U20" s="73"/>
    </row>
    <row r="21" spans="2:21" s="18" customFormat="1" ht="30" customHeight="1">
      <c r="B21" s="197">
        <v>6</v>
      </c>
      <c r="C21" s="207" t="s">
        <v>95</v>
      </c>
      <c r="D21" s="208"/>
      <c r="E21" s="199" t="s">
        <v>50</v>
      </c>
      <c r="F21" s="209" t="s">
        <v>50</v>
      </c>
      <c r="G21" s="196" t="str">
        <f t="shared" si="0"/>
        <v>-</v>
      </c>
      <c r="H21" s="197">
        <v>5</v>
      </c>
      <c r="I21" s="202" t="s">
        <v>94</v>
      </c>
      <c r="J21" s="197">
        <v>100</v>
      </c>
      <c r="K21" s="197">
        <v>12</v>
      </c>
      <c r="L21" s="197" t="s">
        <v>86</v>
      </c>
      <c r="M21" s="199" t="s">
        <v>50</v>
      </c>
      <c r="N21" s="34"/>
      <c r="O21" s="41"/>
      <c r="P21" s="38"/>
      <c r="Q21" s="37"/>
      <c r="R21" s="36"/>
      <c r="S21" s="36"/>
      <c r="T21" s="36"/>
      <c r="U21" s="36"/>
    </row>
    <row r="22" spans="2:21" s="63" customFormat="1" ht="30" customHeight="1">
      <c r="B22" s="197">
        <v>7</v>
      </c>
      <c r="C22" s="207" t="s">
        <v>96</v>
      </c>
      <c r="D22" s="208"/>
      <c r="E22" s="203" t="s">
        <v>97</v>
      </c>
      <c r="F22" s="210">
        <v>0.33</v>
      </c>
      <c r="G22" s="196">
        <f t="shared" si="0"/>
        <v>1.6500000000000001</v>
      </c>
      <c r="H22" s="197">
        <v>5</v>
      </c>
      <c r="I22" s="202" t="s">
        <v>94</v>
      </c>
      <c r="J22" s="197">
        <v>100</v>
      </c>
      <c r="K22" s="197">
        <v>12</v>
      </c>
      <c r="L22" s="197" t="s">
        <v>86</v>
      </c>
      <c r="M22" s="199" t="s">
        <v>50</v>
      </c>
      <c r="N22" s="64"/>
      <c r="O22" s="69"/>
      <c r="P22" s="67"/>
      <c r="Q22" s="66"/>
      <c r="R22" s="65"/>
      <c r="S22" s="65"/>
      <c r="T22" s="65"/>
      <c r="U22" s="65"/>
    </row>
    <row r="23" spans="2:21" s="71" customFormat="1" ht="30" customHeight="1">
      <c r="B23" s="197">
        <v>8</v>
      </c>
      <c r="C23" s="207" t="s">
        <v>98</v>
      </c>
      <c r="D23" s="208"/>
      <c r="E23" s="203" t="s">
        <v>99</v>
      </c>
      <c r="F23" s="209">
        <v>0.33</v>
      </c>
      <c r="G23" s="196">
        <f t="shared" si="0"/>
        <v>1.6500000000000001</v>
      </c>
      <c r="H23" s="197">
        <v>5</v>
      </c>
      <c r="I23" s="202" t="s">
        <v>94</v>
      </c>
      <c r="J23" s="197">
        <v>100</v>
      </c>
      <c r="K23" s="197">
        <v>12</v>
      </c>
      <c r="L23" s="197" t="s">
        <v>86</v>
      </c>
      <c r="M23" s="199" t="s">
        <v>50</v>
      </c>
      <c r="N23" s="72"/>
      <c r="O23" s="77"/>
      <c r="P23" s="75"/>
      <c r="Q23" s="74"/>
      <c r="R23" s="73"/>
      <c r="S23" s="73"/>
      <c r="T23" s="73"/>
      <c r="U23" s="73"/>
    </row>
    <row r="24" spans="2:21" s="63" customFormat="1" ht="30" customHeight="1">
      <c r="B24" s="197">
        <v>9</v>
      </c>
      <c r="C24" s="207" t="s">
        <v>100</v>
      </c>
      <c r="D24" s="208"/>
      <c r="E24" s="199" t="s">
        <v>50</v>
      </c>
      <c r="F24" s="209" t="s">
        <v>50</v>
      </c>
      <c r="G24" s="196" t="str">
        <f t="shared" si="0"/>
        <v>-</v>
      </c>
      <c r="H24" s="197">
        <v>5</v>
      </c>
      <c r="I24" s="198" t="s">
        <v>101</v>
      </c>
      <c r="J24" s="197">
        <v>100</v>
      </c>
      <c r="K24" s="197">
        <v>12</v>
      </c>
      <c r="L24" s="197" t="s">
        <v>86</v>
      </c>
      <c r="M24" s="199" t="s">
        <v>50</v>
      </c>
      <c r="N24" s="64"/>
      <c r="O24" s="69"/>
      <c r="P24" s="67"/>
      <c r="Q24" s="66"/>
      <c r="R24" s="65"/>
      <c r="S24" s="65"/>
      <c r="T24" s="65"/>
      <c r="U24" s="65"/>
    </row>
    <row r="25" spans="2:21" s="18" customFormat="1" ht="30" customHeight="1">
      <c r="B25" s="197">
        <v>10</v>
      </c>
      <c r="C25" s="207" t="s">
        <v>102</v>
      </c>
      <c r="D25" s="208"/>
      <c r="E25" s="199" t="s">
        <v>50</v>
      </c>
      <c r="F25" s="209" t="s">
        <v>50</v>
      </c>
      <c r="G25" s="196" t="str">
        <f t="shared" si="0"/>
        <v>-</v>
      </c>
      <c r="H25" s="197">
        <v>5</v>
      </c>
      <c r="I25" s="198" t="s">
        <v>103</v>
      </c>
      <c r="J25" s="197">
        <v>100</v>
      </c>
      <c r="K25" s="197">
        <v>12</v>
      </c>
      <c r="L25" s="197" t="s">
        <v>86</v>
      </c>
      <c r="M25" s="199" t="s">
        <v>50</v>
      </c>
      <c r="N25" s="34"/>
      <c r="O25" s="41"/>
      <c r="P25" s="38"/>
      <c r="Q25" s="37"/>
      <c r="R25" s="36"/>
      <c r="S25" s="36"/>
      <c r="T25" s="36"/>
      <c r="U25" s="36"/>
    </row>
    <row r="26" spans="2:21" s="18" customFormat="1" ht="30" customHeight="1">
      <c r="B26" s="197">
        <v>11</v>
      </c>
      <c r="C26" s="207" t="s">
        <v>104</v>
      </c>
      <c r="D26" s="208"/>
      <c r="E26" s="203" t="s">
        <v>105</v>
      </c>
      <c r="F26" s="209">
        <v>5.5E-2</v>
      </c>
      <c r="G26" s="196">
        <f t="shared" si="0"/>
        <v>0.27500000000000002</v>
      </c>
      <c r="H26" s="197">
        <v>5</v>
      </c>
      <c r="I26" s="202" t="s">
        <v>94</v>
      </c>
      <c r="J26" s="197">
        <v>100</v>
      </c>
      <c r="K26" s="197">
        <v>12</v>
      </c>
      <c r="L26" s="197" t="s">
        <v>86</v>
      </c>
      <c r="M26" s="199" t="s">
        <v>50</v>
      </c>
      <c r="N26" s="34"/>
      <c r="O26" s="41"/>
      <c r="P26" s="38"/>
      <c r="Q26" s="37"/>
      <c r="R26" s="36"/>
      <c r="S26" s="36"/>
      <c r="T26" s="36"/>
      <c r="U26" s="36"/>
    </row>
    <row r="27" spans="2:21" s="71" customFormat="1" ht="30" customHeight="1">
      <c r="B27" s="197">
        <v>12</v>
      </c>
      <c r="C27" s="207" t="s">
        <v>106</v>
      </c>
      <c r="D27" s="208"/>
      <c r="E27" s="203" t="s">
        <v>107</v>
      </c>
      <c r="F27" s="209">
        <v>0.08</v>
      </c>
      <c r="G27" s="196">
        <f t="shared" si="0"/>
        <v>0.4</v>
      </c>
      <c r="H27" s="197">
        <v>5</v>
      </c>
      <c r="I27" s="202" t="s">
        <v>94</v>
      </c>
      <c r="J27" s="197">
        <v>100</v>
      </c>
      <c r="K27" s="197">
        <v>12</v>
      </c>
      <c r="L27" s="197" t="s">
        <v>86</v>
      </c>
      <c r="M27" s="199" t="s">
        <v>50</v>
      </c>
      <c r="N27" s="72"/>
      <c r="O27" s="77"/>
      <c r="P27" s="75"/>
      <c r="Q27" s="74"/>
      <c r="R27" s="73"/>
      <c r="S27" s="73"/>
      <c r="T27" s="73"/>
      <c r="U27" s="73"/>
    </row>
    <row r="28" spans="2:21" s="71" customFormat="1" ht="30" customHeight="1">
      <c r="B28" s="197">
        <v>13</v>
      </c>
      <c r="C28" s="207" t="s">
        <v>108</v>
      </c>
      <c r="D28" s="208"/>
      <c r="E28" s="203" t="s">
        <v>109</v>
      </c>
      <c r="F28" s="209">
        <v>0.08</v>
      </c>
      <c r="G28" s="196">
        <f t="shared" si="0"/>
        <v>0.4</v>
      </c>
      <c r="H28" s="197">
        <v>5</v>
      </c>
      <c r="I28" s="202" t="s">
        <v>94</v>
      </c>
      <c r="J28" s="197">
        <v>100</v>
      </c>
      <c r="K28" s="197">
        <v>12</v>
      </c>
      <c r="L28" s="197" t="s">
        <v>86</v>
      </c>
      <c r="M28" s="199" t="s">
        <v>50</v>
      </c>
      <c r="N28" s="72"/>
      <c r="O28" s="77"/>
      <c r="P28" s="75"/>
      <c r="Q28" s="74"/>
      <c r="R28" s="73"/>
      <c r="S28" s="73"/>
      <c r="T28" s="73"/>
      <c r="U28" s="73"/>
    </row>
    <row r="29" spans="2:21" s="71" customFormat="1" ht="30" customHeight="1">
      <c r="B29" s="197">
        <v>14</v>
      </c>
      <c r="C29" s="207" t="s">
        <v>110</v>
      </c>
      <c r="D29" s="208"/>
      <c r="E29" s="203" t="s">
        <v>111</v>
      </c>
      <c r="F29" s="209">
        <v>0.06</v>
      </c>
      <c r="G29" s="196">
        <f t="shared" si="0"/>
        <v>0.3</v>
      </c>
      <c r="H29" s="197">
        <v>5</v>
      </c>
      <c r="I29" s="198" t="s">
        <v>112</v>
      </c>
      <c r="J29" s="197">
        <v>100</v>
      </c>
      <c r="K29" s="197">
        <v>12</v>
      </c>
      <c r="L29" s="197" t="s">
        <v>86</v>
      </c>
      <c r="M29" s="199" t="s">
        <v>50</v>
      </c>
      <c r="N29" s="72"/>
      <c r="O29" s="77"/>
      <c r="P29" s="75"/>
      <c r="Q29" s="74"/>
      <c r="R29" s="73"/>
      <c r="S29" s="73"/>
      <c r="T29" s="73"/>
      <c r="U29" s="73"/>
    </row>
    <row r="30" spans="2:21" s="71" customFormat="1" ht="30" customHeight="1">
      <c r="B30" s="197">
        <v>15</v>
      </c>
      <c r="C30" s="207" t="s">
        <v>113</v>
      </c>
      <c r="D30" s="208"/>
      <c r="E30" s="199" t="s">
        <v>50</v>
      </c>
      <c r="F30" s="209" t="s">
        <v>50</v>
      </c>
      <c r="G30" s="196" t="str">
        <f t="shared" si="0"/>
        <v>-</v>
      </c>
      <c r="H30" s="197">
        <v>5</v>
      </c>
      <c r="I30" s="198" t="s">
        <v>85</v>
      </c>
      <c r="J30" s="197">
        <v>100</v>
      </c>
      <c r="K30" s="197">
        <v>12</v>
      </c>
      <c r="L30" s="197" t="s">
        <v>86</v>
      </c>
      <c r="M30" s="199" t="s">
        <v>50</v>
      </c>
      <c r="N30" s="72"/>
      <c r="O30" s="77"/>
      <c r="P30" s="75"/>
      <c r="Q30" s="74"/>
      <c r="R30" s="73"/>
      <c r="S30" s="73"/>
      <c r="T30" s="73"/>
      <c r="U30" s="73"/>
    </row>
    <row r="31" spans="2:21" s="71" customFormat="1" ht="30" customHeight="1">
      <c r="B31" s="197"/>
      <c r="C31" s="205" t="s">
        <v>114</v>
      </c>
      <c r="D31" s="206"/>
      <c r="E31" s="199"/>
      <c r="F31" s="211"/>
      <c r="G31" s="196"/>
      <c r="H31" s="197"/>
      <c r="I31" s="198"/>
      <c r="J31" s="197"/>
      <c r="K31" s="197"/>
      <c r="L31" s="197"/>
      <c r="M31" s="199"/>
      <c r="N31" s="72"/>
      <c r="O31" s="77"/>
      <c r="P31" s="75"/>
      <c r="Q31" s="74"/>
      <c r="R31" s="73"/>
      <c r="S31" s="73"/>
      <c r="T31" s="73"/>
      <c r="U31" s="73"/>
    </row>
    <row r="32" spans="2:21" s="71" customFormat="1" ht="30" customHeight="1">
      <c r="B32" s="197">
        <v>16</v>
      </c>
      <c r="C32" s="207" t="s">
        <v>115</v>
      </c>
      <c r="D32" s="208"/>
      <c r="E32" s="203" t="s">
        <v>116</v>
      </c>
      <c r="F32" s="209">
        <v>0.11</v>
      </c>
      <c r="G32" s="196">
        <f t="shared" ref="G32" si="1">IFERROR(F32*H32,"-")</f>
        <v>1.32</v>
      </c>
      <c r="H32" s="197">
        <v>12</v>
      </c>
      <c r="I32" s="202" t="s">
        <v>94</v>
      </c>
      <c r="J32" s="197">
        <v>100</v>
      </c>
      <c r="K32" s="197">
        <v>12</v>
      </c>
      <c r="L32" s="197" t="s">
        <v>86</v>
      </c>
      <c r="M32" s="199" t="s">
        <v>50</v>
      </c>
      <c r="N32" s="72"/>
      <c r="O32" s="77"/>
      <c r="P32" s="75"/>
      <c r="Q32" s="74"/>
      <c r="R32" s="73"/>
      <c r="S32" s="73"/>
      <c r="T32" s="73"/>
      <c r="U32" s="73"/>
    </row>
    <row r="33" spans="2:21" s="71" customFormat="1" ht="30" customHeight="1">
      <c r="B33" s="197"/>
      <c r="C33" s="205" t="s">
        <v>117</v>
      </c>
      <c r="D33" s="206"/>
      <c r="E33" s="199"/>
      <c r="F33" s="211"/>
      <c r="G33" s="196"/>
      <c r="H33" s="197"/>
      <c r="I33" s="198"/>
      <c r="J33" s="197"/>
      <c r="K33" s="197"/>
      <c r="L33" s="197"/>
      <c r="M33" s="199"/>
      <c r="N33" s="72"/>
      <c r="O33" s="77"/>
      <c r="P33" s="75"/>
      <c r="Q33" s="74"/>
      <c r="R33" s="73"/>
      <c r="S33" s="73"/>
      <c r="T33" s="73"/>
      <c r="U33" s="73"/>
    </row>
    <row r="34" spans="2:21" s="71" customFormat="1" ht="30" customHeight="1">
      <c r="B34" s="197">
        <v>17</v>
      </c>
      <c r="C34" s="200" t="s">
        <v>118</v>
      </c>
      <c r="D34" s="201"/>
      <c r="E34" s="203" t="s">
        <v>119</v>
      </c>
      <c r="F34" s="211">
        <v>0.04</v>
      </c>
      <c r="G34" s="196">
        <f t="shared" ref="G34:G35" si="2">IFERROR(F34*H34,"-")</f>
        <v>0.24</v>
      </c>
      <c r="H34" s="197">
        <v>6</v>
      </c>
      <c r="I34" s="202" t="s">
        <v>94</v>
      </c>
      <c r="J34" s="197">
        <v>100</v>
      </c>
      <c r="K34" s="197">
        <v>12</v>
      </c>
      <c r="L34" s="197" t="s">
        <v>86</v>
      </c>
      <c r="M34" s="199" t="s">
        <v>50</v>
      </c>
      <c r="N34" s="72"/>
      <c r="O34" s="77"/>
      <c r="P34" s="75"/>
      <c r="Q34" s="74"/>
      <c r="R34" s="73"/>
      <c r="S34" s="73"/>
      <c r="T34" s="73"/>
      <c r="U34" s="73"/>
    </row>
    <row r="35" spans="2:21" s="71" customFormat="1" ht="30" customHeight="1">
      <c r="B35" s="197">
        <v>18</v>
      </c>
      <c r="C35" s="200" t="s">
        <v>120</v>
      </c>
      <c r="D35" s="201"/>
      <c r="E35" s="203" t="s">
        <v>121</v>
      </c>
      <c r="F35" s="211">
        <v>0.16500000000000001</v>
      </c>
      <c r="G35" s="196">
        <f t="shared" si="2"/>
        <v>0.99</v>
      </c>
      <c r="H35" s="197">
        <v>6</v>
      </c>
      <c r="I35" s="202" t="s">
        <v>94</v>
      </c>
      <c r="J35" s="197">
        <v>100</v>
      </c>
      <c r="K35" s="197">
        <v>12</v>
      </c>
      <c r="L35" s="197" t="s">
        <v>86</v>
      </c>
      <c r="M35" s="199" t="s">
        <v>50</v>
      </c>
      <c r="N35" s="72"/>
      <c r="O35" s="77"/>
      <c r="P35" s="75"/>
      <c r="Q35" s="74"/>
      <c r="R35" s="73"/>
      <c r="S35" s="73"/>
      <c r="T35" s="73"/>
      <c r="U35" s="73"/>
    </row>
    <row r="36" spans="2:21" s="71" customFormat="1" ht="30" customHeight="1">
      <c r="B36" s="197"/>
      <c r="C36" s="205" t="s">
        <v>122</v>
      </c>
      <c r="D36" s="206"/>
      <c r="E36" s="199"/>
      <c r="F36" s="211"/>
      <c r="G36" s="196"/>
      <c r="H36" s="197"/>
      <c r="I36" s="198"/>
      <c r="J36" s="197"/>
      <c r="K36" s="197"/>
      <c r="L36" s="197"/>
      <c r="M36" s="199"/>
      <c r="N36" s="72"/>
      <c r="O36" s="77"/>
      <c r="P36" s="75"/>
      <c r="Q36" s="74"/>
      <c r="R36" s="73"/>
      <c r="S36" s="73"/>
      <c r="T36" s="73"/>
      <c r="U36" s="73"/>
    </row>
    <row r="37" spans="2:21" s="71" customFormat="1" ht="30" customHeight="1">
      <c r="B37" s="197">
        <v>19</v>
      </c>
      <c r="C37" s="207" t="s">
        <v>123</v>
      </c>
      <c r="D37" s="208"/>
      <c r="E37" s="203" t="s">
        <v>124</v>
      </c>
      <c r="F37" s="209">
        <v>0.88</v>
      </c>
      <c r="G37" s="196">
        <f t="shared" ref="G37:G44" si="3">IFERROR(F37*H37,"-")</f>
        <v>1.76</v>
      </c>
      <c r="H37" s="197">
        <v>2</v>
      </c>
      <c r="I37" s="198" t="s">
        <v>85</v>
      </c>
      <c r="J37" s="197">
        <v>100</v>
      </c>
      <c r="K37" s="197">
        <v>12</v>
      </c>
      <c r="L37" s="197" t="s">
        <v>86</v>
      </c>
      <c r="M37" s="199" t="s">
        <v>50</v>
      </c>
      <c r="N37" s="72"/>
      <c r="O37" s="77"/>
      <c r="P37" s="75"/>
      <c r="Q37" s="74"/>
      <c r="R37" s="73"/>
      <c r="S37" s="73"/>
      <c r="T37" s="73"/>
      <c r="U37" s="73"/>
    </row>
    <row r="38" spans="2:21" s="71" customFormat="1" ht="30" customHeight="1">
      <c r="B38" s="197">
        <v>20</v>
      </c>
      <c r="C38" s="207" t="s">
        <v>125</v>
      </c>
      <c r="D38" s="208"/>
      <c r="E38" s="203" t="s">
        <v>126</v>
      </c>
      <c r="F38" s="209">
        <v>0.11</v>
      </c>
      <c r="G38" s="196">
        <f t="shared" si="3"/>
        <v>0.22</v>
      </c>
      <c r="H38" s="197">
        <v>2</v>
      </c>
      <c r="I38" s="198" t="s">
        <v>85</v>
      </c>
      <c r="J38" s="197">
        <v>100</v>
      </c>
      <c r="K38" s="197">
        <v>12</v>
      </c>
      <c r="L38" s="197" t="s">
        <v>86</v>
      </c>
      <c r="M38" s="199" t="s">
        <v>50</v>
      </c>
      <c r="N38" s="72"/>
      <c r="O38" s="77"/>
      <c r="P38" s="75"/>
      <c r="Q38" s="74"/>
      <c r="R38" s="73"/>
      <c r="S38" s="73"/>
      <c r="T38" s="73"/>
      <c r="U38" s="73"/>
    </row>
    <row r="39" spans="2:21" s="71" customFormat="1" ht="30" customHeight="1">
      <c r="B39" s="197">
        <v>21</v>
      </c>
      <c r="C39" s="207" t="s">
        <v>127</v>
      </c>
      <c r="D39" s="208"/>
      <c r="E39" s="203" t="s">
        <v>128</v>
      </c>
      <c r="F39" s="209">
        <v>0.09</v>
      </c>
      <c r="G39" s="196">
        <f t="shared" si="3"/>
        <v>0.18</v>
      </c>
      <c r="H39" s="197">
        <v>2</v>
      </c>
      <c r="I39" s="198" t="s">
        <v>85</v>
      </c>
      <c r="J39" s="197">
        <v>100</v>
      </c>
      <c r="K39" s="197">
        <v>12</v>
      </c>
      <c r="L39" s="197" t="s">
        <v>86</v>
      </c>
      <c r="M39" s="199" t="s">
        <v>50</v>
      </c>
      <c r="N39" s="72"/>
      <c r="O39" s="77"/>
      <c r="P39" s="75"/>
      <c r="Q39" s="74"/>
      <c r="R39" s="73"/>
      <c r="S39" s="73"/>
      <c r="T39" s="73"/>
      <c r="U39" s="73"/>
    </row>
    <row r="40" spans="2:21" s="71" customFormat="1" ht="30" customHeight="1">
      <c r="B40" s="197">
        <v>22</v>
      </c>
      <c r="C40" s="207" t="s">
        <v>129</v>
      </c>
      <c r="D40" s="208"/>
      <c r="E40" s="203" t="s">
        <v>130</v>
      </c>
      <c r="F40" s="209">
        <v>0.16500000000000001</v>
      </c>
      <c r="G40" s="196">
        <f t="shared" si="3"/>
        <v>1.98</v>
      </c>
      <c r="H40" s="197">
        <v>12</v>
      </c>
      <c r="I40" s="198" t="s">
        <v>85</v>
      </c>
      <c r="J40" s="197">
        <v>100</v>
      </c>
      <c r="K40" s="197">
        <v>12</v>
      </c>
      <c r="L40" s="197" t="s">
        <v>86</v>
      </c>
      <c r="M40" s="199" t="s">
        <v>50</v>
      </c>
      <c r="N40" s="72"/>
      <c r="O40" s="77"/>
      <c r="P40" s="75"/>
      <c r="Q40" s="74"/>
      <c r="R40" s="73"/>
      <c r="S40" s="73"/>
      <c r="T40" s="73"/>
      <c r="U40" s="73"/>
    </row>
    <row r="41" spans="2:21" s="71" customFormat="1" ht="30" customHeight="1">
      <c r="B41" s="197">
        <v>23</v>
      </c>
      <c r="C41" s="207" t="s">
        <v>161</v>
      </c>
      <c r="D41" s="208"/>
      <c r="E41" s="199" t="s">
        <v>131</v>
      </c>
      <c r="F41" s="209">
        <v>0.08</v>
      </c>
      <c r="G41" s="196">
        <f t="shared" si="3"/>
        <v>0.96</v>
      </c>
      <c r="H41" s="197">
        <v>12</v>
      </c>
      <c r="I41" s="198" t="s">
        <v>85</v>
      </c>
      <c r="J41" s="197">
        <v>100</v>
      </c>
      <c r="K41" s="197">
        <v>12</v>
      </c>
      <c r="L41" s="197" t="s">
        <v>86</v>
      </c>
      <c r="M41" s="199" t="s">
        <v>50</v>
      </c>
      <c r="N41" s="72"/>
      <c r="O41" s="77"/>
      <c r="P41" s="75"/>
      <c r="Q41" s="74"/>
      <c r="R41" s="73"/>
      <c r="S41" s="73"/>
      <c r="T41" s="73"/>
      <c r="U41" s="73"/>
    </row>
    <row r="42" spans="2:21" s="71" customFormat="1" ht="30" customHeight="1">
      <c r="B42" s="197">
        <v>24</v>
      </c>
      <c r="C42" s="207" t="s">
        <v>162</v>
      </c>
      <c r="D42" s="208"/>
      <c r="E42" s="199" t="s">
        <v>132</v>
      </c>
      <c r="F42" s="209">
        <v>0.03</v>
      </c>
      <c r="G42" s="196">
        <f t="shared" si="3"/>
        <v>0.36</v>
      </c>
      <c r="H42" s="197">
        <v>12</v>
      </c>
      <c r="I42" s="198" t="s">
        <v>85</v>
      </c>
      <c r="J42" s="197">
        <v>100</v>
      </c>
      <c r="K42" s="197">
        <v>12</v>
      </c>
      <c r="L42" s="197" t="s">
        <v>86</v>
      </c>
      <c r="M42" s="199" t="s">
        <v>50</v>
      </c>
      <c r="N42" s="72"/>
      <c r="O42" s="77"/>
      <c r="P42" s="75"/>
      <c r="Q42" s="74"/>
      <c r="R42" s="73"/>
      <c r="S42" s="73"/>
      <c r="T42" s="73"/>
      <c r="U42" s="73"/>
    </row>
    <row r="43" spans="2:21" s="71" customFormat="1" ht="30" customHeight="1">
      <c r="B43" s="197">
        <v>25</v>
      </c>
      <c r="C43" s="207" t="s">
        <v>133</v>
      </c>
      <c r="D43" s="208"/>
      <c r="E43" s="199" t="s">
        <v>134</v>
      </c>
      <c r="F43" s="209">
        <v>5.5E-2</v>
      </c>
      <c r="G43" s="196">
        <f t="shared" si="3"/>
        <v>0.66</v>
      </c>
      <c r="H43" s="197">
        <v>12</v>
      </c>
      <c r="I43" s="198" t="s">
        <v>85</v>
      </c>
      <c r="J43" s="197">
        <v>100</v>
      </c>
      <c r="K43" s="197">
        <v>12</v>
      </c>
      <c r="L43" s="197" t="s">
        <v>86</v>
      </c>
      <c r="M43" s="199" t="s">
        <v>50</v>
      </c>
      <c r="N43" s="72"/>
      <c r="O43" s="77"/>
      <c r="P43" s="75"/>
      <c r="Q43" s="74"/>
      <c r="R43" s="73"/>
      <c r="S43" s="73"/>
      <c r="T43" s="73"/>
      <c r="U43" s="73"/>
    </row>
    <row r="44" spans="2:21" s="71" customFormat="1" ht="30" customHeight="1">
      <c r="B44" s="197">
        <v>26</v>
      </c>
      <c r="C44" s="207" t="s">
        <v>135</v>
      </c>
      <c r="D44" s="208"/>
      <c r="E44" s="199" t="s">
        <v>136</v>
      </c>
      <c r="F44" s="209">
        <v>1.4999999999999999E-2</v>
      </c>
      <c r="G44" s="196">
        <f t="shared" si="3"/>
        <v>0.18</v>
      </c>
      <c r="H44" s="197">
        <v>12</v>
      </c>
      <c r="I44" s="198" t="s">
        <v>85</v>
      </c>
      <c r="J44" s="197">
        <v>100</v>
      </c>
      <c r="K44" s="197">
        <v>12</v>
      </c>
      <c r="L44" s="197" t="s">
        <v>86</v>
      </c>
      <c r="M44" s="199" t="s">
        <v>50</v>
      </c>
      <c r="N44" s="72"/>
      <c r="O44" s="77"/>
      <c r="P44" s="75"/>
      <c r="Q44" s="74"/>
      <c r="R44" s="73"/>
      <c r="S44" s="73"/>
      <c r="T44" s="73"/>
      <c r="U44" s="73"/>
    </row>
    <row r="45" spans="2:21" s="71" customFormat="1" ht="30" customHeight="1">
      <c r="B45" s="197"/>
      <c r="C45" s="212" t="s">
        <v>137</v>
      </c>
      <c r="D45" s="213"/>
      <c r="E45" s="199"/>
      <c r="F45" s="211"/>
      <c r="G45" s="196"/>
      <c r="H45" s="197"/>
      <c r="I45" s="198"/>
      <c r="J45" s="197"/>
      <c r="K45" s="197"/>
      <c r="L45" s="197"/>
      <c r="M45" s="199"/>
      <c r="N45" s="72"/>
      <c r="O45" s="77"/>
      <c r="P45" s="75"/>
      <c r="Q45" s="74"/>
      <c r="R45" s="73"/>
      <c r="S45" s="73"/>
      <c r="T45" s="73"/>
      <c r="U45" s="73"/>
    </row>
    <row r="46" spans="2:21" s="71" customFormat="1" ht="30" customHeight="1">
      <c r="B46" s="197">
        <v>27</v>
      </c>
      <c r="C46" s="200" t="s">
        <v>138</v>
      </c>
      <c r="D46" s="208"/>
      <c r="E46" s="203" t="s">
        <v>139</v>
      </c>
      <c r="F46" s="209">
        <v>3.3000000000000002E-2</v>
      </c>
      <c r="G46" s="196">
        <f t="shared" ref="G46:G50" si="4">IFERROR(F46*H46,"-")</f>
        <v>0.79200000000000004</v>
      </c>
      <c r="H46" s="197">
        <v>24</v>
      </c>
      <c r="I46" s="198" t="s">
        <v>85</v>
      </c>
      <c r="J46" s="197">
        <v>100</v>
      </c>
      <c r="K46" s="197">
        <v>12</v>
      </c>
      <c r="L46" s="197" t="s">
        <v>86</v>
      </c>
      <c r="M46" s="199" t="s">
        <v>50</v>
      </c>
      <c r="N46" s="72"/>
      <c r="O46" s="77"/>
      <c r="P46" s="75"/>
      <c r="Q46" s="74"/>
      <c r="R46" s="73"/>
      <c r="S46" s="73"/>
      <c r="T46" s="73"/>
      <c r="U46" s="73"/>
    </row>
    <row r="47" spans="2:21" s="71" customFormat="1" ht="30" customHeight="1">
      <c r="B47" s="197"/>
      <c r="C47" s="205" t="s">
        <v>140</v>
      </c>
      <c r="D47" s="206"/>
      <c r="E47" s="199"/>
      <c r="F47" s="209"/>
      <c r="G47" s="196"/>
      <c r="H47" s="197"/>
      <c r="I47" s="198"/>
      <c r="J47" s="197"/>
      <c r="K47" s="197"/>
      <c r="L47" s="197"/>
      <c r="M47" s="199"/>
      <c r="N47" s="72"/>
      <c r="O47" s="77"/>
      <c r="P47" s="75"/>
      <c r="Q47" s="74"/>
      <c r="R47" s="73"/>
      <c r="S47" s="73"/>
      <c r="T47" s="73"/>
      <c r="U47" s="73"/>
    </row>
    <row r="48" spans="2:21" s="71" customFormat="1" ht="30" customHeight="1">
      <c r="B48" s="197">
        <v>28</v>
      </c>
      <c r="C48" s="207" t="s">
        <v>141</v>
      </c>
      <c r="D48" s="208"/>
      <c r="E48" s="203" t="s">
        <v>142</v>
      </c>
      <c r="F48" s="209">
        <v>0.16500000000000001</v>
      </c>
      <c r="G48" s="196">
        <f t="shared" si="4"/>
        <v>0.66</v>
      </c>
      <c r="H48" s="197">
        <v>4</v>
      </c>
      <c r="I48" s="198" t="s">
        <v>85</v>
      </c>
      <c r="J48" s="197">
        <v>100</v>
      </c>
      <c r="K48" s="197">
        <v>12</v>
      </c>
      <c r="L48" s="197" t="s">
        <v>86</v>
      </c>
      <c r="M48" s="199" t="s">
        <v>50</v>
      </c>
      <c r="N48" s="72"/>
      <c r="O48" s="77"/>
      <c r="P48" s="75"/>
      <c r="Q48" s="74"/>
      <c r="R48" s="73"/>
      <c r="S48" s="73"/>
      <c r="T48" s="73"/>
      <c r="U48" s="73"/>
    </row>
    <row r="49" spans="2:21" s="71" customFormat="1" ht="30" customHeight="1">
      <c r="B49" s="197">
        <v>29</v>
      </c>
      <c r="C49" s="207" t="s">
        <v>143</v>
      </c>
      <c r="D49" s="208"/>
      <c r="E49" s="203" t="s">
        <v>144</v>
      </c>
      <c r="F49" s="209">
        <v>0.09</v>
      </c>
      <c r="G49" s="196">
        <f t="shared" si="4"/>
        <v>0.36</v>
      </c>
      <c r="H49" s="197">
        <v>4</v>
      </c>
      <c r="I49" s="198" t="s">
        <v>85</v>
      </c>
      <c r="J49" s="197">
        <v>100</v>
      </c>
      <c r="K49" s="197">
        <v>12</v>
      </c>
      <c r="L49" s="197" t="s">
        <v>86</v>
      </c>
      <c r="M49" s="199" t="s">
        <v>50</v>
      </c>
      <c r="N49" s="72"/>
      <c r="O49" s="77"/>
      <c r="P49" s="75"/>
      <c r="Q49" s="74"/>
      <c r="R49" s="73"/>
      <c r="S49" s="73"/>
      <c r="T49" s="73"/>
      <c r="U49" s="73"/>
    </row>
    <row r="50" spans="2:21" s="71" customFormat="1" ht="30" customHeight="1">
      <c r="B50" s="197">
        <v>30</v>
      </c>
      <c r="C50" s="207" t="s">
        <v>145</v>
      </c>
      <c r="D50" s="208"/>
      <c r="E50" s="203" t="s">
        <v>146</v>
      </c>
      <c r="F50" s="209">
        <v>0.1</v>
      </c>
      <c r="G50" s="196">
        <f t="shared" si="4"/>
        <v>0.4</v>
      </c>
      <c r="H50" s="197">
        <v>4</v>
      </c>
      <c r="I50" s="198" t="s">
        <v>85</v>
      </c>
      <c r="J50" s="197">
        <v>100</v>
      </c>
      <c r="K50" s="197">
        <v>12</v>
      </c>
      <c r="L50" s="197" t="s">
        <v>86</v>
      </c>
      <c r="M50" s="199" t="s">
        <v>50</v>
      </c>
      <c r="N50" s="72"/>
      <c r="O50" s="77"/>
      <c r="P50" s="75"/>
      <c r="Q50" s="74"/>
      <c r="R50" s="73"/>
      <c r="S50" s="73"/>
      <c r="T50" s="73"/>
      <c r="U50" s="73"/>
    </row>
    <row r="51" spans="2:21" s="71" customFormat="1" ht="30" customHeight="1">
      <c r="B51" s="197"/>
      <c r="C51" s="205" t="s">
        <v>147</v>
      </c>
      <c r="D51" s="206"/>
      <c r="E51" s="199"/>
      <c r="F51" s="209"/>
      <c r="G51" s="196"/>
      <c r="H51" s="197"/>
      <c r="I51" s="198"/>
      <c r="J51" s="197"/>
      <c r="K51" s="197"/>
      <c r="L51" s="197"/>
      <c r="M51" s="199"/>
      <c r="N51" s="72"/>
      <c r="O51" s="77"/>
      <c r="P51" s="75"/>
      <c r="Q51" s="74"/>
      <c r="R51" s="73"/>
      <c r="S51" s="73"/>
      <c r="T51" s="73"/>
      <c r="U51" s="73"/>
    </row>
    <row r="52" spans="2:21" s="71" customFormat="1" ht="30" customHeight="1">
      <c r="B52" s="197">
        <v>31</v>
      </c>
      <c r="C52" s="207" t="s">
        <v>148</v>
      </c>
      <c r="D52" s="208"/>
      <c r="E52" s="203" t="s">
        <v>149</v>
      </c>
      <c r="F52" s="209">
        <v>0.5</v>
      </c>
      <c r="G52" s="196">
        <v>0.5</v>
      </c>
      <c r="H52" s="197">
        <v>24</v>
      </c>
      <c r="I52" s="198" t="s">
        <v>150</v>
      </c>
      <c r="J52" s="197">
        <v>100</v>
      </c>
      <c r="K52" s="197">
        <v>12</v>
      </c>
      <c r="L52" s="197" t="s">
        <v>86</v>
      </c>
      <c r="M52" s="199" t="s">
        <v>50</v>
      </c>
      <c r="N52" s="72"/>
      <c r="O52" s="77"/>
      <c r="P52" s="75"/>
      <c r="Q52" s="74"/>
      <c r="R52" s="73"/>
      <c r="S52" s="73"/>
      <c r="T52" s="73"/>
      <c r="U52" s="73"/>
    </row>
    <row r="53" spans="2:21" s="71" customFormat="1" ht="30" customHeight="1">
      <c r="B53" s="197">
        <v>32</v>
      </c>
      <c r="C53" s="207" t="s">
        <v>151</v>
      </c>
      <c r="D53" s="208"/>
      <c r="E53" s="203" t="s">
        <v>152</v>
      </c>
      <c r="F53" s="209">
        <v>0.4</v>
      </c>
      <c r="G53" s="196">
        <v>0.4</v>
      </c>
      <c r="H53" s="197">
        <v>24</v>
      </c>
      <c r="I53" s="198" t="s">
        <v>150</v>
      </c>
      <c r="J53" s="197">
        <v>100</v>
      </c>
      <c r="K53" s="197">
        <v>12</v>
      </c>
      <c r="L53" s="197" t="s">
        <v>86</v>
      </c>
      <c r="M53" s="199" t="s">
        <v>50</v>
      </c>
      <c r="N53" s="72"/>
      <c r="O53" s="77"/>
      <c r="P53" s="75"/>
      <c r="Q53" s="74"/>
      <c r="R53" s="73"/>
      <c r="S53" s="73"/>
      <c r="T53" s="73"/>
      <c r="U53" s="73"/>
    </row>
    <row r="54" spans="2:21" s="71" customFormat="1" ht="30" customHeight="1">
      <c r="B54" s="197">
        <v>33</v>
      </c>
      <c r="C54" s="207" t="s">
        <v>143</v>
      </c>
      <c r="D54" s="208"/>
      <c r="E54" s="203" t="s">
        <v>144</v>
      </c>
      <c r="F54" s="209">
        <v>0.09</v>
      </c>
      <c r="G54" s="196">
        <f t="shared" ref="G54:G56" si="5">IFERROR(F54*H54,"-")</f>
        <v>1.53</v>
      </c>
      <c r="H54" s="197">
        <v>17</v>
      </c>
      <c r="I54" s="198" t="s">
        <v>85</v>
      </c>
      <c r="J54" s="197">
        <v>100</v>
      </c>
      <c r="K54" s="197">
        <v>12</v>
      </c>
      <c r="L54" s="197" t="s">
        <v>86</v>
      </c>
      <c r="M54" s="199" t="s">
        <v>50</v>
      </c>
      <c r="N54" s="72"/>
      <c r="O54" s="77"/>
      <c r="P54" s="75"/>
      <c r="Q54" s="74"/>
      <c r="R54" s="73"/>
      <c r="S54" s="73"/>
      <c r="T54" s="73"/>
      <c r="U54" s="73"/>
    </row>
    <row r="55" spans="2:21" s="71" customFormat="1" ht="30" customHeight="1">
      <c r="B55" s="197">
        <v>34</v>
      </c>
      <c r="C55" s="207" t="s">
        <v>153</v>
      </c>
      <c r="D55" s="208"/>
      <c r="E55" s="203" t="s">
        <v>154</v>
      </c>
      <c r="F55" s="209">
        <v>0.08</v>
      </c>
      <c r="G55" s="196">
        <f t="shared" si="5"/>
        <v>0.08</v>
      </c>
      <c r="H55" s="197">
        <v>1</v>
      </c>
      <c r="I55" s="198" t="s">
        <v>85</v>
      </c>
      <c r="J55" s="197">
        <v>100</v>
      </c>
      <c r="K55" s="197">
        <v>12</v>
      </c>
      <c r="L55" s="197" t="s">
        <v>86</v>
      </c>
      <c r="M55" s="199" t="s">
        <v>50</v>
      </c>
      <c r="N55" s="72"/>
      <c r="O55" s="77"/>
      <c r="P55" s="75"/>
      <c r="Q55" s="74"/>
      <c r="R55" s="73"/>
      <c r="S55" s="73"/>
      <c r="T55" s="73"/>
      <c r="U55" s="73"/>
    </row>
    <row r="56" spans="2:21" s="71" customFormat="1" ht="30" customHeight="1">
      <c r="B56" s="197">
        <v>35</v>
      </c>
      <c r="C56" s="207" t="s">
        <v>155</v>
      </c>
      <c r="D56" s="208"/>
      <c r="E56" s="203" t="s">
        <v>156</v>
      </c>
      <c r="F56" s="209">
        <v>0.1</v>
      </c>
      <c r="G56" s="196">
        <f t="shared" si="5"/>
        <v>0.1</v>
      </c>
      <c r="H56" s="197">
        <v>1</v>
      </c>
      <c r="I56" s="198" t="s">
        <v>85</v>
      </c>
      <c r="J56" s="197">
        <v>100</v>
      </c>
      <c r="K56" s="197">
        <v>12</v>
      </c>
      <c r="L56" s="197" t="s">
        <v>86</v>
      </c>
      <c r="M56" s="199" t="s">
        <v>50</v>
      </c>
      <c r="N56" s="72"/>
      <c r="O56" s="77"/>
      <c r="P56" s="75"/>
      <c r="Q56" s="74"/>
      <c r="R56" s="73"/>
      <c r="S56" s="73"/>
      <c r="T56" s="73"/>
      <c r="U56" s="73"/>
    </row>
    <row r="57" spans="2:21" s="71" customFormat="1" ht="30" customHeight="1">
      <c r="B57" s="197"/>
      <c r="C57" s="214"/>
      <c r="D57" s="215"/>
      <c r="E57" s="199"/>
      <c r="F57" s="211"/>
      <c r="G57" s="196"/>
      <c r="H57" s="197"/>
      <c r="I57" s="198"/>
      <c r="J57" s="197"/>
      <c r="K57" s="197"/>
      <c r="L57" s="197"/>
      <c r="M57" s="199"/>
      <c r="N57" s="72"/>
      <c r="O57" s="77"/>
      <c r="P57" s="75"/>
      <c r="Q57" s="74"/>
      <c r="R57" s="73"/>
      <c r="S57" s="73"/>
      <c r="T57" s="73"/>
      <c r="U57" s="73"/>
    </row>
    <row r="58" spans="2:21" s="71" customFormat="1" ht="30" customHeight="1">
      <c r="B58" s="197"/>
      <c r="C58" s="205" t="s">
        <v>157</v>
      </c>
      <c r="D58" s="206"/>
      <c r="E58" s="199"/>
      <c r="F58" s="211"/>
      <c r="G58" s="196"/>
      <c r="H58" s="197"/>
      <c r="I58" s="198"/>
      <c r="J58" s="197"/>
      <c r="K58" s="197"/>
      <c r="L58" s="197"/>
      <c r="M58" s="199"/>
      <c r="N58" s="72"/>
      <c r="O58" s="77"/>
      <c r="P58" s="75"/>
      <c r="Q58" s="74"/>
      <c r="R58" s="73"/>
      <c r="S58" s="73"/>
      <c r="T58" s="73"/>
      <c r="U58" s="73"/>
    </row>
    <row r="59" spans="2:21" s="71" customFormat="1" ht="30" customHeight="1">
      <c r="B59" s="197">
        <v>1</v>
      </c>
      <c r="C59" s="207" t="s">
        <v>158</v>
      </c>
      <c r="D59" s="208"/>
      <c r="E59" s="203" t="s">
        <v>50</v>
      </c>
      <c r="F59" s="210" t="s">
        <v>50</v>
      </c>
      <c r="G59" s="196" t="str">
        <f t="shared" ref="G59:G61" si="6">IFERROR(F59*H59,"-")</f>
        <v>-</v>
      </c>
      <c r="H59" s="197">
        <v>100</v>
      </c>
      <c r="I59" s="202" t="s">
        <v>56</v>
      </c>
      <c r="J59" s="197">
        <v>100</v>
      </c>
      <c r="K59" s="197">
        <v>12</v>
      </c>
      <c r="L59" s="197" t="s">
        <v>86</v>
      </c>
      <c r="M59" s="199" t="s">
        <v>50</v>
      </c>
      <c r="N59" s="72"/>
      <c r="O59" s="77"/>
      <c r="P59" s="75"/>
      <c r="Q59" s="74"/>
      <c r="R59" s="73"/>
      <c r="S59" s="73"/>
      <c r="T59" s="73"/>
      <c r="U59" s="73"/>
    </row>
    <row r="60" spans="2:21" s="71" customFormat="1" ht="30" customHeight="1">
      <c r="B60" s="197">
        <v>2</v>
      </c>
      <c r="C60" s="207" t="s">
        <v>159</v>
      </c>
      <c r="D60" s="208"/>
      <c r="E60" s="203" t="s">
        <v>50</v>
      </c>
      <c r="F60" s="210" t="s">
        <v>50</v>
      </c>
      <c r="G60" s="196" t="str">
        <f t="shared" si="6"/>
        <v>-</v>
      </c>
      <c r="H60" s="197">
        <v>100</v>
      </c>
      <c r="I60" s="202" t="s">
        <v>56</v>
      </c>
      <c r="J60" s="197">
        <v>100</v>
      </c>
      <c r="K60" s="197">
        <v>12</v>
      </c>
      <c r="L60" s="197" t="s">
        <v>86</v>
      </c>
      <c r="M60" s="199" t="s">
        <v>50</v>
      </c>
      <c r="N60" s="72"/>
      <c r="O60" s="77"/>
      <c r="P60" s="75"/>
      <c r="Q60" s="74"/>
      <c r="R60" s="73"/>
      <c r="S60" s="73"/>
      <c r="T60" s="73"/>
      <c r="U60" s="73"/>
    </row>
    <row r="61" spans="2:21" s="71" customFormat="1" ht="30" customHeight="1" thickBot="1">
      <c r="B61" s="197">
        <v>3</v>
      </c>
      <c r="C61" s="216" t="s">
        <v>160</v>
      </c>
      <c r="D61" s="217"/>
      <c r="E61" s="203" t="s">
        <v>50</v>
      </c>
      <c r="F61" s="210" t="s">
        <v>50</v>
      </c>
      <c r="G61" s="196" t="str">
        <f t="shared" si="6"/>
        <v>-</v>
      </c>
      <c r="H61" s="197">
        <v>100</v>
      </c>
      <c r="I61" s="202" t="s">
        <v>56</v>
      </c>
      <c r="J61" s="197">
        <v>100</v>
      </c>
      <c r="K61" s="197">
        <v>12</v>
      </c>
      <c r="L61" s="197" t="s">
        <v>86</v>
      </c>
      <c r="M61" s="199" t="s">
        <v>50</v>
      </c>
      <c r="N61" s="72"/>
      <c r="O61" s="77"/>
      <c r="P61" s="75"/>
      <c r="Q61" s="74"/>
      <c r="R61" s="73"/>
      <c r="S61" s="73"/>
      <c r="T61" s="73"/>
      <c r="U61" s="73"/>
    </row>
    <row r="62" spans="2:21" s="18" customFormat="1" ht="14.25" customHeight="1" thickTop="1" thickBot="1">
      <c r="B62" s="147"/>
      <c r="C62" s="148"/>
      <c r="D62" s="148"/>
      <c r="E62" s="148"/>
      <c r="F62" s="149"/>
      <c r="G62" s="24"/>
      <c r="H62" s="25"/>
      <c r="I62" s="26"/>
      <c r="J62" s="24"/>
      <c r="K62" s="27"/>
      <c r="L62" s="28"/>
      <c r="M62" s="29"/>
      <c r="P62" s="33"/>
    </row>
    <row r="63" spans="2:21" ht="6.75" customHeight="1" thickTop="1"/>
    <row r="64" spans="2:21" ht="14.25" customHeight="1">
      <c r="I64" s="117" t="s">
        <v>163</v>
      </c>
      <c r="J64" s="118"/>
      <c r="K64" s="118"/>
      <c r="L64" s="118"/>
      <c r="M64" s="118"/>
      <c r="P64" s="32"/>
    </row>
    <row r="65" spans="2:16">
      <c r="B65" s="118" t="s">
        <v>26</v>
      </c>
      <c r="C65" s="118"/>
      <c r="D65" s="118"/>
      <c r="E65" s="118"/>
      <c r="F65" s="118"/>
      <c r="G65" s="118"/>
      <c r="H65" s="15"/>
      <c r="I65" s="118" t="s">
        <v>13</v>
      </c>
      <c r="J65" s="118"/>
      <c r="K65" s="118"/>
      <c r="L65" s="118"/>
      <c r="M65" s="118"/>
      <c r="P65" s="32"/>
    </row>
    <row r="66" spans="2:16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P66" s="32"/>
    </row>
    <row r="67" spans="2:16">
      <c r="P67" s="32"/>
    </row>
    <row r="69" spans="2:16">
      <c r="B69" s="116" t="str">
        <f>D5</f>
        <v>Ir. Endang Tri Wahyuningsih, MM</v>
      </c>
      <c r="C69" s="116"/>
      <c r="D69" s="116"/>
      <c r="E69" s="116"/>
      <c r="F69" s="116"/>
      <c r="G69" s="116"/>
      <c r="H69" s="15"/>
      <c r="I69" s="116" t="str">
        <f>J5</f>
        <v>Ade Ramadhan Dalimunthi, SST, M.Kom.</v>
      </c>
      <c r="J69" s="116"/>
      <c r="K69" s="116"/>
      <c r="L69" s="116"/>
      <c r="M69" s="116"/>
    </row>
    <row r="70" spans="2:16">
      <c r="B70" s="117" t="s">
        <v>57</v>
      </c>
      <c r="C70" s="117"/>
      <c r="D70" s="117"/>
      <c r="E70" s="117"/>
      <c r="F70" s="117"/>
      <c r="G70" s="117"/>
      <c r="I70" s="117" t="s">
        <v>58</v>
      </c>
      <c r="J70" s="118"/>
      <c r="K70" s="118"/>
      <c r="L70" s="118"/>
      <c r="M70" s="118"/>
    </row>
    <row r="71" spans="2:16" ht="7.5" customHeight="1"/>
    <row r="72" spans="2:16">
      <c r="B72" s="115" t="s">
        <v>23</v>
      </c>
      <c r="C72" s="115"/>
      <c r="D72" s="115"/>
      <c r="E72" s="115"/>
      <c r="F72" s="115"/>
      <c r="G72" s="115"/>
      <c r="H72" s="16"/>
    </row>
    <row r="76" spans="2:16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2:16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2:16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2:16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</sheetData>
  <mergeCells count="87">
    <mergeCell ref="C58:D58"/>
    <mergeCell ref="C59:D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C49:D49"/>
    <mergeCell ref="C50:D50"/>
    <mergeCell ref="C51:D51"/>
    <mergeCell ref="C42:D42"/>
    <mergeCell ref="C43:D43"/>
    <mergeCell ref="C44:D44"/>
    <mergeCell ref="C45:D45"/>
    <mergeCell ref="C46:D46"/>
    <mergeCell ref="C25:D25"/>
    <mergeCell ref="C38:D38"/>
    <mergeCell ref="C39:D39"/>
    <mergeCell ref="C40:D40"/>
    <mergeCell ref="C41:D41"/>
    <mergeCell ref="C22:D22"/>
    <mergeCell ref="C24:D24"/>
    <mergeCell ref="C20:D20"/>
    <mergeCell ref="H10:M10"/>
    <mergeCell ref="H11:I11"/>
    <mergeCell ref="H12:I12"/>
    <mergeCell ref="K12:L12"/>
    <mergeCell ref="C14:D14"/>
    <mergeCell ref="C15:D15"/>
    <mergeCell ref="C23:D23"/>
    <mergeCell ref="C13:D13"/>
    <mergeCell ref="C17:D17"/>
    <mergeCell ref="C21:D21"/>
    <mergeCell ref="B62:F62"/>
    <mergeCell ref="E10:E11"/>
    <mergeCell ref="C19:D19"/>
    <mergeCell ref="C18:D18"/>
    <mergeCell ref="C26:D26"/>
    <mergeCell ref="C10:D11"/>
    <mergeCell ref="F10:F11"/>
    <mergeCell ref="C12:D12"/>
    <mergeCell ref="C16:D16"/>
    <mergeCell ref="B10:B11"/>
    <mergeCell ref="K11:L11"/>
    <mergeCell ref="G10:G11"/>
    <mergeCell ref="J6:M6"/>
    <mergeCell ref="D7:F7"/>
    <mergeCell ref="D6:F6"/>
    <mergeCell ref="D8:F8"/>
    <mergeCell ref="H6:I6"/>
    <mergeCell ref="H7:I7"/>
    <mergeCell ref="J7:M7"/>
    <mergeCell ref="B2:M2"/>
    <mergeCell ref="B3:M3"/>
    <mergeCell ref="J5:M5"/>
    <mergeCell ref="C4:F4"/>
    <mergeCell ref="H4:M4"/>
    <mergeCell ref="H5:I5"/>
    <mergeCell ref="D5:F5"/>
    <mergeCell ref="H9:I9"/>
    <mergeCell ref="J8:M8"/>
    <mergeCell ref="H8:I8"/>
    <mergeCell ref="D9:F9"/>
    <mergeCell ref="J9:M9"/>
    <mergeCell ref="B72:G72"/>
    <mergeCell ref="I69:M69"/>
    <mergeCell ref="I70:M70"/>
    <mergeCell ref="I65:M65"/>
    <mergeCell ref="I64:M64"/>
    <mergeCell ref="B70:G70"/>
    <mergeCell ref="B69:G69"/>
    <mergeCell ref="B65:G65"/>
    <mergeCell ref="C27:D27"/>
    <mergeCell ref="C28:D28"/>
    <mergeCell ref="C29:D29"/>
    <mergeCell ref="C30:D30"/>
    <mergeCell ref="C31:D31"/>
    <mergeCell ref="C37:D37"/>
    <mergeCell ref="C32:D32"/>
    <mergeCell ref="C33:D33"/>
    <mergeCell ref="C34:D34"/>
    <mergeCell ref="C35:D35"/>
    <mergeCell ref="C36:D36"/>
  </mergeCells>
  <printOptions horizontalCentered="1"/>
  <pageMargins left="0.74803149606299213" right="0.51181102362204722" top="0.43307086614173229" bottom="0.23622047244094491" header="0.51181102362204722" footer="0.27559055118110237"/>
  <pageSetup paperSize="9" scale="85" orientation="landscape" r:id="rId1"/>
  <headerFooter alignWithMargins="0"/>
  <rowBreaks count="1" manualBreakCount="1">
    <brk id="50" min="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70"/>
  <sheetViews>
    <sheetView view="pageBreakPreview" zoomScale="84" zoomScaleNormal="90" zoomScaleSheetLayoutView="70" workbookViewId="0">
      <pane xSplit="2" ySplit="6" topLeftCell="N49" activePane="bottomRight" state="frozen"/>
      <selection pane="topRight" activeCell="C1" sqref="C1"/>
      <selection pane="bottomLeft" activeCell="A7" sqref="A7"/>
      <selection pane="bottomRight" activeCell="AC52" sqref="AC52"/>
    </sheetView>
  </sheetViews>
  <sheetFormatPr defaultColWidth="9.109375" defaultRowHeight="13.2"/>
  <cols>
    <col min="1" max="1" width="4.44140625" style="46" customWidth="1"/>
    <col min="2" max="2" width="45" style="46" customWidth="1"/>
    <col min="3" max="3" width="4.5546875" style="46" customWidth="1"/>
    <col min="4" max="4" width="6.109375" style="46" customWidth="1"/>
    <col min="5" max="5" width="7" style="46" customWidth="1"/>
    <col min="6" max="6" width="8.44140625" style="46" customWidth="1"/>
    <col min="7" max="7" width="7.109375" style="46" customWidth="1"/>
    <col min="8" max="9" width="4.5546875" style="46" customWidth="1"/>
    <col min="10" max="10" width="6.109375" style="46" customWidth="1"/>
    <col min="11" max="11" width="8.88671875" style="46" customWidth="1"/>
    <col min="12" max="12" width="8.88671875" style="48" customWidth="1"/>
    <col min="13" max="13" width="5.88671875" style="46" customWidth="1"/>
    <col min="14" max="14" width="5.5546875" style="46" customWidth="1"/>
    <col min="15" max="15" width="7.44140625" style="46" customWidth="1"/>
    <col min="16" max="16" width="7.109375" style="46" customWidth="1"/>
    <col min="17" max="17" width="4" style="46" customWidth="1"/>
    <col min="18" max="18" width="6.44140625" style="46" customWidth="1"/>
    <col min="19" max="20" width="10.33203125" style="46" customWidth="1"/>
    <col min="21" max="21" width="9.5546875" style="46" customWidth="1"/>
    <col min="22" max="22" width="9.109375" style="46"/>
    <col min="23" max="23" width="4.44140625" style="46" customWidth="1"/>
    <col min="24" max="24" width="10" style="46" customWidth="1"/>
    <col min="25" max="25" width="9.109375" style="46" customWidth="1"/>
    <col min="26" max="26" width="12" style="46" customWidth="1"/>
    <col min="27" max="27" width="11.5546875" style="46" customWidth="1"/>
    <col min="28" max="28" width="8.5546875" style="46" customWidth="1"/>
    <col min="29" max="29" width="19.88671875" style="46" customWidth="1"/>
    <col min="30" max="30" width="10.44140625" style="46" customWidth="1"/>
    <col min="31" max="31" width="7.44140625" style="46" customWidth="1"/>
    <col min="32" max="33" width="10.44140625" style="46" customWidth="1"/>
    <col min="34" max="35" width="8.5546875" style="46" customWidth="1"/>
    <col min="36" max="36" width="12" style="46" customWidth="1"/>
    <col min="37" max="46" width="9.109375" style="46" customWidth="1"/>
    <col min="47" max="16384" width="9.109375" style="46"/>
  </cols>
  <sheetData>
    <row r="1" spans="1:44" customFormat="1" ht="15.6">
      <c r="A1" s="129" t="s">
        <v>20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</row>
    <row r="2" spans="1:44" customFormat="1" ht="15.6">
      <c r="A2" s="129" t="s">
        <v>47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44" customFormat="1" ht="2.25" customHeigh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44" customFormat="1" ht="13.5" customHeight="1" thickBot="1">
      <c r="A4" s="19" t="s">
        <v>73</v>
      </c>
      <c r="B4" s="11"/>
      <c r="C4" s="11"/>
      <c r="D4" s="11"/>
      <c r="E4" s="11"/>
      <c r="F4" s="11"/>
      <c r="G4" s="11"/>
      <c r="H4" s="78"/>
      <c r="L4" s="31"/>
      <c r="N4" s="46"/>
      <c r="O4" s="46"/>
      <c r="P4" s="48"/>
      <c r="Q4" s="46"/>
      <c r="R4" s="46"/>
    </row>
    <row r="5" spans="1:44" customFormat="1" ht="21.75" customHeight="1" thickTop="1" thickBot="1">
      <c r="A5" s="159" t="s">
        <v>1</v>
      </c>
      <c r="B5" s="168" t="s">
        <v>28</v>
      </c>
      <c r="C5" s="168" t="s">
        <v>22</v>
      </c>
      <c r="D5" s="152" t="s">
        <v>9</v>
      </c>
      <c r="E5" s="173"/>
      <c r="F5" s="173"/>
      <c r="G5" s="173"/>
      <c r="H5" s="173"/>
      <c r="I5" s="173"/>
      <c r="J5" s="173"/>
      <c r="K5" s="173"/>
      <c r="L5" s="153"/>
      <c r="M5" s="178" t="s">
        <v>22</v>
      </c>
      <c r="N5" s="163" t="s">
        <v>14</v>
      </c>
      <c r="O5" s="164"/>
      <c r="P5" s="164"/>
      <c r="Q5" s="164"/>
      <c r="R5" s="164"/>
      <c r="S5" s="165"/>
      <c r="T5" s="176" t="s">
        <v>15</v>
      </c>
      <c r="U5" s="150" t="s">
        <v>21</v>
      </c>
      <c r="AE5" s="20"/>
      <c r="AF5" s="20"/>
      <c r="AG5" s="20"/>
      <c r="AH5" s="20"/>
      <c r="AI5" s="20"/>
      <c r="AJ5" s="20"/>
      <c r="AK5" s="20"/>
      <c r="AL5" s="20"/>
      <c r="AM5" s="20"/>
    </row>
    <row r="6" spans="1:44" customFormat="1" ht="17.25" customHeight="1" thickTop="1" thickBot="1">
      <c r="A6" s="160"/>
      <c r="B6" s="169"/>
      <c r="C6" s="169"/>
      <c r="D6" s="182" t="s">
        <v>25</v>
      </c>
      <c r="E6" s="183"/>
      <c r="F6" s="184"/>
      <c r="G6" s="79" t="s">
        <v>16</v>
      </c>
      <c r="H6" s="182" t="s">
        <v>17</v>
      </c>
      <c r="I6" s="183"/>
      <c r="J6" s="184"/>
      <c r="K6" s="180" t="s">
        <v>18</v>
      </c>
      <c r="L6" s="181"/>
      <c r="M6" s="179"/>
      <c r="N6" s="174" t="s">
        <v>25</v>
      </c>
      <c r="O6" s="175"/>
      <c r="P6" s="49" t="s">
        <v>16</v>
      </c>
      <c r="Q6" s="182" t="s">
        <v>17</v>
      </c>
      <c r="R6" s="184"/>
      <c r="S6" s="10" t="s">
        <v>18</v>
      </c>
      <c r="T6" s="177"/>
      <c r="U6" s="151"/>
      <c r="Z6" s="21" t="s">
        <v>33</v>
      </c>
      <c r="AA6" s="21" t="s">
        <v>34</v>
      </c>
      <c r="AB6" s="21" t="s">
        <v>29</v>
      </c>
      <c r="AC6" s="21" t="s">
        <v>30</v>
      </c>
      <c r="AD6" s="21" t="s">
        <v>31</v>
      </c>
      <c r="AE6" s="21" t="s">
        <v>32</v>
      </c>
      <c r="AF6" s="21" t="s">
        <v>35</v>
      </c>
      <c r="AG6" s="21" t="s">
        <v>36</v>
      </c>
      <c r="AH6" s="21" t="s">
        <v>37</v>
      </c>
      <c r="AI6" s="21" t="s">
        <v>38</v>
      </c>
      <c r="AJ6" s="21"/>
      <c r="AK6" s="21"/>
    </row>
    <row r="7" spans="1:44" s="45" customFormat="1" ht="17.25" customHeight="1" thickTop="1">
      <c r="A7" s="12">
        <v>1</v>
      </c>
      <c r="B7" s="13">
        <v>2</v>
      </c>
      <c r="C7" s="218">
        <v>3</v>
      </c>
      <c r="D7" s="187">
        <v>4</v>
      </c>
      <c r="E7" s="219"/>
      <c r="F7" s="188"/>
      <c r="G7" s="218">
        <v>5</v>
      </c>
      <c r="H7" s="187">
        <v>6</v>
      </c>
      <c r="I7" s="219"/>
      <c r="J7" s="188"/>
      <c r="K7" s="220">
        <v>7</v>
      </c>
      <c r="L7" s="221"/>
      <c r="M7" s="13">
        <v>8</v>
      </c>
      <c r="N7" s="185">
        <v>9</v>
      </c>
      <c r="O7" s="186"/>
      <c r="P7" s="62">
        <v>10</v>
      </c>
      <c r="Q7" s="187">
        <v>11</v>
      </c>
      <c r="R7" s="188"/>
      <c r="S7" s="13">
        <v>12</v>
      </c>
      <c r="T7" s="14">
        <v>13</v>
      </c>
      <c r="U7" s="13">
        <v>14</v>
      </c>
    </row>
    <row r="8" spans="1:44" s="52" customFormat="1" ht="30" customHeight="1">
      <c r="A8" s="226"/>
      <c r="B8" s="234" t="str">
        <f>'SKP 2021'!C13</f>
        <v>Terlaksananya pemutakhiran data MFD dan MBS yang akurat dan tepat waktu.</v>
      </c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6"/>
      <c r="AA8" s="53"/>
      <c r="AD8" s="54"/>
      <c r="AE8" s="54"/>
      <c r="AH8" s="55"/>
      <c r="AI8" s="55"/>
      <c r="AJ8" s="55"/>
      <c r="AK8" s="55"/>
      <c r="AN8" s="56"/>
      <c r="AO8" s="57"/>
      <c r="AP8" s="54"/>
      <c r="AQ8" s="58"/>
    </row>
    <row r="9" spans="1:44" s="52" customFormat="1" ht="30" customHeight="1">
      <c r="A9" s="226">
        <f>'SKP 2021'!B14</f>
        <v>1</v>
      </c>
      <c r="B9" s="227" t="str">
        <f>'SKP 2021'!C14</f>
        <v>Menyusun berita acara perubahan wilayah administrasi.</v>
      </c>
      <c r="C9" s="226" t="str">
        <f>'SKP 2021'!G14</f>
        <v>-</v>
      </c>
      <c r="D9" s="228">
        <f>'SKP 2021'!H14</f>
        <v>2</v>
      </c>
      <c r="E9" s="226">
        <v>1</v>
      </c>
      <c r="F9" s="226" t="str">
        <f>'SKP 2021'!I14</f>
        <v>Dokumen</v>
      </c>
      <c r="G9" s="226">
        <f>'SKP 2021'!J14</f>
        <v>100</v>
      </c>
      <c r="H9" s="228">
        <f>'SKP 2021'!K14</f>
        <v>12</v>
      </c>
      <c r="I9" s="226">
        <v>6</v>
      </c>
      <c r="J9" s="226" t="str">
        <f>'SKP 2021'!L14</f>
        <v>bulan</v>
      </c>
      <c r="K9" s="229" t="s">
        <v>50</v>
      </c>
      <c r="L9" s="229" t="s">
        <v>50</v>
      </c>
      <c r="M9" s="226" t="str">
        <f>'SKP 2021'!G14</f>
        <v>-</v>
      </c>
      <c r="N9" s="226">
        <f>E9</f>
        <v>1</v>
      </c>
      <c r="O9" s="230" t="str">
        <f>F9</f>
        <v>Dokumen</v>
      </c>
      <c r="P9" s="226">
        <v>100</v>
      </c>
      <c r="Q9" s="226">
        <v>6</v>
      </c>
      <c r="R9" s="226" t="str">
        <f t="shared" ref="R9" si="0">J9</f>
        <v>bulan</v>
      </c>
      <c r="S9" s="231" t="s">
        <v>50</v>
      </c>
      <c r="T9" s="232">
        <f>AJ9</f>
        <v>276</v>
      </c>
      <c r="U9" s="232">
        <f>IF(L9="-",IF(S9="-",T9/3,T9/4),T9/4)</f>
        <v>92</v>
      </c>
      <c r="W9" s="52">
        <f>IF(E9&gt;0,1,0)</f>
        <v>1</v>
      </c>
      <c r="X9" s="52">
        <f t="shared" ref="X9" si="1">IFERROR(U9,0)</f>
        <v>92</v>
      </c>
      <c r="Z9" s="52">
        <f>100-(Q9/I9*100)</f>
        <v>0</v>
      </c>
      <c r="AA9" s="53" t="e">
        <f t="shared" ref="AA9" si="2">100-(S9/L9*100)</f>
        <v>#VALUE!</v>
      </c>
      <c r="AB9" s="52">
        <f>N9/E9*100</f>
        <v>100</v>
      </c>
      <c r="AC9" s="52">
        <f>P9/G9*100</f>
        <v>100</v>
      </c>
      <c r="AD9" s="54">
        <f t="shared" ref="AD9" si="3">IF(Z9&gt;24,AG9,AF9)</f>
        <v>76.000000000000014</v>
      </c>
      <c r="AE9" s="54" t="e">
        <f t="shared" ref="AE9" si="4">IF(AA9&gt;24,AI9,AH9)</f>
        <v>#VALUE!</v>
      </c>
      <c r="AF9" s="52">
        <f>((1.76*I9-Q9)/I9)*100</f>
        <v>76.000000000000014</v>
      </c>
      <c r="AG9" s="52">
        <f>76-((((1.76*I9-Q9)/I9)*100)-100)</f>
        <v>99.999999999999986</v>
      </c>
      <c r="AH9" s="59" t="e">
        <f t="shared" ref="AH9" si="5">((1.76*L9-S9)/L9)*100</f>
        <v>#VALUE!</v>
      </c>
      <c r="AI9" s="59" t="e">
        <f t="shared" ref="AI9" si="6">76-((((1.76*L9-S9)/L9)*100)-100)</f>
        <v>#VALUE!</v>
      </c>
      <c r="AJ9" s="59">
        <f t="shared" ref="AJ9" si="7">IFERROR(SUM(AB9:AE9),SUM(AB9:AD9))</f>
        <v>276</v>
      </c>
      <c r="AK9" s="55"/>
      <c r="AN9" s="56"/>
      <c r="AO9" s="57"/>
      <c r="AP9" s="54"/>
      <c r="AQ9" s="58"/>
    </row>
    <row r="10" spans="1:44" s="52" customFormat="1" ht="30" customHeight="1">
      <c r="A10" s="226">
        <f>'SKP 2021'!B15</f>
        <v>2</v>
      </c>
      <c r="B10" s="227" t="str">
        <f>'SKP 2021'!C15</f>
        <v>Memeriksa peta wilayah kerja statistik yang diupdate.</v>
      </c>
      <c r="C10" s="226" t="str">
        <f>'SKP 2021'!G15</f>
        <v>-</v>
      </c>
      <c r="D10" s="228">
        <f>'SKP 2021'!H15</f>
        <v>65164</v>
      </c>
      <c r="E10" s="226">
        <v>32582</v>
      </c>
      <c r="F10" s="226" t="str">
        <f>'SKP 2021'!I15</f>
        <v>Peta</v>
      </c>
      <c r="G10" s="226">
        <f>'SKP 2021'!J15</f>
        <v>100</v>
      </c>
      <c r="H10" s="228">
        <f>'SKP 2021'!K15</f>
        <v>12</v>
      </c>
      <c r="I10" s="226">
        <v>6</v>
      </c>
      <c r="J10" s="226" t="str">
        <f>'SKP 2021'!L15</f>
        <v>bulan</v>
      </c>
      <c r="K10" s="229" t="s">
        <v>50</v>
      </c>
      <c r="L10" s="229" t="s">
        <v>50</v>
      </c>
      <c r="M10" s="226" t="str">
        <f>'SKP 2021'!G15</f>
        <v>-</v>
      </c>
      <c r="N10" s="226">
        <f>E10</f>
        <v>32582</v>
      </c>
      <c r="O10" s="230" t="str">
        <f>F10</f>
        <v>Peta</v>
      </c>
      <c r="P10" s="226">
        <v>100</v>
      </c>
      <c r="Q10" s="226">
        <v>6</v>
      </c>
      <c r="R10" s="226" t="str">
        <f t="shared" ref="R10:R11" si="8">J10</f>
        <v>bulan</v>
      </c>
      <c r="S10" s="231" t="s">
        <v>50</v>
      </c>
      <c r="T10" s="232">
        <f>AJ10</f>
        <v>271</v>
      </c>
      <c r="U10" s="232">
        <f>IF(L10="-",IF(S10="-",T10/3,T10/4),T10/4)</f>
        <v>90.333333333333329</v>
      </c>
      <c r="W10" s="52">
        <f>IF(E10&gt;0,1,0)</f>
        <v>1</v>
      </c>
      <c r="X10" s="52">
        <f t="shared" ref="X10:X31" si="9">IFERROR(U10,0)</f>
        <v>90.333333333333329</v>
      </c>
      <c r="Z10" s="52">
        <f>100-(Q10/I10*100)</f>
        <v>0</v>
      </c>
      <c r="AA10" s="53" t="e">
        <f t="shared" ref="AA10:AA31" si="10">100-(S10/L10*100)</f>
        <v>#VALUE!</v>
      </c>
      <c r="AB10" s="52">
        <f>N10/E10*100</f>
        <v>100</v>
      </c>
      <c r="AC10" s="52">
        <v>95</v>
      </c>
      <c r="AD10" s="54">
        <f t="shared" ref="AD10:AD31" si="11">IF(Z10&gt;24,AG10,AF10)</f>
        <v>76.000000000000014</v>
      </c>
      <c r="AE10" s="54" t="e">
        <f t="shared" ref="AE10:AE31" si="12">IF(AA10&gt;24,AI10,AH10)</f>
        <v>#VALUE!</v>
      </c>
      <c r="AF10" s="52">
        <f>((1.76*I10-Q10)/I10)*100</f>
        <v>76.000000000000014</v>
      </c>
      <c r="AG10" s="52">
        <f>76-((((1.76*I10-Q10)/I10)*100)-100)</f>
        <v>99.999999999999986</v>
      </c>
      <c r="AH10" s="59" t="e">
        <f t="shared" ref="AH10:AH31" si="13">((1.76*L10-S10)/L10)*100</f>
        <v>#VALUE!</v>
      </c>
      <c r="AI10" s="59" t="e">
        <f t="shared" ref="AI10:AI31" si="14">76-((((1.76*L10-S10)/L10)*100)-100)</f>
        <v>#VALUE!</v>
      </c>
      <c r="AJ10" s="59">
        <f t="shared" ref="AJ10:AJ31" si="15">IFERROR(SUM(AB10:AE10),SUM(AB10:AD10))</f>
        <v>271</v>
      </c>
      <c r="AK10" s="55"/>
      <c r="AN10" s="56"/>
      <c r="AO10" s="57"/>
      <c r="AP10" s="54"/>
      <c r="AQ10" s="58"/>
    </row>
    <row r="11" spans="1:44" s="52" customFormat="1" ht="30" customHeight="1">
      <c r="A11" s="226"/>
      <c r="B11" s="234" t="str">
        <f>'SKP 2021'!C16</f>
        <v>Tersedianya laporan Pengembangan Metodologi Sensus dan Survei yang tepat waktu.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6"/>
      <c r="W11" s="52">
        <f>IF(E11&gt;0,1,0)</f>
        <v>0</v>
      </c>
      <c r="X11" s="52">
        <f>IFERROR(U11,0)</f>
        <v>0</v>
      </c>
      <c r="Z11" s="52" t="e">
        <f>100-(Q11/I11*100)</f>
        <v>#DIV/0!</v>
      </c>
      <c r="AA11" s="53" t="e">
        <f t="shared" si="10"/>
        <v>#DIV/0!</v>
      </c>
      <c r="AB11" s="52" t="e">
        <f>N11/E11*100</f>
        <v>#DIV/0!</v>
      </c>
      <c r="AC11" s="52" t="e">
        <f>P11/G11*100</f>
        <v>#DIV/0!</v>
      </c>
      <c r="AD11" s="54" t="e">
        <f t="shared" si="11"/>
        <v>#DIV/0!</v>
      </c>
      <c r="AE11" s="54" t="e">
        <f t="shared" si="12"/>
        <v>#DIV/0!</v>
      </c>
      <c r="AF11" s="52" t="e">
        <f>((1.76*I11-Q11)/I11)*100</f>
        <v>#DIV/0!</v>
      </c>
      <c r="AG11" s="52" t="e">
        <f>76-((((1.76*I11-Q11)/I11)*100)-100)</f>
        <v>#DIV/0!</v>
      </c>
      <c r="AH11" s="59" t="e">
        <f t="shared" si="13"/>
        <v>#DIV/0!</v>
      </c>
      <c r="AI11" s="59" t="e">
        <f t="shared" si="14"/>
        <v>#DIV/0!</v>
      </c>
      <c r="AJ11" s="59" t="e">
        <f t="shared" si="15"/>
        <v>#DIV/0!</v>
      </c>
      <c r="AK11" s="59"/>
      <c r="AN11" s="56" t="e">
        <f>100-(Q11/I11*100)</f>
        <v>#DIV/0!</v>
      </c>
      <c r="AO11" s="57" t="e">
        <f t="shared" ref="AO11" si="16">100-(S11/L11*100)</f>
        <v>#DIV/0!</v>
      </c>
      <c r="AP11" s="54" t="e">
        <f>IF(AND(AN11&gt;24,AO11&gt;24),(IFERROR(((N11/E11*100)+(P11/G11*100)+(76-((((1.76*I11-Q11)/I11)*100)-100))+(76-((((1.76*L11-S11)/L11)*100)-100))),((N11/E11*100)+(P11/G11*100)+(76-((((1.76*I11-Q11)/I11)*100)-100))))),(IFERROR(((N11/E11*100)+(P11/G11*100)+(((1.76*I11-Q11)/I11)*100))+(((1.76*L11-S11)/L11)*100),((N11/E11*100)+(P11/G11*100)+(((1.76*I11-Q11)/I11)*100)))))</f>
        <v>#DIV/0!</v>
      </c>
      <c r="AQ11" s="60" t="e">
        <f>IF(AN11&gt;24,(((N11/E11*100)+(P11/G11*100)+(76-((((1.76*I11-Q11)/I11)*100)-100)))),(((N11/E11*100)+(P11/G11*100)+(((1.76*I11-Q11)/I11)*100))))</f>
        <v>#DIV/0!</v>
      </c>
      <c r="AR11" s="52" t="e">
        <f t="shared" ref="AR11" si="17">IFERROR(AP11,AQ11)</f>
        <v>#DIV/0!</v>
      </c>
    </row>
    <row r="12" spans="1:44" s="52" customFormat="1" ht="30" customHeight="1">
      <c r="A12" s="226">
        <f>'SKP 2021'!B17</f>
        <v>3</v>
      </c>
      <c r="B12" s="233" t="str">
        <f>'SKP 2021'!C17</f>
        <v>Menyusun publikasi Master File Desa Provinsi Sumatera Selatan 2021.</v>
      </c>
      <c r="C12" s="226" t="str">
        <f>'SKP 2021'!G17</f>
        <v>-</v>
      </c>
      <c r="D12" s="228">
        <f>'SKP 2021'!H17</f>
        <v>1</v>
      </c>
      <c r="E12" s="226">
        <v>0</v>
      </c>
      <c r="F12" s="226" t="str">
        <f>'SKP 2021'!I17</f>
        <v>Dokumen</v>
      </c>
      <c r="G12" s="226">
        <f>'SKP 2021'!J17</f>
        <v>100</v>
      </c>
      <c r="H12" s="228">
        <f>'SKP 2021'!K17</f>
        <v>1</v>
      </c>
      <c r="I12" s="226">
        <v>1</v>
      </c>
      <c r="J12" s="226" t="str">
        <f>'SKP 2021'!L17</f>
        <v>bulan</v>
      </c>
      <c r="K12" s="229" t="s">
        <v>50</v>
      </c>
      <c r="L12" s="229" t="s">
        <v>50</v>
      </c>
      <c r="M12" s="226" t="str">
        <f>'SKP 2021'!G17</f>
        <v>-</v>
      </c>
      <c r="N12" s="226">
        <v>0</v>
      </c>
      <c r="O12" s="230" t="str">
        <f>F12</f>
        <v>Dokumen</v>
      </c>
      <c r="P12" s="226">
        <v>100</v>
      </c>
      <c r="Q12" s="226">
        <v>1</v>
      </c>
      <c r="R12" s="226" t="str">
        <f t="shared" ref="R12" si="18">J12</f>
        <v>bulan</v>
      </c>
      <c r="S12" s="229" t="s">
        <v>50</v>
      </c>
      <c r="T12" s="232">
        <v>0</v>
      </c>
      <c r="U12" s="232">
        <v>0</v>
      </c>
      <c r="W12" s="52">
        <f>IF(E12&gt;0,1,0)</f>
        <v>0</v>
      </c>
      <c r="X12" s="52">
        <f>IFERROR(U12,0)</f>
        <v>0</v>
      </c>
      <c r="Z12" s="52">
        <f>100-(Q12/I12*100)</f>
        <v>0</v>
      </c>
      <c r="AA12" s="53" t="e">
        <f t="shared" ref="AA12" si="19">100-(S12/L12*100)</f>
        <v>#VALUE!</v>
      </c>
      <c r="AB12" s="52" t="e">
        <f>N12/E12*100</f>
        <v>#DIV/0!</v>
      </c>
      <c r="AC12" s="52">
        <f>P12/G12*100</f>
        <v>100</v>
      </c>
      <c r="AD12" s="54">
        <f t="shared" ref="AD12" si="20">IF(Z12&gt;24,AG12,AF12)</f>
        <v>76</v>
      </c>
      <c r="AE12" s="54" t="e">
        <f t="shared" ref="AE12" si="21">IF(AA12&gt;24,AI12,AH12)</f>
        <v>#VALUE!</v>
      </c>
      <c r="AF12" s="52">
        <f>((1.76*I12-Q12)/I12)*100</f>
        <v>76</v>
      </c>
      <c r="AG12" s="52">
        <f>76-((((1.76*I12-Q12)/I12)*100)-100)</f>
        <v>100</v>
      </c>
      <c r="AH12" s="59" t="e">
        <f t="shared" ref="AH12" si="22">((1.76*L12-S12)/L12)*100</f>
        <v>#VALUE!</v>
      </c>
      <c r="AI12" s="59" t="e">
        <f t="shared" ref="AI12" si="23">76-((((1.76*L12-S12)/L12)*100)-100)</f>
        <v>#VALUE!</v>
      </c>
      <c r="AJ12" s="59" t="e">
        <f t="shared" ref="AJ12" si="24">IFERROR(SUM(AB12:AE12),SUM(AB12:AD12))</f>
        <v>#DIV/0!</v>
      </c>
      <c r="AK12" s="59"/>
      <c r="AN12" s="56">
        <f>100-(Q12/I12*100)</f>
        <v>0</v>
      </c>
      <c r="AO12" s="57" t="e">
        <f t="shared" ref="AO12" si="25">100-(S12/L12*100)</f>
        <v>#VALUE!</v>
      </c>
      <c r="AP12" s="54" t="e">
        <f>IF(AND(AN12&gt;24,AO12&gt;24),(IFERROR(((N12/E12*100)+(P12/G12*100)+(76-((((1.76*I12-Q12)/I12)*100)-100))+(76-((((1.76*L12-S12)/L12)*100)-100))),((N12/E12*100)+(P12/G12*100)+(76-((((1.76*I12-Q12)/I12)*100)-100))))),(IFERROR(((N12/E12*100)+(P12/G12*100)+(((1.76*I12-Q12)/I12)*100))+(((1.76*L12-S12)/L12)*100),((N12/E12*100)+(P12/G12*100)+(((1.76*I12-Q12)/I12)*100)))))</f>
        <v>#VALUE!</v>
      </c>
      <c r="AQ12" s="60" t="e">
        <f>IF(AN12&gt;24,(((N12/E12*100)+(P12/G12*100)+(76-((((1.76*I12-Q12)/I12)*100)-100)))),(((N12/E12*100)+(P12/G12*100)+(((1.76*I12-Q12)/I12)*100))))</f>
        <v>#DIV/0!</v>
      </c>
      <c r="AR12" s="52" t="e">
        <f t="shared" ref="AR12" si="26">IFERROR(AP12,AQ12)</f>
        <v>#DIV/0!</v>
      </c>
    </row>
    <row r="13" spans="1:44" s="52" customFormat="1" ht="30" customHeight="1">
      <c r="A13" s="226">
        <f>'SKP 2021'!B18</f>
        <v>4</v>
      </c>
      <c r="B13" s="233" t="str">
        <f>'SKP 2021'!C18</f>
        <v>Menyusun laporan Pengembangan Metodologi Sensus dan Survei.</v>
      </c>
      <c r="C13" s="226" t="str">
        <f>'SKP 2021'!G18</f>
        <v>-</v>
      </c>
      <c r="D13" s="228">
        <f>'SKP 2021'!H18</f>
        <v>1</v>
      </c>
      <c r="E13" s="226">
        <v>0</v>
      </c>
      <c r="F13" s="226" t="str">
        <f>'SKP 2021'!I18</f>
        <v>Dokumen</v>
      </c>
      <c r="G13" s="226">
        <f>'SKP 2021'!J18</f>
        <v>100</v>
      </c>
      <c r="H13" s="228">
        <f>'SKP 2021'!K18</f>
        <v>1</v>
      </c>
      <c r="I13" s="226">
        <v>1</v>
      </c>
      <c r="J13" s="226" t="str">
        <f>'SKP 2021'!L18</f>
        <v>bulan</v>
      </c>
      <c r="K13" s="229" t="s">
        <v>50</v>
      </c>
      <c r="L13" s="229" t="s">
        <v>50</v>
      </c>
      <c r="M13" s="226" t="str">
        <f>'SKP 2021'!G18</f>
        <v>-</v>
      </c>
      <c r="N13" s="226">
        <v>0</v>
      </c>
      <c r="O13" s="230" t="str">
        <f t="shared" ref="O13:O56" si="27">F13</f>
        <v>Dokumen</v>
      </c>
      <c r="P13" s="226">
        <v>100</v>
      </c>
      <c r="Q13" s="226">
        <v>1</v>
      </c>
      <c r="R13" s="226" t="str">
        <f t="shared" ref="R13:R56" si="28">J13</f>
        <v>bulan</v>
      </c>
      <c r="S13" s="229" t="s">
        <v>50</v>
      </c>
      <c r="T13" s="232">
        <v>0</v>
      </c>
      <c r="U13" s="232">
        <v>0</v>
      </c>
      <c r="W13" s="52">
        <f>IF(E13&gt;0,1,0)</f>
        <v>0</v>
      </c>
      <c r="X13" s="52">
        <f t="shared" si="9"/>
        <v>0</v>
      </c>
      <c r="Z13" s="52">
        <f>100-(Q13/I13*100)</f>
        <v>0</v>
      </c>
      <c r="AA13" s="53" t="e">
        <f t="shared" si="10"/>
        <v>#VALUE!</v>
      </c>
      <c r="AB13" s="52" t="e">
        <f>N13/E13*100</f>
        <v>#DIV/0!</v>
      </c>
      <c r="AC13" s="52">
        <f>P13/G13*100</f>
        <v>100</v>
      </c>
      <c r="AD13" s="54">
        <f t="shared" si="11"/>
        <v>76</v>
      </c>
      <c r="AE13" s="54" t="e">
        <f t="shared" si="12"/>
        <v>#VALUE!</v>
      </c>
      <c r="AF13" s="52">
        <f>((1.76*I13-Q13)/I13)*100</f>
        <v>76</v>
      </c>
      <c r="AG13" s="52">
        <f>76-((((1.76*I13-Q13)/I13)*100)-100)</f>
        <v>100</v>
      </c>
      <c r="AH13" s="59" t="e">
        <f t="shared" si="13"/>
        <v>#VALUE!</v>
      </c>
      <c r="AI13" s="59" t="e">
        <f t="shared" si="14"/>
        <v>#VALUE!</v>
      </c>
      <c r="AJ13" s="59" t="e">
        <f t="shared" si="15"/>
        <v>#DIV/0!</v>
      </c>
      <c r="AK13" s="59"/>
      <c r="AN13" s="56">
        <f>100-(Q13/I13*100)</f>
        <v>0</v>
      </c>
      <c r="AO13" s="57" t="e">
        <f t="shared" ref="AO13:AO14" si="29">100-(S13/L13*100)</f>
        <v>#VALUE!</v>
      </c>
      <c r="AP13" s="54" t="e">
        <f>IF(AND(AN13&gt;24,AO13&gt;24),(IFERROR(((N13/E13*100)+(P13/G13*100)+(76-((((1.76*I13-Q13)/I13)*100)-100))+(76-((((1.76*L13-S13)/L13)*100)-100))),((N13/E13*100)+(P13/G13*100)+(76-((((1.76*I13-Q13)/I13)*100)-100))))),(IFERROR(((N13/E13*100)+(P13/G13*100)+(((1.76*I13-Q13)/I13)*100))+(((1.76*L13-S13)/L13)*100),((N13/E13*100)+(P13/G13*100)+(((1.76*I13-Q13)/I13)*100)))))</f>
        <v>#VALUE!</v>
      </c>
      <c r="AQ13" s="60" t="e">
        <f>IF(AN13&gt;24,(((N13/E13*100)+(P13/G13*100)+(76-((((1.76*I13-Q13)/I13)*100)-100)))),(((N13/E13*100)+(P13/G13*100)+(((1.76*I13-Q13)/I13)*100))))</f>
        <v>#DIV/0!</v>
      </c>
      <c r="AR13" s="52" t="e">
        <f t="shared" ref="AR13:AR14" si="30">IFERROR(AP13,AQ13)</f>
        <v>#DIV/0!</v>
      </c>
    </row>
    <row r="14" spans="1:44" s="52" customFormat="1" ht="30" customHeight="1">
      <c r="A14" s="226"/>
      <c r="B14" s="234" t="str">
        <f>'SKP 2021'!C19</f>
        <v>Tersedianya layanan jaringan komputer yang prima.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6"/>
      <c r="W14" s="52">
        <f>IF(E14&gt;0,1,0)</f>
        <v>0</v>
      </c>
      <c r="X14" s="52">
        <f t="shared" si="9"/>
        <v>0</v>
      </c>
      <c r="Z14" s="52" t="e">
        <f>100-(Q14/I14*100)</f>
        <v>#DIV/0!</v>
      </c>
      <c r="AA14" s="53" t="e">
        <f t="shared" si="10"/>
        <v>#DIV/0!</v>
      </c>
      <c r="AB14" s="52" t="e">
        <f>N14/E14*100</f>
        <v>#DIV/0!</v>
      </c>
      <c r="AC14" s="52" t="e">
        <f>P14/G14*100</f>
        <v>#DIV/0!</v>
      </c>
      <c r="AD14" s="54" t="e">
        <f t="shared" si="11"/>
        <v>#DIV/0!</v>
      </c>
      <c r="AE14" s="54" t="e">
        <f t="shared" si="12"/>
        <v>#DIV/0!</v>
      </c>
      <c r="AF14" s="52" t="e">
        <f>((1.76*I14-Q14)/I14)*100</f>
        <v>#DIV/0!</v>
      </c>
      <c r="AG14" s="52" t="e">
        <f>76-((((1.76*I14-Q14)/I14)*100)-100)</f>
        <v>#DIV/0!</v>
      </c>
      <c r="AH14" s="59" t="e">
        <f t="shared" si="13"/>
        <v>#DIV/0!</v>
      </c>
      <c r="AI14" s="59" t="e">
        <f t="shared" si="14"/>
        <v>#DIV/0!</v>
      </c>
      <c r="AJ14" s="59" t="e">
        <f t="shared" si="15"/>
        <v>#DIV/0!</v>
      </c>
      <c r="AK14" s="59"/>
      <c r="AN14" s="56" t="e">
        <f>100-(Q14/I14*100)</f>
        <v>#DIV/0!</v>
      </c>
      <c r="AO14" s="57" t="e">
        <f t="shared" si="29"/>
        <v>#DIV/0!</v>
      </c>
      <c r="AP14" s="54" t="e">
        <f>IF(AND(AN14&gt;24,AO14&gt;24),(IFERROR(((N14/E14*100)+(P14/G14*100)+(76-((((1.76*I14-Q14)/I14)*100)-100))+(76-((((1.76*L14-S14)/L14)*100)-100))),((N14/E14*100)+(P14/G14*100)+(76-((((1.76*I14-Q14)/I14)*100)-100))))),(IFERROR(((N14/E14*100)+(P14/G14*100)+(((1.76*I14-Q14)/I14)*100))+(((1.76*L14-S14)/L14)*100),((N14/E14*100)+(P14/G14*100)+(((1.76*I14-Q14)/I14)*100)))))</f>
        <v>#DIV/0!</v>
      </c>
      <c r="AQ14" s="60" t="e">
        <f>IF(AN14&gt;24,(((N14/E14*100)+(P14/G14*100)+(76-((((1.76*I14-Q14)/I14)*100)-100)))),(((N14/E14*100)+(P14/G14*100)+(((1.76*I14-Q14)/I14)*100))))</f>
        <v>#DIV/0!</v>
      </c>
      <c r="AR14" s="52" t="e">
        <f t="shared" si="30"/>
        <v>#DIV/0!</v>
      </c>
    </row>
    <row r="15" spans="1:44" s="52" customFormat="1" ht="30" customHeight="1">
      <c r="A15" s="226">
        <f>'SKP 2021'!B20</f>
        <v>5</v>
      </c>
      <c r="B15" s="227" t="str">
        <f>'SKP 2021'!C20</f>
        <v>Melakukan analisis kebutuhan pengguna sistem jaringan komputer</v>
      </c>
      <c r="C15" s="226" t="str">
        <f>'SKP 2021'!G20</f>
        <v>-</v>
      </c>
      <c r="D15" s="228">
        <f>'SKP 2021'!H20</f>
        <v>5</v>
      </c>
      <c r="E15" s="226">
        <v>2</v>
      </c>
      <c r="F15" s="226" t="str">
        <f>'SKP 2021'!I20</f>
        <v>Laporan</v>
      </c>
      <c r="G15" s="226">
        <f>'SKP 2021'!J20</f>
        <v>100</v>
      </c>
      <c r="H15" s="228">
        <f>'SKP 2021'!K20</f>
        <v>12</v>
      </c>
      <c r="I15" s="226">
        <v>6</v>
      </c>
      <c r="J15" s="226" t="str">
        <f>'SKP 2021'!L20</f>
        <v>bulan</v>
      </c>
      <c r="K15" s="226" t="s">
        <v>50</v>
      </c>
      <c r="L15" s="226" t="s">
        <v>50</v>
      </c>
      <c r="M15" s="226" t="str">
        <f>'SKP 2021'!G20</f>
        <v>-</v>
      </c>
      <c r="N15" s="226">
        <f t="shared" ref="N13:N56" si="31">E15</f>
        <v>2</v>
      </c>
      <c r="O15" s="230" t="str">
        <f t="shared" si="27"/>
        <v>Laporan</v>
      </c>
      <c r="P15" s="226">
        <v>100</v>
      </c>
      <c r="Q15" s="226">
        <v>6</v>
      </c>
      <c r="R15" s="226" t="str">
        <f t="shared" si="28"/>
        <v>bulan</v>
      </c>
      <c r="S15" s="226" t="s">
        <v>50</v>
      </c>
      <c r="T15" s="232">
        <f t="shared" ref="T13:T56" si="32">AJ15</f>
        <v>261</v>
      </c>
      <c r="U15" s="232">
        <f t="shared" ref="U13:U56" si="33">IF(L15="-",IF(S15="-",T15/3,T15/4),T15/4)</f>
        <v>87</v>
      </c>
      <c r="W15" s="52">
        <f>IF(E15&gt;0,1,0)</f>
        <v>1</v>
      </c>
      <c r="X15" s="52">
        <f t="shared" si="9"/>
        <v>87</v>
      </c>
      <c r="Z15" s="52">
        <f>100-(Q15/I15*100)</f>
        <v>0</v>
      </c>
      <c r="AA15" s="53" t="e">
        <f t="shared" si="10"/>
        <v>#VALUE!</v>
      </c>
      <c r="AB15" s="52">
        <f>N15/E15*100</f>
        <v>100</v>
      </c>
      <c r="AC15" s="52">
        <v>85</v>
      </c>
      <c r="AD15" s="54">
        <f t="shared" si="11"/>
        <v>76.000000000000014</v>
      </c>
      <c r="AE15" s="54" t="e">
        <f t="shared" si="12"/>
        <v>#VALUE!</v>
      </c>
      <c r="AF15" s="52">
        <f>((1.76*I15-Q15)/I15)*100</f>
        <v>76.000000000000014</v>
      </c>
      <c r="AG15" s="52">
        <f>76-((((1.76*I15-Q15)/I15)*100)-100)</f>
        <v>99.999999999999986</v>
      </c>
      <c r="AH15" s="59" t="e">
        <f t="shared" si="13"/>
        <v>#VALUE!</v>
      </c>
      <c r="AI15" s="59" t="e">
        <f t="shared" si="14"/>
        <v>#VALUE!</v>
      </c>
      <c r="AJ15" s="59">
        <f t="shared" si="15"/>
        <v>261</v>
      </c>
      <c r="AK15" s="59"/>
      <c r="AN15" s="56"/>
      <c r="AO15" s="57"/>
      <c r="AP15" s="54"/>
      <c r="AQ15" s="60"/>
    </row>
    <row r="16" spans="1:44" s="52" customFormat="1" ht="30" customHeight="1">
      <c r="A16" s="226">
        <f>'SKP 2021'!B21</f>
        <v>6</v>
      </c>
      <c r="B16" s="227" t="str">
        <f>'SKP 2021'!C21</f>
        <v>Melakukan analisis kondisi sistem jaringan komputer yang sedang berjalan</v>
      </c>
      <c r="C16" s="226" t="str">
        <f>'SKP 2021'!G21</f>
        <v>-</v>
      </c>
      <c r="D16" s="228">
        <f>'SKP 2021'!H21</f>
        <v>5</v>
      </c>
      <c r="E16" s="226">
        <v>2</v>
      </c>
      <c r="F16" s="226" t="str">
        <f>'SKP 2021'!I21</f>
        <v>Laporan</v>
      </c>
      <c r="G16" s="226">
        <f>'SKP 2021'!J21</f>
        <v>100</v>
      </c>
      <c r="H16" s="228">
        <f>'SKP 2021'!K21</f>
        <v>12</v>
      </c>
      <c r="I16" s="226">
        <v>6</v>
      </c>
      <c r="J16" s="226" t="str">
        <f>'SKP 2021'!L21</f>
        <v>bulan</v>
      </c>
      <c r="K16" s="226" t="s">
        <v>50</v>
      </c>
      <c r="L16" s="226" t="s">
        <v>50</v>
      </c>
      <c r="M16" s="226" t="str">
        <f>'SKP 2021'!G21</f>
        <v>-</v>
      </c>
      <c r="N16" s="226">
        <f t="shared" si="31"/>
        <v>2</v>
      </c>
      <c r="O16" s="230" t="str">
        <f t="shared" si="27"/>
        <v>Laporan</v>
      </c>
      <c r="P16" s="226">
        <v>100</v>
      </c>
      <c r="Q16" s="226">
        <v>6</v>
      </c>
      <c r="R16" s="226" t="str">
        <f t="shared" si="28"/>
        <v>bulan</v>
      </c>
      <c r="S16" s="226" t="s">
        <v>50</v>
      </c>
      <c r="T16" s="232">
        <f t="shared" si="32"/>
        <v>261</v>
      </c>
      <c r="U16" s="232">
        <f t="shared" si="33"/>
        <v>87</v>
      </c>
      <c r="W16" s="52">
        <f>IF(E16&gt;0,1,0)</f>
        <v>1</v>
      </c>
      <c r="X16" s="52">
        <f t="shared" ref="X16" si="34">IFERROR(U16,0)</f>
        <v>87</v>
      </c>
      <c r="Z16" s="52">
        <f>100-(Q16/I16*100)</f>
        <v>0</v>
      </c>
      <c r="AA16" s="53" t="e">
        <f t="shared" ref="AA16" si="35">100-(S16/L16*100)</f>
        <v>#VALUE!</v>
      </c>
      <c r="AB16" s="52">
        <f>N16/E16*100</f>
        <v>100</v>
      </c>
      <c r="AC16" s="52">
        <v>85</v>
      </c>
      <c r="AD16" s="54">
        <f t="shared" ref="AD16" si="36">IF(Z16&gt;24,AG16,AF16)</f>
        <v>76.000000000000014</v>
      </c>
      <c r="AE16" s="54" t="e">
        <f t="shared" ref="AE16" si="37">IF(AA16&gt;24,AI16,AH16)</f>
        <v>#VALUE!</v>
      </c>
      <c r="AF16" s="52">
        <f>((1.76*I16-Q16)/I16)*100</f>
        <v>76.000000000000014</v>
      </c>
      <c r="AG16" s="52">
        <f>76-((((1.76*I16-Q16)/I16)*100)-100)</f>
        <v>99.999999999999986</v>
      </c>
      <c r="AH16" s="59" t="e">
        <f t="shared" ref="AH16" si="38">((1.76*L16-S16)/L16)*100</f>
        <v>#VALUE!</v>
      </c>
      <c r="AI16" s="59" t="e">
        <f t="shared" ref="AI16" si="39">76-((((1.76*L16-S16)/L16)*100)-100)</f>
        <v>#VALUE!</v>
      </c>
      <c r="AJ16" s="59">
        <f t="shared" ref="AJ16" si="40">IFERROR(SUM(AB16:AE16),SUM(AB16:AD16))</f>
        <v>261</v>
      </c>
      <c r="AK16" s="59"/>
      <c r="AN16" s="56"/>
      <c r="AO16" s="57"/>
      <c r="AP16" s="54"/>
      <c r="AQ16" s="60"/>
    </row>
    <row r="17" spans="1:43" s="52" customFormat="1" ht="30" customHeight="1">
      <c r="A17" s="226">
        <f>'SKP 2021'!B22</f>
        <v>7</v>
      </c>
      <c r="B17" s="227" t="str">
        <f>'SKP 2021'!C22</f>
        <v>Membuat rancangan logis (logical design) sistem jaringan komputer</v>
      </c>
      <c r="C17" s="226">
        <f>'SKP 2021'!G22</f>
        <v>1.6500000000000001</v>
      </c>
      <c r="D17" s="228">
        <f>'SKP 2021'!H22</f>
        <v>5</v>
      </c>
      <c r="E17" s="226">
        <v>2</v>
      </c>
      <c r="F17" s="226" t="str">
        <f>'SKP 2021'!I22</f>
        <v>Laporan</v>
      </c>
      <c r="G17" s="226">
        <f>'SKP 2021'!J22</f>
        <v>100</v>
      </c>
      <c r="H17" s="228">
        <f>'SKP 2021'!K22</f>
        <v>12</v>
      </c>
      <c r="I17" s="226">
        <v>6</v>
      </c>
      <c r="J17" s="226" t="str">
        <f>'SKP 2021'!L22</f>
        <v>bulan</v>
      </c>
      <c r="K17" s="226" t="s">
        <v>50</v>
      </c>
      <c r="L17" s="226" t="s">
        <v>50</v>
      </c>
      <c r="M17" s="226">
        <f>IFERROR(N17/D17*C17,0)</f>
        <v>0.66000000000000014</v>
      </c>
      <c r="N17" s="226">
        <f t="shared" si="31"/>
        <v>2</v>
      </c>
      <c r="O17" s="230" t="str">
        <f t="shared" si="27"/>
        <v>Laporan</v>
      </c>
      <c r="P17" s="226">
        <v>100</v>
      </c>
      <c r="Q17" s="226">
        <v>6</v>
      </c>
      <c r="R17" s="226" t="str">
        <f t="shared" si="28"/>
        <v>bulan</v>
      </c>
      <c r="S17" s="226" t="s">
        <v>50</v>
      </c>
      <c r="T17" s="232">
        <f t="shared" si="32"/>
        <v>256</v>
      </c>
      <c r="U17" s="232">
        <f t="shared" si="33"/>
        <v>85.333333333333329</v>
      </c>
      <c r="W17" s="52">
        <f>IF(E17&gt;0,1,0)</f>
        <v>1</v>
      </c>
      <c r="X17" s="52">
        <f t="shared" si="9"/>
        <v>85.333333333333329</v>
      </c>
      <c r="Z17" s="52">
        <f>100-(Q17/I17*100)</f>
        <v>0</v>
      </c>
      <c r="AA17" s="53" t="e">
        <f>100-(S17/L17*100)</f>
        <v>#VALUE!</v>
      </c>
      <c r="AB17" s="52">
        <f>N17/E17*100</f>
        <v>100</v>
      </c>
      <c r="AC17" s="52">
        <v>80</v>
      </c>
      <c r="AD17" s="54">
        <f t="shared" si="11"/>
        <v>76.000000000000014</v>
      </c>
      <c r="AE17" s="54" t="e">
        <f t="shared" si="12"/>
        <v>#VALUE!</v>
      </c>
      <c r="AF17" s="52">
        <f>((1.76*I17-Q17)/I17)*100</f>
        <v>76.000000000000014</v>
      </c>
      <c r="AG17" s="52">
        <f>76-((((1.76*I17-Q17)/I17)*100)-100)</f>
        <v>99.999999999999986</v>
      </c>
      <c r="AH17" s="59" t="e">
        <f>((1.76*L17-S17)/L17)*100</f>
        <v>#VALUE!</v>
      </c>
      <c r="AI17" s="59" t="e">
        <f>76-((((1.76*L17-S17)/L17)*100)-100)</f>
        <v>#VALUE!</v>
      </c>
      <c r="AJ17" s="59">
        <f t="shared" si="15"/>
        <v>256</v>
      </c>
      <c r="AK17" s="59"/>
      <c r="AN17" s="56"/>
      <c r="AO17" s="57"/>
      <c r="AP17" s="54"/>
      <c r="AQ17" s="60"/>
    </row>
    <row r="18" spans="1:43" s="52" customFormat="1" ht="30" customHeight="1">
      <c r="A18" s="226">
        <f>'SKP 2021'!B23</f>
        <v>8</v>
      </c>
      <c r="B18" s="227" t="str">
        <f>'SKP 2021'!C23</f>
        <v>Membuat rancangan fisik (physical design) sistem jaringan komputer</v>
      </c>
      <c r="C18" s="226">
        <f>'SKP 2021'!G23</f>
        <v>1.6500000000000001</v>
      </c>
      <c r="D18" s="228">
        <f>'SKP 2021'!H23</f>
        <v>5</v>
      </c>
      <c r="E18" s="226">
        <v>2</v>
      </c>
      <c r="F18" s="226" t="str">
        <f>'SKP 2021'!I23</f>
        <v>Laporan</v>
      </c>
      <c r="G18" s="226">
        <f>'SKP 2021'!J23</f>
        <v>100</v>
      </c>
      <c r="H18" s="228">
        <f>'SKP 2021'!K23</f>
        <v>12</v>
      </c>
      <c r="I18" s="226">
        <v>6</v>
      </c>
      <c r="J18" s="226" t="str">
        <f>'SKP 2021'!L23</f>
        <v>bulan</v>
      </c>
      <c r="K18" s="226" t="s">
        <v>50</v>
      </c>
      <c r="L18" s="226" t="s">
        <v>50</v>
      </c>
      <c r="M18" s="226">
        <f t="shared" ref="M18:M56" si="41">IFERROR(N18/D18*C18,0)</f>
        <v>0.66000000000000014</v>
      </c>
      <c r="N18" s="226">
        <f t="shared" si="31"/>
        <v>2</v>
      </c>
      <c r="O18" s="230" t="str">
        <f t="shared" si="27"/>
        <v>Laporan</v>
      </c>
      <c r="P18" s="226">
        <v>100</v>
      </c>
      <c r="Q18" s="226">
        <v>6</v>
      </c>
      <c r="R18" s="226" t="str">
        <f t="shared" si="28"/>
        <v>bulan</v>
      </c>
      <c r="S18" s="226" t="s">
        <v>50</v>
      </c>
      <c r="T18" s="232">
        <f t="shared" si="32"/>
        <v>256</v>
      </c>
      <c r="U18" s="232">
        <f t="shared" si="33"/>
        <v>85.333333333333329</v>
      </c>
      <c r="W18" s="52">
        <f>IF(E18&gt;0,1,0)</f>
        <v>1</v>
      </c>
      <c r="X18" s="52">
        <f t="shared" ref="X18" si="42">IFERROR(U18,0)</f>
        <v>85.333333333333329</v>
      </c>
      <c r="Z18" s="52">
        <f>100-(Q18/I18*100)</f>
        <v>0</v>
      </c>
      <c r="AA18" s="53" t="e">
        <f t="shared" ref="AA18" si="43">100-(S18/L18*100)</f>
        <v>#VALUE!</v>
      </c>
      <c r="AB18" s="52">
        <f>N18/E18*100</f>
        <v>100</v>
      </c>
      <c r="AC18" s="52">
        <v>80</v>
      </c>
      <c r="AD18" s="54">
        <f t="shared" ref="AD18" si="44">IF(Z18&gt;24,AG18,AF18)</f>
        <v>76.000000000000014</v>
      </c>
      <c r="AE18" s="54" t="e">
        <f t="shared" ref="AE18" si="45">IF(AA18&gt;24,AI18,AH18)</f>
        <v>#VALUE!</v>
      </c>
      <c r="AF18" s="52">
        <f>((1.76*I18-Q18)/I18)*100</f>
        <v>76.000000000000014</v>
      </c>
      <c r="AG18" s="52">
        <f>76-((((1.76*I18-Q18)/I18)*100)-100)</f>
        <v>99.999999999999986</v>
      </c>
      <c r="AH18" s="59" t="e">
        <f t="shared" ref="AH18" si="46">((1.76*L18-S18)/L18)*100</f>
        <v>#VALUE!</v>
      </c>
      <c r="AI18" s="59" t="e">
        <f t="shared" ref="AI18" si="47">76-((((1.76*L18-S18)/L18)*100)-100)</f>
        <v>#VALUE!</v>
      </c>
      <c r="AJ18" s="59">
        <f t="shared" ref="AJ18" si="48">IFERROR(SUM(AB18:AE18),SUM(AB18:AD18))</f>
        <v>256</v>
      </c>
      <c r="AK18" s="59"/>
      <c r="AN18" s="56"/>
      <c r="AO18" s="57"/>
      <c r="AP18" s="54"/>
      <c r="AQ18" s="60"/>
    </row>
    <row r="19" spans="1:43" s="52" customFormat="1" ht="30" customHeight="1">
      <c r="A19" s="226">
        <f>'SKP 2021'!B24</f>
        <v>9</v>
      </c>
      <c r="B19" s="227" t="str">
        <f>'SKP 2021'!C24</f>
        <v>Menerapkan/instalasi rancangan fisik sistem jaringan komputer</v>
      </c>
      <c r="C19" s="226" t="str">
        <f>'SKP 2021'!G24</f>
        <v>-</v>
      </c>
      <c r="D19" s="228">
        <f>'SKP 2021'!H24</f>
        <v>5</v>
      </c>
      <c r="E19" s="226">
        <v>2</v>
      </c>
      <c r="F19" s="226" t="str">
        <f>'SKP 2021'!I24</f>
        <v>Instalasi</v>
      </c>
      <c r="G19" s="226">
        <f>'SKP 2021'!J24</f>
        <v>100</v>
      </c>
      <c r="H19" s="228">
        <f>'SKP 2021'!K24</f>
        <v>12</v>
      </c>
      <c r="I19" s="226">
        <v>6</v>
      </c>
      <c r="J19" s="226" t="str">
        <f>'SKP 2021'!L24</f>
        <v>bulan</v>
      </c>
      <c r="K19" s="226" t="s">
        <v>50</v>
      </c>
      <c r="L19" s="226" t="s">
        <v>50</v>
      </c>
      <c r="M19" s="226">
        <f t="shared" si="41"/>
        <v>0</v>
      </c>
      <c r="N19" s="226">
        <f t="shared" si="31"/>
        <v>2</v>
      </c>
      <c r="O19" s="230" t="str">
        <f t="shared" si="27"/>
        <v>Instalasi</v>
      </c>
      <c r="P19" s="226">
        <v>100</v>
      </c>
      <c r="Q19" s="226">
        <v>6</v>
      </c>
      <c r="R19" s="226" t="str">
        <f t="shared" si="28"/>
        <v>bulan</v>
      </c>
      <c r="S19" s="226" t="s">
        <v>50</v>
      </c>
      <c r="T19" s="232">
        <f t="shared" si="32"/>
        <v>256</v>
      </c>
      <c r="U19" s="232">
        <f t="shared" si="33"/>
        <v>85.333333333333329</v>
      </c>
      <c r="W19" s="52">
        <f>IF(E19&gt;0,1,0)</f>
        <v>1</v>
      </c>
      <c r="X19" s="52">
        <f t="shared" si="9"/>
        <v>85.333333333333329</v>
      </c>
      <c r="Z19" s="52">
        <f>100-(Q19/I19*100)</f>
        <v>0</v>
      </c>
      <c r="AA19" s="53" t="e">
        <f t="shared" si="10"/>
        <v>#VALUE!</v>
      </c>
      <c r="AB19" s="52">
        <f>N19/E19*100</f>
        <v>100</v>
      </c>
      <c r="AC19" s="52">
        <v>80</v>
      </c>
      <c r="AD19" s="54">
        <f t="shared" si="11"/>
        <v>76.000000000000014</v>
      </c>
      <c r="AE19" s="54" t="e">
        <f t="shared" si="12"/>
        <v>#VALUE!</v>
      </c>
      <c r="AF19" s="52">
        <f>((1.76*I19-Q19)/I19)*100</f>
        <v>76.000000000000014</v>
      </c>
      <c r="AG19" s="52">
        <f>76-((((1.76*I19-Q19)/I19)*100)-100)</f>
        <v>99.999999999999986</v>
      </c>
      <c r="AH19" s="59" t="e">
        <f t="shared" si="13"/>
        <v>#VALUE!</v>
      </c>
      <c r="AI19" s="59" t="e">
        <f t="shared" si="14"/>
        <v>#VALUE!</v>
      </c>
      <c r="AJ19" s="59">
        <f t="shared" si="15"/>
        <v>256</v>
      </c>
      <c r="AK19" s="59"/>
      <c r="AN19" s="56"/>
      <c r="AO19" s="57"/>
      <c r="AP19" s="54"/>
      <c r="AQ19" s="60"/>
    </row>
    <row r="20" spans="1:43" s="52" customFormat="1" ht="30" customHeight="1">
      <c r="A20" s="226">
        <f>'SKP 2021'!B25</f>
        <v>10</v>
      </c>
      <c r="B20" s="227" t="str">
        <f>'SKP 2021'!C25</f>
        <v>Melakukan uji coba sistem jaringan komputer</v>
      </c>
      <c r="C20" s="226" t="str">
        <f>'SKP 2021'!G25</f>
        <v>-</v>
      </c>
      <c r="D20" s="228">
        <f>'SKP 2021'!H25</f>
        <v>5</v>
      </c>
      <c r="E20" s="226">
        <v>2</v>
      </c>
      <c r="F20" s="226" t="str">
        <f>'SKP 2021'!I25</f>
        <v>Uji coba</v>
      </c>
      <c r="G20" s="226">
        <f>'SKP 2021'!J25</f>
        <v>100</v>
      </c>
      <c r="H20" s="228">
        <f>'SKP 2021'!K25</f>
        <v>12</v>
      </c>
      <c r="I20" s="226">
        <v>6</v>
      </c>
      <c r="J20" s="226" t="str">
        <f>'SKP 2021'!L25</f>
        <v>bulan</v>
      </c>
      <c r="K20" s="226" t="s">
        <v>50</v>
      </c>
      <c r="L20" s="226" t="s">
        <v>50</v>
      </c>
      <c r="M20" s="226">
        <f t="shared" si="41"/>
        <v>0</v>
      </c>
      <c r="N20" s="226">
        <f t="shared" si="31"/>
        <v>2</v>
      </c>
      <c r="O20" s="230" t="str">
        <f t="shared" si="27"/>
        <v>Uji coba</v>
      </c>
      <c r="P20" s="226">
        <v>100</v>
      </c>
      <c r="Q20" s="226">
        <v>6</v>
      </c>
      <c r="R20" s="226" t="str">
        <f t="shared" si="28"/>
        <v>bulan</v>
      </c>
      <c r="S20" s="226" t="s">
        <v>50</v>
      </c>
      <c r="T20" s="232">
        <f t="shared" si="32"/>
        <v>256</v>
      </c>
      <c r="U20" s="232">
        <f t="shared" si="33"/>
        <v>85.333333333333329</v>
      </c>
      <c r="W20" s="52">
        <f t="shared" ref="W20:W22" si="49">IF(E20&gt;0,1,0)</f>
        <v>1</v>
      </c>
      <c r="X20" s="52">
        <f t="shared" ref="X20:X22" si="50">IFERROR(U20,0)</f>
        <v>85.333333333333329</v>
      </c>
      <c r="Z20" s="52">
        <f t="shared" ref="Z20:Z22" si="51">100-(Q20/I20*100)</f>
        <v>0</v>
      </c>
      <c r="AA20" s="53" t="e">
        <f t="shared" ref="AA20:AA22" si="52">100-(S20/L20*100)</f>
        <v>#VALUE!</v>
      </c>
      <c r="AB20" s="52">
        <f t="shared" ref="AB20:AB22" si="53">N20/E20*100</f>
        <v>100</v>
      </c>
      <c r="AC20" s="52">
        <v>80</v>
      </c>
      <c r="AD20" s="54">
        <f t="shared" ref="AD20:AD22" si="54">IF(Z20&gt;24,AG20,AF20)</f>
        <v>76.000000000000014</v>
      </c>
      <c r="AE20" s="54" t="e">
        <f t="shared" ref="AE20:AE22" si="55">IF(AA20&gt;24,AI20,AH20)</f>
        <v>#VALUE!</v>
      </c>
      <c r="AF20" s="52">
        <f t="shared" ref="AF20:AF22" si="56">((1.76*I20-Q20)/I20)*100</f>
        <v>76.000000000000014</v>
      </c>
      <c r="AG20" s="52">
        <f t="shared" ref="AG20:AG22" si="57">76-((((1.76*I20-Q20)/I20)*100)-100)</f>
        <v>99.999999999999986</v>
      </c>
      <c r="AH20" s="59" t="e">
        <f t="shared" ref="AH20:AH22" si="58">((1.76*L20-S20)/L20)*100</f>
        <v>#VALUE!</v>
      </c>
      <c r="AI20" s="59" t="e">
        <f t="shared" ref="AI20:AI22" si="59">76-((((1.76*L20-S20)/L20)*100)-100)</f>
        <v>#VALUE!</v>
      </c>
      <c r="AJ20" s="59">
        <f t="shared" ref="AJ20:AJ22" si="60">IFERROR(SUM(AB20:AE20),SUM(AB20:AD20))</f>
        <v>256</v>
      </c>
      <c r="AK20" s="59"/>
      <c r="AN20" s="56"/>
      <c r="AO20" s="57"/>
      <c r="AP20" s="54"/>
      <c r="AQ20" s="60"/>
    </row>
    <row r="21" spans="1:43" s="52" customFormat="1" ht="30" customHeight="1">
      <c r="A21" s="226">
        <f>'SKP 2021'!B26</f>
        <v>11</v>
      </c>
      <c r="B21" s="227" t="str">
        <f>'SKP 2021'!C26</f>
        <v>Melakukan evaluasi uji coba sistem jaringan komputer</v>
      </c>
      <c r="C21" s="226">
        <f>'SKP 2021'!G26</f>
        <v>0.27500000000000002</v>
      </c>
      <c r="D21" s="228">
        <f>'SKP 2021'!H26</f>
        <v>5</v>
      </c>
      <c r="E21" s="226">
        <v>2</v>
      </c>
      <c r="F21" s="226" t="str">
        <f>'SKP 2021'!I26</f>
        <v>Laporan</v>
      </c>
      <c r="G21" s="226">
        <f>'SKP 2021'!J26</f>
        <v>100</v>
      </c>
      <c r="H21" s="228">
        <f>'SKP 2021'!K26</f>
        <v>12</v>
      </c>
      <c r="I21" s="226">
        <v>6</v>
      </c>
      <c r="J21" s="226" t="str">
        <f>'SKP 2021'!L26</f>
        <v>bulan</v>
      </c>
      <c r="K21" s="226" t="s">
        <v>50</v>
      </c>
      <c r="L21" s="226" t="s">
        <v>50</v>
      </c>
      <c r="M21" s="226">
        <f t="shared" si="41"/>
        <v>0.11000000000000001</v>
      </c>
      <c r="N21" s="226">
        <f t="shared" si="31"/>
        <v>2</v>
      </c>
      <c r="O21" s="230" t="str">
        <f t="shared" si="27"/>
        <v>Laporan</v>
      </c>
      <c r="P21" s="226">
        <v>100</v>
      </c>
      <c r="Q21" s="226">
        <v>6</v>
      </c>
      <c r="R21" s="226" t="str">
        <f t="shared" si="28"/>
        <v>bulan</v>
      </c>
      <c r="S21" s="226" t="s">
        <v>50</v>
      </c>
      <c r="T21" s="232">
        <f t="shared" si="32"/>
        <v>256</v>
      </c>
      <c r="U21" s="232">
        <f t="shared" si="33"/>
        <v>85.333333333333329</v>
      </c>
      <c r="W21" s="52">
        <f t="shared" si="49"/>
        <v>1</v>
      </c>
      <c r="X21" s="52">
        <f t="shared" si="50"/>
        <v>85.333333333333329</v>
      </c>
      <c r="Z21" s="52">
        <f t="shared" si="51"/>
        <v>0</v>
      </c>
      <c r="AA21" s="53" t="e">
        <f t="shared" si="52"/>
        <v>#VALUE!</v>
      </c>
      <c r="AB21" s="52">
        <f t="shared" si="53"/>
        <v>100</v>
      </c>
      <c r="AC21" s="52">
        <v>80</v>
      </c>
      <c r="AD21" s="54">
        <f t="shared" si="54"/>
        <v>76.000000000000014</v>
      </c>
      <c r="AE21" s="54" t="e">
        <f t="shared" si="55"/>
        <v>#VALUE!</v>
      </c>
      <c r="AF21" s="52">
        <f t="shared" si="56"/>
        <v>76.000000000000014</v>
      </c>
      <c r="AG21" s="52">
        <f t="shared" si="57"/>
        <v>99.999999999999986</v>
      </c>
      <c r="AH21" s="59" t="e">
        <f t="shared" si="58"/>
        <v>#VALUE!</v>
      </c>
      <c r="AI21" s="59" t="e">
        <f t="shared" si="59"/>
        <v>#VALUE!</v>
      </c>
      <c r="AJ21" s="59">
        <f t="shared" si="60"/>
        <v>256</v>
      </c>
      <c r="AK21" s="59"/>
      <c r="AN21" s="56"/>
      <c r="AO21" s="57"/>
      <c r="AP21" s="54"/>
      <c r="AQ21" s="60"/>
    </row>
    <row r="22" spans="1:43" s="52" customFormat="1" ht="30" customHeight="1">
      <c r="A22" s="226">
        <f>'SKP 2021'!B27</f>
        <v>12</v>
      </c>
      <c r="B22" s="227" t="str">
        <f>'SKP 2021'!C27</f>
        <v>Menyusun dokumentasi penggunaan sistem jaringan komputer</v>
      </c>
      <c r="C22" s="226">
        <f>'SKP 2021'!G27</f>
        <v>0.4</v>
      </c>
      <c r="D22" s="228">
        <f>'SKP 2021'!H27</f>
        <v>5</v>
      </c>
      <c r="E22" s="226">
        <v>2</v>
      </c>
      <c r="F22" s="226" t="str">
        <f>'SKP 2021'!I27</f>
        <v>Laporan</v>
      </c>
      <c r="G22" s="226">
        <f>'SKP 2021'!J27</f>
        <v>100</v>
      </c>
      <c r="H22" s="228">
        <f>'SKP 2021'!K27</f>
        <v>12</v>
      </c>
      <c r="I22" s="226">
        <v>6</v>
      </c>
      <c r="J22" s="226" t="str">
        <f>'SKP 2021'!L27</f>
        <v>bulan</v>
      </c>
      <c r="K22" s="226" t="s">
        <v>50</v>
      </c>
      <c r="L22" s="226" t="s">
        <v>50</v>
      </c>
      <c r="M22" s="226">
        <f t="shared" si="41"/>
        <v>0.16000000000000003</v>
      </c>
      <c r="N22" s="226">
        <f t="shared" si="31"/>
        <v>2</v>
      </c>
      <c r="O22" s="230" t="str">
        <f t="shared" si="27"/>
        <v>Laporan</v>
      </c>
      <c r="P22" s="226">
        <v>100</v>
      </c>
      <c r="Q22" s="226">
        <v>6</v>
      </c>
      <c r="R22" s="226" t="str">
        <f t="shared" si="28"/>
        <v>bulan</v>
      </c>
      <c r="S22" s="226" t="s">
        <v>50</v>
      </c>
      <c r="T22" s="232">
        <f t="shared" si="32"/>
        <v>261</v>
      </c>
      <c r="U22" s="232">
        <f t="shared" si="33"/>
        <v>87</v>
      </c>
      <c r="W22" s="52">
        <f t="shared" si="49"/>
        <v>1</v>
      </c>
      <c r="X22" s="52">
        <f t="shared" si="50"/>
        <v>87</v>
      </c>
      <c r="Z22" s="52">
        <f t="shared" si="51"/>
        <v>0</v>
      </c>
      <c r="AA22" s="53" t="e">
        <f t="shared" si="52"/>
        <v>#VALUE!</v>
      </c>
      <c r="AB22" s="52">
        <f t="shared" si="53"/>
        <v>100</v>
      </c>
      <c r="AC22" s="52">
        <v>85</v>
      </c>
      <c r="AD22" s="54">
        <f t="shared" si="54"/>
        <v>76.000000000000014</v>
      </c>
      <c r="AE22" s="54" t="e">
        <f t="shared" si="55"/>
        <v>#VALUE!</v>
      </c>
      <c r="AF22" s="52">
        <f t="shared" si="56"/>
        <v>76.000000000000014</v>
      </c>
      <c r="AG22" s="52">
        <f t="shared" si="57"/>
        <v>99.999999999999986</v>
      </c>
      <c r="AH22" s="59" t="e">
        <f t="shared" si="58"/>
        <v>#VALUE!</v>
      </c>
      <c r="AI22" s="59" t="e">
        <f t="shared" si="59"/>
        <v>#VALUE!</v>
      </c>
      <c r="AJ22" s="59">
        <f t="shared" si="60"/>
        <v>261</v>
      </c>
      <c r="AK22" s="59"/>
      <c r="AN22" s="56"/>
      <c r="AO22" s="57"/>
      <c r="AP22" s="54"/>
      <c r="AQ22" s="60"/>
    </row>
    <row r="23" spans="1:43" s="52" customFormat="1" ht="30" customHeight="1">
      <c r="A23" s="226">
        <f>'SKP 2021'!B28</f>
        <v>13</v>
      </c>
      <c r="B23" s="227" t="str">
        <f>'SKP 2021'!C28</f>
        <v>Melakukan analisis permasalahan dari hasil pemantauan (monitoring ) jaringan</v>
      </c>
      <c r="C23" s="226">
        <f>'SKP 2021'!G28</f>
        <v>0.4</v>
      </c>
      <c r="D23" s="228">
        <f>'SKP 2021'!H28</f>
        <v>5</v>
      </c>
      <c r="E23" s="226">
        <v>2</v>
      </c>
      <c r="F23" s="226" t="str">
        <f>'SKP 2021'!I28</f>
        <v>Laporan</v>
      </c>
      <c r="G23" s="226">
        <f>'SKP 2021'!J28</f>
        <v>100</v>
      </c>
      <c r="H23" s="228">
        <f>'SKP 2021'!K28</f>
        <v>12</v>
      </c>
      <c r="I23" s="226">
        <v>6</v>
      </c>
      <c r="J23" s="226" t="str">
        <f>'SKP 2021'!L28</f>
        <v>bulan</v>
      </c>
      <c r="K23" s="226" t="s">
        <v>50</v>
      </c>
      <c r="L23" s="226" t="s">
        <v>50</v>
      </c>
      <c r="M23" s="226">
        <f t="shared" si="41"/>
        <v>0.16000000000000003</v>
      </c>
      <c r="N23" s="226">
        <f t="shared" si="31"/>
        <v>2</v>
      </c>
      <c r="O23" s="230" t="str">
        <f t="shared" si="27"/>
        <v>Laporan</v>
      </c>
      <c r="P23" s="226">
        <v>100</v>
      </c>
      <c r="Q23" s="226">
        <v>6</v>
      </c>
      <c r="R23" s="226" t="str">
        <f t="shared" si="28"/>
        <v>bulan</v>
      </c>
      <c r="S23" s="226" t="s">
        <v>50</v>
      </c>
      <c r="T23" s="232">
        <f t="shared" si="32"/>
        <v>261</v>
      </c>
      <c r="U23" s="232">
        <f t="shared" si="33"/>
        <v>87</v>
      </c>
      <c r="W23" s="52">
        <f t="shared" ref="W23:W31" si="61">IF(E23&gt;0,1,0)</f>
        <v>1</v>
      </c>
      <c r="X23" s="52">
        <f t="shared" si="9"/>
        <v>87</v>
      </c>
      <c r="Z23" s="52">
        <f t="shared" ref="Z23:Z31" si="62">100-(Q23/I23*100)</f>
        <v>0</v>
      </c>
      <c r="AA23" s="53" t="e">
        <f t="shared" si="10"/>
        <v>#VALUE!</v>
      </c>
      <c r="AB23" s="52">
        <f t="shared" ref="AB23:AB31" si="63">N23/E23*100</f>
        <v>100</v>
      </c>
      <c r="AC23" s="52">
        <v>85</v>
      </c>
      <c r="AD23" s="54">
        <f t="shared" si="11"/>
        <v>76.000000000000014</v>
      </c>
      <c r="AE23" s="54" t="e">
        <f t="shared" si="12"/>
        <v>#VALUE!</v>
      </c>
      <c r="AF23" s="52">
        <f t="shared" ref="AF23:AF31" si="64">((1.76*I23-Q23)/I23)*100</f>
        <v>76.000000000000014</v>
      </c>
      <c r="AG23" s="52">
        <f t="shared" ref="AG23:AG31" si="65">76-((((1.76*I23-Q23)/I23)*100)-100)</f>
        <v>99.999999999999986</v>
      </c>
      <c r="AH23" s="59" t="e">
        <f t="shared" si="13"/>
        <v>#VALUE!</v>
      </c>
      <c r="AI23" s="59" t="e">
        <f t="shared" si="14"/>
        <v>#VALUE!</v>
      </c>
      <c r="AJ23" s="59">
        <f t="shared" si="15"/>
        <v>261</v>
      </c>
      <c r="AK23" s="59"/>
      <c r="AN23" s="56"/>
      <c r="AO23" s="57"/>
      <c r="AP23" s="54"/>
      <c r="AQ23" s="60"/>
    </row>
    <row r="24" spans="1:43" s="52" customFormat="1" ht="30" customHeight="1">
      <c r="A24" s="226">
        <f>'SKP 2021'!B29</f>
        <v>14</v>
      </c>
      <c r="B24" s="227" t="str">
        <f>'SKP 2021'!C29</f>
        <v>Melakukan optimalisasi sistem jaringan</v>
      </c>
      <c r="C24" s="226">
        <f>'SKP 2021'!G29</f>
        <v>0.3</v>
      </c>
      <c r="D24" s="228">
        <f>'SKP 2021'!H29</f>
        <v>5</v>
      </c>
      <c r="E24" s="226">
        <v>2</v>
      </c>
      <c r="F24" s="226" t="str">
        <f>'SKP 2021'!I29</f>
        <v>Sistem</v>
      </c>
      <c r="G24" s="226">
        <f>'SKP 2021'!J29</f>
        <v>100</v>
      </c>
      <c r="H24" s="228">
        <f>'SKP 2021'!K29</f>
        <v>12</v>
      </c>
      <c r="I24" s="226">
        <v>6</v>
      </c>
      <c r="J24" s="226" t="str">
        <f>'SKP 2021'!L29</f>
        <v>bulan</v>
      </c>
      <c r="K24" s="226" t="s">
        <v>50</v>
      </c>
      <c r="L24" s="226" t="s">
        <v>50</v>
      </c>
      <c r="M24" s="226">
        <f t="shared" si="41"/>
        <v>0.12</v>
      </c>
      <c r="N24" s="226">
        <f t="shared" si="31"/>
        <v>2</v>
      </c>
      <c r="O24" s="230" t="str">
        <f t="shared" si="27"/>
        <v>Sistem</v>
      </c>
      <c r="P24" s="226">
        <v>100</v>
      </c>
      <c r="Q24" s="226">
        <v>6</v>
      </c>
      <c r="R24" s="226" t="str">
        <f t="shared" si="28"/>
        <v>bulan</v>
      </c>
      <c r="S24" s="226" t="s">
        <v>50</v>
      </c>
      <c r="T24" s="232">
        <f t="shared" si="32"/>
        <v>261</v>
      </c>
      <c r="U24" s="232">
        <f t="shared" si="33"/>
        <v>87</v>
      </c>
      <c r="W24" s="52">
        <f t="shared" si="61"/>
        <v>1</v>
      </c>
      <c r="X24" s="52">
        <f t="shared" si="9"/>
        <v>87</v>
      </c>
      <c r="Z24" s="52">
        <f t="shared" si="62"/>
        <v>0</v>
      </c>
      <c r="AA24" s="53" t="e">
        <f t="shared" si="10"/>
        <v>#VALUE!</v>
      </c>
      <c r="AB24" s="52">
        <f t="shared" si="63"/>
        <v>100</v>
      </c>
      <c r="AC24" s="52">
        <v>85</v>
      </c>
      <c r="AD24" s="54">
        <f t="shared" si="11"/>
        <v>76.000000000000014</v>
      </c>
      <c r="AE24" s="54" t="e">
        <f t="shared" si="12"/>
        <v>#VALUE!</v>
      </c>
      <c r="AF24" s="52">
        <f t="shared" si="64"/>
        <v>76.000000000000014</v>
      </c>
      <c r="AG24" s="52">
        <f t="shared" si="65"/>
        <v>99.999999999999986</v>
      </c>
      <c r="AH24" s="59" t="e">
        <f t="shared" si="13"/>
        <v>#VALUE!</v>
      </c>
      <c r="AI24" s="59" t="e">
        <f t="shared" si="14"/>
        <v>#VALUE!</v>
      </c>
      <c r="AJ24" s="59">
        <f t="shared" si="15"/>
        <v>261</v>
      </c>
      <c r="AK24" s="59"/>
      <c r="AN24" s="56"/>
      <c r="AO24" s="57"/>
      <c r="AP24" s="54"/>
      <c r="AQ24" s="60"/>
    </row>
    <row r="25" spans="1:43" s="52" customFormat="1" ht="30" customHeight="1">
      <c r="A25" s="226">
        <f>'SKP 2021'!B30</f>
        <v>15</v>
      </c>
      <c r="B25" s="227" t="str">
        <f>'SKP 2021'!C30</f>
        <v>Melakukan deteksi dan atau perbaikan terhadap permasalahan yang terjadi pada sistem jaringan</v>
      </c>
      <c r="C25" s="226" t="str">
        <f>'SKP 2021'!G30</f>
        <v>-</v>
      </c>
      <c r="D25" s="228">
        <f>'SKP 2021'!H30</f>
        <v>5</v>
      </c>
      <c r="E25" s="226">
        <v>2</v>
      </c>
      <c r="F25" s="226" t="str">
        <f>'SKP 2021'!I30</f>
        <v>Dokumen</v>
      </c>
      <c r="G25" s="226">
        <f>'SKP 2021'!J30</f>
        <v>100</v>
      </c>
      <c r="H25" s="228">
        <f>'SKP 2021'!K30</f>
        <v>12</v>
      </c>
      <c r="I25" s="226">
        <v>6</v>
      </c>
      <c r="J25" s="226" t="str">
        <f>'SKP 2021'!L30</f>
        <v>bulan</v>
      </c>
      <c r="K25" s="226" t="s">
        <v>50</v>
      </c>
      <c r="L25" s="226" t="s">
        <v>50</v>
      </c>
      <c r="M25" s="226">
        <f t="shared" si="41"/>
        <v>0</v>
      </c>
      <c r="N25" s="226">
        <f t="shared" si="31"/>
        <v>2</v>
      </c>
      <c r="O25" s="230" t="str">
        <f t="shared" si="27"/>
        <v>Dokumen</v>
      </c>
      <c r="P25" s="226">
        <v>100</v>
      </c>
      <c r="Q25" s="226">
        <v>6</v>
      </c>
      <c r="R25" s="226" t="str">
        <f t="shared" si="28"/>
        <v>bulan</v>
      </c>
      <c r="S25" s="226" t="s">
        <v>50</v>
      </c>
      <c r="T25" s="232">
        <f t="shared" si="32"/>
        <v>261</v>
      </c>
      <c r="U25" s="232">
        <f t="shared" si="33"/>
        <v>87</v>
      </c>
      <c r="W25" s="52">
        <f t="shared" si="61"/>
        <v>1</v>
      </c>
      <c r="X25" s="52">
        <f t="shared" si="9"/>
        <v>87</v>
      </c>
      <c r="Z25" s="52">
        <f t="shared" si="62"/>
        <v>0</v>
      </c>
      <c r="AA25" s="53" t="e">
        <f t="shared" si="10"/>
        <v>#VALUE!</v>
      </c>
      <c r="AB25" s="52">
        <f t="shared" si="63"/>
        <v>100</v>
      </c>
      <c r="AC25" s="52">
        <v>85</v>
      </c>
      <c r="AD25" s="54">
        <f t="shared" si="11"/>
        <v>76.000000000000014</v>
      </c>
      <c r="AE25" s="54" t="e">
        <f t="shared" si="12"/>
        <v>#VALUE!</v>
      </c>
      <c r="AF25" s="52">
        <f t="shared" si="64"/>
        <v>76.000000000000014</v>
      </c>
      <c r="AG25" s="52">
        <f t="shared" si="65"/>
        <v>99.999999999999986</v>
      </c>
      <c r="AH25" s="59" t="e">
        <f t="shared" si="13"/>
        <v>#VALUE!</v>
      </c>
      <c r="AI25" s="59" t="e">
        <f t="shared" si="14"/>
        <v>#VALUE!</v>
      </c>
      <c r="AJ25" s="59">
        <f t="shared" si="15"/>
        <v>261</v>
      </c>
      <c r="AK25" s="59"/>
      <c r="AN25" s="56"/>
      <c r="AO25" s="57"/>
      <c r="AP25" s="54"/>
      <c r="AQ25" s="60"/>
    </row>
    <row r="26" spans="1:43" s="52" customFormat="1" ht="30" customHeight="1">
      <c r="A26" s="226"/>
      <c r="B26" s="234" t="str">
        <f>'SKP 2021'!C31</f>
        <v>Tersedianya layanan instalasi software yang prima.</v>
      </c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6"/>
      <c r="W26" s="52">
        <f t="shared" si="61"/>
        <v>0</v>
      </c>
      <c r="X26" s="52">
        <f t="shared" si="9"/>
        <v>0</v>
      </c>
      <c r="Z26" s="52" t="e">
        <f t="shared" si="62"/>
        <v>#DIV/0!</v>
      </c>
      <c r="AA26" s="53" t="e">
        <f t="shared" si="10"/>
        <v>#DIV/0!</v>
      </c>
      <c r="AB26" s="52" t="e">
        <f t="shared" si="63"/>
        <v>#DIV/0!</v>
      </c>
      <c r="AC26" s="52" t="e">
        <f t="shared" ref="AC23:AC31" si="66">P26/G26*100</f>
        <v>#DIV/0!</v>
      </c>
      <c r="AD26" s="54" t="e">
        <f t="shared" si="11"/>
        <v>#DIV/0!</v>
      </c>
      <c r="AE26" s="54" t="e">
        <f t="shared" si="12"/>
        <v>#DIV/0!</v>
      </c>
      <c r="AF26" s="52" t="e">
        <f t="shared" si="64"/>
        <v>#DIV/0!</v>
      </c>
      <c r="AG26" s="52" t="e">
        <f t="shared" si="65"/>
        <v>#DIV/0!</v>
      </c>
      <c r="AH26" s="59" t="e">
        <f t="shared" si="13"/>
        <v>#DIV/0!</v>
      </c>
      <c r="AI26" s="59" t="e">
        <f t="shared" si="14"/>
        <v>#DIV/0!</v>
      </c>
      <c r="AJ26" s="59" t="e">
        <f t="shared" si="15"/>
        <v>#DIV/0!</v>
      </c>
      <c r="AK26" s="59"/>
      <c r="AN26" s="56"/>
      <c r="AO26" s="57"/>
      <c r="AP26" s="54"/>
      <c r="AQ26" s="60"/>
    </row>
    <row r="27" spans="1:43" s="52" customFormat="1" ht="30" customHeight="1">
      <c r="A27" s="226">
        <f>'SKP 2021'!B32</f>
        <v>16</v>
      </c>
      <c r="B27" s="227" t="str">
        <f>'SKP 2021'!C32</f>
        <v>Melakukan instalasi/upgrade sistem operasi/aplikasi</v>
      </c>
      <c r="C27" s="226">
        <f>'SKP 2021'!G32</f>
        <v>1.32</v>
      </c>
      <c r="D27" s="228">
        <f>'SKP 2021'!H32</f>
        <v>12</v>
      </c>
      <c r="E27" s="226">
        <v>1</v>
      </c>
      <c r="F27" s="226" t="str">
        <f>'SKP 2021'!I32</f>
        <v>Laporan</v>
      </c>
      <c r="G27" s="226">
        <f>'SKP 2021'!J32</f>
        <v>100</v>
      </c>
      <c r="H27" s="228">
        <f>'SKP 2021'!K32</f>
        <v>12</v>
      </c>
      <c r="I27" s="226">
        <v>6</v>
      </c>
      <c r="J27" s="226" t="str">
        <f>'SKP 2021'!L32</f>
        <v>bulan</v>
      </c>
      <c r="K27" s="226" t="s">
        <v>50</v>
      </c>
      <c r="L27" s="226" t="s">
        <v>50</v>
      </c>
      <c r="M27" s="226">
        <f t="shared" si="41"/>
        <v>0.11</v>
      </c>
      <c r="N27" s="226">
        <f t="shared" si="31"/>
        <v>1</v>
      </c>
      <c r="O27" s="230" t="str">
        <f t="shared" si="27"/>
        <v>Laporan</v>
      </c>
      <c r="P27" s="226">
        <v>100</v>
      </c>
      <c r="Q27" s="226">
        <v>6</v>
      </c>
      <c r="R27" s="226" t="str">
        <f t="shared" si="28"/>
        <v>bulan</v>
      </c>
      <c r="S27" s="226" t="s">
        <v>50</v>
      </c>
      <c r="T27" s="232">
        <f t="shared" si="32"/>
        <v>271</v>
      </c>
      <c r="U27" s="232">
        <f t="shared" si="33"/>
        <v>90.333333333333329</v>
      </c>
      <c r="W27" s="52">
        <f t="shared" si="61"/>
        <v>1</v>
      </c>
      <c r="X27" s="52">
        <f t="shared" si="9"/>
        <v>90.333333333333329</v>
      </c>
      <c r="Z27" s="52">
        <f t="shared" si="62"/>
        <v>0</v>
      </c>
      <c r="AA27" s="53" t="e">
        <f t="shared" si="10"/>
        <v>#VALUE!</v>
      </c>
      <c r="AB27" s="52">
        <f t="shared" si="63"/>
        <v>100</v>
      </c>
      <c r="AC27" s="52">
        <v>95</v>
      </c>
      <c r="AD27" s="54">
        <f t="shared" si="11"/>
        <v>76.000000000000014</v>
      </c>
      <c r="AE27" s="54" t="e">
        <f t="shared" si="12"/>
        <v>#VALUE!</v>
      </c>
      <c r="AF27" s="52">
        <f t="shared" si="64"/>
        <v>76.000000000000014</v>
      </c>
      <c r="AG27" s="52">
        <f t="shared" si="65"/>
        <v>99.999999999999986</v>
      </c>
      <c r="AH27" s="59" t="e">
        <f t="shared" si="13"/>
        <v>#VALUE!</v>
      </c>
      <c r="AI27" s="59" t="e">
        <f t="shared" si="14"/>
        <v>#VALUE!</v>
      </c>
      <c r="AJ27" s="59">
        <f t="shared" si="15"/>
        <v>271</v>
      </c>
      <c r="AK27" s="59"/>
      <c r="AN27" s="56"/>
      <c r="AO27" s="57"/>
      <c r="AP27" s="54"/>
      <c r="AQ27" s="60"/>
    </row>
    <row r="28" spans="1:43" s="52" customFormat="1" ht="30" customHeight="1">
      <c r="A28" s="226"/>
      <c r="B28" s="234" t="str">
        <f>'SKP 2021'!C33</f>
        <v>Tersedianya layanan pembangunan produk multimedia yang prima.</v>
      </c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6"/>
      <c r="W28" s="52">
        <f t="shared" si="61"/>
        <v>0</v>
      </c>
      <c r="X28" s="52">
        <f t="shared" si="9"/>
        <v>0</v>
      </c>
      <c r="Z28" s="52" t="e">
        <f t="shared" si="62"/>
        <v>#DIV/0!</v>
      </c>
      <c r="AA28" s="53" t="e">
        <f t="shared" si="10"/>
        <v>#DIV/0!</v>
      </c>
      <c r="AB28" s="52" t="e">
        <f t="shared" si="63"/>
        <v>#DIV/0!</v>
      </c>
      <c r="AC28" s="52" t="e">
        <f t="shared" si="66"/>
        <v>#DIV/0!</v>
      </c>
      <c r="AD28" s="54" t="e">
        <f t="shared" si="11"/>
        <v>#DIV/0!</v>
      </c>
      <c r="AE28" s="54" t="e">
        <f t="shared" si="12"/>
        <v>#DIV/0!</v>
      </c>
      <c r="AF28" s="52" t="e">
        <f t="shared" si="64"/>
        <v>#DIV/0!</v>
      </c>
      <c r="AG28" s="52" t="e">
        <f t="shared" si="65"/>
        <v>#DIV/0!</v>
      </c>
      <c r="AH28" s="59" t="e">
        <f t="shared" si="13"/>
        <v>#DIV/0!</v>
      </c>
      <c r="AI28" s="59" t="e">
        <f t="shared" si="14"/>
        <v>#DIV/0!</v>
      </c>
      <c r="AJ28" s="59" t="e">
        <f t="shared" si="15"/>
        <v>#DIV/0!</v>
      </c>
      <c r="AK28" s="59"/>
      <c r="AN28" s="56"/>
      <c r="AO28" s="57"/>
      <c r="AP28" s="54"/>
      <c r="AQ28" s="60"/>
    </row>
    <row r="29" spans="1:43" s="52" customFormat="1" ht="30" customHeight="1">
      <c r="A29" s="226">
        <f>'SKP 2021'!B34</f>
        <v>17</v>
      </c>
      <c r="B29" s="227" t="str">
        <f>'SKP 2021'!C34</f>
        <v>Mengoperasikan tools untuk membuat storyboard.</v>
      </c>
      <c r="C29" s="226">
        <f>'SKP 2021'!G34</f>
        <v>0.24</v>
      </c>
      <c r="D29" s="228">
        <f>'SKP 2021'!H34</f>
        <v>6</v>
      </c>
      <c r="E29" s="226">
        <v>2</v>
      </c>
      <c r="F29" s="226" t="str">
        <f>'SKP 2021'!I34</f>
        <v>Laporan</v>
      </c>
      <c r="G29" s="226">
        <f>'SKP 2021'!J34</f>
        <v>100</v>
      </c>
      <c r="H29" s="228">
        <f>'SKP 2021'!K34</f>
        <v>12</v>
      </c>
      <c r="I29" s="226">
        <v>6</v>
      </c>
      <c r="J29" s="226" t="str">
        <f>'SKP 2021'!L34</f>
        <v>bulan</v>
      </c>
      <c r="K29" s="226" t="s">
        <v>50</v>
      </c>
      <c r="L29" s="226" t="s">
        <v>50</v>
      </c>
      <c r="M29" s="226">
        <f t="shared" si="41"/>
        <v>7.9999999999999988E-2</v>
      </c>
      <c r="N29" s="226">
        <f t="shared" si="31"/>
        <v>2</v>
      </c>
      <c r="O29" s="230" t="str">
        <f t="shared" si="27"/>
        <v>Laporan</v>
      </c>
      <c r="P29" s="226">
        <v>100</v>
      </c>
      <c r="Q29" s="226">
        <v>6</v>
      </c>
      <c r="R29" s="226" t="str">
        <f t="shared" si="28"/>
        <v>bulan</v>
      </c>
      <c r="S29" s="226" t="s">
        <v>50</v>
      </c>
      <c r="T29" s="232">
        <f t="shared" si="32"/>
        <v>266</v>
      </c>
      <c r="U29" s="232">
        <f t="shared" si="33"/>
        <v>88.666666666666671</v>
      </c>
      <c r="W29" s="52">
        <f t="shared" si="61"/>
        <v>1</v>
      </c>
      <c r="X29" s="52">
        <f t="shared" si="9"/>
        <v>88.666666666666671</v>
      </c>
      <c r="Z29" s="52">
        <f t="shared" si="62"/>
        <v>0</v>
      </c>
      <c r="AA29" s="53" t="e">
        <f t="shared" si="10"/>
        <v>#VALUE!</v>
      </c>
      <c r="AB29" s="52">
        <f t="shared" si="63"/>
        <v>100</v>
      </c>
      <c r="AC29" s="52">
        <v>90</v>
      </c>
      <c r="AD29" s="54">
        <f t="shared" si="11"/>
        <v>76.000000000000014</v>
      </c>
      <c r="AE29" s="54" t="e">
        <f t="shared" si="12"/>
        <v>#VALUE!</v>
      </c>
      <c r="AF29" s="52">
        <f t="shared" si="64"/>
        <v>76.000000000000014</v>
      </c>
      <c r="AG29" s="52">
        <f t="shared" si="65"/>
        <v>99.999999999999986</v>
      </c>
      <c r="AH29" s="59" t="e">
        <f t="shared" si="13"/>
        <v>#VALUE!</v>
      </c>
      <c r="AI29" s="59" t="e">
        <f t="shared" si="14"/>
        <v>#VALUE!</v>
      </c>
      <c r="AJ29" s="59">
        <f t="shared" si="15"/>
        <v>266</v>
      </c>
      <c r="AK29" s="59"/>
      <c r="AN29" s="56"/>
      <c r="AO29" s="57"/>
      <c r="AP29" s="54"/>
      <c r="AQ29" s="60"/>
    </row>
    <row r="30" spans="1:43" s="52" customFormat="1" ht="30" customHeight="1">
      <c r="A30" s="226">
        <f>'SKP 2021'!B35</f>
        <v>18</v>
      </c>
      <c r="B30" s="227" t="str">
        <f>'SKP 2021'!C35</f>
        <v>Membuat obyek multimedia kompleks dengan peranti lunak.</v>
      </c>
      <c r="C30" s="226">
        <f>'SKP 2021'!G35</f>
        <v>0.99</v>
      </c>
      <c r="D30" s="228">
        <f>'SKP 2021'!H35</f>
        <v>6</v>
      </c>
      <c r="E30" s="226">
        <v>2</v>
      </c>
      <c r="F30" s="226" t="str">
        <f>'SKP 2021'!I35</f>
        <v>Laporan</v>
      </c>
      <c r="G30" s="226">
        <f>'SKP 2021'!J35</f>
        <v>100</v>
      </c>
      <c r="H30" s="228">
        <f>'SKP 2021'!K35</f>
        <v>12</v>
      </c>
      <c r="I30" s="226">
        <v>6</v>
      </c>
      <c r="J30" s="226" t="str">
        <f>'SKP 2021'!L35</f>
        <v>bulan</v>
      </c>
      <c r="K30" s="226" t="s">
        <v>50</v>
      </c>
      <c r="L30" s="226" t="s">
        <v>50</v>
      </c>
      <c r="M30" s="226">
        <f t="shared" si="41"/>
        <v>0.32999999999999996</v>
      </c>
      <c r="N30" s="226">
        <f t="shared" si="31"/>
        <v>2</v>
      </c>
      <c r="O30" s="230" t="str">
        <f t="shared" si="27"/>
        <v>Laporan</v>
      </c>
      <c r="P30" s="226">
        <v>100</v>
      </c>
      <c r="Q30" s="226">
        <v>6</v>
      </c>
      <c r="R30" s="226" t="str">
        <f t="shared" si="28"/>
        <v>bulan</v>
      </c>
      <c r="S30" s="226" t="s">
        <v>50</v>
      </c>
      <c r="T30" s="232">
        <f t="shared" si="32"/>
        <v>264</v>
      </c>
      <c r="U30" s="232">
        <f t="shared" si="33"/>
        <v>88</v>
      </c>
      <c r="W30" s="52">
        <f t="shared" si="61"/>
        <v>1</v>
      </c>
      <c r="X30" s="52">
        <f t="shared" si="9"/>
        <v>88</v>
      </c>
      <c r="Z30" s="52">
        <f t="shared" si="62"/>
        <v>0</v>
      </c>
      <c r="AA30" s="53" t="e">
        <f t="shared" si="10"/>
        <v>#VALUE!</v>
      </c>
      <c r="AB30" s="52">
        <f t="shared" si="63"/>
        <v>100</v>
      </c>
      <c r="AC30" s="52">
        <v>88</v>
      </c>
      <c r="AD30" s="54">
        <f t="shared" si="11"/>
        <v>76.000000000000014</v>
      </c>
      <c r="AE30" s="54" t="e">
        <f t="shared" si="12"/>
        <v>#VALUE!</v>
      </c>
      <c r="AF30" s="52">
        <f t="shared" si="64"/>
        <v>76.000000000000014</v>
      </c>
      <c r="AG30" s="52">
        <f t="shared" si="65"/>
        <v>99.999999999999986</v>
      </c>
      <c r="AH30" s="59" t="e">
        <f t="shared" si="13"/>
        <v>#VALUE!</v>
      </c>
      <c r="AI30" s="59" t="e">
        <f t="shared" si="14"/>
        <v>#VALUE!</v>
      </c>
      <c r="AJ30" s="59">
        <f t="shared" si="15"/>
        <v>264</v>
      </c>
      <c r="AK30" s="59"/>
      <c r="AN30" s="56"/>
      <c r="AO30" s="57"/>
      <c r="AP30" s="54"/>
      <c r="AQ30" s="60"/>
    </row>
    <row r="31" spans="1:43" s="52" customFormat="1" ht="30" customHeight="1">
      <c r="A31" s="226"/>
      <c r="B31" s="234" t="str">
        <f>'SKP 2021'!C36</f>
        <v>Tersedianya Layanan Maintenance Hardware TI</v>
      </c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6"/>
      <c r="W31" s="52">
        <f t="shared" si="61"/>
        <v>0</v>
      </c>
      <c r="X31" s="52">
        <f t="shared" si="9"/>
        <v>0</v>
      </c>
      <c r="Z31" s="52" t="e">
        <f t="shared" si="62"/>
        <v>#DIV/0!</v>
      </c>
      <c r="AA31" s="53" t="e">
        <f t="shared" si="10"/>
        <v>#DIV/0!</v>
      </c>
      <c r="AB31" s="52" t="e">
        <f t="shared" si="63"/>
        <v>#DIV/0!</v>
      </c>
      <c r="AC31" s="52" t="e">
        <f t="shared" si="66"/>
        <v>#DIV/0!</v>
      </c>
      <c r="AD31" s="54" t="e">
        <f t="shared" si="11"/>
        <v>#DIV/0!</v>
      </c>
      <c r="AE31" s="54" t="e">
        <f t="shared" si="12"/>
        <v>#DIV/0!</v>
      </c>
      <c r="AF31" s="52" t="e">
        <f t="shared" si="64"/>
        <v>#DIV/0!</v>
      </c>
      <c r="AG31" s="52" t="e">
        <f t="shared" si="65"/>
        <v>#DIV/0!</v>
      </c>
      <c r="AH31" s="59" t="e">
        <f t="shared" si="13"/>
        <v>#DIV/0!</v>
      </c>
      <c r="AI31" s="59" t="e">
        <f t="shared" si="14"/>
        <v>#DIV/0!</v>
      </c>
      <c r="AJ31" s="59" t="e">
        <f t="shared" si="15"/>
        <v>#DIV/0!</v>
      </c>
      <c r="AK31" s="59"/>
      <c r="AN31" s="56"/>
      <c r="AO31" s="57"/>
      <c r="AP31" s="54"/>
      <c r="AQ31" s="60"/>
    </row>
    <row r="32" spans="1:43" s="52" customFormat="1" ht="30" customHeight="1">
      <c r="A32" s="226">
        <f>'SKP 2021'!B37</f>
        <v>19</v>
      </c>
      <c r="B32" s="227" t="str">
        <f>'SKP 2021'!C37</f>
        <v>Menyusun KAK pengadaan perangkat hardware TI</v>
      </c>
      <c r="C32" s="226">
        <f>'SKP 2021'!G37</f>
        <v>1.76</v>
      </c>
      <c r="D32" s="228">
        <f>'SKP 2021'!H37</f>
        <v>2</v>
      </c>
      <c r="E32" s="226">
        <v>1</v>
      </c>
      <c r="F32" s="226" t="str">
        <f>'SKP 2021'!I37</f>
        <v>Dokumen</v>
      </c>
      <c r="G32" s="226">
        <f>'SKP 2021'!J37</f>
        <v>100</v>
      </c>
      <c r="H32" s="228">
        <f>'SKP 2021'!K37</f>
        <v>12</v>
      </c>
      <c r="I32" s="226">
        <v>6</v>
      </c>
      <c r="J32" s="226" t="str">
        <f>'SKP 2021'!L37</f>
        <v>bulan</v>
      </c>
      <c r="K32" s="226" t="s">
        <v>50</v>
      </c>
      <c r="L32" s="226" t="s">
        <v>50</v>
      </c>
      <c r="M32" s="226">
        <f t="shared" si="41"/>
        <v>0.88</v>
      </c>
      <c r="N32" s="226">
        <f t="shared" si="31"/>
        <v>1</v>
      </c>
      <c r="O32" s="230" t="str">
        <f t="shared" si="27"/>
        <v>Dokumen</v>
      </c>
      <c r="P32" s="226">
        <v>100</v>
      </c>
      <c r="Q32" s="226">
        <v>6</v>
      </c>
      <c r="R32" s="226" t="str">
        <f t="shared" si="28"/>
        <v>bulan</v>
      </c>
      <c r="S32" s="226" t="s">
        <v>50</v>
      </c>
      <c r="T32" s="232">
        <f t="shared" si="32"/>
        <v>271</v>
      </c>
      <c r="U32" s="232">
        <f t="shared" si="33"/>
        <v>90.333333333333329</v>
      </c>
      <c r="W32" s="52">
        <f t="shared" ref="W32:W56" si="67">IF(E32&gt;0,1,0)</f>
        <v>1</v>
      </c>
      <c r="X32" s="52">
        <f t="shared" ref="X32:X56" si="68">IFERROR(U32,0)</f>
        <v>90.333333333333329</v>
      </c>
      <c r="Z32" s="52">
        <f t="shared" ref="Z32:Z56" si="69">100-(Q32/I32*100)</f>
        <v>0</v>
      </c>
      <c r="AA32" s="53" t="e">
        <f t="shared" ref="AA32:AA56" si="70">100-(S32/L32*100)</f>
        <v>#VALUE!</v>
      </c>
      <c r="AB32" s="52">
        <f t="shared" ref="AB32:AB56" si="71">N32/E32*100</f>
        <v>100</v>
      </c>
      <c r="AC32" s="52">
        <v>95</v>
      </c>
      <c r="AD32" s="54">
        <f t="shared" ref="AD32:AD56" si="72">IF(Z32&gt;24,AG32,AF32)</f>
        <v>76.000000000000014</v>
      </c>
      <c r="AE32" s="54" t="e">
        <f t="shared" ref="AE32:AE56" si="73">IF(AA32&gt;24,AI32,AH32)</f>
        <v>#VALUE!</v>
      </c>
      <c r="AF32" s="52">
        <f t="shared" ref="AF32:AF56" si="74">((1.76*I32-Q32)/I32)*100</f>
        <v>76.000000000000014</v>
      </c>
      <c r="AG32" s="52">
        <f t="shared" ref="AG32:AG56" si="75">76-((((1.76*I32-Q32)/I32)*100)-100)</f>
        <v>99.999999999999986</v>
      </c>
      <c r="AH32" s="59" t="e">
        <f t="shared" ref="AH32:AH56" si="76">((1.76*L32-S32)/L32)*100</f>
        <v>#VALUE!</v>
      </c>
      <c r="AI32" s="59" t="e">
        <f t="shared" ref="AI32:AI56" si="77">76-((((1.76*L32-S32)/L32)*100)-100)</f>
        <v>#VALUE!</v>
      </c>
      <c r="AJ32" s="59">
        <f t="shared" ref="AJ32:AJ56" si="78">IFERROR(SUM(AB32:AE32),SUM(AB32:AD32))</f>
        <v>271</v>
      </c>
      <c r="AK32" s="59"/>
      <c r="AN32" s="56"/>
      <c r="AO32" s="57"/>
      <c r="AP32" s="54"/>
      <c r="AQ32" s="60"/>
    </row>
    <row r="33" spans="1:43" s="52" customFormat="1" ht="30" customHeight="1">
      <c r="A33" s="226">
        <f>'SKP 2021'!B38</f>
        <v>20</v>
      </c>
      <c r="B33" s="227" t="str">
        <f>'SKP 2021'!C38</f>
        <v>Melakukan pemeriksaan kesesuaian antara Infrastruktur TI dengan spesifikasi teknis</v>
      </c>
      <c r="C33" s="226">
        <f>'SKP 2021'!G38</f>
        <v>0.22</v>
      </c>
      <c r="D33" s="228">
        <f>'SKP 2021'!H38</f>
        <v>2</v>
      </c>
      <c r="E33" s="226">
        <v>1</v>
      </c>
      <c r="F33" s="226" t="str">
        <f>'SKP 2021'!I38</f>
        <v>Dokumen</v>
      </c>
      <c r="G33" s="226">
        <f>'SKP 2021'!J38</f>
        <v>100</v>
      </c>
      <c r="H33" s="228">
        <f>'SKP 2021'!K38</f>
        <v>12</v>
      </c>
      <c r="I33" s="226">
        <v>6</v>
      </c>
      <c r="J33" s="226" t="str">
        <f>'SKP 2021'!L38</f>
        <v>bulan</v>
      </c>
      <c r="K33" s="226" t="s">
        <v>50</v>
      </c>
      <c r="L33" s="226" t="s">
        <v>50</v>
      </c>
      <c r="M33" s="226">
        <f t="shared" si="41"/>
        <v>0.11</v>
      </c>
      <c r="N33" s="226">
        <f t="shared" si="31"/>
        <v>1</v>
      </c>
      <c r="O33" s="230" t="str">
        <f t="shared" si="27"/>
        <v>Dokumen</v>
      </c>
      <c r="P33" s="226">
        <v>100</v>
      </c>
      <c r="Q33" s="226">
        <v>6</v>
      </c>
      <c r="R33" s="226" t="str">
        <f t="shared" si="28"/>
        <v>bulan</v>
      </c>
      <c r="S33" s="226" t="s">
        <v>50</v>
      </c>
      <c r="T33" s="232">
        <f t="shared" si="32"/>
        <v>266</v>
      </c>
      <c r="U33" s="232">
        <f t="shared" si="33"/>
        <v>88.666666666666671</v>
      </c>
      <c r="W33" s="52">
        <f t="shared" si="67"/>
        <v>1</v>
      </c>
      <c r="X33" s="52">
        <f t="shared" si="68"/>
        <v>88.666666666666671</v>
      </c>
      <c r="Z33" s="52">
        <f t="shared" si="69"/>
        <v>0</v>
      </c>
      <c r="AA33" s="53" t="e">
        <f t="shared" si="70"/>
        <v>#VALUE!</v>
      </c>
      <c r="AB33" s="52">
        <f t="shared" si="71"/>
        <v>100</v>
      </c>
      <c r="AC33" s="52">
        <v>90</v>
      </c>
      <c r="AD33" s="54">
        <f t="shared" si="72"/>
        <v>76.000000000000014</v>
      </c>
      <c r="AE33" s="54" t="e">
        <f t="shared" si="73"/>
        <v>#VALUE!</v>
      </c>
      <c r="AF33" s="52">
        <f t="shared" si="74"/>
        <v>76.000000000000014</v>
      </c>
      <c r="AG33" s="52">
        <f t="shared" si="75"/>
        <v>99.999999999999986</v>
      </c>
      <c r="AH33" s="59" t="e">
        <f t="shared" si="76"/>
        <v>#VALUE!</v>
      </c>
      <c r="AI33" s="59" t="e">
        <f t="shared" si="77"/>
        <v>#VALUE!</v>
      </c>
      <c r="AJ33" s="59">
        <f t="shared" si="78"/>
        <v>266</v>
      </c>
      <c r="AK33" s="59"/>
      <c r="AN33" s="56"/>
      <c r="AO33" s="57"/>
      <c r="AP33" s="54"/>
      <c r="AQ33" s="60"/>
    </row>
    <row r="34" spans="1:43" s="52" customFormat="1" ht="30" customHeight="1">
      <c r="A34" s="226">
        <f>'SKP 2021'!B39</f>
        <v>21</v>
      </c>
      <c r="B34" s="227" t="str">
        <f>'SKP 2021'!C39</f>
        <v>Melakukan pengujian infrastruktur TI</v>
      </c>
      <c r="C34" s="226">
        <f>'SKP 2021'!G39</f>
        <v>0.18</v>
      </c>
      <c r="D34" s="228">
        <f>'SKP 2021'!H39</f>
        <v>2</v>
      </c>
      <c r="E34" s="226">
        <v>1</v>
      </c>
      <c r="F34" s="226" t="str">
        <f>'SKP 2021'!I39</f>
        <v>Dokumen</v>
      </c>
      <c r="G34" s="226">
        <f>'SKP 2021'!J39</f>
        <v>100</v>
      </c>
      <c r="H34" s="228">
        <f>'SKP 2021'!K39</f>
        <v>12</v>
      </c>
      <c r="I34" s="226">
        <v>6</v>
      </c>
      <c r="J34" s="226" t="str">
        <f>'SKP 2021'!L39</f>
        <v>bulan</v>
      </c>
      <c r="K34" s="226" t="s">
        <v>50</v>
      </c>
      <c r="L34" s="226" t="s">
        <v>50</v>
      </c>
      <c r="M34" s="226">
        <f t="shared" si="41"/>
        <v>0.09</v>
      </c>
      <c r="N34" s="226">
        <f t="shared" si="31"/>
        <v>1</v>
      </c>
      <c r="O34" s="230" t="str">
        <f t="shared" si="27"/>
        <v>Dokumen</v>
      </c>
      <c r="P34" s="226">
        <v>100</v>
      </c>
      <c r="Q34" s="226">
        <v>6</v>
      </c>
      <c r="R34" s="226" t="str">
        <f t="shared" si="28"/>
        <v>bulan</v>
      </c>
      <c r="S34" s="226" t="s">
        <v>50</v>
      </c>
      <c r="T34" s="232">
        <f t="shared" si="32"/>
        <v>256</v>
      </c>
      <c r="U34" s="232">
        <f t="shared" si="33"/>
        <v>85.333333333333329</v>
      </c>
      <c r="W34" s="52">
        <f t="shared" si="67"/>
        <v>1</v>
      </c>
      <c r="X34" s="52">
        <f t="shared" si="68"/>
        <v>85.333333333333329</v>
      </c>
      <c r="Z34" s="52">
        <f t="shared" si="69"/>
        <v>0</v>
      </c>
      <c r="AA34" s="53" t="e">
        <f t="shared" si="70"/>
        <v>#VALUE!</v>
      </c>
      <c r="AB34" s="52">
        <f t="shared" si="71"/>
        <v>100</v>
      </c>
      <c r="AC34" s="52">
        <v>80</v>
      </c>
      <c r="AD34" s="54">
        <f t="shared" si="72"/>
        <v>76.000000000000014</v>
      </c>
      <c r="AE34" s="54" t="e">
        <f t="shared" si="73"/>
        <v>#VALUE!</v>
      </c>
      <c r="AF34" s="52">
        <f t="shared" si="74"/>
        <v>76.000000000000014</v>
      </c>
      <c r="AG34" s="52">
        <f t="shared" si="75"/>
        <v>99.999999999999986</v>
      </c>
      <c r="AH34" s="59" t="e">
        <f t="shared" si="76"/>
        <v>#VALUE!</v>
      </c>
      <c r="AI34" s="59" t="e">
        <f t="shared" si="77"/>
        <v>#VALUE!</v>
      </c>
      <c r="AJ34" s="59">
        <f t="shared" si="78"/>
        <v>256</v>
      </c>
      <c r="AK34" s="59"/>
      <c r="AN34" s="56"/>
      <c r="AO34" s="57"/>
      <c r="AP34" s="54"/>
      <c r="AQ34" s="60"/>
    </row>
    <row r="35" spans="1:43" s="52" customFormat="1" ht="30" customHeight="1">
      <c r="A35" s="226">
        <f>'SKP 2021'!B40</f>
        <v>22</v>
      </c>
      <c r="B35" s="227" t="str">
        <f>'SKP 2021'!C40</f>
        <v xml:space="preserve">Melakukan pemasangan infrastruktur TI </v>
      </c>
      <c r="C35" s="226">
        <f>'SKP 2021'!G40</f>
        <v>1.98</v>
      </c>
      <c r="D35" s="228">
        <f>'SKP 2021'!H40</f>
        <v>12</v>
      </c>
      <c r="E35" s="226">
        <v>6</v>
      </c>
      <c r="F35" s="226" t="str">
        <f>'SKP 2021'!I40</f>
        <v>Dokumen</v>
      </c>
      <c r="G35" s="226">
        <f>'SKP 2021'!J40</f>
        <v>100</v>
      </c>
      <c r="H35" s="228">
        <f>'SKP 2021'!K40</f>
        <v>12</v>
      </c>
      <c r="I35" s="226">
        <v>6</v>
      </c>
      <c r="J35" s="226" t="str">
        <f>'SKP 2021'!L40</f>
        <v>bulan</v>
      </c>
      <c r="K35" s="226" t="s">
        <v>50</v>
      </c>
      <c r="L35" s="226" t="s">
        <v>50</v>
      </c>
      <c r="M35" s="226">
        <f t="shared" si="41"/>
        <v>0.99</v>
      </c>
      <c r="N35" s="226">
        <f t="shared" si="31"/>
        <v>6</v>
      </c>
      <c r="O35" s="230" t="str">
        <f t="shared" si="27"/>
        <v>Dokumen</v>
      </c>
      <c r="P35" s="226">
        <v>100</v>
      </c>
      <c r="Q35" s="226">
        <v>6</v>
      </c>
      <c r="R35" s="226" t="str">
        <f t="shared" si="28"/>
        <v>bulan</v>
      </c>
      <c r="S35" s="226" t="s">
        <v>50</v>
      </c>
      <c r="T35" s="232">
        <f t="shared" si="32"/>
        <v>256</v>
      </c>
      <c r="U35" s="232">
        <f t="shared" si="33"/>
        <v>85.333333333333329</v>
      </c>
      <c r="W35" s="52">
        <f t="shared" si="67"/>
        <v>1</v>
      </c>
      <c r="X35" s="52">
        <f t="shared" si="68"/>
        <v>85.333333333333329</v>
      </c>
      <c r="Z35" s="52">
        <f t="shared" si="69"/>
        <v>0</v>
      </c>
      <c r="AA35" s="53" t="e">
        <f t="shared" si="70"/>
        <v>#VALUE!</v>
      </c>
      <c r="AB35" s="52">
        <f t="shared" si="71"/>
        <v>100</v>
      </c>
      <c r="AC35" s="52">
        <v>80</v>
      </c>
      <c r="AD35" s="54">
        <f t="shared" si="72"/>
        <v>76.000000000000014</v>
      </c>
      <c r="AE35" s="54" t="e">
        <f t="shared" si="73"/>
        <v>#VALUE!</v>
      </c>
      <c r="AF35" s="52">
        <f t="shared" si="74"/>
        <v>76.000000000000014</v>
      </c>
      <c r="AG35" s="52">
        <f t="shared" si="75"/>
        <v>99.999999999999986</v>
      </c>
      <c r="AH35" s="59" t="e">
        <f t="shared" si="76"/>
        <v>#VALUE!</v>
      </c>
      <c r="AI35" s="59" t="e">
        <f t="shared" si="77"/>
        <v>#VALUE!</v>
      </c>
      <c r="AJ35" s="59">
        <f t="shared" si="78"/>
        <v>256</v>
      </c>
      <c r="AK35" s="59"/>
      <c r="AN35" s="56"/>
      <c r="AO35" s="57"/>
      <c r="AP35" s="54"/>
      <c r="AQ35" s="60"/>
    </row>
    <row r="36" spans="1:43" s="52" customFormat="1" ht="30" customHeight="1">
      <c r="A36" s="226">
        <f>'SKP 2021'!B41</f>
        <v>23</v>
      </c>
      <c r="B36" s="227" t="str">
        <f>'SKP 2021'!C41</f>
        <v xml:space="preserve">Melakukan analisis permasalahan dari hasil pemantauan (monitoring) kinerja infrastruktur TI </v>
      </c>
      <c r="C36" s="226">
        <f>'SKP 2021'!G41</f>
        <v>0.96</v>
      </c>
      <c r="D36" s="228">
        <f>'SKP 2021'!H41</f>
        <v>12</v>
      </c>
      <c r="E36" s="226">
        <v>6</v>
      </c>
      <c r="F36" s="226" t="str">
        <f>'SKP 2021'!I41</f>
        <v>Dokumen</v>
      </c>
      <c r="G36" s="226">
        <f>'SKP 2021'!J41</f>
        <v>100</v>
      </c>
      <c r="H36" s="228">
        <f>'SKP 2021'!K41</f>
        <v>12</v>
      </c>
      <c r="I36" s="226">
        <v>6</v>
      </c>
      <c r="J36" s="226" t="str">
        <f>'SKP 2021'!L41</f>
        <v>bulan</v>
      </c>
      <c r="K36" s="226" t="s">
        <v>50</v>
      </c>
      <c r="L36" s="226" t="s">
        <v>50</v>
      </c>
      <c r="M36" s="226">
        <f t="shared" si="41"/>
        <v>0.48</v>
      </c>
      <c r="N36" s="226">
        <f t="shared" si="31"/>
        <v>6</v>
      </c>
      <c r="O36" s="230" t="str">
        <f t="shared" si="27"/>
        <v>Dokumen</v>
      </c>
      <c r="P36" s="226">
        <v>100</v>
      </c>
      <c r="Q36" s="226">
        <v>6</v>
      </c>
      <c r="R36" s="226" t="str">
        <f t="shared" si="28"/>
        <v>bulan</v>
      </c>
      <c r="S36" s="226" t="s">
        <v>50</v>
      </c>
      <c r="T36" s="232">
        <f t="shared" si="32"/>
        <v>256</v>
      </c>
      <c r="U36" s="232">
        <f t="shared" si="33"/>
        <v>85.333333333333329</v>
      </c>
      <c r="W36" s="52">
        <f t="shared" si="67"/>
        <v>1</v>
      </c>
      <c r="X36" s="52">
        <f t="shared" si="68"/>
        <v>85.333333333333329</v>
      </c>
      <c r="Z36" s="52">
        <f t="shared" si="69"/>
        <v>0</v>
      </c>
      <c r="AA36" s="53" t="e">
        <f t="shared" si="70"/>
        <v>#VALUE!</v>
      </c>
      <c r="AB36" s="52">
        <f t="shared" si="71"/>
        <v>100</v>
      </c>
      <c r="AC36" s="52">
        <v>80</v>
      </c>
      <c r="AD36" s="54">
        <f t="shared" si="72"/>
        <v>76.000000000000014</v>
      </c>
      <c r="AE36" s="54" t="e">
        <f t="shared" si="73"/>
        <v>#VALUE!</v>
      </c>
      <c r="AF36" s="52">
        <f t="shared" si="74"/>
        <v>76.000000000000014</v>
      </c>
      <c r="AG36" s="52">
        <f t="shared" si="75"/>
        <v>99.999999999999986</v>
      </c>
      <c r="AH36" s="59" t="e">
        <f t="shared" si="76"/>
        <v>#VALUE!</v>
      </c>
      <c r="AI36" s="59" t="e">
        <f t="shared" si="77"/>
        <v>#VALUE!</v>
      </c>
      <c r="AJ36" s="59">
        <f t="shared" si="78"/>
        <v>256</v>
      </c>
      <c r="AK36" s="59"/>
      <c r="AN36" s="56"/>
      <c r="AO36" s="57"/>
      <c r="AP36" s="54"/>
      <c r="AQ36" s="60"/>
    </row>
    <row r="37" spans="1:43" s="52" customFormat="1" ht="30" customHeight="1">
      <c r="A37" s="226">
        <f>'SKP 2021'!B42</f>
        <v>24</v>
      </c>
      <c r="B37" s="227" t="str">
        <f>'SKP 2021'!C42</f>
        <v>Melakukan deteksi dan atau perbaikan terhadap permasalahan infrastruktur TI</v>
      </c>
      <c r="C37" s="226">
        <f>'SKP 2021'!G42</f>
        <v>0.36</v>
      </c>
      <c r="D37" s="228">
        <f>'SKP 2021'!H42</f>
        <v>12</v>
      </c>
      <c r="E37" s="226">
        <v>6</v>
      </c>
      <c r="F37" s="226" t="str">
        <f>'SKP 2021'!I42</f>
        <v>Dokumen</v>
      </c>
      <c r="G37" s="226">
        <f>'SKP 2021'!J42</f>
        <v>100</v>
      </c>
      <c r="H37" s="228">
        <f>'SKP 2021'!K42</f>
        <v>12</v>
      </c>
      <c r="I37" s="226">
        <v>6</v>
      </c>
      <c r="J37" s="226" t="str">
        <f>'SKP 2021'!L42</f>
        <v>bulan</v>
      </c>
      <c r="K37" s="226" t="s">
        <v>50</v>
      </c>
      <c r="L37" s="226" t="s">
        <v>50</v>
      </c>
      <c r="M37" s="226">
        <f t="shared" si="41"/>
        <v>0.18</v>
      </c>
      <c r="N37" s="226">
        <f t="shared" si="31"/>
        <v>6</v>
      </c>
      <c r="O37" s="230" t="str">
        <f t="shared" si="27"/>
        <v>Dokumen</v>
      </c>
      <c r="P37" s="226">
        <v>100</v>
      </c>
      <c r="Q37" s="226">
        <v>6</v>
      </c>
      <c r="R37" s="226" t="str">
        <f t="shared" si="28"/>
        <v>bulan</v>
      </c>
      <c r="S37" s="226" t="s">
        <v>50</v>
      </c>
      <c r="T37" s="232">
        <f t="shared" si="32"/>
        <v>256</v>
      </c>
      <c r="U37" s="232">
        <f t="shared" si="33"/>
        <v>85.333333333333329</v>
      </c>
      <c r="W37" s="52">
        <f t="shared" si="67"/>
        <v>1</v>
      </c>
      <c r="X37" s="52">
        <f t="shared" si="68"/>
        <v>85.333333333333329</v>
      </c>
      <c r="Z37" s="52">
        <f t="shared" si="69"/>
        <v>0</v>
      </c>
      <c r="AA37" s="53" t="e">
        <f t="shared" si="70"/>
        <v>#VALUE!</v>
      </c>
      <c r="AB37" s="52">
        <f t="shared" si="71"/>
        <v>100</v>
      </c>
      <c r="AC37" s="52">
        <v>80</v>
      </c>
      <c r="AD37" s="54">
        <f t="shared" si="72"/>
        <v>76.000000000000014</v>
      </c>
      <c r="AE37" s="54" t="e">
        <f t="shared" si="73"/>
        <v>#VALUE!</v>
      </c>
      <c r="AF37" s="52">
        <f t="shared" si="74"/>
        <v>76.000000000000014</v>
      </c>
      <c r="AG37" s="52">
        <f t="shared" si="75"/>
        <v>99.999999999999986</v>
      </c>
      <c r="AH37" s="59" t="e">
        <f t="shared" si="76"/>
        <v>#VALUE!</v>
      </c>
      <c r="AI37" s="59" t="e">
        <f t="shared" si="77"/>
        <v>#VALUE!</v>
      </c>
      <c r="AJ37" s="59">
        <f t="shared" si="78"/>
        <v>256</v>
      </c>
      <c r="AK37" s="59"/>
      <c r="AN37" s="56"/>
      <c r="AO37" s="57"/>
      <c r="AP37" s="54"/>
      <c r="AQ37" s="60"/>
    </row>
    <row r="38" spans="1:43" s="52" customFormat="1" ht="30" customHeight="1">
      <c r="A38" s="226">
        <f>'SKP 2021'!B43</f>
        <v>25</v>
      </c>
      <c r="B38" s="227" t="str">
        <f>'SKP 2021'!C43</f>
        <v xml:space="preserve">Menyusun prosedur pemanfaatan infrastruktur TI </v>
      </c>
      <c r="C38" s="226">
        <f>'SKP 2021'!G43</f>
        <v>0.66</v>
      </c>
      <c r="D38" s="228">
        <f>'SKP 2021'!H43</f>
        <v>12</v>
      </c>
      <c r="E38" s="226">
        <v>6</v>
      </c>
      <c r="F38" s="226" t="str">
        <f>'SKP 2021'!I43</f>
        <v>Dokumen</v>
      </c>
      <c r="G38" s="226">
        <f>'SKP 2021'!J43</f>
        <v>100</v>
      </c>
      <c r="H38" s="228">
        <f>'SKP 2021'!K43</f>
        <v>12</v>
      </c>
      <c r="I38" s="226">
        <v>6</v>
      </c>
      <c r="J38" s="226" t="str">
        <f>'SKP 2021'!L43</f>
        <v>bulan</v>
      </c>
      <c r="K38" s="226" t="s">
        <v>50</v>
      </c>
      <c r="L38" s="226" t="s">
        <v>50</v>
      </c>
      <c r="M38" s="226">
        <f t="shared" si="41"/>
        <v>0.33</v>
      </c>
      <c r="N38" s="226">
        <f t="shared" si="31"/>
        <v>6</v>
      </c>
      <c r="O38" s="230" t="str">
        <f t="shared" si="27"/>
        <v>Dokumen</v>
      </c>
      <c r="P38" s="226">
        <v>100</v>
      </c>
      <c r="Q38" s="226">
        <v>6</v>
      </c>
      <c r="R38" s="226" t="str">
        <f t="shared" si="28"/>
        <v>bulan</v>
      </c>
      <c r="S38" s="226" t="s">
        <v>50</v>
      </c>
      <c r="T38" s="232">
        <f t="shared" si="32"/>
        <v>256</v>
      </c>
      <c r="U38" s="232">
        <f t="shared" si="33"/>
        <v>85.333333333333329</v>
      </c>
      <c r="W38" s="52">
        <f t="shared" si="67"/>
        <v>1</v>
      </c>
      <c r="X38" s="52">
        <f t="shared" si="68"/>
        <v>85.333333333333329</v>
      </c>
      <c r="Z38" s="52">
        <f t="shared" si="69"/>
        <v>0</v>
      </c>
      <c r="AA38" s="53" t="e">
        <f t="shared" si="70"/>
        <v>#VALUE!</v>
      </c>
      <c r="AB38" s="52">
        <f t="shared" si="71"/>
        <v>100</v>
      </c>
      <c r="AC38" s="52">
        <v>80</v>
      </c>
      <c r="AD38" s="54">
        <f t="shared" si="72"/>
        <v>76.000000000000014</v>
      </c>
      <c r="AE38" s="54" t="e">
        <f t="shared" si="73"/>
        <v>#VALUE!</v>
      </c>
      <c r="AF38" s="52">
        <f t="shared" si="74"/>
        <v>76.000000000000014</v>
      </c>
      <c r="AG38" s="52">
        <f t="shared" si="75"/>
        <v>99.999999999999986</v>
      </c>
      <c r="AH38" s="59" t="e">
        <f t="shared" si="76"/>
        <v>#VALUE!</v>
      </c>
      <c r="AI38" s="59" t="e">
        <f t="shared" si="77"/>
        <v>#VALUE!</v>
      </c>
      <c r="AJ38" s="59">
        <f t="shared" si="78"/>
        <v>256</v>
      </c>
      <c r="AK38" s="59"/>
      <c r="AN38" s="56"/>
      <c r="AO38" s="57"/>
      <c r="AP38" s="54"/>
      <c r="AQ38" s="60"/>
    </row>
    <row r="39" spans="1:43" s="52" customFormat="1" ht="30" customHeight="1">
      <c r="A39" s="226">
        <f>'SKP 2021'!B44</f>
        <v>26</v>
      </c>
      <c r="B39" s="227" t="str">
        <f>'SKP 2021'!C44</f>
        <v xml:space="preserve">Melakukan optimalisasi kinerja infrastruktur TI </v>
      </c>
      <c r="C39" s="226">
        <f>'SKP 2021'!G44</f>
        <v>0.18</v>
      </c>
      <c r="D39" s="228">
        <f>'SKP 2021'!H44</f>
        <v>12</v>
      </c>
      <c r="E39" s="226">
        <v>6</v>
      </c>
      <c r="F39" s="226" t="str">
        <f>'SKP 2021'!I44</f>
        <v>Dokumen</v>
      </c>
      <c r="G39" s="226">
        <f>'SKP 2021'!J44</f>
        <v>100</v>
      </c>
      <c r="H39" s="228">
        <f>'SKP 2021'!K44</f>
        <v>12</v>
      </c>
      <c r="I39" s="226">
        <v>6</v>
      </c>
      <c r="J39" s="226" t="str">
        <f>'SKP 2021'!L44</f>
        <v>bulan</v>
      </c>
      <c r="K39" s="226" t="s">
        <v>50</v>
      </c>
      <c r="L39" s="226" t="s">
        <v>50</v>
      </c>
      <c r="M39" s="226">
        <f t="shared" si="41"/>
        <v>0.09</v>
      </c>
      <c r="N39" s="226">
        <f t="shared" si="31"/>
        <v>6</v>
      </c>
      <c r="O39" s="230" t="str">
        <f t="shared" si="27"/>
        <v>Dokumen</v>
      </c>
      <c r="P39" s="226">
        <v>100</v>
      </c>
      <c r="Q39" s="226">
        <v>6</v>
      </c>
      <c r="R39" s="226" t="str">
        <f t="shared" si="28"/>
        <v>bulan</v>
      </c>
      <c r="S39" s="226" t="s">
        <v>50</v>
      </c>
      <c r="T39" s="232">
        <f t="shared" si="32"/>
        <v>256</v>
      </c>
      <c r="U39" s="232">
        <f t="shared" si="33"/>
        <v>85.333333333333329</v>
      </c>
      <c r="W39" s="52">
        <f t="shared" si="67"/>
        <v>1</v>
      </c>
      <c r="X39" s="52">
        <f t="shared" si="68"/>
        <v>85.333333333333329</v>
      </c>
      <c r="Z39" s="52">
        <f t="shared" si="69"/>
        <v>0</v>
      </c>
      <c r="AA39" s="53" t="e">
        <f t="shared" si="70"/>
        <v>#VALUE!</v>
      </c>
      <c r="AB39" s="52">
        <f t="shared" si="71"/>
        <v>100</v>
      </c>
      <c r="AC39" s="52">
        <v>80</v>
      </c>
      <c r="AD39" s="54">
        <f t="shared" si="72"/>
        <v>76.000000000000014</v>
      </c>
      <c r="AE39" s="54" t="e">
        <f t="shared" si="73"/>
        <v>#VALUE!</v>
      </c>
      <c r="AF39" s="52">
        <f t="shared" si="74"/>
        <v>76.000000000000014</v>
      </c>
      <c r="AG39" s="52">
        <f t="shared" si="75"/>
        <v>99.999999999999986</v>
      </c>
      <c r="AH39" s="59" t="e">
        <f t="shared" si="76"/>
        <v>#VALUE!</v>
      </c>
      <c r="AI39" s="59" t="e">
        <f t="shared" si="77"/>
        <v>#VALUE!</v>
      </c>
      <c r="AJ39" s="59">
        <f t="shared" si="78"/>
        <v>256</v>
      </c>
      <c r="AK39" s="59"/>
      <c r="AN39" s="56"/>
      <c r="AO39" s="57"/>
      <c r="AP39" s="54"/>
      <c r="AQ39" s="60"/>
    </row>
    <row r="40" spans="1:43" s="52" customFormat="1" ht="30" customHeight="1">
      <c r="A40" s="226"/>
      <c r="B40" s="234" t="str">
        <f>'SKP 2021'!C45</f>
        <v>Tersedianya layanan pengelolaan video conference yang prima.</v>
      </c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6"/>
      <c r="W40" s="52">
        <f t="shared" si="67"/>
        <v>0</v>
      </c>
      <c r="X40" s="52">
        <f t="shared" si="68"/>
        <v>0</v>
      </c>
      <c r="Z40" s="52" t="e">
        <f t="shared" si="69"/>
        <v>#DIV/0!</v>
      </c>
      <c r="AA40" s="53" t="e">
        <f t="shared" si="70"/>
        <v>#DIV/0!</v>
      </c>
      <c r="AB40" s="52" t="e">
        <f t="shared" si="71"/>
        <v>#DIV/0!</v>
      </c>
      <c r="AC40" s="52" t="e">
        <f t="shared" ref="AC32:AC56" si="79">P40/G40*100</f>
        <v>#DIV/0!</v>
      </c>
      <c r="AD40" s="54" t="e">
        <f t="shared" si="72"/>
        <v>#DIV/0!</v>
      </c>
      <c r="AE40" s="54" t="e">
        <f t="shared" si="73"/>
        <v>#DIV/0!</v>
      </c>
      <c r="AF40" s="52" t="e">
        <f t="shared" si="74"/>
        <v>#DIV/0!</v>
      </c>
      <c r="AG40" s="52" t="e">
        <f t="shared" si="75"/>
        <v>#DIV/0!</v>
      </c>
      <c r="AH40" s="59" t="e">
        <f t="shared" si="76"/>
        <v>#DIV/0!</v>
      </c>
      <c r="AI40" s="59" t="e">
        <f t="shared" si="77"/>
        <v>#DIV/0!</v>
      </c>
      <c r="AJ40" s="59" t="e">
        <f t="shared" si="78"/>
        <v>#DIV/0!</v>
      </c>
      <c r="AK40" s="59"/>
      <c r="AN40" s="56"/>
      <c r="AO40" s="57"/>
      <c r="AP40" s="54"/>
      <c r="AQ40" s="60"/>
    </row>
    <row r="41" spans="1:43" s="52" customFormat="1" ht="30" customHeight="1">
      <c r="A41" s="226">
        <f>'SKP 2021'!B46</f>
        <v>27</v>
      </c>
      <c r="B41" s="227" t="str">
        <f>'SKP 2021'!C46</f>
        <v>Menyiapkan peralatan video conference</v>
      </c>
      <c r="C41" s="226">
        <f>'SKP 2021'!G46</f>
        <v>0.79200000000000004</v>
      </c>
      <c r="D41" s="228">
        <f>'SKP 2021'!H46</f>
        <v>24</v>
      </c>
      <c r="E41" s="226">
        <v>12</v>
      </c>
      <c r="F41" s="226" t="str">
        <f>'SKP 2021'!I46</f>
        <v>Dokumen</v>
      </c>
      <c r="G41" s="226">
        <f>'SKP 2021'!J46</f>
        <v>100</v>
      </c>
      <c r="H41" s="228">
        <f>'SKP 2021'!K46</f>
        <v>12</v>
      </c>
      <c r="I41" s="226">
        <v>6</v>
      </c>
      <c r="J41" s="226" t="str">
        <f>'SKP 2021'!L46</f>
        <v>bulan</v>
      </c>
      <c r="K41" s="226" t="s">
        <v>50</v>
      </c>
      <c r="L41" s="226" t="s">
        <v>50</v>
      </c>
      <c r="M41" s="226">
        <f t="shared" si="41"/>
        <v>0.39600000000000002</v>
      </c>
      <c r="N41" s="226">
        <f t="shared" si="31"/>
        <v>12</v>
      </c>
      <c r="O41" s="230" t="str">
        <f t="shared" si="27"/>
        <v>Dokumen</v>
      </c>
      <c r="P41" s="226">
        <v>100</v>
      </c>
      <c r="Q41" s="226">
        <v>6</v>
      </c>
      <c r="R41" s="226" t="str">
        <f t="shared" si="28"/>
        <v>bulan</v>
      </c>
      <c r="S41" s="226" t="s">
        <v>50</v>
      </c>
      <c r="T41" s="232">
        <f t="shared" si="32"/>
        <v>271</v>
      </c>
      <c r="U41" s="232">
        <f t="shared" si="33"/>
        <v>90.333333333333329</v>
      </c>
      <c r="W41" s="52">
        <f t="shared" si="67"/>
        <v>1</v>
      </c>
      <c r="X41" s="52">
        <f t="shared" si="68"/>
        <v>90.333333333333329</v>
      </c>
      <c r="Z41" s="52">
        <f t="shared" si="69"/>
        <v>0</v>
      </c>
      <c r="AA41" s="53" t="e">
        <f t="shared" si="70"/>
        <v>#VALUE!</v>
      </c>
      <c r="AB41" s="52">
        <f t="shared" si="71"/>
        <v>100</v>
      </c>
      <c r="AC41" s="52">
        <v>95</v>
      </c>
      <c r="AD41" s="54">
        <f t="shared" si="72"/>
        <v>76.000000000000014</v>
      </c>
      <c r="AE41" s="54" t="e">
        <f t="shared" si="73"/>
        <v>#VALUE!</v>
      </c>
      <c r="AF41" s="52">
        <f t="shared" si="74"/>
        <v>76.000000000000014</v>
      </c>
      <c r="AG41" s="52">
        <f t="shared" si="75"/>
        <v>99.999999999999986</v>
      </c>
      <c r="AH41" s="59" t="e">
        <f t="shared" si="76"/>
        <v>#VALUE!</v>
      </c>
      <c r="AI41" s="59" t="e">
        <f t="shared" si="77"/>
        <v>#VALUE!</v>
      </c>
      <c r="AJ41" s="59">
        <f t="shared" si="78"/>
        <v>271</v>
      </c>
      <c r="AK41" s="59"/>
      <c r="AN41" s="56"/>
      <c r="AO41" s="57"/>
      <c r="AP41" s="54"/>
      <c r="AQ41" s="60"/>
    </row>
    <row r="42" spans="1:43" s="52" customFormat="1" ht="30" customHeight="1">
      <c r="A42" s="226"/>
      <c r="B42" s="234" t="str">
        <f>'SKP 2021'!C47</f>
        <v>Tersedianya layanan analisis data spasial yang prima.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6"/>
      <c r="W42" s="52">
        <f t="shared" si="67"/>
        <v>0</v>
      </c>
      <c r="X42" s="52">
        <f t="shared" si="68"/>
        <v>0</v>
      </c>
      <c r="Z42" s="52" t="e">
        <f t="shared" si="69"/>
        <v>#DIV/0!</v>
      </c>
      <c r="AA42" s="53" t="e">
        <f t="shared" si="70"/>
        <v>#DIV/0!</v>
      </c>
      <c r="AB42" s="52" t="e">
        <f t="shared" si="71"/>
        <v>#DIV/0!</v>
      </c>
      <c r="AC42" s="52" t="e">
        <f t="shared" si="79"/>
        <v>#DIV/0!</v>
      </c>
      <c r="AD42" s="54" t="e">
        <f t="shared" si="72"/>
        <v>#DIV/0!</v>
      </c>
      <c r="AE42" s="54" t="e">
        <f t="shared" si="73"/>
        <v>#DIV/0!</v>
      </c>
      <c r="AF42" s="52" t="e">
        <f t="shared" si="74"/>
        <v>#DIV/0!</v>
      </c>
      <c r="AG42" s="52" t="e">
        <f t="shared" si="75"/>
        <v>#DIV/0!</v>
      </c>
      <c r="AH42" s="59" t="e">
        <f t="shared" si="76"/>
        <v>#DIV/0!</v>
      </c>
      <c r="AI42" s="59" t="e">
        <f t="shared" si="77"/>
        <v>#DIV/0!</v>
      </c>
      <c r="AJ42" s="59" t="e">
        <f t="shared" si="78"/>
        <v>#DIV/0!</v>
      </c>
      <c r="AK42" s="59"/>
      <c r="AN42" s="56"/>
      <c r="AO42" s="57"/>
      <c r="AP42" s="54"/>
      <c r="AQ42" s="60"/>
    </row>
    <row r="43" spans="1:43" s="52" customFormat="1" ht="30" customHeight="1">
      <c r="A43" s="226">
        <f>'SKP 2021'!B48</f>
        <v>28</v>
      </c>
      <c r="B43" s="227" t="str">
        <f>'SKP 2021'!C48</f>
        <v xml:space="preserve">Membuat peta tematik rinci </v>
      </c>
      <c r="C43" s="226">
        <f>'SKP 2021'!G48</f>
        <v>0.66</v>
      </c>
      <c r="D43" s="228">
        <f>'SKP 2021'!H48</f>
        <v>4</v>
      </c>
      <c r="E43" s="226">
        <v>1</v>
      </c>
      <c r="F43" s="226" t="str">
        <f>'SKP 2021'!I48</f>
        <v>Dokumen</v>
      </c>
      <c r="G43" s="226">
        <f>'SKP 2021'!J48</f>
        <v>100</v>
      </c>
      <c r="H43" s="228">
        <f>'SKP 2021'!K48</f>
        <v>12</v>
      </c>
      <c r="I43" s="226">
        <v>6</v>
      </c>
      <c r="J43" s="226" t="str">
        <f>'SKP 2021'!L48</f>
        <v>bulan</v>
      </c>
      <c r="K43" s="226" t="s">
        <v>50</v>
      </c>
      <c r="L43" s="226" t="s">
        <v>50</v>
      </c>
      <c r="M43" s="226">
        <f t="shared" si="41"/>
        <v>0.16500000000000001</v>
      </c>
      <c r="N43" s="226">
        <f t="shared" si="31"/>
        <v>1</v>
      </c>
      <c r="O43" s="230" t="str">
        <f t="shared" si="27"/>
        <v>Dokumen</v>
      </c>
      <c r="P43" s="226">
        <v>100</v>
      </c>
      <c r="Q43" s="226">
        <v>6</v>
      </c>
      <c r="R43" s="226" t="str">
        <f t="shared" si="28"/>
        <v>bulan</v>
      </c>
      <c r="S43" s="226" t="s">
        <v>50</v>
      </c>
      <c r="T43" s="232">
        <f t="shared" si="32"/>
        <v>266</v>
      </c>
      <c r="U43" s="232">
        <f t="shared" si="33"/>
        <v>88.666666666666671</v>
      </c>
      <c r="W43" s="52">
        <f t="shared" si="67"/>
        <v>1</v>
      </c>
      <c r="X43" s="52">
        <f t="shared" si="68"/>
        <v>88.666666666666671</v>
      </c>
      <c r="Z43" s="52">
        <f t="shared" si="69"/>
        <v>0</v>
      </c>
      <c r="AA43" s="53" t="e">
        <f t="shared" si="70"/>
        <v>#VALUE!</v>
      </c>
      <c r="AB43" s="52">
        <f t="shared" si="71"/>
        <v>100</v>
      </c>
      <c r="AC43" s="52">
        <v>90</v>
      </c>
      <c r="AD43" s="54">
        <f t="shared" si="72"/>
        <v>76.000000000000014</v>
      </c>
      <c r="AE43" s="54" t="e">
        <f t="shared" si="73"/>
        <v>#VALUE!</v>
      </c>
      <c r="AF43" s="52">
        <f t="shared" si="74"/>
        <v>76.000000000000014</v>
      </c>
      <c r="AG43" s="52">
        <f t="shared" si="75"/>
        <v>99.999999999999986</v>
      </c>
      <c r="AH43" s="59" t="e">
        <f t="shared" si="76"/>
        <v>#VALUE!</v>
      </c>
      <c r="AI43" s="59" t="e">
        <f t="shared" si="77"/>
        <v>#VALUE!</v>
      </c>
      <c r="AJ43" s="59">
        <f t="shared" si="78"/>
        <v>266</v>
      </c>
      <c r="AK43" s="59"/>
      <c r="AN43" s="56"/>
      <c r="AO43" s="57"/>
      <c r="AP43" s="54"/>
      <c r="AQ43" s="60"/>
    </row>
    <row r="44" spans="1:43" s="52" customFormat="1" ht="30" customHeight="1">
      <c r="A44" s="226">
        <f>'SKP 2021'!B49</f>
        <v>29</v>
      </c>
      <c r="B44" s="227" t="str">
        <f>'SKP 2021'!C49</f>
        <v xml:space="preserve">Melakukan pengolahan data atribut dan spasial rinci </v>
      </c>
      <c r="C44" s="226">
        <f>'SKP 2021'!G49</f>
        <v>0.36</v>
      </c>
      <c r="D44" s="228">
        <f>'SKP 2021'!H49</f>
        <v>4</v>
      </c>
      <c r="E44" s="226">
        <v>1</v>
      </c>
      <c r="F44" s="226" t="str">
        <f>'SKP 2021'!I49</f>
        <v>Dokumen</v>
      </c>
      <c r="G44" s="226">
        <f>'SKP 2021'!J49</f>
        <v>100</v>
      </c>
      <c r="H44" s="228">
        <f>'SKP 2021'!K49</f>
        <v>12</v>
      </c>
      <c r="I44" s="226">
        <v>6</v>
      </c>
      <c r="J44" s="226" t="str">
        <f>'SKP 2021'!L49</f>
        <v>bulan</v>
      </c>
      <c r="K44" s="226" t="s">
        <v>50</v>
      </c>
      <c r="L44" s="226" t="s">
        <v>50</v>
      </c>
      <c r="M44" s="226">
        <f t="shared" si="41"/>
        <v>0.09</v>
      </c>
      <c r="N44" s="226">
        <f t="shared" si="31"/>
        <v>1</v>
      </c>
      <c r="O44" s="230" t="str">
        <f t="shared" si="27"/>
        <v>Dokumen</v>
      </c>
      <c r="P44" s="226">
        <v>100</v>
      </c>
      <c r="Q44" s="226">
        <v>6</v>
      </c>
      <c r="R44" s="226" t="str">
        <f t="shared" si="28"/>
        <v>bulan</v>
      </c>
      <c r="S44" s="226" t="s">
        <v>50</v>
      </c>
      <c r="T44" s="232">
        <f t="shared" si="32"/>
        <v>261</v>
      </c>
      <c r="U44" s="232">
        <f t="shared" si="33"/>
        <v>87</v>
      </c>
      <c r="W44" s="52">
        <f t="shared" si="67"/>
        <v>1</v>
      </c>
      <c r="X44" s="52">
        <f t="shared" si="68"/>
        <v>87</v>
      </c>
      <c r="Z44" s="52">
        <f t="shared" si="69"/>
        <v>0</v>
      </c>
      <c r="AA44" s="53" t="e">
        <f t="shared" si="70"/>
        <v>#VALUE!</v>
      </c>
      <c r="AB44" s="52">
        <f t="shared" si="71"/>
        <v>100</v>
      </c>
      <c r="AC44" s="52">
        <v>85</v>
      </c>
      <c r="AD44" s="54">
        <f t="shared" si="72"/>
        <v>76.000000000000014</v>
      </c>
      <c r="AE44" s="54" t="e">
        <f t="shared" si="73"/>
        <v>#VALUE!</v>
      </c>
      <c r="AF44" s="52">
        <f t="shared" si="74"/>
        <v>76.000000000000014</v>
      </c>
      <c r="AG44" s="52">
        <f t="shared" si="75"/>
        <v>99.999999999999986</v>
      </c>
      <c r="AH44" s="59" t="e">
        <f t="shared" si="76"/>
        <v>#VALUE!</v>
      </c>
      <c r="AI44" s="59" t="e">
        <f t="shared" si="77"/>
        <v>#VALUE!</v>
      </c>
      <c r="AJ44" s="59">
        <f t="shared" si="78"/>
        <v>261</v>
      </c>
      <c r="AK44" s="59"/>
      <c r="AN44" s="56"/>
      <c r="AO44" s="57"/>
      <c r="AP44" s="54"/>
      <c r="AQ44" s="60"/>
    </row>
    <row r="45" spans="1:43" s="52" customFormat="1" ht="30" customHeight="1">
      <c r="A45" s="226">
        <f>'SKP 2021'!B50</f>
        <v>30</v>
      </c>
      <c r="B45" s="227" t="str">
        <f>'SKP 2021'!C50</f>
        <v xml:space="preserve">Melakukan analisis data spasial </v>
      </c>
      <c r="C45" s="226">
        <f>'SKP 2021'!G50</f>
        <v>0.4</v>
      </c>
      <c r="D45" s="228">
        <f>'SKP 2021'!H50</f>
        <v>4</v>
      </c>
      <c r="E45" s="226">
        <v>1</v>
      </c>
      <c r="F45" s="226" t="str">
        <f>'SKP 2021'!I50</f>
        <v>Dokumen</v>
      </c>
      <c r="G45" s="226">
        <f>'SKP 2021'!J50</f>
        <v>100</v>
      </c>
      <c r="H45" s="228">
        <f>'SKP 2021'!K50</f>
        <v>12</v>
      </c>
      <c r="I45" s="226">
        <v>6</v>
      </c>
      <c r="J45" s="226" t="str">
        <f>'SKP 2021'!L50</f>
        <v>bulan</v>
      </c>
      <c r="K45" s="226" t="s">
        <v>50</v>
      </c>
      <c r="L45" s="226" t="s">
        <v>50</v>
      </c>
      <c r="M45" s="226">
        <f t="shared" si="41"/>
        <v>0.1</v>
      </c>
      <c r="N45" s="226">
        <f t="shared" si="31"/>
        <v>1</v>
      </c>
      <c r="O45" s="230" t="str">
        <f t="shared" si="27"/>
        <v>Dokumen</v>
      </c>
      <c r="P45" s="226">
        <v>100</v>
      </c>
      <c r="Q45" s="226">
        <v>6</v>
      </c>
      <c r="R45" s="226" t="str">
        <f t="shared" si="28"/>
        <v>bulan</v>
      </c>
      <c r="S45" s="226" t="s">
        <v>50</v>
      </c>
      <c r="T45" s="232">
        <f t="shared" si="32"/>
        <v>261</v>
      </c>
      <c r="U45" s="232">
        <f t="shared" si="33"/>
        <v>87</v>
      </c>
      <c r="W45" s="52">
        <f t="shared" si="67"/>
        <v>1</v>
      </c>
      <c r="X45" s="52">
        <f t="shared" si="68"/>
        <v>87</v>
      </c>
      <c r="Z45" s="52">
        <f t="shared" si="69"/>
        <v>0</v>
      </c>
      <c r="AA45" s="53" t="e">
        <f t="shared" si="70"/>
        <v>#VALUE!</v>
      </c>
      <c r="AB45" s="52">
        <f t="shared" si="71"/>
        <v>100</v>
      </c>
      <c r="AC45" s="52">
        <v>85</v>
      </c>
      <c r="AD45" s="54">
        <f t="shared" si="72"/>
        <v>76.000000000000014</v>
      </c>
      <c r="AE45" s="54" t="e">
        <f t="shared" si="73"/>
        <v>#VALUE!</v>
      </c>
      <c r="AF45" s="52">
        <f t="shared" si="74"/>
        <v>76.000000000000014</v>
      </c>
      <c r="AG45" s="52">
        <f t="shared" si="75"/>
        <v>99.999999999999986</v>
      </c>
      <c r="AH45" s="59" t="e">
        <f t="shared" si="76"/>
        <v>#VALUE!</v>
      </c>
      <c r="AI45" s="59" t="e">
        <f t="shared" si="77"/>
        <v>#VALUE!</v>
      </c>
      <c r="AJ45" s="59">
        <f t="shared" si="78"/>
        <v>261</v>
      </c>
      <c r="AK45" s="59"/>
      <c r="AN45" s="56"/>
      <c r="AO45" s="57"/>
      <c r="AP45" s="54"/>
      <c r="AQ45" s="60"/>
    </row>
    <row r="46" spans="1:43" s="52" customFormat="1" ht="30" customHeight="1">
      <c r="A46" s="226"/>
      <c r="B46" s="234" t="str">
        <f>'SKP 2021'!C51</f>
        <v>Digitalisasi Titik Bangunan Hasil SP2020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6"/>
      <c r="W46" s="52">
        <f t="shared" si="67"/>
        <v>0</v>
      </c>
      <c r="X46" s="52">
        <f t="shared" si="68"/>
        <v>0</v>
      </c>
      <c r="Z46" s="52" t="e">
        <f t="shared" si="69"/>
        <v>#DIV/0!</v>
      </c>
      <c r="AA46" s="53" t="e">
        <f t="shared" si="70"/>
        <v>#DIV/0!</v>
      </c>
      <c r="AB46" s="52" t="e">
        <f t="shared" si="71"/>
        <v>#DIV/0!</v>
      </c>
      <c r="AC46" s="52" t="e">
        <f t="shared" si="79"/>
        <v>#DIV/0!</v>
      </c>
      <c r="AD46" s="54" t="e">
        <f t="shared" si="72"/>
        <v>#DIV/0!</v>
      </c>
      <c r="AE46" s="54" t="e">
        <f t="shared" si="73"/>
        <v>#DIV/0!</v>
      </c>
      <c r="AF46" s="52" t="e">
        <f t="shared" si="74"/>
        <v>#DIV/0!</v>
      </c>
      <c r="AG46" s="52" t="e">
        <f t="shared" si="75"/>
        <v>#DIV/0!</v>
      </c>
      <c r="AH46" s="59" t="e">
        <f t="shared" si="76"/>
        <v>#DIV/0!</v>
      </c>
      <c r="AI46" s="59" t="e">
        <f t="shared" si="77"/>
        <v>#DIV/0!</v>
      </c>
      <c r="AJ46" s="59" t="e">
        <f t="shared" si="78"/>
        <v>#DIV/0!</v>
      </c>
      <c r="AK46" s="59"/>
      <c r="AN46" s="56"/>
      <c r="AO46" s="57"/>
      <c r="AP46" s="54"/>
      <c r="AQ46" s="60"/>
    </row>
    <row r="47" spans="1:43" s="52" customFormat="1" ht="30" customHeight="1">
      <c r="A47" s="226">
        <f>'SKP 2021'!B52</f>
        <v>31</v>
      </c>
      <c r="B47" s="227" t="str">
        <f>'SKP 2021'!C52</f>
        <v>Menjadi peserta pada pelatihan instruktur nasional.</v>
      </c>
      <c r="C47" s="226">
        <f>'SKP 2021'!G52</f>
        <v>0.5</v>
      </c>
      <c r="D47" s="228">
        <f>'SKP 2021'!H52</f>
        <v>24</v>
      </c>
      <c r="E47" s="226">
        <v>1</v>
      </c>
      <c r="F47" s="226" t="str">
        <f>'SKP 2021'!I52</f>
        <v>Jam pelajaran</v>
      </c>
      <c r="G47" s="226">
        <f>'SKP 2021'!J52</f>
        <v>100</v>
      </c>
      <c r="H47" s="228">
        <f>'SKP 2021'!K52</f>
        <v>12</v>
      </c>
      <c r="I47" s="226">
        <v>6</v>
      </c>
      <c r="J47" s="226" t="str">
        <f>'SKP 2021'!L52</f>
        <v>bulan</v>
      </c>
      <c r="K47" s="226" t="s">
        <v>50</v>
      </c>
      <c r="L47" s="226" t="s">
        <v>50</v>
      </c>
      <c r="M47" s="226">
        <f>C47</f>
        <v>0.5</v>
      </c>
      <c r="N47" s="226">
        <f t="shared" si="31"/>
        <v>1</v>
      </c>
      <c r="O47" s="230" t="str">
        <f t="shared" si="27"/>
        <v>Jam pelajaran</v>
      </c>
      <c r="P47" s="226">
        <v>100</v>
      </c>
      <c r="Q47" s="226">
        <v>6</v>
      </c>
      <c r="R47" s="226" t="str">
        <f t="shared" si="28"/>
        <v>bulan</v>
      </c>
      <c r="S47" s="226" t="s">
        <v>50</v>
      </c>
      <c r="T47" s="232">
        <f t="shared" si="32"/>
        <v>268</v>
      </c>
      <c r="U47" s="232">
        <f t="shared" si="33"/>
        <v>89.333333333333329</v>
      </c>
      <c r="W47" s="52">
        <f t="shared" si="67"/>
        <v>1</v>
      </c>
      <c r="X47" s="52">
        <f t="shared" si="68"/>
        <v>89.333333333333329</v>
      </c>
      <c r="Z47" s="52">
        <f t="shared" si="69"/>
        <v>0</v>
      </c>
      <c r="AA47" s="53" t="e">
        <f t="shared" si="70"/>
        <v>#VALUE!</v>
      </c>
      <c r="AB47" s="52">
        <f t="shared" si="71"/>
        <v>100</v>
      </c>
      <c r="AC47" s="52">
        <v>92</v>
      </c>
      <c r="AD47" s="54">
        <f t="shared" si="72"/>
        <v>76.000000000000014</v>
      </c>
      <c r="AE47" s="54" t="e">
        <f t="shared" si="73"/>
        <v>#VALUE!</v>
      </c>
      <c r="AF47" s="52">
        <f t="shared" si="74"/>
        <v>76.000000000000014</v>
      </c>
      <c r="AG47" s="52">
        <f t="shared" si="75"/>
        <v>99.999999999999986</v>
      </c>
      <c r="AH47" s="59" t="e">
        <f t="shared" si="76"/>
        <v>#VALUE!</v>
      </c>
      <c r="AI47" s="59" t="e">
        <f t="shared" si="77"/>
        <v>#VALUE!</v>
      </c>
      <c r="AJ47" s="59">
        <f t="shared" si="78"/>
        <v>268</v>
      </c>
      <c r="AK47" s="59"/>
      <c r="AN47" s="56"/>
      <c r="AO47" s="57"/>
      <c r="AP47" s="54"/>
      <c r="AQ47" s="60"/>
    </row>
    <row r="48" spans="1:43" s="52" customFormat="1" ht="30" customHeight="1">
      <c r="A48" s="226">
        <f>'SKP 2021'!B53</f>
        <v>32</v>
      </c>
      <c r="B48" s="227" t="str">
        <f>'SKP 2021'!C53</f>
        <v>Menjadi instruktur pada pelatihan instruktur daerah.</v>
      </c>
      <c r="C48" s="226">
        <f>'SKP 2021'!G53</f>
        <v>0.4</v>
      </c>
      <c r="D48" s="228">
        <f>'SKP 2021'!H53</f>
        <v>24</v>
      </c>
      <c r="E48" s="226">
        <v>1</v>
      </c>
      <c r="F48" s="226" t="str">
        <f>'SKP 2021'!I53</f>
        <v>Jam pelajaran</v>
      </c>
      <c r="G48" s="226">
        <f>'SKP 2021'!J53</f>
        <v>100</v>
      </c>
      <c r="H48" s="228">
        <f>'SKP 2021'!K53</f>
        <v>12</v>
      </c>
      <c r="I48" s="226">
        <v>6</v>
      </c>
      <c r="J48" s="226" t="str">
        <f>'SKP 2021'!L53</f>
        <v>bulan</v>
      </c>
      <c r="K48" s="226" t="s">
        <v>50</v>
      </c>
      <c r="L48" s="226" t="s">
        <v>50</v>
      </c>
      <c r="M48" s="226">
        <f>C48</f>
        <v>0.4</v>
      </c>
      <c r="N48" s="226">
        <f t="shared" si="31"/>
        <v>1</v>
      </c>
      <c r="O48" s="230" t="str">
        <f t="shared" si="27"/>
        <v>Jam pelajaran</v>
      </c>
      <c r="P48" s="226">
        <v>100</v>
      </c>
      <c r="Q48" s="226">
        <v>6</v>
      </c>
      <c r="R48" s="226" t="str">
        <f t="shared" si="28"/>
        <v>bulan</v>
      </c>
      <c r="S48" s="226" t="s">
        <v>50</v>
      </c>
      <c r="T48" s="232">
        <f t="shared" si="32"/>
        <v>266</v>
      </c>
      <c r="U48" s="232">
        <f t="shared" si="33"/>
        <v>88.666666666666671</v>
      </c>
      <c r="W48" s="52">
        <f t="shared" si="67"/>
        <v>1</v>
      </c>
      <c r="X48" s="52">
        <f t="shared" si="68"/>
        <v>88.666666666666671</v>
      </c>
      <c r="Z48" s="52">
        <f t="shared" si="69"/>
        <v>0</v>
      </c>
      <c r="AA48" s="53" t="e">
        <f t="shared" si="70"/>
        <v>#VALUE!</v>
      </c>
      <c r="AB48" s="52">
        <f t="shared" si="71"/>
        <v>100</v>
      </c>
      <c r="AC48" s="52">
        <v>90</v>
      </c>
      <c r="AD48" s="54">
        <f t="shared" si="72"/>
        <v>76.000000000000014</v>
      </c>
      <c r="AE48" s="54" t="e">
        <f t="shared" si="73"/>
        <v>#VALUE!</v>
      </c>
      <c r="AF48" s="52">
        <f t="shared" si="74"/>
        <v>76.000000000000014</v>
      </c>
      <c r="AG48" s="52">
        <f t="shared" si="75"/>
        <v>99.999999999999986</v>
      </c>
      <c r="AH48" s="59" t="e">
        <f t="shared" si="76"/>
        <v>#VALUE!</v>
      </c>
      <c r="AI48" s="59" t="e">
        <f t="shared" si="77"/>
        <v>#VALUE!</v>
      </c>
      <c r="AJ48" s="59">
        <f t="shared" si="78"/>
        <v>266</v>
      </c>
      <c r="AK48" s="59"/>
      <c r="AN48" s="56"/>
      <c r="AO48" s="57"/>
      <c r="AP48" s="54"/>
      <c r="AQ48" s="60"/>
    </row>
    <row r="49" spans="1:44" s="52" customFormat="1" ht="30" customHeight="1">
      <c r="A49" s="226">
        <f>'SKP 2021'!B54</f>
        <v>33</v>
      </c>
      <c r="B49" s="233" t="str">
        <f>'SKP 2021'!C54</f>
        <v xml:space="preserve">Melakukan pengolahan data atribut dan spasial rinci </v>
      </c>
      <c r="C49" s="226">
        <f>'SKP 2021'!G54</f>
        <v>1.53</v>
      </c>
      <c r="D49" s="228">
        <f>'SKP 2021'!H54</f>
        <v>17</v>
      </c>
      <c r="E49" s="226">
        <v>0</v>
      </c>
      <c r="F49" s="226" t="str">
        <f>'SKP 2021'!I54</f>
        <v>Dokumen</v>
      </c>
      <c r="G49" s="226">
        <f>'SKP 2021'!J54</f>
        <v>100</v>
      </c>
      <c r="H49" s="228">
        <f>'SKP 2021'!K54</f>
        <v>12</v>
      </c>
      <c r="I49" s="226">
        <v>12</v>
      </c>
      <c r="J49" s="226" t="str">
        <f>'SKP 2021'!L54</f>
        <v>bulan</v>
      </c>
      <c r="K49" s="226" t="s">
        <v>50</v>
      </c>
      <c r="L49" s="226" t="s">
        <v>50</v>
      </c>
      <c r="M49" s="226">
        <f t="shared" si="41"/>
        <v>0</v>
      </c>
      <c r="N49" s="226">
        <v>0</v>
      </c>
      <c r="O49" s="230" t="str">
        <f t="shared" si="27"/>
        <v>Dokumen</v>
      </c>
      <c r="P49" s="226">
        <v>100</v>
      </c>
      <c r="Q49" s="226">
        <v>6</v>
      </c>
      <c r="R49" s="226" t="str">
        <f t="shared" si="28"/>
        <v>bulan</v>
      </c>
      <c r="S49" s="226" t="s">
        <v>50</v>
      </c>
      <c r="T49" s="232">
        <v>0</v>
      </c>
      <c r="U49" s="232">
        <v>0</v>
      </c>
      <c r="W49" s="52">
        <f t="shared" ref="W49" si="80">IF(E49&gt;0,1,0)</f>
        <v>0</v>
      </c>
      <c r="X49" s="52">
        <f t="shared" ref="X49" si="81">IFERROR(U49,0)</f>
        <v>0</v>
      </c>
      <c r="Z49" s="52">
        <f t="shared" ref="Z49" si="82">100-(Q49/I49*100)</f>
        <v>50</v>
      </c>
      <c r="AA49" s="53" t="e">
        <f t="shared" ref="AA49" si="83">100-(S49/L49*100)</f>
        <v>#VALUE!</v>
      </c>
      <c r="AB49" s="52" t="e">
        <f t="shared" ref="AB49" si="84">N49/E49*100</f>
        <v>#DIV/0!</v>
      </c>
      <c r="AC49" s="52">
        <f t="shared" ref="AC49" si="85">P49/G49*100</f>
        <v>100</v>
      </c>
      <c r="AD49" s="54">
        <f t="shared" ref="AD49" si="86">IF(Z49&gt;24,AG49,AF49)</f>
        <v>50</v>
      </c>
      <c r="AE49" s="54" t="e">
        <f t="shared" ref="AE49" si="87">IF(AA49&gt;24,AI49,AH49)</f>
        <v>#VALUE!</v>
      </c>
      <c r="AF49" s="52">
        <f t="shared" ref="AF49" si="88">((1.76*I49-Q49)/I49)*100</f>
        <v>126</v>
      </c>
      <c r="AG49" s="52">
        <f t="shared" ref="AG49" si="89">76-((((1.76*I49-Q49)/I49)*100)-100)</f>
        <v>50</v>
      </c>
      <c r="AH49" s="59" t="e">
        <f t="shared" ref="AH49" si="90">((1.76*L49-S49)/L49)*100</f>
        <v>#VALUE!</v>
      </c>
      <c r="AI49" s="59" t="e">
        <f t="shared" ref="AI49" si="91">76-((((1.76*L49-S49)/L49)*100)-100)</f>
        <v>#VALUE!</v>
      </c>
      <c r="AJ49" s="59" t="e">
        <f t="shared" ref="AJ49" si="92">IFERROR(SUM(AB49:AE49),SUM(AB49:AD49))</f>
        <v>#DIV/0!</v>
      </c>
      <c r="AK49" s="59"/>
      <c r="AN49" s="56"/>
      <c r="AO49" s="57"/>
      <c r="AP49" s="54"/>
      <c r="AQ49" s="60"/>
    </row>
    <row r="50" spans="1:44" s="52" customFormat="1" ht="30" customHeight="1">
      <c r="A50" s="226">
        <f>'SKP 2021'!B55</f>
        <v>34</v>
      </c>
      <c r="B50" s="227" t="str">
        <f>'SKP 2021'!C55</f>
        <v>Melakukan pemantauan (monitoring) pengolahan data</v>
      </c>
      <c r="C50" s="226">
        <f>'SKP 2021'!G55</f>
        <v>0.08</v>
      </c>
      <c r="D50" s="228">
        <f>'SKP 2021'!H55</f>
        <v>1</v>
      </c>
      <c r="E50" s="226">
        <v>1</v>
      </c>
      <c r="F50" s="226" t="str">
        <f>'SKP 2021'!I55</f>
        <v>Dokumen</v>
      </c>
      <c r="G50" s="226">
        <f>'SKP 2021'!J55</f>
        <v>100</v>
      </c>
      <c r="H50" s="228">
        <f>'SKP 2021'!K55</f>
        <v>12</v>
      </c>
      <c r="I50" s="226">
        <v>6</v>
      </c>
      <c r="J50" s="226" t="str">
        <f>'SKP 2021'!L55</f>
        <v>bulan</v>
      </c>
      <c r="K50" s="226" t="s">
        <v>50</v>
      </c>
      <c r="L50" s="226" t="s">
        <v>50</v>
      </c>
      <c r="M50" s="226">
        <f t="shared" si="41"/>
        <v>0.08</v>
      </c>
      <c r="N50" s="226">
        <f t="shared" si="31"/>
        <v>1</v>
      </c>
      <c r="O50" s="230" t="str">
        <f t="shared" si="27"/>
        <v>Dokumen</v>
      </c>
      <c r="P50" s="226">
        <v>100</v>
      </c>
      <c r="Q50" s="226">
        <v>6</v>
      </c>
      <c r="R50" s="226" t="str">
        <f t="shared" si="28"/>
        <v>bulan</v>
      </c>
      <c r="S50" s="226" t="s">
        <v>50</v>
      </c>
      <c r="T50" s="232">
        <f t="shared" si="32"/>
        <v>266</v>
      </c>
      <c r="U50" s="232">
        <f t="shared" si="33"/>
        <v>88.666666666666671</v>
      </c>
      <c r="W50" s="52">
        <f t="shared" si="67"/>
        <v>1</v>
      </c>
      <c r="X50" s="52">
        <f t="shared" si="68"/>
        <v>88.666666666666671</v>
      </c>
      <c r="Z50" s="52">
        <f t="shared" si="69"/>
        <v>0</v>
      </c>
      <c r="AA50" s="53" t="e">
        <f t="shared" si="70"/>
        <v>#VALUE!</v>
      </c>
      <c r="AB50" s="52">
        <f t="shared" si="71"/>
        <v>100</v>
      </c>
      <c r="AC50" s="52">
        <v>90</v>
      </c>
      <c r="AD50" s="54">
        <f t="shared" si="72"/>
        <v>76.000000000000014</v>
      </c>
      <c r="AE50" s="54" t="e">
        <f t="shared" si="73"/>
        <v>#VALUE!</v>
      </c>
      <c r="AF50" s="52">
        <f t="shared" si="74"/>
        <v>76.000000000000014</v>
      </c>
      <c r="AG50" s="52">
        <f t="shared" si="75"/>
        <v>99.999999999999986</v>
      </c>
      <c r="AH50" s="59" t="e">
        <f t="shared" si="76"/>
        <v>#VALUE!</v>
      </c>
      <c r="AI50" s="59" t="e">
        <f t="shared" si="77"/>
        <v>#VALUE!</v>
      </c>
      <c r="AJ50" s="59">
        <f t="shared" si="78"/>
        <v>266</v>
      </c>
      <c r="AK50" s="59"/>
      <c r="AN50" s="56"/>
      <c r="AO50" s="57"/>
      <c r="AP50" s="54"/>
      <c r="AQ50" s="60"/>
    </row>
    <row r="51" spans="1:44" s="52" customFormat="1" ht="30" customHeight="1">
      <c r="A51" s="226">
        <f>'SKP 2021'!B56</f>
        <v>35</v>
      </c>
      <c r="B51" s="227" t="str">
        <f>'SKP 2021'!C56</f>
        <v>Melakukan evaluasi pengolahan data</v>
      </c>
      <c r="C51" s="226">
        <f>'SKP 2021'!G56</f>
        <v>0.1</v>
      </c>
      <c r="D51" s="228">
        <f>'SKP 2021'!H56</f>
        <v>1</v>
      </c>
      <c r="E51" s="226">
        <v>1</v>
      </c>
      <c r="F51" s="226" t="str">
        <f>'SKP 2021'!I56</f>
        <v>Dokumen</v>
      </c>
      <c r="G51" s="226">
        <f>'SKP 2021'!J56</f>
        <v>100</v>
      </c>
      <c r="H51" s="228">
        <f>'SKP 2021'!K56</f>
        <v>12</v>
      </c>
      <c r="I51" s="226">
        <v>6</v>
      </c>
      <c r="J51" s="226" t="str">
        <f>'SKP 2021'!L56</f>
        <v>bulan</v>
      </c>
      <c r="K51" s="226" t="s">
        <v>50</v>
      </c>
      <c r="L51" s="226" t="s">
        <v>50</v>
      </c>
      <c r="M51" s="226">
        <f t="shared" si="41"/>
        <v>0.1</v>
      </c>
      <c r="N51" s="226">
        <f t="shared" si="31"/>
        <v>1</v>
      </c>
      <c r="O51" s="230" t="str">
        <f t="shared" si="27"/>
        <v>Dokumen</v>
      </c>
      <c r="P51" s="226">
        <v>100</v>
      </c>
      <c r="Q51" s="226">
        <v>6</v>
      </c>
      <c r="R51" s="226" t="str">
        <f t="shared" si="28"/>
        <v>bulan</v>
      </c>
      <c r="S51" s="226" t="s">
        <v>50</v>
      </c>
      <c r="T51" s="232">
        <f t="shared" si="32"/>
        <v>266</v>
      </c>
      <c r="U51" s="232">
        <f t="shared" si="33"/>
        <v>88.666666666666671</v>
      </c>
      <c r="W51" s="52">
        <f t="shared" si="67"/>
        <v>1</v>
      </c>
      <c r="X51" s="52">
        <f t="shared" si="68"/>
        <v>88.666666666666671</v>
      </c>
      <c r="Z51" s="52">
        <f t="shared" si="69"/>
        <v>0</v>
      </c>
      <c r="AA51" s="53" t="e">
        <f t="shared" si="70"/>
        <v>#VALUE!</v>
      </c>
      <c r="AB51" s="52">
        <f t="shared" si="71"/>
        <v>100</v>
      </c>
      <c r="AC51" s="52">
        <v>90</v>
      </c>
      <c r="AD51" s="54">
        <f t="shared" si="72"/>
        <v>76.000000000000014</v>
      </c>
      <c r="AE51" s="54" t="e">
        <f t="shared" si="73"/>
        <v>#VALUE!</v>
      </c>
      <c r="AF51" s="52">
        <f t="shared" si="74"/>
        <v>76.000000000000014</v>
      </c>
      <c r="AG51" s="52">
        <f t="shared" si="75"/>
        <v>99.999999999999986</v>
      </c>
      <c r="AH51" s="59" t="e">
        <f t="shared" si="76"/>
        <v>#VALUE!</v>
      </c>
      <c r="AI51" s="59" t="e">
        <f t="shared" si="77"/>
        <v>#VALUE!</v>
      </c>
      <c r="AJ51" s="59">
        <f t="shared" si="78"/>
        <v>266</v>
      </c>
      <c r="AK51" s="59"/>
      <c r="AN51" s="56"/>
      <c r="AO51" s="57"/>
      <c r="AP51" s="54"/>
      <c r="AQ51" s="60"/>
    </row>
    <row r="52" spans="1:44" s="52" customFormat="1" ht="30" customHeight="1">
      <c r="A52" s="226"/>
      <c r="B52" s="227"/>
      <c r="C52" s="226"/>
      <c r="D52" s="228"/>
      <c r="E52" s="226"/>
      <c r="F52" s="226"/>
      <c r="G52" s="226"/>
      <c r="H52" s="228"/>
      <c r="I52" s="226"/>
      <c r="J52" s="226"/>
      <c r="K52" s="226"/>
      <c r="L52" s="229"/>
      <c r="M52" s="226"/>
      <c r="N52" s="226"/>
      <c r="O52" s="230"/>
      <c r="P52" s="226"/>
      <c r="Q52" s="226"/>
      <c r="R52" s="226"/>
      <c r="S52" s="231"/>
      <c r="T52" s="232"/>
      <c r="U52" s="232"/>
      <c r="W52" s="52">
        <f t="shared" si="67"/>
        <v>0</v>
      </c>
      <c r="X52" s="52">
        <f t="shared" si="68"/>
        <v>0</v>
      </c>
      <c r="Z52" s="52" t="e">
        <f t="shared" si="69"/>
        <v>#DIV/0!</v>
      </c>
      <c r="AA52" s="53" t="e">
        <f t="shared" si="70"/>
        <v>#DIV/0!</v>
      </c>
      <c r="AB52" s="52" t="e">
        <f t="shared" si="71"/>
        <v>#DIV/0!</v>
      </c>
      <c r="AC52" s="52" t="e">
        <f t="shared" si="79"/>
        <v>#DIV/0!</v>
      </c>
      <c r="AD52" s="54" t="e">
        <f t="shared" si="72"/>
        <v>#DIV/0!</v>
      </c>
      <c r="AE52" s="54" t="e">
        <f t="shared" si="73"/>
        <v>#DIV/0!</v>
      </c>
      <c r="AF52" s="52" t="e">
        <f t="shared" si="74"/>
        <v>#DIV/0!</v>
      </c>
      <c r="AG52" s="52" t="e">
        <f t="shared" si="75"/>
        <v>#DIV/0!</v>
      </c>
      <c r="AH52" s="59" t="e">
        <f t="shared" si="76"/>
        <v>#DIV/0!</v>
      </c>
      <c r="AI52" s="59" t="e">
        <f t="shared" si="77"/>
        <v>#DIV/0!</v>
      </c>
      <c r="AJ52" s="59" t="e">
        <f t="shared" si="78"/>
        <v>#DIV/0!</v>
      </c>
      <c r="AK52" s="59"/>
      <c r="AN52" s="56"/>
      <c r="AO52" s="57"/>
      <c r="AP52" s="54"/>
      <c r="AQ52" s="60"/>
    </row>
    <row r="53" spans="1:44" s="52" customFormat="1" ht="30" customHeight="1">
      <c r="A53" s="226"/>
      <c r="B53" s="234" t="str">
        <f>'SKP 2021'!C58</f>
        <v>Tambahan :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6"/>
      <c r="W53" s="52">
        <f t="shared" si="67"/>
        <v>0</v>
      </c>
      <c r="X53" s="52">
        <f t="shared" si="68"/>
        <v>0</v>
      </c>
      <c r="Z53" s="52" t="e">
        <f t="shared" si="69"/>
        <v>#DIV/0!</v>
      </c>
      <c r="AA53" s="53" t="e">
        <f t="shared" si="70"/>
        <v>#DIV/0!</v>
      </c>
      <c r="AB53" s="52" t="e">
        <f t="shared" si="71"/>
        <v>#DIV/0!</v>
      </c>
      <c r="AC53" s="52" t="e">
        <f t="shared" si="79"/>
        <v>#DIV/0!</v>
      </c>
      <c r="AD53" s="54" t="e">
        <f t="shared" si="72"/>
        <v>#DIV/0!</v>
      </c>
      <c r="AE53" s="54" t="e">
        <f t="shared" si="73"/>
        <v>#DIV/0!</v>
      </c>
      <c r="AF53" s="52" t="e">
        <f t="shared" si="74"/>
        <v>#DIV/0!</v>
      </c>
      <c r="AG53" s="52" t="e">
        <f t="shared" si="75"/>
        <v>#DIV/0!</v>
      </c>
      <c r="AH53" s="59" t="e">
        <f t="shared" si="76"/>
        <v>#DIV/0!</v>
      </c>
      <c r="AI53" s="59" t="e">
        <f t="shared" si="77"/>
        <v>#DIV/0!</v>
      </c>
      <c r="AJ53" s="59" t="e">
        <f t="shared" si="78"/>
        <v>#DIV/0!</v>
      </c>
      <c r="AK53" s="59"/>
      <c r="AN53" s="56"/>
      <c r="AO53" s="57"/>
      <c r="AP53" s="54"/>
      <c r="AQ53" s="60"/>
    </row>
    <row r="54" spans="1:44" s="52" customFormat="1" ht="30" customHeight="1">
      <c r="A54" s="226">
        <f>'SKP 2021'!B59</f>
        <v>1</v>
      </c>
      <c r="B54" s="227" t="str">
        <f>'SKP 2021'!C59</f>
        <v>Melaksanakan perintah atasan</v>
      </c>
      <c r="C54" s="226"/>
      <c r="D54" s="228"/>
      <c r="E54" s="226"/>
      <c r="F54" s="226"/>
      <c r="G54" s="226"/>
      <c r="H54" s="228"/>
      <c r="I54" s="226"/>
      <c r="J54" s="226"/>
      <c r="K54" s="226"/>
      <c r="L54" s="229"/>
      <c r="M54" s="226"/>
      <c r="N54" s="226"/>
      <c r="O54" s="230"/>
      <c r="P54" s="226"/>
      <c r="Q54" s="226"/>
      <c r="R54" s="226"/>
      <c r="S54" s="231"/>
      <c r="T54" s="232"/>
      <c r="U54" s="237">
        <v>1</v>
      </c>
      <c r="W54" s="52">
        <v>0</v>
      </c>
      <c r="X54" s="52">
        <f t="shared" si="68"/>
        <v>1</v>
      </c>
      <c r="Z54" s="52" t="e">
        <f t="shared" si="69"/>
        <v>#DIV/0!</v>
      </c>
      <c r="AA54" s="53" t="e">
        <f t="shared" si="70"/>
        <v>#DIV/0!</v>
      </c>
      <c r="AB54" s="52" t="e">
        <f t="shared" si="71"/>
        <v>#DIV/0!</v>
      </c>
      <c r="AC54" s="52" t="e">
        <f t="shared" si="79"/>
        <v>#DIV/0!</v>
      </c>
      <c r="AD54" s="54" t="e">
        <f t="shared" si="72"/>
        <v>#DIV/0!</v>
      </c>
      <c r="AE54" s="54" t="e">
        <f t="shared" si="73"/>
        <v>#DIV/0!</v>
      </c>
      <c r="AF54" s="52" t="e">
        <f t="shared" si="74"/>
        <v>#DIV/0!</v>
      </c>
      <c r="AG54" s="52" t="e">
        <f t="shared" si="75"/>
        <v>#DIV/0!</v>
      </c>
      <c r="AH54" s="59" t="e">
        <f t="shared" si="76"/>
        <v>#DIV/0!</v>
      </c>
      <c r="AI54" s="59" t="e">
        <f t="shared" si="77"/>
        <v>#DIV/0!</v>
      </c>
      <c r="AJ54" s="59" t="e">
        <f t="shared" si="78"/>
        <v>#DIV/0!</v>
      </c>
      <c r="AK54" s="59"/>
      <c r="AN54" s="56"/>
      <c r="AO54" s="57"/>
      <c r="AP54" s="54"/>
      <c r="AQ54" s="60"/>
    </row>
    <row r="55" spans="1:44" s="52" customFormat="1" ht="30" customHeight="1">
      <c r="A55" s="226">
        <f>'SKP 2021'!B60</f>
        <v>2</v>
      </c>
      <c r="B55" s="227" t="str">
        <f>'SKP 2021'!C60</f>
        <v>Anggota Tim Humas</v>
      </c>
      <c r="C55" s="226"/>
      <c r="D55" s="228"/>
      <c r="E55" s="226"/>
      <c r="F55" s="226"/>
      <c r="G55" s="226"/>
      <c r="H55" s="228"/>
      <c r="I55" s="226"/>
      <c r="J55" s="226"/>
      <c r="K55" s="226"/>
      <c r="L55" s="229"/>
      <c r="M55" s="226"/>
      <c r="N55" s="226"/>
      <c r="O55" s="230"/>
      <c r="P55" s="226"/>
      <c r="Q55" s="226"/>
      <c r="R55" s="226"/>
      <c r="S55" s="231"/>
      <c r="T55" s="232"/>
      <c r="U55" s="238"/>
      <c r="W55" s="52">
        <v>0</v>
      </c>
      <c r="X55" s="52">
        <f t="shared" si="68"/>
        <v>0</v>
      </c>
      <c r="Z55" s="52" t="e">
        <f t="shared" si="69"/>
        <v>#DIV/0!</v>
      </c>
      <c r="AA55" s="53" t="e">
        <f t="shared" si="70"/>
        <v>#DIV/0!</v>
      </c>
      <c r="AB55" s="52" t="e">
        <f t="shared" si="71"/>
        <v>#DIV/0!</v>
      </c>
      <c r="AC55" s="52" t="e">
        <f t="shared" si="79"/>
        <v>#DIV/0!</v>
      </c>
      <c r="AD55" s="54" t="e">
        <f t="shared" si="72"/>
        <v>#DIV/0!</v>
      </c>
      <c r="AE55" s="54" t="e">
        <f t="shared" si="73"/>
        <v>#DIV/0!</v>
      </c>
      <c r="AF55" s="52" t="e">
        <f t="shared" si="74"/>
        <v>#DIV/0!</v>
      </c>
      <c r="AG55" s="52" t="e">
        <f t="shared" si="75"/>
        <v>#DIV/0!</v>
      </c>
      <c r="AH55" s="59" t="e">
        <f t="shared" si="76"/>
        <v>#DIV/0!</v>
      </c>
      <c r="AI55" s="59" t="e">
        <f t="shared" si="77"/>
        <v>#DIV/0!</v>
      </c>
      <c r="AJ55" s="59" t="e">
        <f t="shared" si="78"/>
        <v>#DIV/0!</v>
      </c>
      <c r="AK55" s="59"/>
      <c r="AN55" s="56"/>
      <c r="AO55" s="57"/>
      <c r="AP55" s="54"/>
      <c r="AQ55" s="60"/>
    </row>
    <row r="56" spans="1:44" s="52" customFormat="1" ht="30" customHeight="1">
      <c r="A56" s="226">
        <f>'SKP 2021'!B61</f>
        <v>3</v>
      </c>
      <c r="B56" s="227" t="str">
        <f>'SKP 2021'!C61</f>
        <v>Anggota Tim Kreatif dan Inovatif</v>
      </c>
      <c r="C56" s="226"/>
      <c r="D56" s="228"/>
      <c r="E56" s="226"/>
      <c r="F56" s="226"/>
      <c r="G56" s="226"/>
      <c r="H56" s="228"/>
      <c r="I56" s="226"/>
      <c r="J56" s="226"/>
      <c r="K56" s="226"/>
      <c r="L56" s="229"/>
      <c r="M56" s="226"/>
      <c r="N56" s="226"/>
      <c r="O56" s="230"/>
      <c r="P56" s="226"/>
      <c r="Q56" s="226"/>
      <c r="R56" s="226"/>
      <c r="S56" s="231"/>
      <c r="T56" s="232"/>
      <c r="U56" s="239"/>
      <c r="W56" s="52">
        <v>0</v>
      </c>
      <c r="X56" s="52">
        <f t="shared" si="68"/>
        <v>0</v>
      </c>
      <c r="Z56" s="52" t="e">
        <f t="shared" si="69"/>
        <v>#DIV/0!</v>
      </c>
      <c r="AA56" s="53" t="e">
        <f t="shared" si="70"/>
        <v>#DIV/0!</v>
      </c>
      <c r="AB56" s="52" t="e">
        <f t="shared" si="71"/>
        <v>#DIV/0!</v>
      </c>
      <c r="AC56" s="52" t="e">
        <f t="shared" si="79"/>
        <v>#DIV/0!</v>
      </c>
      <c r="AD56" s="54" t="e">
        <f t="shared" si="72"/>
        <v>#DIV/0!</v>
      </c>
      <c r="AE56" s="54" t="e">
        <f t="shared" si="73"/>
        <v>#DIV/0!</v>
      </c>
      <c r="AF56" s="52" t="e">
        <f t="shared" si="74"/>
        <v>#DIV/0!</v>
      </c>
      <c r="AG56" s="52" t="e">
        <f t="shared" si="75"/>
        <v>#DIV/0!</v>
      </c>
      <c r="AH56" s="59" t="e">
        <f t="shared" si="76"/>
        <v>#DIV/0!</v>
      </c>
      <c r="AI56" s="59" t="e">
        <f t="shared" si="77"/>
        <v>#DIV/0!</v>
      </c>
      <c r="AJ56" s="59" t="e">
        <f t="shared" si="78"/>
        <v>#DIV/0!</v>
      </c>
      <c r="AK56" s="59"/>
      <c r="AN56" s="56"/>
      <c r="AO56" s="57"/>
      <c r="AP56" s="54"/>
      <c r="AQ56" s="60"/>
    </row>
    <row r="57" spans="1:44" ht="13.5" customHeight="1">
      <c r="A57" s="222" t="s">
        <v>19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4"/>
      <c r="U57" s="225">
        <f>(SUM(X8:X56)/W57)+U54</f>
        <v>88.447916666666643</v>
      </c>
      <c r="W57" s="61">
        <f>SUM(W8:W56)</f>
        <v>32</v>
      </c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 ht="13.5" customHeight="1" thickBot="1">
      <c r="A58" s="170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2"/>
      <c r="U58" s="50" t="str">
        <f>IF(U57&lt;=50,"(Buruk)",IF(U57&lt;=60,"(Sedang)",IF(U57&lt;=75,"(Cukup)",IF(U57&lt;=90.99,"(Baik)","(Sangat Baik)"))))</f>
        <v>(Baik)</v>
      </c>
    </row>
    <row r="59" spans="1:44" ht="7.5" customHeight="1" thickTop="1"/>
    <row r="60" spans="1:44">
      <c r="P60" s="166" t="s">
        <v>74</v>
      </c>
      <c r="Q60" s="167"/>
      <c r="R60" s="167"/>
      <c r="S60" s="167"/>
      <c r="T60" s="167"/>
      <c r="U60" s="167"/>
    </row>
    <row r="61" spans="1:44">
      <c r="P61" s="166" t="s">
        <v>26</v>
      </c>
      <c r="Q61" s="166"/>
      <c r="R61" s="166"/>
      <c r="S61" s="166"/>
      <c r="T61" s="166"/>
      <c r="U61" s="166"/>
    </row>
    <row r="62" spans="1:44" ht="13.5" customHeight="1"/>
    <row r="63" spans="1:44" ht="13.35" customHeight="1"/>
    <row r="64" spans="1:44">
      <c r="P64" s="116" t="s">
        <v>75</v>
      </c>
      <c r="Q64" s="116"/>
      <c r="R64" s="116"/>
      <c r="S64" s="116"/>
      <c r="T64" s="116"/>
      <c r="U64" s="116"/>
    </row>
    <row r="65" spans="2:21">
      <c r="P65" s="117" t="s">
        <v>76</v>
      </c>
      <c r="Q65" s="118"/>
      <c r="R65" s="118"/>
      <c r="S65" s="118"/>
      <c r="T65" s="118"/>
      <c r="U65" s="118"/>
    </row>
    <row r="69" spans="2:21">
      <c r="B69" s="51"/>
    </row>
    <row r="70" spans="2:21">
      <c r="B70" s="51"/>
    </row>
  </sheetData>
  <mergeCells count="37">
    <mergeCell ref="B46:U46"/>
    <mergeCell ref="B53:U53"/>
    <mergeCell ref="U54:U56"/>
    <mergeCell ref="B26:U26"/>
    <mergeCell ref="B28:U28"/>
    <mergeCell ref="B31:U31"/>
    <mergeCell ref="B40:U40"/>
    <mergeCell ref="B42:U42"/>
    <mergeCell ref="H6:J6"/>
    <mergeCell ref="H7:J7"/>
    <mergeCell ref="P61:U61"/>
    <mergeCell ref="N7:O7"/>
    <mergeCell ref="Q7:R7"/>
    <mergeCell ref="Q6:R6"/>
    <mergeCell ref="D6:F6"/>
    <mergeCell ref="D7:F7"/>
    <mergeCell ref="N6:O6"/>
    <mergeCell ref="B8:U8"/>
    <mergeCell ref="T5:T6"/>
    <mergeCell ref="M5:M6"/>
    <mergeCell ref="K6:L6"/>
    <mergeCell ref="K7:L7"/>
    <mergeCell ref="B11:U11"/>
    <mergeCell ref="B14:U14"/>
    <mergeCell ref="P64:U64"/>
    <mergeCell ref="P65:U65"/>
    <mergeCell ref="A1:U1"/>
    <mergeCell ref="A2:U2"/>
    <mergeCell ref="A3:T3"/>
    <mergeCell ref="P60:U60"/>
    <mergeCell ref="U5:U6"/>
    <mergeCell ref="N5:S5"/>
    <mergeCell ref="A5:A6"/>
    <mergeCell ref="B5:B6"/>
    <mergeCell ref="C5:C6"/>
    <mergeCell ref="A57:T58"/>
    <mergeCell ref="D5:L5"/>
  </mergeCells>
  <phoneticPr fontId="1" type="noConversion"/>
  <printOptions horizontalCentered="1"/>
  <pageMargins left="0.39370078740157483" right="0.39370078740157483" top="0.39370078740157483" bottom="0.39370078740157483" header="0" footer="0"/>
  <pageSetup paperSize="9" scale="75" orientation="landscape" r:id="rId1"/>
  <headerFooter alignWithMargins="0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view="pageBreakPreview" zoomScaleNormal="100" zoomScaleSheetLayoutView="100" workbookViewId="0">
      <selection activeCell="C5" sqref="C5"/>
    </sheetView>
  </sheetViews>
  <sheetFormatPr defaultColWidth="8.88671875" defaultRowHeight="13.2"/>
  <cols>
    <col min="1" max="1" width="6.5546875" style="80" customWidth="1"/>
    <col min="2" max="2" width="17.5546875" style="80" customWidth="1"/>
    <col min="3" max="3" width="7.44140625" style="80" customWidth="1"/>
    <col min="4" max="4" width="14.88671875" style="80" customWidth="1"/>
    <col min="5" max="5" width="7.5546875" style="80" customWidth="1"/>
    <col min="6" max="6" width="12.44140625" style="80" customWidth="1"/>
    <col min="7" max="7" width="33.5546875" style="80" customWidth="1"/>
    <col min="8" max="16384" width="8.88671875" style="80"/>
  </cols>
  <sheetData>
    <row r="1" spans="1:7" ht="17.399999999999999">
      <c r="A1" s="189" t="s">
        <v>59</v>
      </c>
      <c r="B1" s="189"/>
      <c r="C1" s="189"/>
      <c r="D1" s="189"/>
      <c r="E1" s="189"/>
      <c r="F1" s="189"/>
      <c r="G1" s="189"/>
    </row>
    <row r="2" spans="1:7" ht="15.6">
      <c r="A2" s="81"/>
      <c r="B2" s="81"/>
      <c r="C2" s="81"/>
      <c r="D2" s="81"/>
      <c r="E2" s="81"/>
      <c r="F2" s="81"/>
      <c r="G2" s="81"/>
    </row>
    <row r="3" spans="1:7" ht="15.6">
      <c r="A3" s="81" t="s">
        <v>60</v>
      </c>
      <c r="B3" s="81"/>
      <c r="C3" s="241" t="s">
        <v>164</v>
      </c>
      <c r="D3" s="240"/>
      <c r="E3" s="240"/>
      <c r="F3" s="240"/>
      <c r="G3" s="81"/>
    </row>
    <row r="4" spans="1:7" ht="15.6">
      <c r="A4" s="81" t="s">
        <v>5</v>
      </c>
      <c r="B4" s="81"/>
      <c r="C4" s="81" t="s">
        <v>165</v>
      </c>
      <c r="D4" s="81"/>
      <c r="E4" s="81"/>
      <c r="F4" s="81"/>
      <c r="G4" s="81"/>
    </row>
    <row r="5" spans="1:7" ht="15.6">
      <c r="A5" s="81"/>
      <c r="B5" s="81"/>
      <c r="C5" s="81"/>
      <c r="D5" s="81"/>
      <c r="E5" s="81"/>
      <c r="F5" s="81"/>
      <c r="G5" s="81"/>
    </row>
    <row r="6" spans="1:7" ht="15.6">
      <c r="A6" s="81"/>
      <c r="B6" s="81"/>
      <c r="C6" s="81"/>
      <c r="D6" s="81"/>
      <c r="E6" s="81"/>
      <c r="F6" s="81"/>
      <c r="G6" s="81"/>
    </row>
    <row r="7" spans="1:7" ht="31.2">
      <c r="A7" s="82" t="s">
        <v>1</v>
      </c>
      <c r="B7" s="82" t="s">
        <v>61</v>
      </c>
      <c r="C7" s="190" t="s">
        <v>62</v>
      </c>
      <c r="D7" s="190"/>
      <c r="E7" s="190"/>
      <c r="F7" s="190"/>
      <c r="G7" s="83" t="s">
        <v>63</v>
      </c>
    </row>
    <row r="8" spans="1:7">
      <c r="A8" s="84" t="s">
        <v>64</v>
      </c>
      <c r="B8" s="84" t="s">
        <v>65</v>
      </c>
      <c r="C8" s="191" t="s">
        <v>66</v>
      </c>
      <c r="D8" s="191"/>
      <c r="E8" s="191"/>
      <c r="F8" s="191"/>
      <c r="G8" s="84" t="s">
        <v>67</v>
      </c>
    </row>
    <row r="9" spans="1:7" ht="15.6">
      <c r="A9" s="85">
        <v>1</v>
      </c>
      <c r="B9" s="86" t="s">
        <v>71</v>
      </c>
      <c r="C9" s="87" t="s">
        <v>78</v>
      </c>
      <c r="D9" s="88"/>
      <c r="E9" s="88"/>
      <c r="F9" s="89"/>
      <c r="G9" s="86"/>
    </row>
    <row r="10" spans="1:7" ht="15.6">
      <c r="A10" s="90"/>
      <c r="B10" s="107" t="s">
        <v>77</v>
      </c>
      <c r="C10" s="108">
        <f>'PENGUKURAN 2021'!U57</f>
        <v>88.447916666666643</v>
      </c>
      <c r="D10" s="108" t="s">
        <v>68</v>
      </c>
      <c r="F10" s="92"/>
      <c r="G10" s="90"/>
    </row>
    <row r="11" spans="1:7" ht="15.6">
      <c r="A11" s="90"/>
      <c r="B11" s="90"/>
      <c r="C11" s="91" t="s">
        <v>70</v>
      </c>
      <c r="D11" s="109"/>
      <c r="E11" s="81"/>
      <c r="F11" s="92"/>
      <c r="G11" s="113"/>
    </row>
    <row r="12" spans="1:7" ht="15.6">
      <c r="A12" s="90"/>
      <c r="B12" s="90"/>
      <c r="C12" s="91"/>
      <c r="D12" s="109"/>
      <c r="E12" s="81"/>
      <c r="F12" s="92"/>
      <c r="G12" s="93" t="s">
        <v>69</v>
      </c>
    </row>
    <row r="13" spans="1:7" ht="21.9" customHeight="1">
      <c r="A13" s="90"/>
      <c r="B13" s="90"/>
      <c r="C13" s="111" t="s">
        <v>39</v>
      </c>
      <c r="D13" s="110"/>
      <c r="E13" s="95">
        <v>87</v>
      </c>
      <c r="F13" s="96" t="str">
        <f t="shared" ref="F13:F18" si="0">IF(E13&lt;=50,"(Buruk)",IF(E13&lt;=60,"(Sedang)",IF(E13&lt;=75,"(Cukup)",IF(E13&lt;=90.99,"(Baik)","(Sangat Baik)"))))</f>
        <v>(Baik)</v>
      </c>
      <c r="G13" s="94" t="s">
        <v>72</v>
      </c>
    </row>
    <row r="14" spans="1:7" ht="21.9" customHeight="1">
      <c r="A14" s="90"/>
      <c r="B14" s="90"/>
      <c r="C14" s="111" t="s">
        <v>40</v>
      </c>
      <c r="D14" s="110"/>
      <c r="E14" s="95">
        <v>86</v>
      </c>
      <c r="F14" s="96" t="str">
        <f t="shared" si="0"/>
        <v>(Baik)</v>
      </c>
      <c r="G14" s="97"/>
    </row>
    <row r="15" spans="1:7" ht="21.9" customHeight="1">
      <c r="A15" s="90"/>
      <c r="B15" s="90"/>
      <c r="C15" s="111" t="s">
        <v>41</v>
      </c>
      <c r="D15" s="110"/>
      <c r="E15" s="95">
        <v>85</v>
      </c>
      <c r="F15" s="96" t="str">
        <f t="shared" si="0"/>
        <v>(Baik)</v>
      </c>
      <c r="G15" s="97"/>
    </row>
    <row r="16" spans="1:7" ht="21.9" customHeight="1">
      <c r="A16" s="90"/>
      <c r="B16" s="90"/>
      <c r="C16" s="111" t="s">
        <v>42</v>
      </c>
      <c r="D16" s="110"/>
      <c r="E16" s="95">
        <v>85</v>
      </c>
      <c r="F16" s="96" t="str">
        <f t="shared" si="0"/>
        <v>(Baik)</v>
      </c>
      <c r="G16" s="112" t="s">
        <v>75</v>
      </c>
    </row>
    <row r="17" spans="1:7" ht="21.9" customHeight="1">
      <c r="A17" s="90"/>
      <c r="B17" s="90"/>
      <c r="C17" s="111" t="s">
        <v>43</v>
      </c>
      <c r="D17" s="110"/>
      <c r="E17" s="95">
        <v>86</v>
      </c>
      <c r="F17" s="96" t="str">
        <f t="shared" si="0"/>
        <v>(Baik)</v>
      </c>
      <c r="G17" s="98" t="s">
        <v>76</v>
      </c>
    </row>
    <row r="18" spans="1:7" ht="21.9" customHeight="1">
      <c r="A18" s="90"/>
      <c r="B18" s="90"/>
      <c r="C18" s="111" t="s">
        <v>44</v>
      </c>
      <c r="D18" s="110"/>
      <c r="E18" s="95" t="s">
        <v>50</v>
      </c>
      <c r="F18" s="96" t="s">
        <v>50</v>
      </c>
      <c r="G18" s="97"/>
    </row>
    <row r="19" spans="1:7" ht="21.9" customHeight="1">
      <c r="A19" s="90"/>
      <c r="B19" s="90"/>
      <c r="C19" s="111" t="s">
        <v>45</v>
      </c>
      <c r="D19" s="110"/>
      <c r="E19" s="95">
        <f>SUM(E13:E18)</f>
        <v>429</v>
      </c>
      <c r="F19" s="99"/>
      <c r="G19" s="100"/>
    </row>
    <row r="20" spans="1:7" ht="21.9" customHeight="1">
      <c r="A20" s="90"/>
      <c r="B20" s="90"/>
      <c r="C20" s="111" t="s">
        <v>46</v>
      </c>
      <c r="D20" s="110"/>
      <c r="E20" s="101">
        <f>IF(E18="-",IF(E18="-",E19/5,E19/6),E19/6)</f>
        <v>85.8</v>
      </c>
      <c r="F20" s="102" t="str">
        <f>IF(E20&lt;=50,"(Buruk)",IF(E20&lt;=60,"(Sedang)",IF(E20&lt;=75,"(Cukup)",IF(E20&lt;=90.99,"(Baik)","(Sangat Baik)"))))</f>
        <v>(Baik)</v>
      </c>
      <c r="G20" s="97"/>
    </row>
    <row r="21" spans="1:7" ht="15.6">
      <c r="A21" s="90"/>
      <c r="B21" s="90"/>
      <c r="C21" s="91"/>
      <c r="D21" s="109"/>
      <c r="E21" s="81"/>
      <c r="F21" s="92"/>
      <c r="G21" s="90"/>
    </row>
    <row r="22" spans="1:7" ht="15.6">
      <c r="A22" s="103"/>
      <c r="B22" s="103"/>
      <c r="C22" s="104"/>
      <c r="D22" s="105"/>
      <c r="E22" s="105"/>
      <c r="F22" s="106"/>
      <c r="G22" s="103"/>
    </row>
  </sheetData>
  <mergeCells count="3">
    <mergeCell ref="A1:G1"/>
    <mergeCell ref="C7:F7"/>
    <mergeCell ref="C8:F8"/>
  </mergeCells>
  <pageMargins left="0.19685039370078741" right="0.19685039370078741" top="0.78740157480314965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SKP 2021</vt:lpstr>
      <vt:lpstr>PENGUKURAN 2021</vt:lpstr>
      <vt:lpstr>CATATAN</vt:lpstr>
      <vt:lpstr>'PENGUKURAN 2021'!Print_Area</vt:lpstr>
      <vt:lpstr>'SKP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MSI_PC</cp:lastModifiedBy>
  <cp:lastPrinted>2021-10-06T09:08:13Z</cp:lastPrinted>
  <dcterms:created xsi:type="dcterms:W3CDTF">2010-10-07T03:41:24Z</dcterms:created>
  <dcterms:modified xsi:type="dcterms:W3CDTF">2021-10-07T12:03:42Z</dcterms:modified>
</cp:coreProperties>
</file>