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4\Analytics\"/>
    </mc:Choice>
  </mc:AlternateContent>
  <xr:revisionPtr revIDLastSave="0" documentId="13_ncr:1_{7290F41A-8543-4407-82FA-E45C07DE5E80}" xr6:coauthVersionLast="47" xr6:coauthVersionMax="47" xr10:uidLastSave="{00000000-0000-0000-0000-000000000000}"/>
  <bookViews>
    <workbookView xWindow="-120" yWindow="-120" windowWidth="20730" windowHeight="11160" xr2:uid="{31842966-1336-46B6-8728-CFFF03033DEF}"/>
  </bookViews>
  <sheets>
    <sheet name="Sample Data 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3" i="1" l="1"/>
  <c r="S52" i="1"/>
  <c r="S51" i="1"/>
  <c r="Q51" i="1"/>
  <c r="Q52" i="1" s="1"/>
  <c r="S50" i="1"/>
  <c r="S49" i="1"/>
  <c r="P49" i="1"/>
  <c r="P50" i="1" s="1"/>
  <c r="M47" i="1"/>
  <c r="L47" i="1"/>
  <c r="K47" i="1"/>
  <c r="J47" i="1"/>
  <c r="I47" i="1"/>
  <c r="H47" i="1"/>
  <c r="G47" i="1"/>
  <c r="F47" i="1"/>
  <c r="N47" i="1" s="1"/>
  <c r="M46" i="1"/>
  <c r="L46" i="1"/>
  <c r="K46" i="1"/>
  <c r="J46" i="1"/>
  <c r="I46" i="1"/>
  <c r="H46" i="1"/>
  <c r="G46" i="1"/>
  <c r="F46" i="1"/>
  <c r="N46" i="1" s="1"/>
  <c r="M45" i="1"/>
  <c r="L45" i="1"/>
  <c r="K45" i="1"/>
  <c r="J45" i="1"/>
  <c r="I45" i="1"/>
  <c r="H45" i="1"/>
  <c r="G45" i="1"/>
  <c r="F45" i="1"/>
  <c r="N45" i="1" s="1"/>
  <c r="M44" i="1"/>
  <c r="L44" i="1"/>
  <c r="K44" i="1"/>
  <c r="J44" i="1"/>
  <c r="I44" i="1"/>
  <c r="H44" i="1"/>
  <c r="G44" i="1"/>
  <c r="F44" i="1"/>
  <c r="N44" i="1" s="1"/>
  <c r="M43" i="1"/>
  <c r="L43" i="1"/>
  <c r="K43" i="1"/>
  <c r="J43" i="1"/>
  <c r="I43" i="1"/>
  <c r="H43" i="1"/>
  <c r="G43" i="1"/>
  <c r="F43" i="1"/>
  <c r="N43" i="1" s="1"/>
  <c r="O45" i="1" s="1"/>
  <c r="N42" i="1"/>
  <c r="U53" i="1" s="1"/>
  <c r="N41" i="1"/>
  <c r="U52" i="1" s="1"/>
  <c r="N40" i="1"/>
  <c r="U51" i="1" s="1"/>
  <c r="N39" i="1"/>
  <c r="U50" i="1" s="1"/>
  <c r="N38" i="1"/>
  <c r="O40" i="1" s="1"/>
  <c r="M37" i="1"/>
  <c r="L37" i="1"/>
  <c r="K37" i="1"/>
  <c r="J37" i="1"/>
  <c r="I37" i="1"/>
  <c r="H37" i="1"/>
  <c r="G37" i="1"/>
  <c r="F37" i="1"/>
  <c r="N37" i="1" s="1"/>
  <c r="Q37" i="1" s="1"/>
  <c r="M36" i="1"/>
  <c r="L36" i="1"/>
  <c r="K36" i="1"/>
  <c r="J36" i="1"/>
  <c r="I36" i="1"/>
  <c r="H36" i="1"/>
  <c r="G36" i="1"/>
  <c r="F36" i="1"/>
  <c r="N36" i="1" s="1"/>
  <c r="M35" i="1"/>
  <c r="L35" i="1"/>
  <c r="K35" i="1"/>
  <c r="J35" i="1"/>
  <c r="I35" i="1"/>
  <c r="H35" i="1"/>
  <c r="G35" i="1"/>
  <c r="F35" i="1"/>
  <c r="N35" i="1" s="1"/>
  <c r="M34" i="1"/>
  <c r="L34" i="1"/>
  <c r="K34" i="1"/>
  <c r="J34" i="1"/>
  <c r="I34" i="1"/>
  <c r="H34" i="1"/>
  <c r="G34" i="1"/>
  <c r="F34" i="1"/>
  <c r="N34" i="1" s="1"/>
  <c r="M33" i="1"/>
  <c r="L33" i="1"/>
  <c r="K33" i="1"/>
  <c r="J33" i="1"/>
  <c r="I33" i="1"/>
  <c r="H33" i="1"/>
  <c r="G33" i="1"/>
  <c r="F33" i="1"/>
  <c r="N33" i="1" s="1"/>
  <c r="O35" i="1" s="1"/>
  <c r="P35" i="1" s="1"/>
  <c r="R40" i="1" s="1"/>
  <c r="Q32" i="1"/>
  <c r="N32" i="1"/>
  <c r="P42" i="1" s="1"/>
  <c r="N31" i="1"/>
  <c r="P41" i="1" s="1"/>
  <c r="W30" i="1"/>
  <c r="X30" i="1" s="1"/>
  <c r="Y30" i="1" s="1"/>
  <c r="N30" i="1"/>
  <c r="P40" i="1" s="1"/>
  <c r="Q29" i="1"/>
  <c r="N29" i="1"/>
  <c r="P39" i="1" s="1"/>
  <c r="N28" i="1"/>
  <c r="P38" i="1" s="1"/>
  <c r="Q40" i="1" s="1"/>
  <c r="Q27" i="1"/>
  <c r="N27" i="1"/>
  <c r="T53" i="1" s="1"/>
  <c r="U26" i="1"/>
  <c r="N26" i="1"/>
  <c r="T52" i="1" s="1"/>
  <c r="O25" i="1"/>
  <c r="P25" i="1" s="1"/>
  <c r="N25" i="1"/>
  <c r="T51" i="1" s="1"/>
  <c r="N24" i="1"/>
  <c r="T50" i="1" s="1"/>
  <c r="Q23" i="1"/>
  <c r="N23" i="1"/>
  <c r="T49" i="1" s="1"/>
  <c r="N22" i="1"/>
  <c r="N21" i="1"/>
  <c r="N20" i="1"/>
  <c r="N19" i="1"/>
  <c r="N18" i="1"/>
  <c r="O20" i="1" s="1"/>
  <c r="P20" i="1" s="1"/>
  <c r="N17" i="1"/>
  <c r="R17" i="1" s="1"/>
  <c r="R16" i="1"/>
  <c r="N16" i="1"/>
  <c r="Q15" i="1"/>
  <c r="N15" i="1"/>
  <c r="R15" i="1" s="1"/>
  <c r="R14" i="1"/>
  <c r="N14" i="1"/>
  <c r="N13" i="1"/>
  <c r="O15" i="1" s="1"/>
  <c r="N12" i="1"/>
  <c r="N11" i="1"/>
  <c r="N10" i="1"/>
  <c r="O10" i="1" s="1"/>
  <c r="P10" i="1" s="1"/>
  <c r="N9" i="1"/>
  <c r="N8" i="1"/>
  <c r="N7" i="1"/>
  <c r="R7" i="1" s="1"/>
  <c r="N6" i="1"/>
  <c r="R6" i="1" s="1"/>
  <c r="R5" i="1"/>
  <c r="N5" i="1"/>
  <c r="R4" i="1"/>
  <c r="N4" i="1"/>
  <c r="N3" i="1"/>
  <c r="O5" i="1" s="1"/>
  <c r="P5" i="1" s="1"/>
  <c r="U2" i="1"/>
  <c r="Q34" i="1" l="1"/>
  <c r="P15" i="1"/>
  <c r="S20" i="1"/>
  <c r="U49" i="1"/>
  <c r="Q26" i="1"/>
  <c r="Q28" i="1"/>
  <c r="O30" i="1"/>
  <c r="P30" i="1" s="1"/>
  <c r="Q31" i="1"/>
  <c r="Q36" i="1" s="1"/>
  <c r="R3" i="1"/>
  <c r="S5" i="1" s="1"/>
  <c r="R13" i="1"/>
  <c r="S15" i="1" s="1"/>
  <c r="Q24" i="1"/>
  <c r="R25" i="1" s="1"/>
  <c r="Q25" i="1"/>
  <c r="Q30" i="1"/>
  <c r="Q35" i="1" s="1"/>
  <c r="P45" i="1" l="1"/>
  <c r="R27" i="1"/>
  <c r="S27" i="1" s="1"/>
  <c r="T27" i="1" s="1"/>
  <c r="Q33" i="1"/>
  <c r="R35" i="1" s="1"/>
  <c r="R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Madhu</author>
    <author>Arun</author>
  </authors>
  <commentList>
    <comment ref="P5" authorId="0" shapeId="0" xr:uid="{0CF7424B-1C99-4159-9BF6-AAB3EFD1EFF2}">
      <text>
        <r>
          <rPr>
            <b/>
            <sz val="9"/>
            <color indexed="81"/>
            <rFont val="Tahoma"/>
            <family val="2"/>
          </rPr>
          <t>Total Value Target monthly</t>
        </r>
      </text>
    </comment>
    <comment ref="S5" authorId="0" shapeId="0" xr:uid="{52EA6C4C-58E2-4EFD-909D-3D2B3F04C69B}">
      <text>
        <r>
          <rPr>
            <b/>
            <sz val="9"/>
            <color indexed="81"/>
            <rFont val="Tahoma"/>
            <family val="2"/>
          </rPr>
          <t>Cost of Sales</t>
        </r>
      </text>
    </comment>
    <comment ref="S15" authorId="0" shapeId="0" xr:uid="{489D168C-9388-4138-9F03-19B8D875ACA5}">
      <text>
        <r>
          <rPr>
            <b/>
            <sz val="9"/>
            <color indexed="81"/>
            <rFont val="Tahoma"/>
            <family val="2"/>
          </rPr>
          <t>ECO</t>
        </r>
      </text>
    </comment>
    <comment ref="S20" authorId="1" shapeId="0" xr:uid="{7315EF51-0D5F-43DF-9025-925C3D81D1AA}">
      <text>
        <r>
          <rPr>
            <b/>
            <sz val="9"/>
            <color indexed="81"/>
            <rFont val="Tahoma"/>
            <family val="2"/>
          </rPr>
          <t>Productivity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5" authorId="0" shapeId="0" xr:uid="{E473DC4B-27AF-4A28-94A2-7A8F8E197087}">
      <text>
        <r>
          <rPr>
            <b/>
            <sz val="9"/>
            <color indexed="81"/>
            <rFont val="Tahoma"/>
            <family val="2"/>
          </rPr>
          <t>Avg Cost per customer</t>
        </r>
      </text>
    </comment>
    <comment ref="R30" authorId="0" shapeId="0" xr:uid="{1347DC24-06D4-49B0-9459-0FC32A5B3324}">
      <text>
        <r>
          <rPr>
            <b/>
            <sz val="9"/>
            <color indexed="81"/>
            <rFont val="Tahoma"/>
            <family val="2"/>
          </rPr>
          <t>Cost per Order</t>
        </r>
      </text>
    </comment>
    <comment ref="R35" authorId="0" shapeId="0" xr:uid="{C372079B-3C90-4F3C-8546-3D1AB1CAA95D}">
      <text>
        <r>
          <rPr>
            <b/>
            <sz val="9"/>
            <color indexed="81"/>
            <rFont val="Tahoma"/>
            <family val="2"/>
          </rPr>
          <t>Potential Discount per invoice</t>
        </r>
      </text>
    </comment>
    <comment ref="R40" authorId="0" shapeId="0" xr:uid="{C78CD33D-CA1B-44FA-B807-BB129C78421C}">
      <text>
        <r>
          <rPr>
            <b/>
            <sz val="9"/>
            <color indexed="81"/>
            <rFont val="Tahoma"/>
            <family val="2"/>
          </rPr>
          <t>Value/line/bill</t>
        </r>
      </text>
    </comment>
    <comment ref="P45" authorId="1" shapeId="0" xr:uid="{12E5BC50-523A-4C93-9673-5001153E3468}">
      <text>
        <r>
          <rPr>
            <b/>
            <sz val="9"/>
            <color indexed="81"/>
            <rFont val="Tahoma"/>
            <family val="2"/>
          </rPr>
          <t xml:space="preserve">% Cost per Customer
</t>
        </r>
      </text>
    </comment>
  </commentList>
</comments>
</file>

<file path=xl/sharedStrings.xml><?xml version="1.0" encoding="utf-8"?>
<sst xmlns="http://schemas.openxmlformats.org/spreadsheetml/2006/main" count="154" uniqueCount="32">
  <si>
    <t>Avg cost/Driver</t>
  </si>
  <si>
    <t>Metrics</t>
  </si>
  <si>
    <t>Region</t>
  </si>
  <si>
    <t>Route</t>
  </si>
  <si>
    <t>Salesman</t>
  </si>
  <si>
    <t>Avg value</t>
  </si>
  <si>
    <t>KPI</t>
  </si>
  <si>
    <t>Total Cost</t>
  </si>
  <si>
    <t>Monthly Sales 
AED</t>
  </si>
  <si>
    <t>AUH</t>
  </si>
  <si>
    <t>VS211</t>
  </si>
  <si>
    <t>Mohan Goud</t>
  </si>
  <si>
    <t>VS212</t>
  </si>
  <si>
    <t>Abdul Shakeer Moideen</t>
  </si>
  <si>
    <t>DXB</t>
  </si>
  <si>
    <t>VS415</t>
  </si>
  <si>
    <t>Mohammed Rafick</t>
  </si>
  <si>
    <t>VS416</t>
  </si>
  <si>
    <t>Jijo Jacob</t>
  </si>
  <si>
    <t>SHJ</t>
  </si>
  <si>
    <t>VS612</t>
  </si>
  <si>
    <t>Hari Bahadur Chhetri</t>
  </si>
  <si>
    <t>Avg Daily Sales 
AED</t>
  </si>
  <si>
    <t># of Customers Covered</t>
  </si>
  <si>
    <t># of Unique Customers
(Daily)</t>
  </si>
  <si>
    <t># of Unique Customers
(Monthly)</t>
  </si>
  <si>
    <t># of Invoices</t>
  </si>
  <si>
    <t>Average Invoice Value AED</t>
  </si>
  <si>
    <t># of Unique Brands Sold Monthly</t>
  </si>
  <si>
    <t>Avg value per customer/Month</t>
  </si>
  <si>
    <t>Cost/Line/Cust</t>
  </si>
  <si>
    <t>Cost/Line/Order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</si>
</sst>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0.0%"/>
    <numFmt numFmtId="167" formatCode="_(* #,##0.0_);_(* \(#,##0.0\);_(* &quot;-&quot;??_);_(@_)"/>
    <numFmt numFmtId="168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/>
    <xf numFmtId="164" fontId="3" fillId="0" borderId="3" xfId="1" applyNumberFormat="1" applyFont="1" applyBorder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65" fontId="4" fillId="2" borderId="5" xfId="0" applyNumberFormat="1" applyFont="1" applyFill="1" applyBorder="1" applyAlignment="1">
      <alignment horizontal="center" vertical="center"/>
    </xf>
    <xf numFmtId="165" fontId="4" fillId="2" borderId="6" xfId="0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5" xfId="0" applyFont="1" applyBorder="1"/>
    <xf numFmtId="0" fontId="3" fillId="3" borderId="5" xfId="0" applyFont="1" applyFill="1" applyBorder="1" applyAlignment="1">
      <alignment horizontal="center"/>
    </xf>
    <xf numFmtId="164" fontId="3" fillId="0" borderId="8" xfId="1" applyNumberFormat="1" applyFont="1" applyBorder="1"/>
    <xf numFmtId="0" fontId="3" fillId="0" borderId="10" xfId="0" applyFont="1" applyBorder="1"/>
    <xf numFmtId="0" fontId="3" fillId="0" borderId="11" xfId="0" applyFont="1" applyBorder="1"/>
    <xf numFmtId="164" fontId="2" fillId="0" borderId="11" xfId="1" applyNumberFormat="1" applyFont="1" applyBorder="1"/>
    <xf numFmtId="164" fontId="2" fillId="0" borderId="12" xfId="1" applyNumberFormat="1" applyFont="1" applyBorder="1"/>
    <xf numFmtId="164" fontId="2" fillId="0" borderId="13" xfId="0" applyNumberFormat="1" applyFont="1" applyBorder="1"/>
    <xf numFmtId="0" fontId="2" fillId="0" borderId="11" xfId="0" applyFont="1" applyBorder="1"/>
    <xf numFmtId="9" fontId="2" fillId="0" borderId="11" xfId="2" applyFont="1" applyBorder="1"/>
    <xf numFmtId="0" fontId="2" fillId="0" borderId="14" xfId="0" applyFont="1" applyBorder="1"/>
    <xf numFmtId="164" fontId="2" fillId="5" borderId="11" xfId="0" applyNumberFormat="1" applyFont="1" applyFill="1" applyBorder="1"/>
    <xf numFmtId="164" fontId="2" fillId="3" borderId="11" xfId="0" applyNumberFormat="1" applyFont="1" applyFill="1" applyBorder="1"/>
    <xf numFmtId="10" fontId="2" fillId="3" borderId="11" xfId="2" applyNumberFormat="1" applyFont="1" applyFill="1" applyBorder="1"/>
    <xf numFmtId="10" fontId="2" fillId="0" borderId="11" xfId="2" applyNumberFormat="1" applyFont="1" applyBorder="1"/>
    <xf numFmtId="43" fontId="2" fillId="0" borderId="14" xfId="0" applyNumberFormat="1" applyFont="1" applyBorder="1"/>
    <xf numFmtId="0" fontId="3" fillId="0" borderId="17" xfId="0" applyFont="1" applyBorder="1"/>
    <xf numFmtId="0" fontId="3" fillId="0" borderId="18" xfId="0" applyFont="1" applyBorder="1"/>
    <xf numFmtId="164" fontId="2" fillId="0" borderId="18" xfId="1" applyNumberFormat="1" applyFont="1" applyBorder="1"/>
    <xf numFmtId="164" fontId="2" fillId="0" borderId="19" xfId="1" applyNumberFormat="1" applyFont="1" applyBorder="1"/>
    <xf numFmtId="164" fontId="2" fillId="0" borderId="5" xfId="1" applyNumberFormat="1" applyFont="1" applyBorder="1"/>
    <xf numFmtId="164" fontId="2" fillId="0" borderId="6" xfId="1" applyNumberFormat="1" applyFont="1" applyBorder="1"/>
    <xf numFmtId="164" fontId="2" fillId="0" borderId="11" xfId="0" applyNumberFormat="1" applyFont="1" applyBorder="1"/>
    <xf numFmtId="1" fontId="2" fillId="0" borderId="5" xfId="0" applyNumberFormat="1" applyFont="1" applyBorder="1"/>
    <xf numFmtId="1" fontId="2" fillId="0" borderId="6" xfId="0" applyNumberFormat="1" applyFont="1" applyBorder="1"/>
    <xf numFmtId="1" fontId="2" fillId="0" borderId="11" xfId="0" applyNumberFormat="1" applyFont="1" applyBorder="1"/>
    <xf numFmtId="1" fontId="2" fillId="0" borderId="12" xfId="0" applyNumberFormat="1" applyFont="1" applyBorder="1"/>
    <xf numFmtId="9" fontId="2" fillId="3" borderId="11" xfId="2" applyFont="1" applyFill="1" applyBorder="1"/>
    <xf numFmtId="43" fontId="2" fillId="0" borderId="11" xfId="0" applyNumberFormat="1" applyFont="1" applyBorder="1"/>
    <xf numFmtId="1" fontId="2" fillId="0" borderId="18" xfId="0" applyNumberFormat="1" applyFont="1" applyBorder="1"/>
    <xf numFmtId="1" fontId="2" fillId="0" borderId="19" xfId="0" applyNumberFormat="1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2" xfId="0" applyFont="1" applyBorder="1"/>
    <xf numFmtId="166" fontId="2" fillId="0" borderId="14" xfId="2" applyNumberFormat="1" applyFont="1" applyBorder="1"/>
    <xf numFmtId="0" fontId="2" fillId="0" borderId="18" xfId="0" applyFont="1" applyBorder="1"/>
    <xf numFmtId="0" fontId="2" fillId="0" borderId="19" xfId="0" applyFont="1" applyBorder="1"/>
    <xf numFmtId="0" fontId="3" fillId="0" borderId="22" xfId="0" applyFont="1" applyBorder="1"/>
    <xf numFmtId="0" fontId="2" fillId="0" borderId="22" xfId="0" applyFont="1" applyBorder="1"/>
    <xf numFmtId="0" fontId="2" fillId="0" borderId="23" xfId="0" applyFont="1" applyBorder="1"/>
    <xf numFmtId="167" fontId="2" fillId="0" borderId="5" xfId="1" applyNumberFormat="1" applyFont="1" applyBorder="1"/>
    <xf numFmtId="167" fontId="2" fillId="0" borderId="6" xfId="1" applyNumberFormat="1" applyFont="1" applyBorder="1"/>
    <xf numFmtId="167" fontId="2" fillId="0" borderId="11" xfId="1" applyNumberFormat="1" applyFont="1" applyBorder="1"/>
    <xf numFmtId="167" fontId="2" fillId="0" borderId="12" xfId="1" applyNumberFormat="1" applyFont="1" applyBorder="1"/>
    <xf numFmtId="10" fontId="2" fillId="3" borderId="11" xfId="0" applyNumberFormat="1" applyFont="1" applyFill="1" applyBorder="1"/>
    <xf numFmtId="10" fontId="2" fillId="0" borderId="14" xfId="2" applyNumberFormat="1" applyFont="1" applyBorder="1"/>
    <xf numFmtId="167" fontId="2" fillId="0" borderId="18" xfId="1" applyNumberFormat="1" applyFont="1" applyBorder="1"/>
    <xf numFmtId="167" fontId="2" fillId="0" borderId="19" xfId="1" applyNumberFormat="1" applyFont="1" applyBorder="1"/>
    <xf numFmtId="0" fontId="3" fillId="0" borderId="25" xfId="0" applyFont="1" applyBorder="1"/>
    <xf numFmtId="0" fontId="2" fillId="0" borderId="25" xfId="0" applyFont="1" applyBorder="1"/>
    <xf numFmtId="0" fontId="2" fillId="0" borderId="26" xfId="0" applyFont="1" applyBorder="1"/>
    <xf numFmtId="43" fontId="2" fillId="3" borderId="11" xfId="0" applyNumberFormat="1" applyFont="1" applyFill="1" applyBorder="1"/>
    <xf numFmtId="164" fontId="2" fillId="0" borderId="25" xfId="0" applyNumberFormat="1" applyFont="1" applyBorder="1"/>
    <xf numFmtId="164" fontId="2" fillId="0" borderId="26" xfId="0" applyNumberFormat="1" applyFont="1" applyBorder="1"/>
    <xf numFmtId="164" fontId="2" fillId="0" borderId="12" xfId="0" applyNumberFormat="1" applyFont="1" applyBorder="1"/>
    <xf numFmtId="164" fontId="2" fillId="0" borderId="18" xfId="0" applyNumberFormat="1" applyFont="1" applyBorder="1"/>
    <xf numFmtId="164" fontId="2" fillId="0" borderId="19" xfId="0" applyNumberFormat="1" applyFont="1" applyBorder="1"/>
    <xf numFmtId="164" fontId="2" fillId="0" borderId="24" xfId="0" applyNumberFormat="1" applyFont="1" applyBorder="1"/>
    <xf numFmtId="0" fontId="2" fillId="0" borderId="27" xfId="0" applyFont="1" applyBorder="1"/>
    <xf numFmtId="1" fontId="2" fillId="0" borderId="0" xfId="0" applyNumberFormat="1" applyFont="1"/>
    <xf numFmtId="168" fontId="2" fillId="0" borderId="0" xfId="0" applyNumberFormat="1" applyFont="1"/>
    <xf numFmtId="166" fontId="2" fillId="0" borderId="0" xfId="2" applyNumberFormat="1" applyFont="1"/>
    <xf numFmtId="0" fontId="2" fillId="3" borderId="0" xfId="0" applyFont="1" applyFill="1"/>
    <xf numFmtId="0" fontId="3" fillId="7" borderId="7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CA8D-514C-4DE7-A4B0-C8B40ECEC2CB}">
  <dimension ref="B1:Y53"/>
  <sheetViews>
    <sheetView showGridLines="0" tabSelected="1"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E6" sqref="E6"/>
    </sheetView>
  </sheetViews>
  <sheetFormatPr defaultColWidth="9.140625" defaultRowHeight="12.75" x14ac:dyDescent="0.2"/>
  <cols>
    <col min="1" max="1" width="5.28515625" style="1" customWidth="1"/>
    <col min="2" max="2" width="18.42578125" style="1" customWidth="1"/>
    <col min="3" max="3" width="8.42578125" style="1" customWidth="1"/>
    <col min="4" max="4" width="6.5703125" style="1" bestFit="1" customWidth="1"/>
    <col min="5" max="5" width="22.28515625" style="1" bestFit="1" customWidth="1"/>
    <col min="6" max="6" width="8.5703125" style="1" bestFit="1" customWidth="1"/>
    <col min="7" max="13" width="12.7109375" style="1" customWidth="1"/>
    <col min="14" max="14" width="10" style="1" bestFit="1" customWidth="1"/>
    <col min="15" max="15" width="9.140625" style="1"/>
    <col min="16" max="16" width="11" style="1" bestFit="1" customWidth="1"/>
    <col min="17" max="17" width="9.140625" style="1"/>
    <col min="18" max="18" width="10" style="1" bestFit="1" customWidth="1"/>
    <col min="19" max="19" width="9.140625" style="1"/>
    <col min="20" max="20" width="14.7109375" style="1" bestFit="1" customWidth="1"/>
    <col min="21" max="16384" width="9.140625" style="1"/>
  </cols>
  <sheetData>
    <row r="1" spans="2:21" ht="13.5" thickBot="1" x14ac:dyDescent="0.25">
      <c r="N1" s="2"/>
      <c r="O1" s="3"/>
      <c r="P1" s="3"/>
      <c r="Q1" s="3"/>
      <c r="R1" s="3"/>
      <c r="S1" s="3"/>
      <c r="T1" s="4" t="s">
        <v>0</v>
      </c>
      <c r="U1" s="5">
        <v>12000</v>
      </c>
    </row>
    <row r="2" spans="2:21" ht="13.5" thickBot="1" x14ac:dyDescent="0.25">
      <c r="B2" s="6" t="s">
        <v>1</v>
      </c>
      <c r="C2" s="7" t="s">
        <v>2</v>
      </c>
      <c r="D2" s="7" t="s">
        <v>3</v>
      </c>
      <c r="E2" s="7" t="s">
        <v>4</v>
      </c>
      <c r="F2" s="8">
        <v>44197</v>
      </c>
      <c r="G2" s="8">
        <v>44228</v>
      </c>
      <c r="H2" s="8">
        <v>44256</v>
      </c>
      <c r="I2" s="8">
        <v>45383</v>
      </c>
      <c r="J2" s="8">
        <v>45413</v>
      </c>
      <c r="K2" s="8">
        <v>45444</v>
      </c>
      <c r="L2" s="8">
        <v>45474</v>
      </c>
      <c r="M2" s="9">
        <v>45505</v>
      </c>
      <c r="N2" s="10" t="s">
        <v>5</v>
      </c>
      <c r="O2" s="11"/>
      <c r="P2" s="12" t="s">
        <v>6</v>
      </c>
      <c r="Q2" s="11"/>
      <c r="R2" s="11"/>
      <c r="S2" s="11"/>
      <c r="T2" s="11" t="s">
        <v>7</v>
      </c>
      <c r="U2" s="13">
        <f>U1*5</f>
        <v>60000</v>
      </c>
    </row>
    <row r="3" spans="2:21" x14ac:dyDescent="0.2">
      <c r="B3" s="80" t="s">
        <v>8</v>
      </c>
      <c r="C3" s="14" t="s">
        <v>9</v>
      </c>
      <c r="D3" s="15" t="s">
        <v>10</v>
      </c>
      <c r="E3" s="15" t="s">
        <v>11</v>
      </c>
      <c r="F3" s="16">
        <v>98344.539999999935</v>
      </c>
      <c r="G3" s="16">
        <v>90314.149999999951</v>
      </c>
      <c r="H3" s="16">
        <v>104630.62999999986</v>
      </c>
      <c r="I3" s="16">
        <v>107115.41999999998</v>
      </c>
      <c r="J3" s="16">
        <v>91892.47999999988</v>
      </c>
      <c r="K3" s="16">
        <v>95754.229999999952</v>
      </c>
      <c r="L3" s="16">
        <v>121950.76999999996</v>
      </c>
      <c r="M3" s="17">
        <v>114794.90999999999</v>
      </c>
      <c r="N3" s="18">
        <f>AVERAGE(F3:M3)</f>
        <v>103099.64124999994</v>
      </c>
      <c r="O3" s="19"/>
      <c r="P3" s="19"/>
      <c r="Q3" s="19"/>
      <c r="R3" s="20">
        <f>$U$1/N3</f>
        <v>0.11639225757247731</v>
      </c>
      <c r="S3" s="19"/>
      <c r="T3" s="19"/>
      <c r="U3" s="21"/>
    </row>
    <row r="4" spans="2:21" x14ac:dyDescent="0.2">
      <c r="B4" s="81"/>
      <c r="C4" s="14" t="s">
        <v>9</v>
      </c>
      <c r="D4" s="15" t="s">
        <v>12</v>
      </c>
      <c r="E4" s="15" t="s">
        <v>13</v>
      </c>
      <c r="F4" s="16">
        <v>89783.760000000053</v>
      </c>
      <c r="G4" s="16">
        <v>85946.329999999842</v>
      </c>
      <c r="H4" s="16">
        <v>109652.73999999996</v>
      </c>
      <c r="I4" s="16">
        <v>103721.09000000004</v>
      </c>
      <c r="J4" s="16">
        <v>108297.91999999984</v>
      </c>
      <c r="K4" s="16">
        <v>123326.2199999999</v>
      </c>
      <c r="L4" s="16">
        <v>103808.7499999998</v>
      </c>
      <c r="M4" s="17">
        <v>120318.24999999974</v>
      </c>
      <c r="N4" s="18">
        <f t="shared" ref="N4:N47" si="0">AVERAGE(F4:M4)</f>
        <v>105606.88249999989</v>
      </c>
      <c r="O4" s="19"/>
      <c r="P4" s="19"/>
      <c r="Q4" s="19"/>
      <c r="R4" s="20">
        <f>$U$1/N4</f>
        <v>0.11362895784751541</v>
      </c>
      <c r="S4" s="19"/>
      <c r="T4" s="19"/>
      <c r="U4" s="21"/>
    </row>
    <row r="5" spans="2:21" x14ac:dyDescent="0.2">
      <c r="B5" s="81"/>
      <c r="C5" s="14" t="s">
        <v>14</v>
      </c>
      <c r="D5" s="15" t="s">
        <v>15</v>
      </c>
      <c r="E5" s="15" t="s">
        <v>16</v>
      </c>
      <c r="F5" s="16">
        <v>159887.02000000008</v>
      </c>
      <c r="G5" s="16">
        <v>139155.62999999995</v>
      </c>
      <c r="H5" s="16">
        <v>182172.1799999997</v>
      </c>
      <c r="I5" s="16">
        <v>152136.54000000021</v>
      </c>
      <c r="J5" s="16">
        <v>213177.33999999982</v>
      </c>
      <c r="K5" s="16">
        <v>235846.43000000023</v>
      </c>
      <c r="L5" s="16">
        <v>146986.44</v>
      </c>
      <c r="M5" s="17">
        <v>156926.31999999986</v>
      </c>
      <c r="N5" s="18">
        <f t="shared" si="0"/>
        <v>173285.98749999996</v>
      </c>
      <c r="O5" s="22">
        <f>AVERAGE(N3:N7)</f>
        <v>105436.91499999995</v>
      </c>
      <c r="P5" s="23">
        <f>O5*5</f>
        <v>527184.57499999972</v>
      </c>
      <c r="Q5" s="19"/>
      <c r="R5" s="20">
        <f>$U$1/N5</f>
        <v>6.9249684715563073E-2</v>
      </c>
      <c r="S5" s="24">
        <f>AVERAGE(R3:R7)</f>
        <v>0.12780665366137142</v>
      </c>
      <c r="T5" s="25"/>
      <c r="U5" s="26"/>
    </row>
    <row r="6" spans="2:21" x14ac:dyDescent="0.2">
      <c r="B6" s="81"/>
      <c r="C6" s="14" t="s">
        <v>14</v>
      </c>
      <c r="D6" s="15" t="s">
        <v>17</v>
      </c>
      <c r="E6" s="15" t="s">
        <v>18</v>
      </c>
      <c r="F6" s="16">
        <v>61096.419999999984</v>
      </c>
      <c r="G6" s="16">
        <v>84087.399999999834</v>
      </c>
      <c r="H6" s="16">
        <v>78638.349999999875</v>
      </c>
      <c r="I6" s="16">
        <v>100504.07999999997</v>
      </c>
      <c r="J6" s="16">
        <v>91485.719999999958</v>
      </c>
      <c r="K6" s="16">
        <v>103382.89999999986</v>
      </c>
      <c r="L6" s="16">
        <v>80325.25</v>
      </c>
      <c r="M6" s="17">
        <v>76637.529999999955</v>
      </c>
      <c r="N6" s="18">
        <f t="shared" si="0"/>
        <v>84519.706249999916</v>
      </c>
      <c r="O6" s="19"/>
      <c r="P6" s="19"/>
      <c r="Q6" s="19"/>
      <c r="R6" s="20">
        <f>$U$1/N6</f>
        <v>0.14197872345302917</v>
      </c>
      <c r="S6" s="19"/>
      <c r="T6" s="19"/>
      <c r="U6" s="21"/>
    </row>
    <row r="7" spans="2:21" ht="13.5" thickBot="1" x14ac:dyDescent="0.25">
      <c r="B7" s="82"/>
      <c r="C7" s="27" t="s">
        <v>19</v>
      </c>
      <c r="D7" s="28" t="s">
        <v>20</v>
      </c>
      <c r="E7" s="28" t="s">
        <v>21</v>
      </c>
      <c r="F7" s="29">
        <v>37416.470000000016</v>
      </c>
      <c r="G7" s="29">
        <v>56301.120000000068</v>
      </c>
      <c r="H7" s="29">
        <v>91779.429999999891</v>
      </c>
      <c r="I7" s="29">
        <v>59339.100000000093</v>
      </c>
      <c r="J7" s="29">
        <v>63698.750000000058</v>
      </c>
      <c r="K7" s="29">
        <v>66593.470000000088</v>
      </c>
      <c r="L7" s="29">
        <v>55176.19</v>
      </c>
      <c r="M7" s="30">
        <v>55074.330000000053</v>
      </c>
      <c r="N7" s="18">
        <f t="shared" si="0"/>
        <v>60672.357500000035</v>
      </c>
      <c r="O7" s="19"/>
      <c r="P7" s="19"/>
      <c r="Q7" s="19"/>
      <c r="R7" s="20">
        <f>$U$1/N7</f>
        <v>0.19778364471827212</v>
      </c>
      <c r="S7" s="19"/>
      <c r="T7" s="25"/>
      <c r="U7" s="21"/>
    </row>
    <row r="8" spans="2:21" x14ac:dyDescent="0.2">
      <c r="B8" s="83" t="s">
        <v>22</v>
      </c>
      <c r="C8" s="11" t="s">
        <v>9</v>
      </c>
      <c r="D8" s="11" t="s">
        <v>10</v>
      </c>
      <c r="E8" s="15" t="s">
        <v>11</v>
      </c>
      <c r="F8" s="31">
        <v>3782.4823076923076</v>
      </c>
      <c r="G8" s="31">
        <v>3763.0895833333329</v>
      </c>
      <c r="H8" s="31">
        <v>4024.2549999999992</v>
      </c>
      <c r="I8" s="31">
        <v>4463.1424999999999</v>
      </c>
      <c r="J8" s="31">
        <v>3534.3261538461529</v>
      </c>
      <c r="K8" s="31">
        <v>3682.8550000000009</v>
      </c>
      <c r="L8" s="31">
        <v>4516.6951851851854</v>
      </c>
      <c r="M8" s="32">
        <v>4251.6633333333339</v>
      </c>
      <c r="N8" s="18">
        <f t="shared" si="0"/>
        <v>4002.3136329237886</v>
      </c>
      <c r="O8" s="19"/>
      <c r="P8" s="19"/>
      <c r="Q8" s="19"/>
      <c r="R8" s="19"/>
      <c r="S8" s="19"/>
      <c r="T8" s="19"/>
      <c r="U8" s="21"/>
    </row>
    <row r="9" spans="2:21" x14ac:dyDescent="0.2">
      <c r="B9" s="84"/>
      <c r="C9" s="15" t="s">
        <v>9</v>
      </c>
      <c r="D9" s="15" t="s">
        <v>12</v>
      </c>
      <c r="E9" s="15" t="s">
        <v>13</v>
      </c>
      <c r="F9" s="16">
        <v>3453.2215384615383</v>
      </c>
      <c r="G9" s="16">
        <v>3581.0970833333336</v>
      </c>
      <c r="H9" s="16">
        <v>4217.4130769230769</v>
      </c>
      <c r="I9" s="16">
        <v>4148.8436000000002</v>
      </c>
      <c r="J9" s="16">
        <v>4165.3046153846153</v>
      </c>
      <c r="K9" s="16">
        <v>4743.3161538461536</v>
      </c>
      <c r="L9" s="16">
        <v>4152.3500000000004</v>
      </c>
      <c r="M9" s="17">
        <v>4627.625</v>
      </c>
      <c r="N9" s="18">
        <f t="shared" si="0"/>
        <v>4136.1463834935894</v>
      </c>
      <c r="O9" s="19"/>
      <c r="P9" s="19"/>
      <c r="Q9" s="19"/>
      <c r="R9" s="19"/>
      <c r="S9" s="19"/>
      <c r="T9" s="19"/>
      <c r="U9" s="21"/>
    </row>
    <row r="10" spans="2:21" x14ac:dyDescent="0.2">
      <c r="B10" s="84"/>
      <c r="C10" s="15" t="s">
        <v>14</v>
      </c>
      <c r="D10" s="15" t="s">
        <v>15</v>
      </c>
      <c r="E10" s="15" t="s">
        <v>16</v>
      </c>
      <c r="F10" s="16">
        <v>6149.500769230769</v>
      </c>
      <c r="G10" s="16">
        <v>5798.1512500000017</v>
      </c>
      <c r="H10" s="16">
        <v>6747.1177777777775</v>
      </c>
      <c r="I10" s="16">
        <v>5433.4478571428563</v>
      </c>
      <c r="J10" s="16">
        <v>7895.4570370370384</v>
      </c>
      <c r="K10" s="16">
        <v>8735.0529629629618</v>
      </c>
      <c r="L10" s="16">
        <v>5068.4979310344843</v>
      </c>
      <c r="M10" s="17">
        <v>5812.0859259259259</v>
      </c>
      <c r="N10" s="18">
        <f t="shared" si="0"/>
        <v>6454.9139388889771</v>
      </c>
      <c r="O10" s="33">
        <f t="shared" ref="O10" si="1">AVERAGE(N8:N12)</f>
        <v>4022.0935058058785</v>
      </c>
      <c r="P10" s="33">
        <f>O10*5</f>
        <v>20110.467529029393</v>
      </c>
      <c r="Q10" s="19"/>
      <c r="R10" s="19"/>
      <c r="S10" s="19"/>
      <c r="T10" s="19"/>
      <c r="U10" s="21"/>
    </row>
    <row r="11" spans="2:21" x14ac:dyDescent="0.2">
      <c r="B11" s="84"/>
      <c r="C11" s="15" t="s">
        <v>14</v>
      </c>
      <c r="D11" s="15" t="s">
        <v>17</v>
      </c>
      <c r="E11" s="15" t="s">
        <v>18</v>
      </c>
      <c r="F11" s="16">
        <v>2443.8568</v>
      </c>
      <c r="G11" s="16">
        <v>3503.6416666666669</v>
      </c>
      <c r="H11" s="16">
        <v>2912.531481481481</v>
      </c>
      <c r="I11" s="16">
        <v>3722.3733333333334</v>
      </c>
      <c r="J11" s="16">
        <v>3518.6815384615379</v>
      </c>
      <c r="K11" s="16">
        <v>3828.9962962962973</v>
      </c>
      <c r="L11" s="16">
        <v>2975.0092592592587</v>
      </c>
      <c r="M11" s="17">
        <v>2838.4270370370368</v>
      </c>
      <c r="N11" s="18">
        <f t="shared" si="0"/>
        <v>3217.9396765669517</v>
      </c>
      <c r="O11" s="19"/>
      <c r="P11" s="19"/>
      <c r="Q11" s="19"/>
      <c r="R11" s="19"/>
      <c r="S11" s="19"/>
      <c r="T11" s="19"/>
      <c r="U11" s="21"/>
    </row>
    <row r="12" spans="2:21" ht="13.5" thickBot="1" x14ac:dyDescent="0.25">
      <c r="B12" s="85"/>
      <c r="C12" s="28" t="s">
        <v>19</v>
      </c>
      <c r="D12" s="28" t="s">
        <v>20</v>
      </c>
      <c r="E12" s="28" t="s">
        <v>21</v>
      </c>
      <c r="F12" s="29">
        <v>1439.095</v>
      </c>
      <c r="G12" s="29">
        <v>2345.8799999999997</v>
      </c>
      <c r="H12" s="29">
        <v>3399.2381481481484</v>
      </c>
      <c r="I12" s="29">
        <v>2282.273076923077</v>
      </c>
      <c r="J12" s="29">
        <v>2449.9519230769224</v>
      </c>
      <c r="K12" s="29">
        <v>2466.4248148148149</v>
      </c>
      <c r="L12" s="29">
        <v>1970.5782142857145</v>
      </c>
      <c r="M12" s="30">
        <v>2039.7899999999997</v>
      </c>
      <c r="N12" s="18">
        <f t="shared" si="0"/>
        <v>2299.1538971560844</v>
      </c>
      <c r="O12" s="19"/>
      <c r="P12" s="19"/>
      <c r="Q12" s="19"/>
      <c r="R12" s="19"/>
      <c r="S12" s="19"/>
      <c r="T12" s="19"/>
      <c r="U12" s="21"/>
    </row>
    <row r="13" spans="2:21" x14ac:dyDescent="0.2">
      <c r="B13" s="86" t="s">
        <v>23</v>
      </c>
      <c r="C13" s="11" t="s">
        <v>9</v>
      </c>
      <c r="D13" s="11" t="s">
        <v>10</v>
      </c>
      <c r="E13" s="15" t="s">
        <v>11</v>
      </c>
      <c r="F13" s="34">
        <v>149</v>
      </c>
      <c r="G13" s="34">
        <v>139</v>
      </c>
      <c r="H13" s="34">
        <v>201</v>
      </c>
      <c r="I13" s="34">
        <v>241</v>
      </c>
      <c r="J13" s="34">
        <v>159</v>
      </c>
      <c r="K13" s="34">
        <v>177</v>
      </c>
      <c r="L13" s="34">
        <v>200</v>
      </c>
      <c r="M13" s="35">
        <v>228</v>
      </c>
      <c r="N13" s="18">
        <f t="shared" si="0"/>
        <v>186.75</v>
      </c>
      <c r="O13" s="19"/>
      <c r="P13" s="19"/>
      <c r="Q13" s="19"/>
      <c r="R13" s="20">
        <f>N13/(20*26)</f>
        <v>0.35913461538461539</v>
      </c>
      <c r="S13" s="19"/>
      <c r="T13" s="19"/>
      <c r="U13" s="21"/>
    </row>
    <row r="14" spans="2:21" x14ac:dyDescent="0.2">
      <c r="B14" s="87"/>
      <c r="C14" s="15" t="s">
        <v>9</v>
      </c>
      <c r="D14" s="15" t="s">
        <v>12</v>
      </c>
      <c r="E14" s="15" t="s">
        <v>13</v>
      </c>
      <c r="F14" s="36">
        <v>265</v>
      </c>
      <c r="G14" s="36">
        <v>255</v>
      </c>
      <c r="H14" s="36">
        <v>300</v>
      </c>
      <c r="I14" s="36">
        <v>318</v>
      </c>
      <c r="J14" s="36">
        <v>293</v>
      </c>
      <c r="K14" s="36">
        <v>335</v>
      </c>
      <c r="L14" s="36">
        <v>278</v>
      </c>
      <c r="M14" s="37">
        <v>313</v>
      </c>
      <c r="N14" s="18">
        <f t="shared" si="0"/>
        <v>294.625</v>
      </c>
      <c r="O14" s="19"/>
      <c r="P14" s="19"/>
      <c r="Q14" s="19"/>
      <c r="R14" s="20">
        <f t="shared" ref="R14:R17" si="2">N14/(20*26)</f>
        <v>0.5665865384615385</v>
      </c>
      <c r="S14" s="19"/>
      <c r="T14" s="19"/>
      <c r="U14" s="21"/>
    </row>
    <row r="15" spans="2:21" x14ac:dyDescent="0.2">
      <c r="B15" s="87"/>
      <c r="C15" s="15" t="s">
        <v>14</v>
      </c>
      <c r="D15" s="15" t="s">
        <v>15</v>
      </c>
      <c r="E15" s="15" t="s">
        <v>16</v>
      </c>
      <c r="F15" s="36">
        <v>215</v>
      </c>
      <c r="G15" s="36">
        <v>204</v>
      </c>
      <c r="H15" s="36">
        <v>274</v>
      </c>
      <c r="I15" s="36">
        <v>267</v>
      </c>
      <c r="J15" s="36">
        <v>257</v>
      </c>
      <c r="K15" s="36">
        <v>326</v>
      </c>
      <c r="L15" s="36">
        <v>296</v>
      </c>
      <c r="M15" s="37">
        <v>280</v>
      </c>
      <c r="N15" s="18">
        <f t="shared" si="0"/>
        <v>264.875</v>
      </c>
      <c r="O15" s="22">
        <f t="shared" ref="O15" si="3">AVERAGE(N13:N17)</f>
        <v>239.25</v>
      </c>
      <c r="P15" s="33">
        <f>O15*5</f>
        <v>1196.25</v>
      </c>
      <c r="Q15" s="19">
        <f>20*26*5</f>
        <v>2600</v>
      </c>
      <c r="R15" s="20">
        <f t="shared" si="2"/>
        <v>0.50937500000000002</v>
      </c>
      <c r="S15" s="38">
        <f>AVERAGE(R13:R17)</f>
        <v>0.46009615384615382</v>
      </c>
      <c r="T15" s="19"/>
      <c r="U15" s="21"/>
    </row>
    <row r="16" spans="2:21" x14ac:dyDescent="0.2">
      <c r="B16" s="87"/>
      <c r="C16" s="15" t="s">
        <v>14</v>
      </c>
      <c r="D16" s="15" t="s">
        <v>17</v>
      </c>
      <c r="E16" s="15" t="s">
        <v>18</v>
      </c>
      <c r="F16" s="36">
        <v>177</v>
      </c>
      <c r="G16" s="36">
        <v>202</v>
      </c>
      <c r="H16" s="36">
        <v>248</v>
      </c>
      <c r="I16" s="36">
        <v>227</v>
      </c>
      <c r="J16" s="36">
        <v>228</v>
      </c>
      <c r="K16" s="36">
        <v>316</v>
      </c>
      <c r="L16" s="36">
        <v>299</v>
      </c>
      <c r="M16" s="37">
        <v>344</v>
      </c>
      <c r="N16" s="18">
        <f t="shared" si="0"/>
        <v>255.125</v>
      </c>
      <c r="O16" s="39"/>
      <c r="P16" s="19"/>
      <c r="Q16" s="19"/>
      <c r="R16" s="20">
        <f t="shared" si="2"/>
        <v>0.49062499999999998</v>
      </c>
      <c r="S16" s="19"/>
      <c r="T16" s="19"/>
      <c r="U16" s="21"/>
    </row>
    <row r="17" spans="2:25" ht="13.5" thickBot="1" x14ac:dyDescent="0.25">
      <c r="B17" s="88"/>
      <c r="C17" s="28" t="s">
        <v>19</v>
      </c>
      <c r="D17" s="28" t="s">
        <v>20</v>
      </c>
      <c r="E17" s="28" t="s">
        <v>21</v>
      </c>
      <c r="F17" s="40">
        <v>182</v>
      </c>
      <c r="G17" s="40">
        <v>200</v>
      </c>
      <c r="H17" s="40">
        <v>241</v>
      </c>
      <c r="I17" s="40">
        <v>191</v>
      </c>
      <c r="J17" s="40">
        <v>155</v>
      </c>
      <c r="K17" s="40">
        <v>198</v>
      </c>
      <c r="L17" s="40">
        <v>212</v>
      </c>
      <c r="M17" s="41">
        <v>180</v>
      </c>
      <c r="N17" s="18">
        <f t="shared" si="0"/>
        <v>194.875</v>
      </c>
      <c r="O17" s="19"/>
      <c r="P17" s="19"/>
      <c r="Q17" s="19"/>
      <c r="R17" s="20">
        <f t="shared" si="2"/>
        <v>0.37475961538461539</v>
      </c>
      <c r="S17" s="19"/>
      <c r="T17" s="19"/>
      <c r="U17" s="21"/>
    </row>
    <row r="18" spans="2:25" x14ac:dyDescent="0.2">
      <c r="B18" s="86" t="s">
        <v>24</v>
      </c>
      <c r="C18" s="11" t="s">
        <v>9</v>
      </c>
      <c r="D18" s="11" t="s">
        <v>10</v>
      </c>
      <c r="E18" s="15" t="s">
        <v>11</v>
      </c>
      <c r="F18" s="34">
        <v>5.7307692307692308</v>
      </c>
      <c r="G18" s="34">
        <v>5.791666666666667</v>
      </c>
      <c r="H18" s="34">
        <v>7.7307692307692308</v>
      </c>
      <c r="I18" s="34">
        <v>10.041666666666666</v>
      </c>
      <c r="J18" s="34">
        <v>9</v>
      </c>
      <c r="K18" s="34">
        <v>10</v>
      </c>
      <c r="L18" s="34">
        <v>8</v>
      </c>
      <c r="M18" s="35">
        <v>11</v>
      </c>
      <c r="N18" s="18">
        <f t="shared" si="0"/>
        <v>8.4118589743589745</v>
      </c>
      <c r="O18" s="19"/>
      <c r="P18" s="19"/>
      <c r="Q18" s="19"/>
      <c r="R18" s="19"/>
      <c r="S18" s="19"/>
      <c r="T18" s="19"/>
      <c r="U18" s="21"/>
    </row>
    <row r="19" spans="2:25" x14ac:dyDescent="0.2">
      <c r="B19" s="87"/>
      <c r="C19" s="15" t="s">
        <v>9</v>
      </c>
      <c r="D19" s="15" t="s">
        <v>12</v>
      </c>
      <c r="E19" s="15" t="s">
        <v>13</v>
      </c>
      <c r="F19" s="36">
        <v>10.192307692307692</v>
      </c>
      <c r="G19" s="36">
        <v>10.625</v>
      </c>
      <c r="H19" s="36">
        <v>11.538461538461538</v>
      </c>
      <c r="I19" s="36">
        <v>12.72</v>
      </c>
      <c r="J19" s="36">
        <v>11.26923076923077</v>
      </c>
      <c r="K19" s="36">
        <v>12.884615384615385</v>
      </c>
      <c r="L19" s="36">
        <v>11.12</v>
      </c>
      <c r="M19" s="37">
        <v>12.038461538461538</v>
      </c>
      <c r="N19" s="18">
        <f t="shared" si="0"/>
        <v>11.548509615384615</v>
      </c>
      <c r="O19" s="19"/>
      <c r="P19" s="19"/>
      <c r="Q19" s="19"/>
      <c r="R19" s="19"/>
      <c r="S19" s="19"/>
      <c r="T19" s="19"/>
      <c r="U19" s="21"/>
    </row>
    <row r="20" spans="2:25" x14ac:dyDescent="0.2">
      <c r="B20" s="87"/>
      <c r="C20" s="15" t="s">
        <v>14</v>
      </c>
      <c r="D20" s="15" t="s">
        <v>15</v>
      </c>
      <c r="E20" s="15" t="s">
        <v>16</v>
      </c>
      <c r="F20" s="36">
        <v>8.2692307692307701</v>
      </c>
      <c r="G20" s="36">
        <v>8.5</v>
      </c>
      <c r="H20" s="36">
        <v>10.148148148148149</v>
      </c>
      <c r="I20" s="36">
        <v>9.5357142857142865</v>
      </c>
      <c r="J20" s="36">
        <v>9.518518518518519</v>
      </c>
      <c r="K20" s="36">
        <v>12.074074074074074</v>
      </c>
      <c r="L20" s="36">
        <v>10.206896551724139</v>
      </c>
      <c r="M20" s="37">
        <v>10.37037037037037</v>
      </c>
      <c r="N20" s="18">
        <f t="shared" si="0"/>
        <v>9.8278690897225385</v>
      </c>
      <c r="O20" s="33">
        <f t="shared" ref="O20" si="4">AVERAGE(N18:N22)</f>
        <v>9.3705322530279425</v>
      </c>
      <c r="P20" s="33">
        <f>O20*5</f>
        <v>46.852661265139716</v>
      </c>
      <c r="Q20" s="19"/>
      <c r="R20" s="19"/>
      <c r="S20" s="38">
        <f>O25/O15</f>
        <v>0.44618599791013586</v>
      </c>
      <c r="U20" s="21"/>
    </row>
    <row r="21" spans="2:25" x14ac:dyDescent="0.2">
      <c r="B21" s="87"/>
      <c r="C21" s="15" t="s">
        <v>14</v>
      </c>
      <c r="D21" s="15" t="s">
        <v>17</v>
      </c>
      <c r="E21" s="15" t="s">
        <v>18</v>
      </c>
      <c r="F21" s="36">
        <v>7.08</v>
      </c>
      <c r="G21" s="36">
        <v>8.4166666666666661</v>
      </c>
      <c r="H21" s="36">
        <v>9.1851851851851851</v>
      </c>
      <c r="I21" s="36">
        <v>8.4074074074074066</v>
      </c>
      <c r="J21" s="36">
        <v>8.7692307692307701</v>
      </c>
      <c r="K21" s="36">
        <v>11.703703703703704</v>
      </c>
      <c r="L21" s="36">
        <v>11.074074074074074</v>
      </c>
      <c r="M21" s="37">
        <v>12.74074074074074</v>
      </c>
      <c r="N21" s="18">
        <f t="shared" si="0"/>
        <v>9.6721260683760661</v>
      </c>
      <c r="O21" s="19"/>
      <c r="P21" s="19"/>
      <c r="Q21" s="19"/>
      <c r="R21" s="19"/>
      <c r="S21" s="19"/>
      <c r="T21" s="19"/>
      <c r="U21" s="21"/>
    </row>
    <row r="22" spans="2:25" ht="13.5" thickBot="1" x14ac:dyDescent="0.25">
      <c r="B22" s="88"/>
      <c r="C22" s="28" t="s">
        <v>19</v>
      </c>
      <c r="D22" s="28" t="s">
        <v>20</v>
      </c>
      <c r="E22" s="28" t="s">
        <v>21</v>
      </c>
      <c r="F22" s="40">
        <v>7</v>
      </c>
      <c r="G22" s="40">
        <v>8.3333333333333339</v>
      </c>
      <c r="H22" s="40">
        <v>8.9259259259259256</v>
      </c>
      <c r="I22" s="40">
        <v>7.3461538461538458</v>
      </c>
      <c r="J22" s="40">
        <v>5.9615384615384617</v>
      </c>
      <c r="K22" s="40">
        <v>7.333333333333333</v>
      </c>
      <c r="L22" s="40">
        <v>7.5714285714285712</v>
      </c>
      <c r="M22" s="41">
        <v>6.666666666666667</v>
      </c>
      <c r="N22" s="18">
        <f t="shared" si="0"/>
        <v>7.3922975172975169</v>
      </c>
      <c r="O22" s="19"/>
      <c r="P22" s="19"/>
      <c r="Q22" s="19"/>
      <c r="R22" s="19"/>
      <c r="S22" s="19"/>
      <c r="T22" s="19"/>
      <c r="U22" s="21"/>
    </row>
    <row r="23" spans="2:25" ht="12.75" customHeight="1" x14ac:dyDescent="0.2">
      <c r="B23" s="86" t="s">
        <v>25</v>
      </c>
      <c r="C23" s="11" t="s">
        <v>9</v>
      </c>
      <c r="D23" s="11" t="s">
        <v>10</v>
      </c>
      <c r="E23" s="15" t="s">
        <v>11</v>
      </c>
      <c r="F23" s="42">
        <v>87</v>
      </c>
      <c r="G23" s="42">
        <v>85</v>
      </c>
      <c r="H23" s="42">
        <v>104</v>
      </c>
      <c r="I23" s="42">
        <v>125</v>
      </c>
      <c r="J23" s="42">
        <v>89</v>
      </c>
      <c r="K23" s="42">
        <v>106</v>
      </c>
      <c r="L23" s="42">
        <v>110</v>
      </c>
      <c r="M23" s="43">
        <v>110</v>
      </c>
      <c r="N23" s="18">
        <f t="shared" si="0"/>
        <v>102</v>
      </c>
      <c r="O23" s="19"/>
      <c r="P23" s="19"/>
      <c r="Q23" s="33">
        <f t="shared" ref="Q23:Q32" si="5">$U$1/N23</f>
        <v>117.64705882352941</v>
      </c>
      <c r="R23" s="19"/>
      <c r="S23" s="19"/>
      <c r="T23" s="19"/>
      <c r="U23" s="21"/>
    </row>
    <row r="24" spans="2:25" x14ac:dyDescent="0.2">
      <c r="B24" s="87"/>
      <c r="C24" s="15" t="s">
        <v>9</v>
      </c>
      <c r="D24" s="15" t="s">
        <v>12</v>
      </c>
      <c r="E24" s="15" t="s">
        <v>13</v>
      </c>
      <c r="F24" s="19">
        <v>124</v>
      </c>
      <c r="G24" s="19">
        <v>124</v>
      </c>
      <c r="H24" s="19">
        <v>134</v>
      </c>
      <c r="I24" s="19">
        <v>144</v>
      </c>
      <c r="J24" s="19">
        <v>132</v>
      </c>
      <c r="K24" s="19">
        <v>138</v>
      </c>
      <c r="L24" s="19">
        <v>135</v>
      </c>
      <c r="M24" s="44">
        <v>136</v>
      </c>
      <c r="N24" s="18">
        <f t="shared" si="0"/>
        <v>133.375</v>
      </c>
      <c r="O24" s="19"/>
      <c r="P24" s="19"/>
      <c r="Q24" s="33">
        <f t="shared" si="5"/>
        <v>89.971883786316781</v>
      </c>
      <c r="R24" s="19"/>
      <c r="S24" s="19"/>
      <c r="T24" s="19"/>
      <c r="U24" s="21"/>
    </row>
    <row r="25" spans="2:25" x14ac:dyDescent="0.2">
      <c r="B25" s="87"/>
      <c r="C25" s="15" t="s">
        <v>14</v>
      </c>
      <c r="D25" s="15" t="s">
        <v>15</v>
      </c>
      <c r="E25" s="15" t="s">
        <v>16</v>
      </c>
      <c r="F25" s="19">
        <v>81</v>
      </c>
      <c r="G25" s="19">
        <v>76</v>
      </c>
      <c r="H25" s="19">
        <v>97</v>
      </c>
      <c r="I25" s="19">
        <v>92</v>
      </c>
      <c r="J25" s="19">
        <v>95</v>
      </c>
      <c r="K25" s="19">
        <v>104</v>
      </c>
      <c r="L25" s="19">
        <v>101</v>
      </c>
      <c r="M25" s="44">
        <v>102</v>
      </c>
      <c r="N25" s="18">
        <f t="shared" si="0"/>
        <v>93.5</v>
      </c>
      <c r="O25" s="33">
        <f t="shared" ref="O25" si="6">AVERAGE(N23:N27)</f>
        <v>106.75</v>
      </c>
      <c r="P25" s="23">
        <f>O25*5</f>
        <v>533.75</v>
      </c>
      <c r="Q25" s="33">
        <f>$U$1/N25</f>
        <v>128.34224598930481</v>
      </c>
      <c r="R25" s="23">
        <f>AVERAGE(Q23:Q27)</f>
        <v>115.26923718511171</v>
      </c>
      <c r="S25" s="19"/>
      <c r="T25" s="19"/>
      <c r="U25" s="21"/>
    </row>
    <row r="26" spans="2:25" x14ac:dyDescent="0.2">
      <c r="B26" s="87"/>
      <c r="C26" s="15" t="s">
        <v>14</v>
      </c>
      <c r="D26" s="15" t="s">
        <v>17</v>
      </c>
      <c r="E26" s="15" t="s">
        <v>18</v>
      </c>
      <c r="F26" s="19">
        <v>83</v>
      </c>
      <c r="G26" s="19">
        <v>93</v>
      </c>
      <c r="H26" s="19">
        <v>116</v>
      </c>
      <c r="I26" s="19">
        <v>106</v>
      </c>
      <c r="J26" s="19">
        <v>98</v>
      </c>
      <c r="K26" s="19">
        <v>163</v>
      </c>
      <c r="L26" s="19">
        <v>142</v>
      </c>
      <c r="M26" s="44">
        <v>149</v>
      </c>
      <c r="N26" s="18">
        <f t="shared" si="0"/>
        <v>118.75</v>
      </c>
      <c r="O26" s="19"/>
      <c r="P26" s="19"/>
      <c r="Q26" s="33">
        <f t="shared" si="5"/>
        <v>101.05263157894737</v>
      </c>
      <c r="R26" s="19"/>
      <c r="S26" s="19"/>
      <c r="T26" s="19"/>
      <c r="U26" s="45">
        <f>25/1000</f>
        <v>2.5000000000000001E-2</v>
      </c>
    </row>
    <row r="27" spans="2:25" ht="13.5" thickBot="1" x14ac:dyDescent="0.25">
      <c r="B27" s="88"/>
      <c r="C27" s="28" t="s">
        <v>19</v>
      </c>
      <c r="D27" s="28" t="s">
        <v>20</v>
      </c>
      <c r="E27" s="28" t="s">
        <v>21</v>
      </c>
      <c r="F27" s="46">
        <v>76</v>
      </c>
      <c r="G27" s="46">
        <v>82</v>
      </c>
      <c r="H27" s="46">
        <v>105</v>
      </c>
      <c r="I27" s="46">
        <v>88</v>
      </c>
      <c r="J27" s="46">
        <v>75</v>
      </c>
      <c r="K27" s="46">
        <v>95</v>
      </c>
      <c r="L27" s="46">
        <v>79</v>
      </c>
      <c r="M27" s="47">
        <v>89</v>
      </c>
      <c r="N27" s="18">
        <f t="shared" si="0"/>
        <v>86.125</v>
      </c>
      <c r="O27" s="19"/>
      <c r="P27" s="19"/>
      <c r="Q27" s="33">
        <f t="shared" si="5"/>
        <v>139.33236574746007</v>
      </c>
      <c r="R27" s="39">
        <f>R25*20%</f>
        <v>23.053847437022341</v>
      </c>
      <c r="S27" s="39">
        <f>R25-R27</f>
        <v>92.215389748089365</v>
      </c>
      <c r="T27" s="39">
        <f>S27*25%</f>
        <v>23.053847437022341</v>
      </c>
      <c r="U27" s="21"/>
    </row>
    <row r="28" spans="2:25" x14ac:dyDescent="0.2">
      <c r="B28" s="89" t="s">
        <v>26</v>
      </c>
      <c r="C28" s="11" t="s">
        <v>9</v>
      </c>
      <c r="D28" s="11" t="s">
        <v>10</v>
      </c>
      <c r="E28" s="15" t="s">
        <v>11</v>
      </c>
      <c r="F28" s="42">
        <v>182</v>
      </c>
      <c r="G28" s="42">
        <v>197</v>
      </c>
      <c r="H28" s="42">
        <v>250</v>
      </c>
      <c r="I28" s="42">
        <v>318</v>
      </c>
      <c r="J28" s="42">
        <v>190</v>
      </c>
      <c r="K28" s="42">
        <v>221</v>
      </c>
      <c r="L28" s="42">
        <v>244</v>
      </c>
      <c r="M28" s="43">
        <v>261</v>
      </c>
      <c r="N28" s="18">
        <f t="shared" si="0"/>
        <v>232.875</v>
      </c>
      <c r="O28" s="19"/>
      <c r="P28" s="19"/>
      <c r="Q28" s="33">
        <f t="shared" si="5"/>
        <v>51.529790660225444</v>
      </c>
      <c r="R28" s="19"/>
      <c r="S28" s="19"/>
      <c r="T28" s="19"/>
      <c r="U28" s="21"/>
    </row>
    <row r="29" spans="2:25" x14ac:dyDescent="0.2">
      <c r="B29" s="90"/>
      <c r="C29" s="15" t="s">
        <v>9</v>
      </c>
      <c r="D29" s="15" t="s">
        <v>12</v>
      </c>
      <c r="E29" s="15" t="s">
        <v>13</v>
      </c>
      <c r="F29" s="19">
        <v>322</v>
      </c>
      <c r="G29" s="19">
        <v>307</v>
      </c>
      <c r="H29" s="19">
        <v>356</v>
      </c>
      <c r="I29" s="19">
        <v>407</v>
      </c>
      <c r="J29" s="19">
        <v>347</v>
      </c>
      <c r="K29" s="19">
        <v>386</v>
      </c>
      <c r="L29" s="19">
        <v>312</v>
      </c>
      <c r="M29" s="44">
        <v>354</v>
      </c>
      <c r="N29" s="18">
        <f t="shared" si="0"/>
        <v>348.875</v>
      </c>
      <c r="O29" s="19"/>
      <c r="P29" s="19"/>
      <c r="Q29" s="33">
        <f t="shared" si="5"/>
        <v>34.396273737011825</v>
      </c>
      <c r="R29" s="19"/>
      <c r="S29" s="19"/>
      <c r="T29" s="19"/>
      <c r="U29" s="21"/>
    </row>
    <row r="30" spans="2:25" x14ac:dyDescent="0.2">
      <c r="B30" s="90"/>
      <c r="C30" s="15" t="s">
        <v>14</v>
      </c>
      <c r="D30" s="15" t="s">
        <v>15</v>
      </c>
      <c r="E30" s="15" t="s">
        <v>16</v>
      </c>
      <c r="F30" s="19">
        <v>295</v>
      </c>
      <c r="G30" s="19">
        <v>288</v>
      </c>
      <c r="H30" s="19">
        <v>357</v>
      </c>
      <c r="I30" s="19">
        <v>347</v>
      </c>
      <c r="J30" s="19">
        <v>356</v>
      </c>
      <c r="K30" s="19">
        <v>399</v>
      </c>
      <c r="L30" s="19">
        <v>355</v>
      </c>
      <c r="M30" s="44">
        <v>330</v>
      </c>
      <c r="N30" s="18">
        <f t="shared" si="0"/>
        <v>340.875</v>
      </c>
      <c r="O30" s="33">
        <f t="shared" ref="O30" si="7">AVERAGE(N28:N32)</f>
        <v>282.89999999999998</v>
      </c>
      <c r="P30" s="33">
        <f>O30*5</f>
        <v>1414.5</v>
      </c>
      <c r="Q30" s="33">
        <f t="shared" si="5"/>
        <v>35.203520352035206</v>
      </c>
      <c r="R30" s="23">
        <f>AVERAGE(Q28:Q32)</f>
        <v>44.009914410866259</v>
      </c>
      <c r="S30" s="19"/>
      <c r="T30" s="19"/>
      <c r="U30" s="21"/>
      <c r="V30" s="1">
        <v>25</v>
      </c>
      <c r="W30" s="1">
        <f>2*25</f>
        <v>50</v>
      </c>
      <c r="X30" s="1">
        <f>W30*V30</f>
        <v>1250</v>
      </c>
      <c r="Y30" s="1">
        <f>X30*22.5</f>
        <v>28125</v>
      </c>
    </row>
    <row r="31" spans="2:25" x14ac:dyDescent="0.2">
      <c r="B31" s="90"/>
      <c r="C31" s="15" t="s">
        <v>14</v>
      </c>
      <c r="D31" s="15" t="s">
        <v>17</v>
      </c>
      <c r="E31" s="15" t="s">
        <v>18</v>
      </c>
      <c r="F31" s="19">
        <v>198</v>
      </c>
      <c r="G31" s="19">
        <v>224</v>
      </c>
      <c r="H31" s="19">
        <v>271</v>
      </c>
      <c r="I31" s="19">
        <v>245</v>
      </c>
      <c r="J31" s="19">
        <v>246</v>
      </c>
      <c r="K31" s="19">
        <v>341</v>
      </c>
      <c r="L31" s="19">
        <v>312</v>
      </c>
      <c r="M31" s="44">
        <v>359</v>
      </c>
      <c r="N31" s="18">
        <f t="shared" si="0"/>
        <v>274.5</v>
      </c>
      <c r="O31" s="19"/>
      <c r="P31" s="19"/>
      <c r="Q31" s="33">
        <f t="shared" si="5"/>
        <v>43.715846994535518</v>
      </c>
      <c r="R31" s="19"/>
      <c r="S31" s="19"/>
      <c r="T31" s="19"/>
      <c r="U31" s="21"/>
    </row>
    <row r="32" spans="2:25" ht="13.5" thickBot="1" x14ac:dyDescent="0.25">
      <c r="B32" s="90"/>
      <c r="C32" s="48" t="s">
        <v>19</v>
      </c>
      <c r="D32" s="48" t="s">
        <v>20</v>
      </c>
      <c r="E32" s="28" t="s">
        <v>21</v>
      </c>
      <c r="F32" s="49">
        <v>203</v>
      </c>
      <c r="G32" s="49">
        <v>235</v>
      </c>
      <c r="H32" s="49">
        <v>268</v>
      </c>
      <c r="I32" s="49">
        <v>211</v>
      </c>
      <c r="J32" s="49">
        <v>176</v>
      </c>
      <c r="K32" s="49">
        <v>217</v>
      </c>
      <c r="L32" s="49">
        <v>235</v>
      </c>
      <c r="M32" s="50">
        <v>194</v>
      </c>
      <c r="N32" s="18">
        <f t="shared" si="0"/>
        <v>217.375</v>
      </c>
      <c r="O32" s="19"/>
      <c r="P32" s="19"/>
      <c r="Q32" s="33">
        <f t="shared" si="5"/>
        <v>55.204140310523286</v>
      </c>
      <c r="R32" s="19"/>
      <c r="S32" s="19"/>
      <c r="T32" s="19"/>
      <c r="U32" s="21"/>
    </row>
    <row r="33" spans="2:21" x14ac:dyDescent="0.2">
      <c r="B33" s="74" t="s">
        <v>27</v>
      </c>
      <c r="C33" s="11" t="s">
        <v>9</v>
      </c>
      <c r="D33" s="11" t="s">
        <v>10</v>
      </c>
      <c r="E33" s="15" t="s">
        <v>11</v>
      </c>
      <c r="F33" s="51">
        <f>IFERROR(F3/F28,0)</f>
        <v>540.35461538461504</v>
      </c>
      <c r="G33" s="51">
        <f t="shared" ref="G33:M37" si="8">IFERROR(G3/G28,0)</f>
        <v>458.44746192893376</v>
      </c>
      <c r="H33" s="51">
        <f t="shared" si="8"/>
        <v>418.52251999999942</v>
      </c>
      <c r="I33" s="51">
        <f t="shared" si="8"/>
        <v>336.84094339622635</v>
      </c>
      <c r="J33" s="51">
        <f t="shared" si="8"/>
        <v>483.64463157894676</v>
      </c>
      <c r="K33" s="51">
        <f t="shared" si="8"/>
        <v>433.27705882352922</v>
      </c>
      <c r="L33" s="51">
        <f t="shared" si="8"/>
        <v>499.79823770491788</v>
      </c>
      <c r="M33" s="52">
        <f t="shared" si="8"/>
        <v>439.82724137931029</v>
      </c>
      <c r="N33" s="18">
        <f t="shared" si="0"/>
        <v>451.33908877455985</v>
      </c>
      <c r="O33" s="19"/>
      <c r="P33" s="19"/>
      <c r="Q33" s="20">
        <f>Q28/N33</f>
        <v>0.11417090152801755</v>
      </c>
      <c r="R33" s="19"/>
      <c r="S33" s="19"/>
      <c r="T33" s="19"/>
      <c r="U33" s="21"/>
    </row>
    <row r="34" spans="2:21" x14ac:dyDescent="0.2">
      <c r="B34" s="75"/>
      <c r="C34" s="15" t="s">
        <v>9</v>
      </c>
      <c r="D34" s="15" t="s">
        <v>12</v>
      </c>
      <c r="E34" s="15" t="s">
        <v>13</v>
      </c>
      <c r="F34" s="53">
        <f>IFERROR(F4/F29,0)</f>
        <v>278.8315527950312</v>
      </c>
      <c r="G34" s="53">
        <f t="shared" si="8"/>
        <v>279.95547231270308</v>
      </c>
      <c r="H34" s="53">
        <f t="shared" si="8"/>
        <v>308.01331460674146</v>
      </c>
      <c r="I34" s="53">
        <f t="shared" si="8"/>
        <v>254.84297297297306</v>
      </c>
      <c r="J34" s="53">
        <f t="shared" si="8"/>
        <v>312.0977521613828</v>
      </c>
      <c r="K34" s="53">
        <f t="shared" si="8"/>
        <v>319.49797927461111</v>
      </c>
      <c r="L34" s="53">
        <f t="shared" si="8"/>
        <v>332.72035256410192</v>
      </c>
      <c r="M34" s="54">
        <f t="shared" si="8"/>
        <v>339.88206214689194</v>
      </c>
      <c r="N34" s="18">
        <f t="shared" si="0"/>
        <v>303.23018235430459</v>
      </c>
      <c r="O34" s="19"/>
      <c r="P34" s="19"/>
      <c r="Q34" s="20">
        <f t="shared" ref="Q34:Q37" si="9">Q29/N34</f>
        <v>0.11343288280195681</v>
      </c>
      <c r="R34" s="19"/>
      <c r="S34" s="19"/>
      <c r="T34" s="19"/>
      <c r="U34" s="21"/>
    </row>
    <row r="35" spans="2:21" x14ac:dyDescent="0.2">
      <c r="B35" s="75"/>
      <c r="C35" s="15" t="s">
        <v>14</v>
      </c>
      <c r="D35" s="15" t="s">
        <v>15</v>
      </c>
      <c r="E35" s="15" t="s">
        <v>16</v>
      </c>
      <c r="F35" s="53">
        <f>IFERROR(F5/F30,0)</f>
        <v>541.98989830508503</v>
      </c>
      <c r="G35" s="53">
        <f t="shared" si="8"/>
        <v>483.17927083333313</v>
      </c>
      <c r="H35" s="53">
        <f t="shared" si="8"/>
        <v>510.28621848739414</v>
      </c>
      <c r="I35" s="53">
        <f t="shared" si="8"/>
        <v>438.43383285302656</v>
      </c>
      <c r="J35" s="53">
        <f t="shared" si="8"/>
        <v>598.81275280898831</v>
      </c>
      <c r="K35" s="53">
        <f t="shared" si="8"/>
        <v>591.09380952381014</v>
      </c>
      <c r="L35" s="53">
        <f t="shared" si="8"/>
        <v>414.04630985915492</v>
      </c>
      <c r="M35" s="54">
        <f t="shared" si="8"/>
        <v>475.53430303030262</v>
      </c>
      <c r="N35" s="18">
        <f t="shared" si="0"/>
        <v>506.67204946263683</v>
      </c>
      <c r="O35" s="22">
        <f t="shared" ref="O35" si="10">AVERAGE(N33:N37)</f>
        <v>371.38393107296753</v>
      </c>
      <c r="P35" s="22">
        <f>O35</f>
        <v>371.38393107296753</v>
      </c>
      <c r="Q35" s="20">
        <f t="shared" si="9"/>
        <v>6.9479894123567976E-2</v>
      </c>
      <c r="R35" s="55">
        <f>AVERAGE(Q33:Q37)</f>
        <v>0.12657770860111334</v>
      </c>
      <c r="S35" s="19"/>
      <c r="T35" s="19"/>
      <c r="U35" s="56"/>
    </row>
    <row r="36" spans="2:21" x14ac:dyDescent="0.2">
      <c r="B36" s="75"/>
      <c r="C36" s="15" t="s">
        <v>14</v>
      </c>
      <c r="D36" s="15" t="s">
        <v>17</v>
      </c>
      <c r="E36" s="15" t="s">
        <v>18</v>
      </c>
      <c r="F36" s="53">
        <f>IFERROR(F6/F31,0)</f>
        <v>308.56777777777768</v>
      </c>
      <c r="G36" s="53">
        <f t="shared" si="8"/>
        <v>375.39017857142784</v>
      </c>
      <c r="H36" s="53">
        <f t="shared" si="8"/>
        <v>290.17841328413238</v>
      </c>
      <c r="I36" s="53">
        <f t="shared" si="8"/>
        <v>410.22073469387743</v>
      </c>
      <c r="J36" s="53">
        <f t="shared" si="8"/>
        <v>371.89317073170713</v>
      </c>
      <c r="K36" s="53">
        <f t="shared" si="8"/>
        <v>303.17565982404653</v>
      </c>
      <c r="L36" s="53">
        <f t="shared" si="8"/>
        <v>257.45272435897436</v>
      </c>
      <c r="M36" s="54">
        <f t="shared" si="8"/>
        <v>213.47501392757647</v>
      </c>
      <c r="N36" s="18">
        <f t="shared" si="0"/>
        <v>316.29420914619004</v>
      </c>
      <c r="O36" s="19"/>
      <c r="P36" s="19"/>
      <c r="Q36" s="20">
        <f t="shared" si="9"/>
        <v>0.13821260627105003</v>
      </c>
      <c r="R36" s="19"/>
      <c r="S36" s="19"/>
      <c r="T36" s="19"/>
      <c r="U36" s="21"/>
    </row>
    <row r="37" spans="2:21" ht="13.5" thickBot="1" x14ac:dyDescent="0.25">
      <c r="B37" s="76"/>
      <c r="C37" s="28" t="s">
        <v>19</v>
      </c>
      <c r="D37" s="28" t="s">
        <v>20</v>
      </c>
      <c r="E37" s="28" t="s">
        <v>21</v>
      </c>
      <c r="F37" s="57">
        <f>IFERROR(F7/F32,0)</f>
        <v>184.31758620689664</v>
      </c>
      <c r="G37" s="57">
        <f t="shared" si="8"/>
        <v>239.57923404255348</v>
      </c>
      <c r="H37" s="57">
        <f t="shared" si="8"/>
        <v>342.46055970149212</v>
      </c>
      <c r="I37" s="57">
        <f t="shared" si="8"/>
        <v>281.22796208530849</v>
      </c>
      <c r="J37" s="57">
        <f t="shared" si="8"/>
        <v>361.92471590909122</v>
      </c>
      <c r="K37" s="57">
        <f t="shared" si="8"/>
        <v>306.88235023041517</v>
      </c>
      <c r="L37" s="57">
        <f t="shared" si="8"/>
        <v>234.79229787234044</v>
      </c>
      <c r="M37" s="58">
        <f t="shared" si="8"/>
        <v>283.88829896907242</v>
      </c>
      <c r="N37" s="18">
        <f t="shared" si="0"/>
        <v>279.38412562714626</v>
      </c>
      <c r="O37" s="19"/>
      <c r="P37" s="19"/>
      <c r="Q37" s="20">
        <f t="shared" si="9"/>
        <v>0.1975922582809744</v>
      </c>
      <c r="R37" s="19"/>
      <c r="S37" s="19"/>
      <c r="T37" s="19"/>
      <c r="U37" s="21"/>
    </row>
    <row r="38" spans="2:21" x14ac:dyDescent="0.2">
      <c r="B38" s="77" t="s">
        <v>28</v>
      </c>
      <c r="C38" s="59" t="s">
        <v>9</v>
      </c>
      <c r="D38" s="59" t="s">
        <v>10</v>
      </c>
      <c r="E38" s="15" t="s">
        <v>11</v>
      </c>
      <c r="F38" s="60">
        <v>38</v>
      </c>
      <c r="G38" s="60">
        <v>39</v>
      </c>
      <c r="H38" s="60">
        <v>36</v>
      </c>
      <c r="I38" s="60">
        <v>39</v>
      </c>
      <c r="J38" s="60">
        <v>40</v>
      </c>
      <c r="K38" s="60">
        <v>39</v>
      </c>
      <c r="L38" s="60">
        <v>41</v>
      </c>
      <c r="M38" s="61">
        <v>37</v>
      </c>
      <c r="N38" s="18">
        <f t="shared" si="0"/>
        <v>38.625</v>
      </c>
      <c r="O38" s="19"/>
      <c r="P38" s="36">
        <f>N28/N38</f>
        <v>6.0291262135922334</v>
      </c>
      <c r="Q38" s="19"/>
      <c r="R38" s="19"/>
      <c r="S38" s="19"/>
      <c r="T38" s="19"/>
      <c r="U38" s="21"/>
    </row>
    <row r="39" spans="2:21" x14ac:dyDescent="0.2">
      <c r="B39" s="78"/>
      <c r="C39" s="15" t="s">
        <v>9</v>
      </c>
      <c r="D39" s="15" t="s">
        <v>12</v>
      </c>
      <c r="E39" s="15" t="s">
        <v>13</v>
      </c>
      <c r="F39" s="19">
        <v>39</v>
      </c>
      <c r="G39" s="19">
        <v>40</v>
      </c>
      <c r="H39" s="19">
        <v>40</v>
      </c>
      <c r="I39" s="19">
        <v>38</v>
      </c>
      <c r="J39" s="19">
        <v>45</v>
      </c>
      <c r="K39" s="19">
        <v>43</v>
      </c>
      <c r="L39" s="19">
        <v>41</v>
      </c>
      <c r="M39" s="44">
        <v>42</v>
      </c>
      <c r="N39" s="18">
        <f t="shared" si="0"/>
        <v>41</v>
      </c>
      <c r="O39" s="19"/>
      <c r="P39" s="36">
        <f t="shared" ref="P39:P42" si="11">N29/N39</f>
        <v>8.5091463414634152</v>
      </c>
      <c r="Q39" s="19"/>
      <c r="R39" s="19"/>
      <c r="S39" s="19"/>
      <c r="T39" s="19"/>
      <c r="U39" s="21"/>
    </row>
    <row r="40" spans="2:21" x14ac:dyDescent="0.2">
      <c r="B40" s="78"/>
      <c r="C40" s="15" t="s">
        <v>14</v>
      </c>
      <c r="D40" s="15" t="s">
        <v>15</v>
      </c>
      <c r="E40" s="15" t="s">
        <v>16</v>
      </c>
      <c r="F40" s="19">
        <v>47</v>
      </c>
      <c r="G40" s="19">
        <v>45</v>
      </c>
      <c r="H40" s="19">
        <v>46</v>
      </c>
      <c r="I40" s="19">
        <v>52</v>
      </c>
      <c r="J40" s="19">
        <v>52</v>
      </c>
      <c r="K40" s="19">
        <v>48</v>
      </c>
      <c r="L40" s="19">
        <v>50</v>
      </c>
      <c r="M40" s="44">
        <v>47</v>
      </c>
      <c r="N40" s="18">
        <f t="shared" si="0"/>
        <v>48.375</v>
      </c>
      <c r="O40" s="33">
        <f>MAX(N38:N42)</f>
        <v>48.375</v>
      </c>
      <c r="P40" s="36">
        <f>N30/N40</f>
        <v>7.0465116279069768</v>
      </c>
      <c r="Q40" s="36">
        <f>AVERAGE(P38:P42)</f>
        <v>7.1750617344972367</v>
      </c>
      <c r="R40" s="62">
        <f>P35/Q40</f>
        <v>51.760381278306973</v>
      </c>
      <c r="S40" s="19"/>
      <c r="T40" s="19"/>
      <c r="U40" s="21"/>
    </row>
    <row r="41" spans="2:21" x14ac:dyDescent="0.2">
      <c r="B41" s="78"/>
      <c r="C41" s="15" t="s">
        <v>14</v>
      </c>
      <c r="D41" s="15" t="s">
        <v>17</v>
      </c>
      <c r="E41" s="15" t="s">
        <v>18</v>
      </c>
      <c r="F41" s="19">
        <v>40</v>
      </c>
      <c r="G41" s="19">
        <v>37</v>
      </c>
      <c r="H41" s="19">
        <v>39</v>
      </c>
      <c r="I41" s="19">
        <v>37</v>
      </c>
      <c r="J41" s="19">
        <v>31</v>
      </c>
      <c r="K41" s="19">
        <v>41</v>
      </c>
      <c r="L41" s="19">
        <v>38</v>
      </c>
      <c r="M41" s="44">
        <v>32</v>
      </c>
      <c r="N41" s="18">
        <f t="shared" si="0"/>
        <v>36.875</v>
      </c>
      <c r="O41" s="19"/>
      <c r="P41" s="36">
        <f t="shared" si="11"/>
        <v>7.4440677966101694</v>
      </c>
      <c r="Q41" s="19"/>
      <c r="R41" s="19"/>
      <c r="S41" s="19"/>
      <c r="T41" s="19"/>
      <c r="U41" s="21"/>
    </row>
    <row r="42" spans="2:21" ht="13.5" thickBot="1" x14ac:dyDescent="0.25">
      <c r="B42" s="79"/>
      <c r="C42" s="28" t="s">
        <v>19</v>
      </c>
      <c r="D42" s="28" t="s">
        <v>20</v>
      </c>
      <c r="E42" s="28" t="s">
        <v>21</v>
      </c>
      <c r="F42" s="46">
        <v>33</v>
      </c>
      <c r="G42" s="46">
        <v>32</v>
      </c>
      <c r="H42" s="46">
        <v>35</v>
      </c>
      <c r="I42" s="46">
        <v>31</v>
      </c>
      <c r="J42" s="46">
        <v>33</v>
      </c>
      <c r="K42" s="46">
        <v>32</v>
      </c>
      <c r="L42" s="46">
        <v>28</v>
      </c>
      <c r="M42" s="47">
        <v>30</v>
      </c>
      <c r="N42" s="18">
        <f t="shared" si="0"/>
        <v>31.75</v>
      </c>
      <c r="O42" s="19"/>
      <c r="P42" s="36">
        <f t="shared" si="11"/>
        <v>6.8464566929133861</v>
      </c>
      <c r="Q42" s="19"/>
      <c r="R42" s="19"/>
      <c r="S42" s="19"/>
      <c r="T42" s="19"/>
      <c r="U42" s="21"/>
    </row>
    <row r="43" spans="2:21" x14ac:dyDescent="0.2">
      <c r="B43" s="77" t="s">
        <v>29</v>
      </c>
      <c r="C43" s="59" t="s">
        <v>9</v>
      </c>
      <c r="D43" s="59" t="s">
        <v>10</v>
      </c>
      <c r="E43" s="15" t="s">
        <v>11</v>
      </c>
      <c r="F43" s="63">
        <f>F3/F23</f>
        <v>1130.3970114942522</v>
      </c>
      <c r="G43" s="63">
        <f t="shared" ref="G43:M43" si="12">G3/G23</f>
        <v>1062.5194117647054</v>
      </c>
      <c r="H43" s="63">
        <f t="shared" si="12"/>
        <v>1006.0637499999987</v>
      </c>
      <c r="I43" s="63">
        <f t="shared" si="12"/>
        <v>856.92335999999989</v>
      </c>
      <c r="J43" s="63">
        <f t="shared" si="12"/>
        <v>1032.4997752808974</v>
      </c>
      <c r="K43" s="63">
        <f t="shared" si="12"/>
        <v>903.34179245282974</v>
      </c>
      <c r="L43" s="63">
        <f t="shared" si="12"/>
        <v>1108.6433636363633</v>
      </c>
      <c r="M43" s="64">
        <f t="shared" si="12"/>
        <v>1043.5900909090908</v>
      </c>
      <c r="N43" s="18">
        <f t="shared" si="0"/>
        <v>1017.9973194422671</v>
      </c>
      <c r="O43" s="19"/>
      <c r="P43" s="19"/>
      <c r="Q43" s="19"/>
      <c r="R43" s="19"/>
      <c r="S43" s="19"/>
      <c r="T43" s="19"/>
      <c r="U43" s="21"/>
    </row>
    <row r="44" spans="2:21" x14ac:dyDescent="0.2">
      <c r="B44" s="78"/>
      <c r="C44" s="15" t="s">
        <v>9</v>
      </c>
      <c r="D44" s="15" t="s">
        <v>12</v>
      </c>
      <c r="E44" s="15" t="s">
        <v>13</v>
      </c>
      <c r="F44" s="33">
        <f t="shared" ref="F44:M47" si="13">F4/F24</f>
        <v>724.06258064516169</v>
      </c>
      <c r="G44" s="33">
        <f t="shared" si="13"/>
        <v>693.11556451612773</v>
      </c>
      <c r="H44" s="33">
        <f t="shared" si="13"/>
        <v>818.30402985074602</v>
      </c>
      <c r="I44" s="33">
        <f t="shared" si="13"/>
        <v>720.28534722222253</v>
      </c>
      <c r="J44" s="33">
        <f t="shared" si="13"/>
        <v>820.43878787878668</v>
      </c>
      <c r="K44" s="33">
        <f t="shared" si="13"/>
        <v>893.66826086956451</v>
      </c>
      <c r="L44" s="33">
        <f t="shared" si="13"/>
        <v>768.95370370370222</v>
      </c>
      <c r="M44" s="65">
        <f t="shared" si="13"/>
        <v>884.69301470588039</v>
      </c>
      <c r="N44" s="18">
        <f t="shared" si="0"/>
        <v>790.44016117402396</v>
      </c>
      <c r="O44" s="19"/>
      <c r="P44" s="19"/>
      <c r="Q44" s="19"/>
      <c r="R44" s="19"/>
      <c r="S44" s="19"/>
      <c r="T44" s="19"/>
      <c r="U44" s="21"/>
    </row>
    <row r="45" spans="2:21" x14ac:dyDescent="0.2">
      <c r="B45" s="78"/>
      <c r="C45" s="15" t="s">
        <v>14</v>
      </c>
      <c r="D45" s="15" t="s">
        <v>15</v>
      </c>
      <c r="E45" s="15" t="s">
        <v>16</v>
      </c>
      <c r="F45" s="33">
        <f t="shared" si="13"/>
        <v>1973.9138271604947</v>
      </c>
      <c r="G45" s="33">
        <f t="shared" si="13"/>
        <v>1830.9951315789467</v>
      </c>
      <c r="H45" s="33">
        <f t="shared" si="13"/>
        <v>1878.0637113402031</v>
      </c>
      <c r="I45" s="33">
        <f t="shared" si="13"/>
        <v>1653.6580434782632</v>
      </c>
      <c r="J45" s="33">
        <f t="shared" si="13"/>
        <v>2243.9719999999979</v>
      </c>
      <c r="K45" s="33">
        <f t="shared" si="13"/>
        <v>2267.7541346153866</v>
      </c>
      <c r="L45" s="33">
        <f t="shared" si="13"/>
        <v>1455.3112871287128</v>
      </c>
      <c r="M45" s="65">
        <f t="shared" si="13"/>
        <v>1538.493333333332</v>
      </c>
      <c r="N45" s="18">
        <f t="shared" si="0"/>
        <v>1855.2701835794171</v>
      </c>
      <c r="O45" s="33">
        <f t="shared" ref="O45" si="14">AVERAGE(N43:N47)</f>
        <v>1020.4664238278189</v>
      </c>
      <c r="P45" s="24">
        <f>R25/O45</f>
        <v>0.11295740309880185</v>
      </c>
      <c r="Q45" s="19"/>
      <c r="R45" s="19"/>
      <c r="S45" s="19"/>
      <c r="T45" s="19"/>
      <c r="U45" s="21"/>
    </row>
    <row r="46" spans="2:21" x14ac:dyDescent="0.2">
      <c r="B46" s="78"/>
      <c r="C46" s="15" t="s">
        <v>14</v>
      </c>
      <c r="D46" s="15" t="s">
        <v>17</v>
      </c>
      <c r="E46" s="15" t="s">
        <v>18</v>
      </c>
      <c r="F46" s="33">
        <f t="shared" si="13"/>
        <v>736.10144578313236</v>
      </c>
      <c r="G46" s="33">
        <f t="shared" si="13"/>
        <v>904.16559139784772</v>
      </c>
      <c r="H46" s="33">
        <f t="shared" si="13"/>
        <v>677.91681034482656</v>
      </c>
      <c r="I46" s="33">
        <f t="shared" si="13"/>
        <v>948.15169811320732</v>
      </c>
      <c r="J46" s="33">
        <f t="shared" si="13"/>
        <v>933.52775510204037</v>
      </c>
      <c r="K46" s="33">
        <f t="shared" si="13"/>
        <v>634.25092024539788</v>
      </c>
      <c r="L46" s="33">
        <f t="shared" si="13"/>
        <v>565.67077464788736</v>
      </c>
      <c r="M46" s="65">
        <f t="shared" si="13"/>
        <v>514.34583892617422</v>
      </c>
      <c r="N46" s="18">
        <f t="shared" si="0"/>
        <v>739.26635432006401</v>
      </c>
      <c r="O46" s="19"/>
      <c r="P46" s="19"/>
      <c r="Q46" s="19"/>
      <c r="R46" s="19"/>
      <c r="S46" s="19"/>
      <c r="T46" s="19"/>
      <c r="U46" s="21"/>
    </row>
    <row r="47" spans="2:21" ht="13.5" thickBot="1" x14ac:dyDescent="0.25">
      <c r="B47" s="79"/>
      <c r="C47" s="28" t="s">
        <v>19</v>
      </c>
      <c r="D47" s="28" t="s">
        <v>20</v>
      </c>
      <c r="E47" s="28" t="s">
        <v>21</v>
      </c>
      <c r="F47" s="66">
        <f t="shared" si="13"/>
        <v>492.32197368421072</v>
      </c>
      <c r="G47" s="66">
        <f t="shared" si="13"/>
        <v>686.59902439024472</v>
      </c>
      <c r="H47" s="66">
        <f t="shared" si="13"/>
        <v>874.08980952380853</v>
      </c>
      <c r="I47" s="66">
        <f t="shared" si="13"/>
        <v>674.30795454545557</v>
      </c>
      <c r="J47" s="66">
        <f t="shared" si="13"/>
        <v>849.3166666666674</v>
      </c>
      <c r="K47" s="66">
        <f t="shared" si="13"/>
        <v>700.98389473684301</v>
      </c>
      <c r="L47" s="66">
        <f t="shared" si="13"/>
        <v>698.43278481012658</v>
      </c>
      <c r="M47" s="67">
        <f t="shared" si="13"/>
        <v>618.81269662921409</v>
      </c>
      <c r="N47" s="68">
        <f t="shared" si="0"/>
        <v>699.35810062332132</v>
      </c>
      <c r="O47" s="46"/>
      <c r="P47" s="46"/>
      <c r="Q47" s="46"/>
      <c r="R47" s="46"/>
      <c r="S47" s="46"/>
      <c r="T47" s="46"/>
      <c r="U47" s="69"/>
    </row>
    <row r="48" spans="2:21" x14ac:dyDescent="0.2">
      <c r="T48" s="1" t="s">
        <v>30</v>
      </c>
      <c r="U48" s="1" t="s">
        <v>31</v>
      </c>
    </row>
    <row r="49" spans="15:21" x14ac:dyDescent="0.2">
      <c r="P49" s="1">
        <f>7000/90</f>
        <v>77.777777777777771</v>
      </c>
      <c r="S49" s="1">
        <f>MAX(I38:M38)</f>
        <v>41</v>
      </c>
      <c r="T49" s="70">
        <f>$U$1/N23/N38</f>
        <v>3.0458785455929944</v>
      </c>
      <c r="U49" s="71">
        <f>$U$1/N38/N28</f>
        <v>1.3341046125624709</v>
      </c>
    </row>
    <row r="50" spans="15:21" x14ac:dyDescent="0.2">
      <c r="P50" s="1">
        <f>P49*5</f>
        <v>388.88888888888886</v>
      </c>
      <c r="S50" s="1">
        <f>MAX(I39:M39)</f>
        <v>45</v>
      </c>
      <c r="T50" s="70">
        <f>$U$1/N24/N39</f>
        <v>2.1944361899101654</v>
      </c>
      <c r="U50" s="71">
        <f>$U$1/N39/N29</f>
        <v>0.83893350578077619</v>
      </c>
    </row>
    <row r="51" spans="15:21" x14ac:dyDescent="0.2">
      <c r="O51" s="72"/>
      <c r="Q51" s="1">
        <f>250</f>
        <v>250</v>
      </c>
      <c r="S51" s="73">
        <f>MAX(I40:M40)</f>
        <v>52</v>
      </c>
      <c r="T51" s="70">
        <f>$U$1/N25/N40</f>
        <v>2.6530696845334329</v>
      </c>
      <c r="U51" s="71">
        <f>$U$1/N40/N30</f>
        <v>0.72772135094646406</v>
      </c>
    </row>
    <row r="52" spans="15:21" x14ac:dyDescent="0.2">
      <c r="Q52" s="1">
        <f>Q51*80%</f>
        <v>200</v>
      </c>
      <c r="S52" s="1">
        <f>MAX(I41:M41)</f>
        <v>41</v>
      </c>
      <c r="T52" s="70">
        <f>$U$1/N26/N41</f>
        <v>2.7404103479036577</v>
      </c>
      <c r="U52" s="71">
        <f>$U$1/N41/N31</f>
        <v>1.1855144947670648</v>
      </c>
    </row>
    <row r="53" spans="15:21" x14ac:dyDescent="0.2">
      <c r="S53" s="1">
        <f>MAX(I42:M42)</f>
        <v>33</v>
      </c>
      <c r="T53" s="70">
        <f>$U$1/N27/N42</f>
        <v>4.3884209684239393</v>
      </c>
      <c r="U53" s="71">
        <f>$U$1/N42/N32</f>
        <v>1.7387130806464028</v>
      </c>
    </row>
  </sheetData>
  <mergeCells count="9">
    <mergeCell ref="B33:B37"/>
    <mergeCell ref="B38:B42"/>
    <mergeCell ref="B43:B47"/>
    <mergeCell ref="B3:B7"/>
    <mergeCell ref="B8:B12"/>
    <mergeCell ref="B13:B17"/>
    <mergeCell ref="B18:B22"/>
    <mergeCell ref="B23:B27"/>
    <mergeCell ref="B28:B3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</dc:creator>
  <cp:lastModifiedBy>Madhu</cp:lastModifiedBy>
  <dcterms:created xsi:type="dcterms:W3CDTF">2025-03-04T12:08:19Z</dcterms:created>
  <dcterms:modified xsi:type="dcterms:W3CDTF">2025-03-04T12:31:24Z</dcterms:modified>
</cp:coreProperties>
</file>