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1140" yWindow="1560" windowWidth="25360" windowHeight="15820" tabRatio="500"/>
  </bookViews>
  <sheets>
    <sheet name="Rental Option" sheetId="2" r:id="rId1"/>
    <sheet name="Construction Cost" sheetId="1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" i="1"/>
  <c r="B16"/>
  <c r="B21"/>
  <c r="B27"/>
  <c r="B30"/>
  <c r="B42"/>
  <c r="B48"/>
  <c r="B55"/>
  <c r="B57"/>
  <c r="F12"/>
  <c r="F13"/>
  <c r="F15"/>
  <c r="F17"/>
  <c r="B3" i="2"/>
  <c r="B4"/>
  <c r="B6"/>
  <c r="B25"/>
  <c r="B26"/>
  <c r="B27"/>
  <c r="B22"/>
  <c r="B23"/>
  <c r="B24"/>
  <c r="B8"/>
  <c r="B10"/>
  <c r="B9"/>
  <c r="B14"/>
  <c r="C14"/>
  <c r="B12"/>
  <c r="B15"/>
</calcChain>
</file>

<file path=xl/sharedStrings.xml><?xml version="1.0" encoding="utf-8"?>
<sst xmlns="http://schemas.openxmlformats.org/spreadsheetml/2006/main" count="109" uniqueCount="108">
  <si>
    <t xml:space="preserve">   Total General requirements</t>
  </si>
  <si>
    <t xml:space="preserve">   Hard cost contracts</t>
  </si>
  <si>
    <t>Accounting</t>
    <phoneticPr fontId="5" type="noConversion"/>
  </si>
  <si>
    <t>Average Price</t>
  </si>
  <si>
    <t>Duty &amp; customs cost</t>
  </si>
  <si>
    <t>Electrical</t>
  </si>
  <si>
    <t>Finish carpentry (trim &amp; inter)</t>
  </si>
  <si>
    <t>Glazing (shower glass)</t>
  </si>
  <si>
    <t>Gypsum board</t>
  </si>
  <si>
    <t>Gypsum plastering</t>
  </si>
  <si>
    <t>HVAC</t>
  </si>
  <si>
    <t>Inspections</t>
  </si>
  <si>
    <t>Janitorial</t>
  </si>
  <si>
    <t>Masonry</t>
  </si>
  <si>
    <t>Millwork (kitchn cabin &amp; vanit)</t>
  </si>
  <si>
    <t>Painting and coating</t>
  </si>
  <si>
    <t>Plumbing</t>
  </si>
  <si>
    <t>Rough carpentry</t>
  </si>
  <si>
    <t>Site supervisor &amp; staff</t>
  </si>
  <si>
    <t>Steep slope roofing</t>
  </si>
  <si>
    <t>Stone facing (counter tops)</t>
  </si>
  <si>
    <t>Structural metal stud framing</t>
  </si>
  <si>
    <t>Tiling</t>
  </si>
  <si>
    <t>Windows and extrior doors</t>
    <phoneticPr fontId="5" type="noConversion"/>
  </si>
  <si>
    <t>Wood flooring</t>
  </si>
  <si>
    <t>Wood stairs &amp; railings</t>
  </si>
  <si>
    <t xml:space="preserve">    Total Hard cost contracts</t>
  </si>
  <si>
    <t xml:space="preserve">   Paving &amp; exterior improvements</t>
  </si>
  <si>
    <t>Fencing &amp; gates</t>
  </si>
  <si>
    <t>Driveways</t>
  </si>
  <si>
    <t>Planting</t>
  </si>
  <si>
    <t>Retaining wall</t>
  </si>
  <si>
    <t xml:space="preserve">   Total Paving &amp; exterior improvements</t>
  </si>
  <si>
    <t xml:space="preserve">   Utilites</t>
  </si>
  <si>
    <t>BEC Connection fees</t>
  </si>
  <si>
    <t>Communications connect fees</t>
  </si>
  <si>
    <t>1,800 sq.ft. units</t>
    <phoneticPr fontId="2" type="noConversion"/>
  </si>
  <si>
    <t>Unit Sale Price</t>
    <phoneticPr fontId="2" type="noConversion"/>
  </si>
  <si>
    <t>net per unit</t>
    <phoneticPr fontId="2" type="noConversion"/>
  </si>
  <si>
    <t>Capital Requirement</t>
    <phoneticPr fontId="2" type="noConversion"/>
  </si>
  <si>
    <t>Land Cost</t>
    <phoneticPr fontId="2" type="noConversion"/>
  </si>
  <si>
    <t>$350 per unit per month (plus VAT)</t>
    <phoneticPr fontId="2" type="noConversion"/>
  </si>
  <si>
    <t>$125 per unit per month (plus VAT)</t>
    <phoneticPr fontId="2" type="noConversion"/>
  </si>
  <si>
    <t>$3,000/unit</t>
  </si>
  <si>
    <t>$4,000 per unit</t>
  </si>
  <si>
    <t>Duplex Actual Construction Cost</t>
  </si>
  <si>
    <t>Contruction</t>
  </si>
  <si>
    <t>Furnishing</t>
  </si>
  <si>
    <t>$4,500 per month per unit</t>
  </si>
  <si>
    <t>includes stamp tax and legal fees</t>
  </si>
  <si>
    <t>Net Investment</t>
  </si>
  <si>
    <t>ROI on remaining Unit</t>
  </si>
  <si>
    <r>
      <t>Duplex Sales Option (</t>
    </r>
    <r>
      <rPr>
        <b/>
        <i/>
        <u/>
        <sz val="8"/>
        <color indexed="10"/>
        <rFont val="Arial"/>
      </rPr>
      <t>sell 1 unit</t>
    </r>
    <r>
      <rPr>
        <b/>
        <u/>
        <sz val="8"/>
        <color indexed="10"/>
        <rFont val="Arial"/>
      </rPr>
      <t>)</t>
    </r>
  </si>
  <si>
    <t>Initial Duplex Capital Investment</t>
  </si>
  <si>
    <t>2 x 1,800 sq.ft. units</t>
  </si>
  <si>
    <t>$60,000 (~11%) gain per unit</t>
  </si>
  <si>
    <t>Duplex Rental Option Both Units</t>
    <phoneticPr fontId="2" type="noConversion"/>
  </si>
  <si>
    <t>Unit Sale Price</t>
    <phoneticPr fontId="2" type="noConversion"/>
  </si>
  <si>
    <t>Rental Revenue ($4,500 per month)</t>
    <phoneticPr fontId="2" type="noConversion"/>
  </si>
  <si>
    <t>Individual Duplex Rental ROI</t>
    <phoneticPr fontId="2" type="noConversion"/>
  </si>
  <si>
    <t>Commission</t>
    <phoneticPr fontId="2" type="noConversion"/>
  </si>
  <si>
    <t>Property Tax</t>
    <phoneticPr fontId="2" type="noConversion"/>
  </si>
  <si>
    <t>Insurance</t>
    <phoneticPr fontId="2" type="noConversion"/>
  </si>
  <si>
    <t>HOA</t>
    <phoneticPr fontId="2" type="noConversion"/>
  </si>
  <si>
    <t>Net Revenue</t>
    <phoneticPr fontId="2" type="noConversion"/>
  </si>
  <si>
    <t>Net ROI</t>
    <phoneticPr fontId="2" type="noConversion"/>
  </si>
  <si>
    <t>Stamp duty for deed release</t>
    <phoneticPr fontId="5" type="noConversion"/>
  </si>
  <si>
    <t>Net Closing Proceeds per Unit</t>
    <phoneticPr fontId="2" type="noConversion"/>
  </si>
  <si>
    <t>Net ROI</t>
    <phoneticPr fontId="2" type="noConversion"/>
  </si>
  <si>
    <t>Management Fee</t>
    <phoneticPr fontId="2" type="noConversion"/>
  </si>
  <si>
    <t>Electrical utility trans &amp; dist</t>
  </si>
  <si>
    <t>Sanitary uility sewer piping</t>
  </si>
  <si>
    <t>Water Meters</t>
  </si>
  <si>
    <t xml:space="preserve">   Total Utilites</t>
  </si>
  <si>
    <t>Total COGS</t>
  </si>
  <si>
    <t>Furnishing</t>
    <phoneticPr fontId="2" type="noConversion"/>
  </si>
  <si>
    <t>Rental Revenue</t>
    <phoneticPr fontId="2" type="noConversion"/>
  </si>
  <si>
    <t>HOA fees</t>
    <phoneticPr fontId="2" type="noConversion"/>
  </si>
  <si>
    <t>Property Tax</t>
    <phoneticPr fontId="2" type="noConversion"/>
  </si>
  <si>
    <t>Insurance</t>
    <phoneticPr fontId="2" type="noConversion"/>
  </si>
  <si>
    <t>Maintenance reserve</t>
    <phoneticPr fontId="2" type="noConversion"/>
  </si>
  <si>
    <t>Cost of Goods Sold</t>
  </si>
  <si>
    <t xml:space="preserve">     Consultants</t>
  </si>
  <si>
    <t>43A</t>
    <phoneticPr fontId="0" type="noConversion"/>
  </si>
  <si>
    <t>Architect</t>
  </si>
  <si>
    <t>44A</t>
    <phoneticPr fontId="0" type="noConversion"/>
  </si>
  <si>
    <t>Legal fees</t>
  </si>
  <si>
    <t>45A</t>
    <phoneticPr fontId="0" type="noConversion"/>
  </si>
  <si>
    <t>Mechanical engineer</t>
  </si>
  <si>
    <t>Wood screens &amp; exter wood shutter</t>
    <phoneticPr fontId="2" type="noConversion"/>
  </si>
  <si>
    <t>59A</t>
    <phoneticPr fontId="0" type="noConversion"/>
  </si>
  <si>
    <t>Structural engineer</t>
  </si>
  <si>
    <t>60A</t>
    <phoneticPr fontId="0" type="noConversion"/>
  </si>
  <si>
    <t xml:space="preserve">     Total Consultants</t>
  </si>
  <si>
    <t>61A</t>
    <phoneticPr fontId="0" type="noConversion"/>
  </si>
  <si>
    <t>LAND PRICE</t>
    <phoneticPr fontId="0" type="noConversion"/>
  </si>
  <si>
    <t>Real estate commissions</t>
    <phoneticPr fontId="5" type="noConversion"/>
  </si>
  <si>
    <t xml:space="preserve">        Cost of Goods Sold</t>
  </si>
  <si>
    <t>68A</t>
    <phoneticPr fontId="0" type="noConversion"/>
  </si>
  <si>
    <t xml:space="preserve">   General requirements</t>
  </si>
  <si>
    <t>69A</t>
    <phoneticPr fontId="0" type="noConversion"/>
  </si>
  <si>
    <t>Cleaning &amp; waste management</t>
  </si>
  <si>
    <t>70A</t>
    <phoneticPr fontId="0" type="noConversion"/>
  </si>
  <si>
    <t>Site preparation</t>
  </si>
  <si>
    <t>Site equipment w./ maint &amp; fuel</t>
  </si>
  <si>
    <t>5% stamp Tax</t>
    <phoneticPr fontId="0" type="noConversion"/>
  </si>
  <si>
    <t>Temporary utilites</t>
  </si>
  <si>
    <t>legal</t>
    <phoneticPr fontId="0" type="noConversion"/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</si>
</sst>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-&quot;$&quot;* #,##0.00_-;\-&quot;$&quot;* #,##0.00_-;_-&quot;$&quot;* &quot;-&quot;??_-;_-@_-"/>
  </numFmts>
  <fonts count="13">
    <font>
      <sz val="10"/>
      <name val="Verdana"/>
    </font>
    <font>
      <sz val="10"/>
      <name val="Verdana"/>
    </font>
    <font>
      <sz val="8"/>
      <name val="Verdana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</font>
    <font>
      <b/>
      <u/>
      <sz val="8"/>
      <name val="Arial"/>
    </font>
    <font>
      <u val="singleAccounting"/>
      <sz val="8"/>
      <name val="Arial"/>
    </font>
    <font>
      <u/>
      <sz val="8"/>
      <name val="Arial"/>
    </font>
    <font>
      <u/>
      <sz val="10"/>
      <color indexed="12"/>
      <name val="Verdana"/>
    </font>
    <font>
      <u/>
      <sz val="10"/>
      <color indexed="20"/>
      <name val="Verdana"/>
    </font>
    <font>
      <b/>
      <u/>
      <sz val="8"/>
      <color indexed="10"/>
      <name val="Arial"/>
    </font>
    <font>
      <b/>
      <i/>
      <u/>
      <sz val="8"/>
      <color indexed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49" fontId="3" fillId="0" borderId="0" xfId="0" applyNumberFormat="1" applyFont="1" applyAlignment="1">
      <alignment horizontal="center"/>
    </xf>
    <xf numFmtId="164" fontId="4" fillId="0" borderId="0" xfId="0" applyNumberFormat="1" applyFont="1"/>
    <xf numFmtId="0" fontId="4" fillId="0" borderId="0" xfId="0" applyFont="1"/>
    <xf numFmtId="165" fontId="4" fillId="0" borderId="0" xfId="2" applyNumberFormat="1" applyFont="1"/>
    <xf numFmtId="164" fontId="3" fillId="0" borderId="1" xfId="0" applyNumberFormat="1" applyFont="1" applyBorder="1" applyAlignment="1">
      <alignment horizontal="center"/>
    </xf>
    <xf numFmtId="49" fontId="3" fillId="0" borderId="0" xfId="0" applyNumberFormat="1" applyFont="1"/>
    <xf numFmtId="39" fontId="4" fillId="0" borderId="0" xfId="0" applyNumberFormat="1" applyFont="1"/>
    <xf numFmtId="164" fontId="4" fillId="0" borderId="0" xfId="1" applyNumberFormat="1" applyFont="1"/>
    <xf numFmtId="0" fontId="5" fillId="0" borderId="0" xfId="0" applyFont="1"/>
    <xf numFmtId="0" fontId="6" fillId="0" borderId="0" xfId="0" applyFont="1" applyAlignment="1">
      <alignment horizontal="right"/>
    </xf>
    <xf numFmtId="164" fontId="4" fillId="0" borderId="1" xfId="1" applyNumberFormat="1" applyFont="1" applyBorder="1"/>
    <xf numFmtId="39" fontId="4" fillId="0" borderId="0" xfId="0" applyNumberFormat="1" applyFont="1" applyBorder="1"/>
    <xf numFmtId="43" fontId="4" fillId="0" borderId="0" xfId="0" applyNumberFormat="1" applyFont="1"/>
    <xf numFmtId="164" fontId="4" fillId="0" borderId="2" xfId="1" applyNumberFormat="1" applyFont="1" applyBorder="1"/>
    <xf numFmtId="0" fontId="3" fillId="0" borderId="0" xfId="0" applyFont="1"/>
    <xf numFmtId="43" fontId="3" fillId="0" borderId="0" xfId="0" applyNumberFormat="1" applyFont="1"/>
    <xf numFmtId="164" fontId="3" fillId="0" borderId="0" xfId="1" applyNumberFormat="1" applyFont="1"/>
    <xf numFmtId="0" fontId="3" fillId="0" borderId="0" xfId="0" applyFont="1" applyAlignment="1">
      <alignment horizontal="right"/>
    </xf>
    <xf numFmtId="166" fontId="3" fillId="0" borderId="0" xfId="1" applyNumberFormat="1" applyFont="1"/>
    <xf numFmtId="0" fontId="3" fillId="0" borderId="0" xfId="0" applyFont="1" applyAlignment="1">
      <alignment horizontal="center"/>
    </xf>
    <xf numFmtId="164" fontId="4" fillId="0" borderId="4" xfId="1" applyNumberFormat="1" applyFont="1" applyBorder="1"/>
    <xf numFmtId="164" fontId="4" fillId="0" borderId="3" xfId="1" applyNumberFormat="1" applyFont="1" applyBorder="1"/>
    <xf numFmtId="164" fontId="4" fillId="0" borderId="0" xfId="1" applyNumberFormat="1" applyFont="1"/>
    <xf numFmtId="164" fontId="7" fillId="0" borderId="0" xfId="1" applyNumberFormat="1" applyFont="1"/>
    <xf numFmtId="165" fontId="4" fillId="0" borderId="0" xfId="2" applyNumberFormat="1" applyFont="1"/>
    <xf numFmtId="165" fontId="4" fillId="0" borderId="0" xfId="0" applyNumberFormat="1" applyFont="1" applyAlignment="1">
      <alignment horizontal="left"/>
    </xf>
    <xf numFmtId="9" fontId="4" fillId="0" borderId="0" xfId="2" applyFont="1" applyAlignment="1">
      <alignment horizontal="left"/>
    </xf>
    <xf numFmtId="164" fontId="4" fillId="0" borderId="0" xfId="0" applyNumberFormat="1" applyFont="1"/>
    <xf numFmtId="0" fontId="8" fillId="0" borderId="0" xfId="0" applyFont="1"/>
    <xf numFmtId="164" fontId="8" fillId="0" borderId="0" xfId="1" applyNumberFormat="1" applyFont="1"/>
    <xf numFmtId="164" fontId="7" fillId="0" borderId="0" xfId="1" applyNumberFormat="1" applyFont="1"/>
    <xf numFmtId="164" fontId="4" fillId="0" borderId="0" xfId="1" applyNumberFormat="1" applyFont="1"/>
    <xf numFmtId="164" fontId="4" fillId="0" borderId="0" xfId="1" applyNumberFormat="1" applyFont="1" applyBorder="1"/>
    <xf numFmtId="164" fontId="4" fillId="0" borderId="0" xfId="1" applyNumberFormat="1" applyFont="1"/>
    <xf numFmtId="43" fontId="4" fillId="0" borderId="0" xfId="0" applyNumberFormat="1" applyFont="1"/>
    <xf numFmtId="164" fontId="4" fillId="0" borderId="0" xfId="0" applyNumberFormat="1" applyFont="1" applyAlignment="1">
      <alignment horizontal="right"/>
    </xf>
    <xf numFmtId="43" fontId="4" fillId="0" borderId="0" xfId="0" applyNumberFormat="1" applyFont="1"/>
    <xf numFmtId="44" fontId="4" fillId="0" borderId="0" xfId="1" applyFont="1"/>
    <xf numFmtId="49" fontId="6" fillId="0" borderId="0" xfId="0" applyNumberFormat="1" applyFont="1" applyAlignment="1">
      <alignment horizontal="center"/>
    </xf>
    <xf numFmtId="44" fontId="4" fillId="0" borderId="0" xfId="0" applyNumberFormat="1" applyFont="1"/>
    <xf numFmtId="49" fontId="4" fillId="0" borderId="0" xfId="0" applyNumberFormat="1" applyFont="1"/>
    <xf numFmtId="0" fontId="11" fillId="0" borderId="0" xfId="0" applyFont="1"/>
    <xf numFmtId="165" fontId="3" fillId="0" borderId="0" xfId="2" applyNumberFormat="1" applyFont="1"/>
    <xf numFmtId="49" fontId="3" fillId="0" borderId="0" xfId="0" applyNumberFormat="1" applyFont="1" applyBorder="1" applyAlignment="1">
      <alignment horizontal="center"/>
    </xf>
  </cellXfs>
  <cellStyles count="5">
    <cellStyle name="Currency" xfId="1" builtinId="4"/>
    <cellStyle name="Followed Hyperlink" xfId="4" builtinId="9" hidden="1"/>
    <cellStyle name="Hyperlink" xfId="3" builtinId="8" hidden="1"/>
    <cellStyle name="Normal" xfId="0" builtinId="0"/>
    <cellStyle name="Percent" xfId="2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D38"/>
  <sheetViews>
    <sheetView tabSelected="1" view="pageLayout" zoomScale="150" workbookViewId="0">
      <selection activeCell="E26" sqref="E26"/>
    </sheetView>
  </sheetViews>
  <sheetFormatPr baseColWidth="10" defaultRowHeight="10"/>
  <cols>
    <col min="1" max="1" width="19.42578125" style="3" customWidth="1"/>
    <col min="2" max="2" width="10.7109375" style="23"/>
    <col min="3" max="16384" width="10.7109375" style="3"/>
  </cols>
  <sheetData>
    <row r="1" spans="1:4">
      <c r="A1" s="42" t="s">
        <v>56</v>
      </c>
      <c r="B1" s="32"/>
    </row>
    <row r="3" spans="1:4">
      <c r="A3" s="3" t="s">
        <v>40</v>
      </c>
      <c r="B3" s="32">
        <f>'Construction Cost'!F17</f>
        <v>289141.31888888887</v>
      </c>
      <c r="C3" s="3" t="s">
        <v>49</v>
      </c>
    </row>
    <row r="4" spans="1:4">
      <c r="A4" s="3" t="s">
        <v>46</v>
      </c>
      <c r="B4" s="32">
        <f>'Construction Cost'!B57</f>
        <v>583400</v>
      </c>
      <c r="C4" s="25" t="s">
        <v>54</v>
      </c>
    </row>
    <row r="5" spans="1:4" s="29" customFormat="1">
      <c r="A5" s="29" t="s">
        <v>47</v>
      </c>
      <c r="B5" s="30">
        <v>60000</v>
      </c>
    </row>
    <row r="6" spans="1:4">
      <c r="A6" s="15" t="s">
        <v>39</v>
      </c>
      <c r="B6" s="17">
        <f>SUM(B3:B5)</f>
        <v>932541.31888888893</v>
      </c>
      <c r="C6" s="40"/>
    </row>
    <row r="8" spans="1:4">
      <c r="A8" s="3" t="s">
        <v>76</v>
      </c>
      <c r="B8" s="23">
        <f>4500*2*12</f>
        <v>108000</v>
      </c>
      <c r="C8" s="3" t="s">
        <v>48</v>
      </c>
    </row>
    <row r="9" spans="1:4">
      <c r="A9" s="3" t="s">
        <v>69</v>
      </c>
      <c r="B9" s="23">
        <f>B8*0.055</f>
        <v>5940</v>
      </c>
      <c r="C9" s="26">
        <v>5.5E-2</v>
      </c>
      <c r="D9" s="28"/>
    </row>
    <row r="10" spans="1:4">
      <c r="A10" s="3" t="s">
        <v>77</v>
      </c>
      <c r="B10" s="23">
        <f>350*2*12*1.075</f>
        <v>9030</v>
      </c>
      <c r="C10" s="3" t="s">
        <v>41</v>
      </c>
    </row>
    <row r="11" spans="1:4">
      <c r="A11" s="3" t="s">
        <v>78</v>
      </c>
      <c r="B11" s="23">
        <v>6000</v>
      </c>
      <c r="C11" s="3" t="s">
        <v>43</v>
      </c>
    </row>
    <row r="12" spans="1:4">
      <c r="A12" s="3" t="s">
        <v>79</v>
      </c>
      <c r="B12" s="23">
        <f>125*12*2*1.075</f>
        <v>3225</v>
      </c>
      <c r="C12" s="3" t="s">
        <v>42</v>
      </c>
    </row>
    <row r="13" spans="1:4" ht="13">
      <c r="A13" s="3" t="s">
        <v>80</v>
      </c>
      <c r="B13" s="24">
        <v>8000</v>
      </c>
      <c r="C13" s="3" t="s">
        <v>44</v>
      </c>
    </row>
    <row r="14" spans="1:4">
      <c r="B14" s="23">
        <f>B8-B9-B10-B11-B12-B13</f>
        <v>75805</v>
      </c>
      <c r="C14" s="36">
        <f>B14/2</f>
        <v>37902.5</v>
      </c>
      <c r="D14" s="28" t="s">
        <v>38</v>
      </c>
    </row>
    <row r="15" spans="1:4" s="15" customFormat="1">
      <c r="A15" s="15" t="s">
        <v>68</v>
      </c>
      <c r="B15" s="43">
        <f>B14/B6</f>
        <v>8.1288623318396966E-2</v>
      </c>
    </row>
    <row r="18" spans="1:3">
      <c r="A18" s="42" t="s">
        <v>52</v>
      </c>
    </row>
    <row r="20" spans="1:3">
      <c r="A20" s="41" t="s">
        <v>37</v>
      </c>
      <c r="B20" s="34">
        <v>595000</v>
      </c>
      <c r="C20" s="25" t="s">
        <v>36</v>
      </c>
    </row>
    <row r="21" spans="1:3">
      <c r="A21" s="41" t="s">
        <v>86</v>
      </c>
      <c r="B21" s="34">
        <v>3500</v>
      </c>
      <c r="C21" s="7"/>
    </row>
    <row r="22" spans="1:3">
      <c r="A22" s="41" t="s">
        <v>96</v>
      </c>
      <c r="B22" s="34">
        <f>B20*0.06</f>
        <v>35700</v>
      </c>
      <c r="C22" s="27">
        <v>0.06</v>
      </c>
    </row>
    <row r="23" spans="1:3" ht="11" thickBot="1">
      <c r="A23" s="41" t="s">
        <v>66</v>
      </c>
      <c r="B23" s="34">
        <f>0.05*B20</f>
        <v>29750</v>
      </c>
      <c r="C23" s="27">
        <v>0.05</v>
      </c>
    </row>
    <row r="24" spans="1:3" ht="11" thickBot="1">
      <c r="A24" s="41" t="s">
        <v>67</v>
      </c>
      <c r="B24" s="22">
        <f>B20-B21-B22-B23</f>
        <v>526050</v>
      </c>
      <c r="C24" s="3" t="s">
        <v>55</v>
      </c>
    </row>
    <row r="25" spans="1:3">
      <c r="A25" s="3" t="s">
        <v>53</v>
      </c>
      <c r="B25" s="23">
        <f>B6</f>
        <v>932541.31888888893</v>
      </c>
    </row>
    <row r="26" spans="1:3">
      <c r="A26" s="15" t="s">
        <v>50</v>
      </c>
      <c r="B26" s="17">
        <f>B25-B24</f>
        <v>406491.31888888893</v>
      </c>
    </row>
    <row r="27" spans="1:3">
      <c r="A27" s="15" t="s">
        <v>51</v>
      </c>
      <c r="B27" s="43">
        <f>C14/B26</f>
        <v>9.3243073686305064E-2</v>
      </c>
    </row>
    <row r="29" spans="1:3">
      <c r="A29" s="42" t="s">
        <v>59</v>
      </c>
    </row>
    <row r="31" spans="1:3">
      <c r="A31" s="3" t="s">
        <v>57</v>
      </c>
      <c r="B31" s="23">
        <v>595000</v>
      </c>
    </row>
    <row r="32" spans="1:3">
      <c r="A32" s="3" t="s">
        <v>58</v>
      </c>
      <c r="B32" s="23">
        <v>54000</v>
      </c>
    </row>
    <row r="33" spans="1:2">
      <c r="A33" s="3" t="s">
        <v>60</v>
      </c>
      <c r="B33" s="23">
        <v>4500</v>
      </c>
    </row>
    <row r="34" spans="1:2">
      <c r="A34" s="3" t="s">
        <v>61</v>
      </c>
      <c r="B34" s="23">
        <v>3000</v>
      </c>
    </row>
    <row r="35" spans="1:2">
      <c r="A35" s="3" t="s">
        <v>62</v>
      </c>
      <c r="B35" s="23">
        <v>4000</v>
      </c>
    </row>
    <row r="36" spans="1:2">
      <c r="A36" s="3" t="s">
        <v>63</v>
      </c>
      <c r="B36" s="23">
        <v>4200</v>
      </c>
    </row>
    <row r="37" spans="1:2">
      <c r="A37" s="15" t="s">
        <v>64</v>
      </c>
      <c r="B37" s="17">
        <v>38300</v>
      </c>
    </row>
    <row r="38" spans="1:2">
      <c r="A38" s="15" t="s">
        <v>65</v>
      </c>
      <c r="B38" s="43">
        <v>6.4000000000000001E-2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F58"/>
  <sheetViews>
    <sheetView view="pageLayout" zoomScale="150" workbookViewId="0">
      <selection activeCell="C11" sqref="C11"/>
    </sheetView>
  </sheetViews>
  <sheetFormatPr baseColWidth="10" defaultColWidth="7.5703125" defaultRowHeight="10"/>
  <cols>
    <col min="1" max="1" width="25.140625" style="3" customWidth="1"/>
    <col min="2" max="2" width="12.140625" style="2" customWidth="1"/>
    <col min="3" max="3" width="9" style="3" customWidth="1"/>
    <col min="4" max="4" width="11.5703125" style="4" customWidth="1"/>
    <col min="5" max="5" width="8.5703125" style="3" customWidth="1"/>
    <col min="6" max="6" width="8.42578125" style="3" customWidth="1"/>
    <col min="7" max="16384" width="7.5703125" style="3"/>
  </cols>
  <sheetData>
    <row r="1" spans="1:6">
      <c r="A1" s="1"/>
    </row>
    <row r="2" spans="1:6" ht="11" thickBot="1">
      <c r="A2" s="39" t="s">
        <v>45</v>
      </c>
      <c r="B2" s="5"/>
      <c r="C2" s="44"/>
      <c r="D2" s="9"/>
      <c r="F2" s="10" t="s">
        <v>95</v>
      </c>
    </row>
    <row r="3" spans="1:6">
      <c r="A3" s="6" t="s">
        <v>81</v>
      </c>
      <c r="B3" s="8"/>
      <c r="C3" s="7"/>
      <c r="D3" s="9">
        <v>1</v>
      </c>
      <c r="E3" s="3" t="s">
        <v>83</v>
      </c>
      <c r="F3" s="34">
        <v>358506.19999999995</v>
      </c>
    </row>
    <row r="4" spans="1:6">
      <c r="A4" s="6" t="s">
        <v>82</v>
      </c>
      <c r="B4" s="8"/>
      <c r="C4" s="7"/>
      <c r="D4" s="9">
        <v>2</v>
      </c>
      <c r="E4" s="3" t="s">
        <v>85</v>
      </c>
      <c r="F4" s="34">
        <v>236302.26666666663</v>
      </c>
    </row>
    <row r="5" spans="1:6">
      <c r="A5" s="6" t="s">
        <v>84</v>
      </c>
      <c r="B5" s="8">
        <v>5000</v>
      </c>
      <c r="C5" s="7"/>
      <c r="D5" s="9">
        <v>3</v>
      </c>
      <c r="E5" s="3" t="s">
        <v>87</v>
      </c>
      <c r="F5" s="34">
        <v>256428</v>
      </c>
    </row>
    <row r="6" spans="1:6">
      <c r="A6" s="6" t="s">
        <v>86</v>
      </c>
      <c r="B6" s="8">
        <v>4000</v>
      </c>
      <c r="C6" s="7"/>
      <c r="D6" s="9">
        <v>4</v>
      </c>
      <c r="E6" s="3" t="s">
        <v>90</v>
      </c>
      <c r="F6" s="34">
        <v>297514.73333333334</v>
      </c>
    </row>
    <row r="7" spans="1:6">
      <c r="A7" s="6" t="s">
        <v>88</v>
      </c>
      <c r="B7" s="8">
        <v>1000</v>
      </c>
      <c r="C7" s="7"/>
      <c r="D7" s="9">
        <v>5</v>
      </c>
      <c r="E7" s="3" t="s">
        <v>92</v>
      </c>
      <c r="F7" s="34">
        <v>226797</v>
      </c>
    </row>
    <row r="8" spans="1:6" ht="11" thickBot="1">
      <c r="A8" s="6" t="s">
        <v>91</v>
      </c>
      <c r="B8" s="11">
        <v>1500</v>
      </c>
      <c r="C8" s="12"/>
      <c r="D8" s="9">
        <v>6</v>
      </c>
      <c r="E8" s="3" t="s">
        <v>94</v>
      </c>
      <c r="F8" s="34">
        <v>206348.26666666663</v>
      </c>
    </row>
    <row r="9" spans="1:6">
      <c r="A9" s="6" t="s">
        <v>93</v>
      </c>
      <c r="B9" s="8">
        <f>SUM(B5:B8)</f>
        <v>11500</v>
      </c>
      <c r="C9" s="7"/>
      <c r="D9" s="9">
        <v>7</v>
      </c>
      <c r="E9" s="3" t="s">
        <v>98</v>
      </c>
      <c r="F9" s="34">
        <v>305741.59999999998</v>
      </c>
    </row>
    <row r="10" spans="1:6">
      <c r="A10" s="6" t="s">
        <v>97</v>
      </c>
      <c r="B10" s="8"/>
      <c r="C10" s="7"/>
      <c r="D10" s="9">
        <v>8</v>
      </c>
      <c r="E10" s="3" t="s">
        <v>100</v>
      </c>
      <c r="F10" s="34">
        <v>346950.73333333334</v>
      </c>
    </row>
    <row r="11" spans="1:6">
      <c r="A11" s="6" t="s">
        <v>99</v>
      </c>
      <c r="B11" s="8"/>
      <c r="C11" s="7"/>
      <c r="D11" s="9">
        <v>9</v>
      </c>
      <c r="E11" s="3" t="s">
        <v>102</v>
      </c>
      <c r="F11" s="34">
        <v>215193.93333333332</v>
      </c>
    </row>
    <row r="12" spans="1:6">
      <c r="A12" s="6" t="s">
        <v>101</v>
      </c>
      <c r="B12" s="8">
        <v>2500</v>
      </c>
      <c r="C12" s="7"/>
      <c r="D12" s="3"/>
      <c r="E12" s="13"/>
      <c r="F12" s="14">
        <f>SUM(F2:F11)</f>
        <v>2449782.7333333329</v>
      </c>
    </row>
    <row r="13" spans="1:6">
      <c r="A13" s="6" t="s">
        <v>103</v>
      </c>
      <c r="B13" s="8">
        <v>10000</v>
      </c>
      <c r="C13" s="7"/>
      <c r="D13" s="3"/>
      <c r="E13" s="13" t="s">
        <v>105</v>
      </c>
      <c r="F13" s="34">
        <f>+F12*0.05</f>
        <v>122489.13666666666</v>
      </c>
    </row>
    <row r="14" spans="1:6" ht="13">
      <c r="A14" s="6" t="s">
        <v>104</v>
      </c>
      <c r="B14" s="8">
        <v>1000</v>
      </c>
      <c r="C14" s="7"/>
      <c r="D14" s="3"/>
      <c r="E14" s="13" t="s">
        <v>107</v>
      </c>
      <c r="F14" s="31">
        <v>30000</v>
      </c>
    </row>
    <row r="15" spans="1:6" ht="11" thickBot="1">
      <c r="A15" s="6" t="s">
        <v>106</v>
      </c>
      <c r="B15" s="11">
        <v>5000</v>
      </c>
      <c r="C15" s="12"/>
      <c r="D15" s="15"/>
      <c r="E15" s="16"/>
      <c r="F15" s="17">
        <f>SUM(F12:F14)</f>
        <v>2602271.8699999996</v>
      </c>
    </row>
    <row r="16" spans="1:6">
      <c r="A16" s="6" t="s">
        <v>0</v>
      </c>
      <c r="B16" s="8">
        <f>SUM(B12:B15)</f>
        <v>18500</v>
      </c>
      <c r="C16" s="7"/>
      <c r="D16" s="3"/>
      <c r="E16" s="13"/>
      <c r="F16" s="34"/>
    </row>
    <row r="17" spans="1:6">
      <c r="A17" s="6" t="s">
        <v>1</v>
      </c>
      <c r="B17" s="8"/>
      <c r="C17" s="7"/>
      <c r="D17" s="15"/>
      <c r="E17" s="18" t="s">
        <v>3</v>
      </c>
      <c r="F17" s="19">
        <f>+F15/D11</f>
        <v>289141.31888888887</v>
      </c>
    </row>
    <row r="18" spans="1:6">
      <c r="A18" s="6" t="s">
        <v>2</v>
      </c>
      <c r="B18" s="8">
        <v>2500</v>
      </c>
      <c r="C18" s="7"/>
    </row>
    <row r="19" spans="1:6">
      <c r="A19" s="6" t="s">
        <v>4</v>
      </c>
      <c r="B19" s="8">
        <v>3000</v>
      </c>
      <c r="C19" s="7"/>
      <c r="F19" s="37"/>
    </row>
    <row r="20" spans="1:6">
      <c r="A20" s="6" t="s">
        <v>5</v>
      </c>
      <c r="B20" s="8">
        <v>36000</v>
      </c>
      <c r="C20" s="7"/>
    </row>
    <row r="21" spans="1:6">
      <c r="A21" s="6" t="s">
        <v>6</v>
      </c>
      <c r="B21" s="8">
        <f>19000*2</f>
        <v>38000</v>
      </c>
      <c r="C21" s="7"/>
      <c r="F21" s="37"/>
    </row>
    <row r="22" spans="1:6">
      <c r="A22" s="6" t="s">
        <v>7</v>
      </c>
      <c r="B22" s="8">
        <v>3000</v>
      </c>
      <c r="C22" s="7"/>
    </row>
    <row r="23" spans="1:6">
      <c r="A23" s="6" t="s">
        <v>8</v>
      </c>
      <c r="B23" s="8">
        <v>25000</v>
      </c>
      <c r="C23" s="7"/>
    </row>
    <row r="24" spans="1:6">
      <c r="A24" s="6" t="s">
        <v>9</v>
      </c>
      <c r="B24" s="8">
        <v>15000</v>
      </c>
      <c r="C24" s="7"/>
      <c r="E24" s="35"/>
    </row>
    <row r="25" spans="1:6">
      <c r="A25" s="6" t="s">
        <v>10</v>
      </c>
      <c r="B25" s="8">
        <v>20000</v>
      </c>
      <c r="C25" s="7"/>
    </row>
    <row r="26" spans="1:6">
      <c r="A26" s="6" t="s">
        <v>11</v>
      </c>
      <c r="B26" s="8">
        <v>5000</v>
      </c>
      <c r="C26" s="7"/>
    </row>
    <row r="27" spans="1:6">
      <c r="A27" s="6" t="s">
        <v>12</v>
      </c>
      <c r="B27" s="8">
        <f>700*2</f>
        <v>1400</v>
      </c>
      <c r="C27" s="7"/>
    </row>
    <row r="28" spans="1:6">
      <c r="A28" s="6" t="s">
        <v>13</v>
      </c>
      <c r="B28" s="8">
        <v>75000</v>
      </c>
      <c r="C28" s="7"/>
      <c r="D28" s="3"/>
    </row>
    <row r="29" spans="1:6">
      <c r="A29" s="6" t="s">
        <v>14</v>
      </c>
      <c r="B29" s="8">
        <v>22000</v>
      </c>
      <c r="C29" s="7"/>
      <c r="D29" s="3"/>
    </row>
    <row r="30" spans="1:6">
      <c r="A30" s="6" t="s">
        <v>15</v>
      </c>
      <c r="B30" s="8">
        <f>16000*2</f>
        <v>32000</v>
      </c>
      <c r="C30" s="7"/>
      <c r="D30" s="3"/>
    </row>
    <row r="31" spans="1:6">
      <c r="A31" s="6" t="s">
        <v>16</v>
      </c>
      <c r="B31" s="8">
        <v>20000</v>
      </c>
      <c r="C31" s="7"/>
      <c r="D31" s="3"/>
    </row>
    <row r="32" spans="1:6">
      <c r="A32" s="6" t="s">
        <v>17</v>
      </c>
      <c r="B32" s="8">
        <v>12000</v>
      </c>
      <c r="C32" s="7"/>
      <c r="D32" s="3"/>
    </row>
    <row r="33" spans="1:4">
      <c r="A33" s="6" t="s">
        <v>18</v>
      </c>
      <c r="B33" s="8">
        <v>40000</v>
      </c>
      <c r="C33" s="7"/>
      <c r="D33" s="3"/>
    </row>
    <row r="34" spans="1:4">
      <c r="A34" s="6" t="s">
        <v>19</v>
      </c>
      <c r="B34" s="8">
        <v>43000</v>
      </c>
      <c r="C34" s="7"/>
      <c r="D34" s="3"/>
    </row>
    <row r="35" spans="1:4">
      <c r="A35" s="6" t="s">
        <v>20</v>
      </c>
      <c r="B35" s="8">
        <v>10000</v>
      </c>
      <c r="C35" s="7"/>
      <c r="D35" s="3"/>
    </row>
    <row r="36" spans="1:4">
      <c r="A36" s="6" t="s">
        <v>21</v>
      </c>
      <c r="B36" s="8">
        <v>15000</v>
      </c>
      <c r="C36" s="7"/>
      <c r="D36" s="3"/>
    </row>
    <row r="37" spans="1:4">
      <c r="A37" s="6" t="s">
        <v>22</v>
      </c>
      <c r="B37" s="8">
        <v>24000</v>
      </c>
      <c r="C37" s="7"/>
      <c r="D37" s="3"/>
    </row>
    <row r="38" spans="1:4">
      <c r="A38" s="6" t="s">
        <v>23</v>
      </c>
      <c r="B38" s="8">
        <v>24500</v>
      </c>
      <c r="C38" s="7"/>
      <c r="D38" s="3"/>
    </row>
    <row r="39" spans="1:4">
      <c r="A39" s="6" t="s">
        <v>24</v>
      </c>
      <c r="B39" s="8">
        <v>10000</v>
      </c>
      <c r="C39" s="7"/>
      <c r="D39" s="3"/>
    </row>
    <row r="40" spans="1:4">
      <c r="A40" s="6" t="s">
        <v>89</v>
      </c>
      <c r="B40" s="8">
        <v>4000</v>
      </c>
      <c r="C40" s="7"/>
      <c r="D40" s="3"/>
    </row>
    <row r="41" spans="1:4" ht="11" thickBot="1">
      <c r="A41" s="6" t="s">
        <v>25</v>
      </c>
      <c r="B41" s="11">
        <v>6000</v>
      </c>
      <c r="C41" s="12"/>
      <c r="D41" s="3"/>
    </row>
    <row r="42" spans="1:4">
      <c r="A42" s="6" t="s">
        <v>26</v>
      </c>
      <c r="B42" s="8">
        <f>SUM(B17:B41)</f>
        <v>486400</v>
      </c>
      <c r="C42" s="7"/>
      <c r="D42" s="3"/>
    </row>
    <row r="43" spans="1:4">
      <c r="A43" s="6" t="s">
        <v>27</v>
      </c>
      <c r="B43" s="8"/>
      <c r="C43" s="7"/>
      <c r="D43" s="3"/>
    </row>
    <row r="44" spans="1:4">
      <c r="A44" s="6" t="s">
        <v>28</v>
      </c>
      <c r="B44" s="8">
        <v>1000</v>
      </c>
      <c r="C44" s="7"/>
    </row>
    <row r="45" spans="1:4">
      <c r="A45" s="6" t="s">
        <v>29</v>
      </c>
      <c r="B45" s="8">
        <v>20000</v>
      </c>
      <c r="C45" s="7"/>
    </row>
    <row r="46" spans="1:4">
      <c r="A46" s="6" t="s">
        <v>30</v>
      </c>
      <c r="B46" s="8">
        <v>20000</v>
      </c>
      <c r="C46" s="7"/>
    </row>
    <row r="47" spans="1:4" ht="11" thickBot="1">
      <c r="A47" s="6" t="s">
        <v>31</v>
      </c>
      <c r="B47" s="11">
        <v>6000</v>
      </c>
      <c r="C47" s="12"/>
    </row>
    <row r="48" spans="1:4">
      <c r="A48" s="6" t="s">
        <v>32</v>
      </c>
      <c r="B48" s="8">
        <f>SUM(B44:B47)</f>
        <v>47000</v>
      </c>
      <c r="C48" s="7"/>
    </row>
    <row r="49" spans="1:6">
      <c r="A49" s="6" t="s">
        <v>33</v>
      </c>
      <c r="B49" s="8"/>
      <c r="C49" s="7"/>
    </row>
    <row r="50" spans="1:6">
      <c r="A50" s="6" t="s">
        <v>34</v>
      </c>
      <c r="B50" s="8">
        <v>3000</v>
      </c>
      <c r="C50" s="7"/>
    </row>
    <row r="51" spans="1:6">
      <c r="A51" s="6" t="s">
        <v>35</v>
      </c>
      <c r="B51" s="8">
        <v>2000</v>
      </c>
      <c r="C51" s="7"/>
    </row>
    <row r="52" spans="1:6">
      <c r="A52" s="6" t="s">
        <v>70</v>
      </c>
      <c r="B52" s="8">
        <v>8400</v>
      </c>
      <c r="C52" s="7"/>
      <c r="E52" s="20"/>
      <c r="F52" s="20"/>
    </row>
    <row r="53" spans="1:6">
      <c r="A53" s="6" t="s">
        <v>71</v>
      </c>
      <c r="B53" s="8">
        <v>4000</v>
      </c>
      <c r="C53" s="7"/>
    </row>
    <row r="54" spans="1:6" ht="11" thickBot="1">
      <c r="A54" s="6" t="s">
        <v>72</v>
      </c>
      <c r="B54" s="8">
        <v>2600</v>
      </c>
      <c r="C54" s="7"/>
    </row>
    <row r="55" spans="1:6" ht="11" thickBot="1">
      <c r="A55" s="6" t="s">
        <v>73</v>
      </c>
      <c r="B55" s="21">
        <f>SUM(B50:B54)</f>
        <v>20000</v>
      </c>
      <c r="C55" s="12"/>
    </row>
    <row r="56" spans="1:6" ht="11" thickBot="1">
      <c r="A56" s="6" t="s">
        <v>75</v>
      </c>
      <c r="B56" s="21"/>
      <c r="C56" s="33"/>
      <c r="D56" s="25"/>
    </row>
    <row r="57" spans="1:6" ht="11" thickBot="1">
      <c r="A57" s="6" t="s">
        <v>74</v>
      </c>
      <c r="B57" s="22">
        <f>+B9+B16+B42+B48+B55+B56</f>
        <v>583400</v>
      </c>
      <c r="C57" s="37"/>
      <c r="D57" s="25"/>
    </row>
    <row r="58" spans="1:6">
      <c r="C58" s="12"/>
      <c r="D58" s="38"/>
    </row>
  </sheetData>
  <phoneticPr fontId="2" type="noConversion"/>
  <pageMargins left="0.75" right="0.75" top="1" bottom="1" header="0.5" footer="0.5"/>
  <pageSetup scale="96" orientation="portrait" horizontalDpi="4294967292" verticalDpi="4294967292"/>
  <headerFooter>
    <oddHeader>&amp;C&amp;"Verdana,Bold"&amp;16&amp;U&amp;KFF0000Balmoral Development Construction Cost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Rental Option</vt:lpstr>
      <vt:lpstr>Construction Cost</vt:lpstr>
    </vt:vector>
  </TitlesOfParts>
  <Company>Work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 Zeilstra</dc:creator>
  <cp:lastModifiedBy>Matthew Marco</cp:lastModifiedBy>
  <cp:lastPrinted>2016-11-22T15:56:43Z</cp:lastPrinted>
  <dcterms:created xsi:type="dcterms:W3CDTF">2016-04-20T14:34:05Z</dcterms:created>
  <dcterms:modified xsi:type="dcterms:W3CDTF">2016-11-22T19:29:42Z</dcterms:modified>
</cp:coreProperties>
</file>