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00_Downloads\"/>
    </mc:Choice>
  </mc:AlternateContent>
  <xr:revisionPtr revIDLastSave="0" documentId="13_ncr:1_{D8B1742F-D722-41AB-B1A6-4C0285A58997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4" r:id="rId1"/>
    <sheet name="Sheet2" sheetId="2" r:id="rId2"/>
  </sheets>
  <definedNames>
    <definedName name="_xlnm._FilterDatabase" localSheetId="0" hidden="1">Sheet1!$A$3:$I$31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I3" i="4" l="1"/>
  <c r="H3" i="4"/>
  <c r="G3" i="4"/>
  <c r="F3" i="4"/>
  <c r="Q17" i="4" l="1"/>
  <c r="W5" i="4"/>
  <c r="Q15" i="4"/>
  <c r="W16" i="4"/>
  <c r="W13" i="4"/>
  <c r="U12" i="4"/>
  <c r="O18" i="4"/>
  <c r="O12" i="4"/>
  <c r="W14" i="4"/>
  <c r="W10" i="4"/>
  <c r="W7" i="4"/>
  <c r="Q16" i="4"/>
  <c r="Q13" i="4"/>
  <c r="Q12" i="4"/>
  <c r="Q9" i="4"/>
  <c r="Q10" i="4"/>
  <c r="Q8" i="4"/>
  <c r="Q7" i="4"/>
  <c r="Q5" i="4"/>
  <c r="Q6" i="4"/>
  <c r="Q4" i="4"/>
  <c r="U2" i="4"/>
  <c r="O2" i="4"/>
  <c r="Q18" i="4" l="1"/>
  <c r="Q14" i="4"/>
  <c r="W8" i="4"/>
  <c r="W15" i="4"/>
  <c r="Q19" i="4"/>
  <c r="Q11" i="4"/>
  <c r="W9" i="4"/>
  <c r="W17" i="4"/>
  <c r="W18" i="4"/>
  <c r="W11" i="4"/>
  <c r="W19" i="4"/>
  <c r="W4" i="4"/>
  <c r="W12" i="4"/>
  <c r="W6" i="4"/>
  <c r="U10" i="4"/>
  <c r="U16" i="4"/>
  <c r="O14" i="4"/>
  <c r="O16" i="4"/>
  <c r="U14" i="4"/>
  <c r="O4" i="4"/>
  <c r="U18" i="4"/>
  <c r="O6" i="4"/>
  <c r="U4" i="4"/>
  <c r="O8" i="4"/>
  <c r="U6" i="4"/>
  <c r="O10" i="4"/>
  <c r="U8" i="4"/>
  <c r="X8" i="4" l="1"/>
  <c r="X4" i="4"/>
  <c r="X9" i="4"/>
  <c r="X5" i="4"/>
  <c r="X16" i="4"/>
  <c r="X12" i="4"/>
  <c r="R4" i="4"/>
  <c r="X13" i="4"/>
  <c r="X6" i="4"/>
  <c r="R5" i="4"/>
  <c r="X7" i="4"/>
  <c r="R12" i="4"/>
  <c r="R17" i="4"/>
  <c r="R15" i="4"/>
  <c r="W20" i="4"/>
  <c r="R9" i="4"/>
  <c r="Q20" i="4"/>
  <c r="X18" i="4"/>
  <c r="X15" i="4"/>
  <c r="X14" i="4"/>
  <c r="X19" i="4"/>
  <c r="U20" i="4"/>
  <c r="X11" i="4"/>
  <c r="X10" i="4"/>
  <c r="R14" i="4"/>
  <c r="R13" i="4"/>
  <c r="R8" i="4"/>
  <c r="R16" i="4"/>
  <c r="R18" i="4"/>
  <c r="R11" i="4"/>
  <c r="X17" i="4"/>
  <c r="R7" i="4"/>
  <c r="R6" i="4"/>
  <c r="R10" i="4"/>
  <c r="R19" i="4"/>
  <c r="O20" i="4"/>
  <c r="P48" i="4" l="1"/>
  <c r="P46" i="4"/>
  <c r="P53" i="4"/>
  <c r="P52" i="4"/>
  <c r="P50" i="4"/>
  <c r="P49" i="4"/>
  <c r="P38" i="4"/>
  <c r="P51" i="4"/>
  <c r="N53" i="4"/>
  <c r="N52" i="4"/>
  <c r="N51" i="4"/>
  <c r="N49" i="4"/>
  <c r="N50" i="4"/>
  <c r="P41" i="4"/>
  <c r="P37" i="4"/>
  <c r="N29" i="4"/>
  <c r="N37" i="4"/>
  <c r="N41" i="4"/>
  <c r="N46" i="4"/>
  <c r="N48" i="4"/>
  <c r="N30" i="4"/>
  <c r="N38" i="4"/>
  <c r="P42" i="4"/>
  <c r="N47" i="4"/>
  <c r="N42" i="4"/>
  <c r="P30" i="4"/>
  <c r="P47" i="4"/>
  <c r="P29" i="4"/>
  <c r="P25" i="4"/>
  <c r="P26" i="4"/>
  <c r="P24" i="4"/>
  <c r="N23" i="4"/>
  <c r="N26" i="4"/>
  <c r="N25" i="4"/>
  <c r="X20" i="4"/>
  <c r="P23" i="4"/>
  <c r="N24" i="4"/>
  <c r="R20" i="4"/>
  <c r="P54" i="4" l="1"/>
  <c r="Y6" i="4"/>
  <c r="Q53" i="4"/>
  <c r="Q50" i="4"/>
  <c r="Q49" i="4"/>
  <c r="Q47" i="4"/>
  <c r="Q48" i="4"/>
  <c r="Q51" i="4"/>
  <c r="Q52" i="4"/>
  <c r="Q46" i="4"/>
  <c r="O24" i="4"/>
  <c r="O30" i="4"/>
  <c r="O42" i="4"/>
  <c r="O26" i="4"/>
  <c r="O46" i="4"/>
  <c r="N54" i="4"/>
  <c r="S13" i="4"/>
  <c r="O49" i="4"/>
  <c r="O53" i="4"/>
  <c r="AC53" i="4" s="1"/>
  <c r="O48" i="4"/>
  <c r="O47" i="4"/>
  <c r="O50" i="4"/>
  <c r="AC50" i="4" s="1"/>
  <c r="O51" i="4"/>
  <c r="O52" i="4"/>
  <c r="O38" i="4"/>
  <c r="O29" i="4"/>
  <c r="O41" i="4"/>
  <c r="P33" i="4"/>
  <c r="Q33" i="4" s="1"/>
  <c r="Q23" i="4"/>
  <c r="N34" i="4"/>
  <c r="O34" i="4" s="1"/>
  <c r="O25" i="4"/>
  <c r="Q30" i="4"/>
  <c r="Q37" i="4"/>
  <c r="N33" i="4"/>
  <c r="O33" i="4" s="1"/>
  <c r="O23" i="4"/>
  <c r="Q29" i="4"/>
  <c r="Q24" i="4"/>
  <c r="Q26" i="4"/>
  <c r="O37" i="4"/>
  <c r="Q41" i="4"/>
  <c r="Q25" i="4"/>
  <c r="P34" i="4"/>
  <c r="Q34" i="4" s="1"/>
  <c r="Q42" i="4"/>
  <c r="Q38" i="4"/>
  <c r="S19" i="4"/>
  <c r="Y18" i="4"/>
  <c r="Y13" i="4"/>
  <c r="Y17" i="4"/>
  <c r="Y7" i="4"/>
  <c r="S5" i="4"/>
  <c r="Y12" i="4"/>
  <c r="S18" i="4"/>
  <c r="S11" i="4"/>
  <c r="Y19" i="4"/>
  <c r="Y11" i="4"/>
  <c r="S7" i="4"/>
  <c r="S8" i="4"/>
  <c r="S6" i="4"/>
  <c r="AC25" i="4" s="1"/>
  <c r="S4" i="4"/>
  <c r="S9" i="4"/>
  <c r="S16" i="4"/>
  <c r="S15" i="4"/>
  <c r="AC34" i="4" s="1"/>
  <c r="S14" i="4"/>
  <c r="S10" i="4"/>
  <c r="S17" i="4"/>
  <c r="Y10" i="4"/>
  <c r="Y15" i="4"/>
  <c r="Y4" i="4"/>
  <c r="Y8" i="4"/>
  <c r="Y5" i="4"/>
  <c r="Y9" i="4"/>
  <c r="Y16" i="4"/>
  <c r="S12" i="4"/>
  <c r="Y14" i="4"/>
  <c r="AC51" i="4" l="1"/>
  <c r="AC47" i="4"/>
  <c r="AC49" i="4"/>
  <c r="AC31" i="4"/>
  <c r="AC26" i="4"/>
  <c r="AC52" i="4"/>
  <c r="AD52" i="4" s="1"/>
  <c r="AE52" i="4" s="1"/>
  <c r="AC24" i="4"/>
  <c r="AC46" i="4"/>
  <c r="Z47" i="4" s="1"/>
  <c r="AC29" i="4"/>
  <c r="AC33" i="4"/>
  <c r="AC35" i="4"/>
  <c r="AC38" i="4"/>
  <c r="AD38" i="4" s="1"/>
  <c r="AE38" i="4" s="1"/>
  <c r="AC28" i="4"/>
  <c r="AC37" i="4"/>
  <c r="AC48" i="4"/>
  <c r="AC30" i="4"/>
  <c r="AC23" i="4"/>
  <c r="AD53" i="4"/>
  <c r="AE53" i="4" s="1"/>
  <c r="AC36" i="4"/>
  <c r="AC27" i="4"/>
  <c r="AC32" i="4"/>
  <c r="AH52" i="4"/>
  <c r="AI52" i="4" s="1"/>
  <c r="AJ51" i="4"/>
  <c r="AK51" i="4" s="1"/>
  <c r="AH14" i="4"/>
  <c r="AI14" i="4" s="1"/>
  <c r="AJ48" i="4"/>
  <c r="AK48" i="4" s="1"/>
  <c r="AH51" i="4"/>
  <c r="AI51" i="4" s="1"/>
  <c r="AJ19" i="4"/>
  <c r="AK19" i="4" s="1"/>
  <c r="AH50" i="4"/>
  <c r="AI50" i="4" s="1"/>
  <c r="AJ47" i="4"/>
  <c r="AK47" i="4" s="1"/>
  <c r="AH7" i="4"/>
  <c r="AI7" i="4" s="1"/>
  <c r="AJ9" i="4"/>
  <c r="AK9" i="4" s="1"/>
  <c r="AJ13" i="4"/>
  <c r="AK13" i="4" s="1"/>
  <c r="AH15" i="4"/>
  <c r="AI15" i="4" s="1"/>
  <c r="AH11" i="4"/>
  <c r="AI11" i="4" s="1"/>
  <c r="AH19" i="4"/>
  <c r="AI19" i="4" s="1"/>
  <c r="AH47" i="4"/>
  <c r="AI47" i="4" s="1"/>
  <c r="AJ49" i="4"/>
  <c r="AK49" i="4" s="1"/>
  <c r="AJ17" i="4"/>
  <c r="AK17" i="4" s="1"/>
  <c r="AJ18" i="4"/>
  <c r="AK18" i="4" s="1"/>
  <c r="AH9" i="4"/>
  <c r="AI9" i="4" s="1"/>
  <c r="AH48" i="4"/>
  <c r="AI48" i="4" s="1"/>
  <c r="AJ50" i="4"/>
  <c r="AK50" i="4" s="1"/>
  <c r="AJ16" i="4"/>
  <c r="AK16" i="4" s="1"/>
  <c r="V52" i="4"/>
  <c r="V51" i="4"/>
  <c r="V50" i="4"/>
  <c r="V49" i="4"/>
  <c r="V46" i="4"/>
  <c r="V48" i="4"/>
  <c r="V47" i="4"/>
  <c r="AH46" i="4"/>
  <c r="AI46" i="4" s="1"/>
  <c r="V53" i="4"/>
  <c r="AJ15" i="4"/>
  <c r="AK15" i="4" s="1"/>
  <c r="V38" i="4"/>
  <c r="V30" i="4"/>
  <c r="V31" i="4"/>
  <c r="V37" i="4"/>
  <c r="V29" i="4"/>
  <c r="AH4" i="4"/>
  <c r="AI4" i="4" s="1"/>
  <c r="V36" i="4"/>
  <c r="V28" i="4"/>
  <c r="V35" i="4"/>
  <c r="V27" i="4"/>
  <c r="V34" i="4"/>
  <c r="V26" i="4"/>
  <c r="V33" i="4"/>
  <c r="V25" i="4"/>
  <c r="V23" i="4"/>
  <c r="V32" i="4"/>
  <c r="V24" i="4"/>
  <c r="AJ12" i="4"/>
  <c r="AK12" i="4" s="1"/>
  <c r="R53" i="4"/>
  <c r="AH53" i="4"/>
  <c r="AI53" i="4" s="1"/>
  <c r="AJ53" i="4"/>
  <c r="AK53" i="4" s="1"/>
  <c r="AJ11" i="4"/>
  <c r="AK11" i="4" s="1"/>
  <c r="AJ5" i="4"/>
  <c r="AK5" i="4" s="1"/>
  <c r="AH16" i="4"/>
  <c r="AI16" i="4" s="1"/>
  <c r="AJ14" i="4"/>
  <c r="AK14" i="4" s="1"/>
  <c r="AJ10" i="4"/>
  <c r="AK10" i="4" s="1"/>
  <c r="AH6" i="4"/>
  <c r="AI6" i="4" s="1"/>
  <c r="AH5" i="4"/>
  <c r="AI5" i="4" s="1"/>
  <c r="AH49" i="4"/>
  <c r="AI49" i="4" s="1"/>
  <c r="X53" i="4"/>
  <c r="X52" i="4"/>
  <c r="X51" i="4"/>
  <c r="X50" i="4"/>
  <c r="X49" i="4"/>
  <c r="X48" i="4"/>
  <c r="X47" i="4"/>
  <c r="X46" i="4"/>
  <c r="AJ46" i="4"/>
  <c r="AK46" i="4" s="1"/>
  <c r="AJ6" i="4"/>
  <c r="AK6" i="4" s="1"/>
  <c r="AH10" i="4"/>
  <c r="AI10" i="4" s="1"/>
  <c r="AJ8" i="4"/>
  <c r="AK8" i="4" s="1"/>
  <c r="X38" i="4"/>
  <c r="X30" i="4"/>
  <c r="X37" i="4"/>
  <c r="X29" i="4"/>
  <c r="X36" i="4"/>
  <c r="X28" i="4"/>
  <c r="X35" i="4"/>
  <c r="X27" i="4"/>
  <c r="X34" i="4"/>
  <c r="X26" i="4"/>
  <c r="X31" i="4"/>
  <c r="AJ4" i="4"/>
  <c r="AK4" i="4" s="1"/>
  <c r="X33" i="4"/>
  <c r="X25" i="4"/>
  <c r="X32" i="4"/>
  <c r="X24" i="4"/>
  <c r="X23" i="4"/>
  <c r="AH18" i="4"/>
  <c r="AI18" i="4" s="1"/>
  <c r="AH12" i="4"/>
  <c r="AI12" i="4" s="1"/>
  <c r="AH17" i="4"/>
  <c r="AI17" i="4" s="1"/>
  <c r="AH8" i="4"/>
  <c r="AI8" i="4" s="1"/>
  <c r="AJ7" i="4"/>
  <c r="AK7" i="4" s="1"/>
  <c r="AH13" i="4"/>
  <c r="AI13" i="4" s="1"/>
  <c r="AJ52" i="4"/>
  <c r="AK52" i="4" s="1"/>
  <c r="R50" i="4"/>
  <c r="R51" i="4"/>
  <c r="R33" i="4"/>
  <c r="R49" i="4"/>
  <c r="R52" i="4"/>
  <c r="R47" i="4"/>
  <c r="Q31" i="4"/>
  <c r="R30" i="4"/>
  <c r="R48" i="4"/>
  <c r="Q54" i="4"/>
  <c r="O31" i="4"/>
  <c r="R46" i="4"/>
  <c r="O54" i="4"/>
  <c r="R38" i="4"/>
  <c r="R29" i="4"/>
  <c r="R23" i="4"/>
  <c r="O27" i="4"/>
  <c r="Q27" i="4"/>
  <c r="P43" i="4"/>
  <c r="Y20" i="4"/>
  <c r="S20" i="4"/>
  <c r="N43" i="4"/>
  <c r="Z50" i="4" l="1"/>
  <c r="Z49" i="4"/>
  <c r="Z51" i="4"/>
  <c r="Z48" i="4"/>
  <c r="Z46" i="4"/>
  <c r="AD48" i="4"/>
  <c r="AE48" i="4" s="1"/>
  <c r="Z52" i="4"/>
  <c r="AA50" i="4" s="1"/>
  <c r="AB50" i="4" s="1"/>
  <c r="Y50" i="4" s="1"/>
  <c r="AD51" i="4"/>
  <c r="AE51" i="4" s="1"/>
  <c r="AD33" i="4"/>
  <c r="AE33" i="4" s="1"/>
  <c r="AD49" i="4"/>
  <c r="AE49" i="4" s="1"/>
  <c r="Z53" i="4"/>
  <c r="AA53" i="4" s="1"/>
  <c r="AB53" i="4" s="1"/>
  <c r="Y53" i="4" s="1"/>
  <c r="AD27" i="4"/>
  <c r="AE27" i="4" s="1"/>
  <c r="AD50" i="4"/>
  <c r="AE50" i="4" s="1"/>
  <c r="AD35" i="4"/>
  <c r="AE35" i="4" s="1"/>
  <c r="Z38" i="4"/>
  <c r="Z30" i="4"/>
  <c r="AC39" i="4"/>
  <c r="Z37" i="4"/>
  <c r="Z29" i="4"/>
  <c r="Z36" i="4"/>
  <c r="Z28" i="4"/>
  <c r="Z35" i="4"/>
  <c r="Z27" i="4"/>
  <c r="Z34" i="4"/>
  <c r="Z26" i="4"/>
  <c r="Z24" i="4"/>
  <c r="Z23" i="4"/>
  <c r="Z33" i="4"/>
  <c r="Z25" i="4"/>
  <c r="Z32" i="4"/>
  <c r="Z31" i="4"/>
  <c r="AD23" i="4"/>
  <c r="AE23" i="4" s="1"/>
  <c r="AD30" i="4"/>
  <c r="AE30" i="4" s="1"/>
  <c r="AD26" i="4"/>
  <c r="AE26" i="4" s="1"/>
  <c r="AD32" i="4"/>
  <c r="AE32" i="4" s="1"/>
  <c r="AD34" i="4"/>
  <c r="AE34" i="4" s="1"/>
  <c r="AD29" i="4"/>
  <c r="AE29" i="4" s="1"/>
  <c r="AD47" i="4"/>
  <c r="AE47" i="4" s="1"/>
  <c r="AJ31" i="4"/>
  <c r="AK31" i="4" s="1"/>
  <c r="W31" i="4" s="1"/>
  <c r="AD36" i="4"/>
  <c r="AE36" i="4" s="1"/>
  <c r="AD37" i="4"/>
  <c r="AE37" i="4" s="1"/>
  <c r="AD25" i="4"/>
  <c r="AE25" i="4" s="1"/>
  <c r="AD31" i="4"/>
  <c r="AE31" i="4" s="1"/>
  <c r="AD28" i="4"/>
  <c r="AE28" i="4" s="1"/>
  <c r="Z54" i="4"/>
  <c r="AD46" i="4"/>
  <c r="AE46" i="4" s="1"/>
  <c r="AD24" i="4"/>
  <c r="AE24" i="4" s="1"/>
  <c r="AJ29" i="4"/>
  <c r="AK29" i="4" s="1"/>
  <c r="W29" i="4" s="1"/>
  <c r="AO49" i="4"/>
  <c r="AP49" i="4" s="1"/>
  <c r="W49" i="4" s="1"/>
  <c r="AH37" i="4"/>
  <c r="AI37" i="4" s="1"/>
  <c r="U37" i="4" s="1"/>
  <c r="AO50" i="4"/>
  <c r="AP50" i="4" s="1"/>
  <c r="W50" i="4" s="1"/>
  <c r="AH24" i="4"/>
  <c r="AI24" i="4" s="1"/>
  <c r="U24" i="4" s="1"/>
  <c r="AH27" i="4"/>
  <c r="AI27" i="4" s="1"/>
  <c r="U27" i="4" s="1"/>
  <c r="AH31" i="4"/>
  <c r="AI31" i="4" s="1"/>
  <c r="U31" i="4" s="1"/>
  <c r="AM47" i="4"/>
  <c r="AN47" i="4" s="1"/>
  <c r="U47" i="4" s="1"/>
  <c r="AJ37" i="4"/>
  <c r="AK37" i="4" s="1"/>
  <c r="W37" i="4" s="1"/>
  <c r="AJ30" i="4"/>
  <c r="AK30" i="4" s="1"/>
  <c r="W30" i="4" s="1"/>
  <c r="AH32" i="4"/>
  <c r="AI32" i="4" s="1"/>
  <c r="U32" i="4" s="1"/>
  <c r="AH35" i="4"/>
  <c r="AI35" i="4" s="1"/>
  <c r="U35" i="4" s="1"/>
  <c r="AH30" i="4"/>
  <c r="AI30" i="4" s="1"/>
  <c r="U30" i="4" s="1"/>
  <c r="AM48" i="4"/>
  <c r="AN48" i="4" s="1"/>
  <c r="U48" i="4" s="1"/>
  <c r="AJ26" i="4"/>
  <c r="AK26" i="4" s="1"/>
  <c r="W26" i="4" s="1"/>
  <c r="AO51" i="4"/>
  <c r="AP51" i="4" s="1"/>
  <c r="W51" i="4" s="1"/>
  <c r="AJ23" i="4"/>
  <c r="AK23" i="4" s="1"/>
  <c r="W23" i="4" s="1"/>
  <c r="X39" i="4"/>
  <c r="AJ34" i="4"/>
  <c r="AK34" i="4" s="1"/>
  <c r="W34" i="4" s="1"/>
  <c r="AJ38" i="4"/>
  <c r="AK38" i="4" s="1"/>
  <c r="W38" i="4" s="1"/>
  <c r="AP52" i="4"/>
  <c r="W52" i="4" s="1"/>
  <c r="AO52" i="4"/>
  <c r="V39" i="4"/>
  <c r="AH23" i="4"/>
  <c r="AI23" i="4" s="1"/>
  <c r="U23" i="4" s="1"/>
  <c r="AH38" i="4"/>
  <c r="AI38" i="4" s="1"/>
  <c r="U38" i="4" s="1"/>
  <c r="AM46" i="4"/>
  <c r="AN46" i="4" s="1"/>
  <c r="U46" i="4" s="1"/>
  <c r="AJ24" i="4"/>
  <c r="AK24" i="4" s="1"/>
  <c r="W24" i="4" s="1"/>
  <c r="AJ27" i="4"/>
  <c r="AK27" i="4" s="1"/>
  <c r="W27" i="4" s="1"/>
  <c r="AO46" i="4"/>
  <c r="AP46" i="4" s="1"/>
  <c r="W46" i="4" s="1"/>
  <c r="AO53" i="4"/>
  <c r="AP53" i="4" s="1"/>
  <c r="W53" i="4" s="1"/>
  <c r="AH25" i="4"/>
  <c r="AI25" i="4" s="1"/>
  <c r="U25" i="4" s="1"/>
  <c r="AH28" i="4"/>
  <c r="AI28" i="4" s="1"/>
  <c r="U28" i="4" s="1"/>
  <c r="AM49" i="4"/>
  <c r="AN49" i="4" s="1"/>
  <c r="U49" i="4" s="1"/>
  <c r="AJ32" i="4"/>
  <c r="AK32" i="4" s="1"/>
  <c r="W32" i="4" s="1"/>
  <c r="AJ35" i="4"/>
  <c r="AK35" i="4" s="1"/>
  <c r="W35" i="4" s="1"/>
  <c r="AO47" i="4"/>
  <c r="AP47" i="4" s="1"/>
  <c r="W47" i="4" s="1"/>
  <c r="AH33" i="4"/>
  <c r="AI33" i="4" s="1"/>
  <c r="U33" i="4" s="1"/>
  <c r="AH36" i="4"/>
  <c r="AI36" i="4" s="1"/>
  <c r="U36" i="4" s="1"/>
  <c r="AM50" i="4"/>
  <c r="AN50" i="4" s="1"/>
  <c r="U50" i="4" s="1"/>
  <c r="AJ28" i="4"/>
  <c r="AK28" i="4" s="1"/>
  <c r="W28" i="4" s="1"/>
  <c r="AO48" i="4"/>
  <c r="AP48" i="4" s="1"/>
  <c r="W48" i="4" s="1"/>
  <c r="AH26" i="4"/>
  <c r="AI26" i="4" s="1"/>
  <c r="U26" i="4" s="1"/>
  <c r="AM53" i="4"/>
  <c r="AN53" i="4" s="1"/>
  <c r="U53" i="4" s="1"/>
  <c r="AM51" i="4"/>
  <c r="AN51" i="4" s="1"/>
  <c r="U51" i="4" s="1"/>
  <c r="AJ25" i="4"/>
  <c r="AK25" i="4" s="1"/>
  <c r="W25" i="4" s="1"/>
  <c r="AJ33" i="4"/>
  <c r="AK33" i="4" s="1"/>
  <c r="W33" i="4" s="1"/>
  <c r="AJ36" i="4"/>
  <c r="AK36" i="4" s="1"/>
  <c r="W36" i="4" s="1"/>
  <c r="AH34" i="4"/>
  <c r="AI34" i="4" s="1"/>
  <c r="U34" i="4" s="1"/>
  <c r="AH29" i="4"/>
  <c r="AI29" i="4" s="1"/>
  <c r="U29" i="4" s="1"/>
  <c r="AM52" i="4"/>
  <c r="AN52" i="4" s="1"/>
  <c r="U52" i="4" s="1"/>
  <c r="R31" i="4"/>
  <c r="R54" i="4"/>
  <c r="V54" i="4"/>
  <c r="O39" i="4"/>
  <c r="R34" i="4"/>
  <c r="Q35" i="4"/>
  <c r="O35" i="4"/>
  <c r="R24" i="4"/>
  <c r="R37" i="4"/>
  <c r="Q39" i="4"/>
  <c r="O43" i="4"/>
  <c r="AA46" i="4" l="1"/>
  <c r="AB46" i="4" s="1"/>
  <c r="Y46" i="4" s="1"/>
  <c r="AA36" i="4"/>
  <c r="AB36" i="4" s="1"/>
  <c r="Y36" i="4" s="1"/>
  <c r="AA37" i="4"/>
  <c r="AB37" i="4" s="1"/>
  <c r="Y37" i="4" s="1"/>
  <c r="AA33" i="4"/>
  <c r="AB33" i="4" s="1"/>
  <c r="Y33" i="4" s="1"/>
  <c r="AA51" i="4"/>
  <c r="AB51" i="4" s="1"/>
  <c r="Y51" i="4" s="1"/>
  <c r="AA48" i="4"/>
  <c r="AB48" i="4" s="1"/>
  <c r="Y48" i="4" s="1"/>
  <c r="AA49" i="4"/>
  <c r="AB49" i="4" s="1"/>
  <c r="Y49" i="4" s="1"/>
  <c r="AA52" i="4"/>
  <c r="AB52" i="4" s="1"/>
  <c r="Y52" i="4" s="1"/>
  <c r="AA32" i="4"/>
  <c r="AB32" i="4" s="1"/>
  <c r="Y32" i="4" s="1"/>
  <c r="AA35" i="4"/>
  <c r="AB35" i="4" s="1"/>
  <c r="Y35" i="4" s="1"/>
  <c r="AA47" i="4"/>
  <c r="AB47" i="4" s="1"/>
  <c r="Y47" i="4" s="1"/>
  <c r="AA25" i="4"/>
  <c r="AB25" i="4" s="1"/>
  <c r="Y25" i="4" s="1"/>
  <c r="AA28" i="4"/>
  <c r="AB28" i="4" s="1"/>
  <c r="Y28" i="4" s="1"/>
  <c r="Z39" i="4"/>
  <c r="AA23" i="4"/>
  <c r="AB23" i="4" s="1"/>
  <c r="Y23" i="4" s="1"/>
  <c r="AA29" i="4"/>
  <c r="AB29" i="4" s="1"/>
  <c r="Y29" i="4" s="1"/>
  <c r="AA24" i="4"/>
  <c r="AB24" i="4" s="1"/>
  <c r="Y24" i="4" s="1"/>
  <c r="AA26" i="4"/>
  <c r="AB26" i="4" s="1"/>
  <c r="Y26" i="4" s="1"/>
  <c r="AD39" i="4"/>
  <c r="AE39" i="4" s="1"/>
  <c r="AA34" i="4"/>
  <c r="AB34" i="4" s="1"/>
  <c r="Y34" i="4" s="1"/>
  <c r="AA30" i="4"/>
  <c r="AB30" i="4" s="1"/>
  <c r="Y30" i="4" s="1"/>
  <c r="AA31" i="4"/>
  <c r="AB31" i="4" s="1"/>
  <c r="Y31" i="4" s="1"/>
  <c r="AA27" i="4"/>
  <c r="AB27" i="4" s="1"/>
  <c r="Y27" i="4" s="1"/>
  <c r="AA38" i="4"/>
  <c r="AB38" i="4" s="1"/>
  <c r="Y38" i="4" s="1"/>
  <c r="R39" i="4"/>
  <c r="R35" i="4"/>
  <c r="R25" i="4"/>
  <c r="R26" i="4"/>
  <c r="R42" i="4"/>
  <c r="R27" i="4" l="1"/>
  <c r="Q43" i="4"/>
  <c r="R41" i="4"/>
  <c r="R43" i="4" s="1"/>
  <c r="X54" i="4" l="1"/>
</calcChain>
</file>

<file path=xl/sharedStrings.xml><?xml version="1.0" encoding="utf-8"?>
<sst xmlns="http://schemas.openxmlformats.org/spreadsheetml/2006/main" count="309" uniqueCount="116">
  <si>
    <t>姓名</t>
    <phoneticPr fontId="2" type="noConversion"/>
  </si>
  <si>
    <t>MBTI</t>
    <phoneticPr fontId="2" type="noConversion"/>
  </si>
  <si>
    <t>左</t>
  </si>
  <si>
    <t>左</t>
    <phoneticPr fontId="2" type="noConversion"/>
  </si>
  <si>
    <t>E</t>
    <phoneticPr fontId="2" type="noConversion"/>
  </si>
  <si>
    <t>I</t>
    <phoneticPr fontId="2" type="noConversion"/>
  </si>
  <si>
    <t>N</t>
    <phoneticPr fontId="2" type="noConversion"/>
  </si>
  <si>
    <t>S</t>
    <phoneticPr fontId="2" type="noConversion"/>
  </si>
  <si>
    <t>T</t>
    <phoneticPr fontId="2" type="noConversion"/>
  </si>
  <si>
    <t>F</t>
    <phoneticPr fontId="2" type="noConversion"/>
  </si>
  <si>
    <t>P</t>
    <phoneticPr fontId="2" type="noConversion"/>
  </si>
  <si>
    <t>J</t>
    <phoneticPr fontId="2" type="noConversion"/>
  </si>
  <si>
    <t>右</t>
    <phoneticPr fontId="2" type="noConversion"/>
  </si>
  <si>
    <t>来源</t>
    <phoneticPr fontId="2" type="noConversion"/>
  </si>
  <si>
    <t>作品</t>
    <phoneticPr fontId="2" type="noConversion"/>
  </si>
  <si>
    <t>类别</t>
    <phoneticPr fontId="2" type="noConversion"/>
  </si>
  <si>
    <t>藏原走</t>
    <phoneticPr fontId="2" type="noConversion"/>
  </si>
  <si>
    <t>ANIME</t>
    <phoneticPr fontId="2" type="noConversion"/>
  </si>
  <si>
    <t>風が強く吹いている</t>
    <phoneticPr fontId="2" type="noConversion"/>
  </si>
  <si>
    <t>NT</t>
    <phoneticPr fontId="2" type="noConversion"/>
  </si>
  <si>
    <t>NF</t>
    <phoneticPr fontId="2" type="noConversion"/>
  </si>
  <si>
    <t>SJ</t>
    <phoneticPr fontId="2" type="noConversion"/>
  </si>
  <si>
    <t>SP</t>
    <phoneticPr fontId="2" type="noConversion"/>
  </si>
  <si>
    <t>ENTP</t>
    <phoneticPr fontId="2" type="noConversion"/>
  </si>
  <si>
    <t>ENTJ</t>
    <phoneticPr fontId="2" type="noConversion"/>
  </si>
  <si>
    <t>INTP</t>
    <phoneticPr fontId="2" type="noConversion"/>
  </si>
  <si>
    <t>INTJ</t>
    <phoneticPr fontId="2" type="noConversion"/>
  </si>
  <si>
    <t>ENFP</t>
    <phoneticPr fontId="2" type="noConversion"/>
  </si>
  <si>
    <t>ENFJ</t>
    <phoneticPr fontId="2" type="noConversion"/>
  </si>
  <si>
    <t>INFP</t>
    <phoneticPr fontId="2" type="noConversion"/>
  </si>
  <si>
    <t>INFJ</t>
    <phoneticPr fontId="2" type="noConversion"/>
  </si>
  <si>
    <t>ESTJ</t>
    <phoneticPr fontId="2" type="noConversion"/>
  </si>
  <si>
    <t>ESFJ</t>
    <phoneticPr fontId="2" type="noConversion"/>
  </si>
  <si>
    <t>ISTJ</t>
    <phoneticPr fontId="2" type="noConversion"/>
  </si>
  <si>
    <t>ISFJ</t>
    <phoneticPr fontId="2" type="noConversion"/>
  </si>
  <si>
    <t>ESTP</t>
    <phoneticPr fontId="2" type="noConversion"/>
  </si>
  <si>
    <t>ESFP</t>
    <phoneticPr fontId="2" type="noConversion"/>
  </si>
  <si>
    <t>ISTP</t>
    <phoneticPr fontId="2" type="noConversion"/>
  </si>
  <si>
    <t>ISFP</t>
    <phoneticPr fontId="2" type="noConversion"/>
  </si>
  <si>
    <t>合计</t>
    <phoneticPr fontId="2" type="noConversion"/>
  </si>
  <si>
    <t>Se-Ni</t>
    <phoneticPr fontId="2" type="noConversion"/>
  </si>
  <si>
    <t>Ne-Si</t>
    <phoneticPr fontId="2" type="noConversion"/>
  </si>
  <si>
    <t>Si-Ne</t>
    <phoneticPr fontId="2" type="noConversion"/>
  </si>
  <si>
    <t>Ni-Se</t>
    <phoneticPr fontId="2" type="noConversion"/>
  </si>
  <si>
    <t>Te-Fi</t>
    <phoneticPr fontId="2" type="noConversion"/>
  </si>
  <si>
    <t>Fe-Ti</t>
    <phoneticPr fontId="2" type="noConversion"/>
  </si>
  <si>
    <t>Ti-Fe</t>
    <phoneticPr fontId="2" type="noConversion"/>
  </si>
  <si>
    <t>Fi-Te</t>
    <phoneticPr fontId="2" type="noConversion"/>
  </si>
  <si>
    <t>分类</t>
    <phoneticPr fontId="2" type="noConversion"/>
  </si>
  <si>
    <t>左右八维优势功能统计</t>
    <phoneticPr fontId="2" type="noConversion"/>
  </si>
  <si>
    <t>类型占比</t>
    <phoneticPr fontId="2" type="noConversion"/>
  </si>
  <si>
    <t>类型</t>
    <phoneticPr fontId="2" type="noConversion"/>
  </si>
  <si>
    <t>类型统计</t>
    <phoneticPr fontId="2" type="noConversion"/>
  </si>
  <si>
    <t>占比</t>
    <phoneticPr fontId="2" type="noConversion"/>
  </si>
  <si>
    <t>giligili爱~~~</t>
    <phoneticPr fontId="2" type="noConversion"/>
  </si>
  <si>
    <t>类型</t>
    <phoneticPr fontId="2" type="noConversion"/>
  </si>
  <si>
    <t>八维</t>
    <phoneticPr fontId="2" type="noConversion"/>
  </si>
  <si>
    <t>Dominant</t>
    <phoneticPr fontId="2" type="noConversion"/>
  </si>
  <si>
    <t>Auxillary</t>
    <phoneticPr fontId="2" type="noConversion"/>
  </si>
  <si>
    <t>Tertiary</t>
    <phoneticPr fontId="2" type="noConversion"/>
  </si>
  <si>
    <t>Inferior</t>
    <phoneticPr fontId="2" type="noConversion"/>
  </si>
  <si>
    <t>ISTJ</t>
    <phoneticPr fontId="2" type="noConversion"/>
  </si>
  <si>
    <t>ISTP</t>
    <phoneticPr fontId="2" type="noConversion"/>
  </si>
  <si>
    <t>ESTP</t>
    <phoneticPr fontId="2" type="noConversion"/>
  </si>
  <si>
    <t>ESTJ</t>
    <phoneticPr fontId="2" type="noConversion"/>
  </si>
  <si>
    <t>ISFJ</t>
    <phoneticPr fontId="2" type="noConversion"/>
  </si>
  <si>
    <t>ISFP</t>
    <phoneticPr fontId="2" type="noConversion"/>
  </si>
  <si>
    <t>ESFP</t>
    <phoneticPr fontId="2" type="noConversion"/>
  </si>
  <si>
    <t>ESFJ</t>
    <phoneticPr fontId="2" type="noConversion"/>
  </si>
  <si>
    <t>INFJ</t>
    <phoneticPr fontId="2" type="noConversion"/>
  </si>
  <si>
    <t>INFP</t>
    <phoneticPr fontId="2" type="noConversion"/>
  </si>
  <si>
    <t>ENFP</t>
    <phoneticPr fontId="2" type="noConversion"/>
  </si>
  <si>
    <t>ENFJ</t>
    <phoneticPr fontId="2" type="noConversion"/>
  </si>
  <si>
    <t>INTJ</t>
  </si>
  <si>
    <t>INTJ</t>
    <phoneticPr fontId="2" type="noConversion"/>
  </si>
  <si>
    <t>INTP</t>
    <phoneticPr fontId="2" type="noConversion"/>
  </si>
  <si>
    <t>ENTP</t>
    <phoneticPr fontId="2" type="noConversion"/>
  </si>
  <si>
    <t>ENTJ</t>
    <phoneticPr fontId="2" type="noConversion"/>
  </si>
  <si>
    <t>Si</t>
    <phoneticPr fontId="2" type="noConversion"/>
  </si>
  <si>
    <t>Se</t>
    <phoneticPr fontId="2" type="noConversion"/>
  </si>
  <si>
    <t>Ti</t>
    <phoneticPr fontId="2" type="noConversion"/>
  </si>
  <si>
    <t>Te</t>
    <phoneticPr fontId="2" type="noConversion"/>
  </si>
  <si>
    <t>Fi</t>
    <phoneticPr fontId="2" type="noConversion"/>
  </si>
  <si>
    <t>Fe</t>
    <phoneticPr fontId="2" type="noConversion"/>
  </si>
  <si>
    <t>Ni</t>
    <phoneticPr fontId="2" type="noConversion"/>
  </si>
  <si>
    <t>Ne</t>
    <phoneticPr fontId="2" type="noConversion"/>
  </si>
  <si>
    <t>类型内占比</t>
    <phoneticPr fontId="2" type="noConversion"/>
  </si>
  <si>
    <t>内占比合计</t>
    <phoneticPr fontId="2" type="noConversion"/>
  </si>
  <si>
    <t>八维优势功能(自动填写)</t>
    <phoneticPr fontId="2" type="noConversion"/>
  </si>
  <si>
    <t>八维Dom-Inf排序</t>
    <phoneticPr fontId="2" type="noConversion"/>
  </si>
  <si>
    <t>偏好排名</t>
    <phoneticPr fontId="2" type="noConversion"/>
  </si>
  <si>
    <t>Dom-Inf功能轴</t>
    <phoneticPr fontId="2" type="noConversion"/>
  </si>
  <si>
    <t>Aux-Ter功能轴</t>
    <phoneticPr fontId="2" type="noConversion"/>
  </si>
  <si>
    <t>.</t>
    <phoneticPr fontId="2" type="noConversion"/>
  </si>
  <si>
    <t>八维Dom-Inf统计</t>
    <phoneticPr fontId="2" type="noConversion"/>
  </si>
  <si>
    <t>标号</t>
    <phoneticPr fontId="2" type="noConversion"/>
  </si>
  <si>
    <t>合并项</t>
    <phoneticPr fontId="2" type="noConversion"/>
  </si>
  <si>
    <t>名称</t>
    <phoneticPr fontId="2" type="noConversion"/>
  </si>
  <si>
    <t>合计</t>
    <phoneticPr fontId="2" type="noConversion"/>
  </si>
  <si>
    <t>类型</t>
    <phoneticPr fontId="2" type="noConversion"/>
  </si>
  <si>
    <t>总占比</t>
    <phoneticPr fontId="2" type="noConversion"/>
  </si>
  <si>
    <t>占比和</t>
    <phoneticPr fontId="2" type="noConversion"/>
  </si>
  <si>
    <t>标号</t>
    <phoneticPr fontId="2" type="noConversion"/>
  </si>
  <si>
    <t>合并项</t>
    <phoneticPr fontId="2" type="noConversion"/>
  </si>
  <si>
    <t>占比和</t>
    <phoneticPr fontId="2" type="noConversion"/>
  </si>
  <si>
    <t>类型</t>
    <phoneticPr fontId="2" type="noConversion"/>
  </si>
  <si>
    <t>备注</t>
    <phoneticPr fontId="2" type="noConversion"/>
  </si>
  <si>
    <t>此为例子，请覆写，不代表作者任何观点</t>
    <phoneticPr fontId="2" type="noConversion"/>
  </si>
  <si>
    <t>Created by @列当_</t>
    <phoneticPr fontId="2" type="noConversion"/>
  </si>
  <si>
    <t>这一页不要删（</t>
    <phoneticPr fontId="2" type="noConversion"/>
  </si>
  <si>
    <t>MBTI及八维优势功能下拉即可拓展使用</t>
    <phoneticPr fontId="2" type="noConversion"/>
  </si>
  <si>
    <t>MBTI为必填项，八维优势功能不需手动填写</t>
    <phoneticPr fontId="2" type="noConversion"/>
  </si>
  <si>
    <t>网站内容仅供参考。</t>
    <phoneticPr fontId="2" type="noConversion"/>
  </si>
  <si>
    <t>不确定的MBTI可参考此处 ←Click！</t>
    <phoneticPr fontId="2" type="noConversion"/>
  </si>
  <si>
    <t>右侧包含大量公式，全部内容不可手动更改，公式出错请还原原文件使用。欢迎提出各种建议和意见，填写辛苦了！</t>
    <phoneticPr fontId="2" type="noConversion"/>
  </si>
  <si>
    <t>总类型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</si>
</sst>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333333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E1E1"/>
        <bgColor indexed="64"/>
      </patternFill>
    </fill>
  </fills>
  <borders count="3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horizontal="right"/>
    </xf>
    <xf numFmtId="10" fontId="0" fillId="7" borderId="1" xfId="0" applyNumberFormat="1" applyFill="1" applyBorder="1"/>
    <xf numFmtId="10" fontId="0" fillId="2" borderId="1" xfId="1" applyNumberFormat="1" applyFont="1" applyFill="1" applyBorder="1" applyAlignment="1"/>
    <xf numFmtId="9" fontId="0" fillId="0" borderId="0" xfId="1" applyNumberFormat="1" applyFont="1" applyAlignment="1"/>
    <xf numFmtId="10" fontId="0" fillId="0" borderId="0" xfId="1" applyNumberFormat="1" applyFont="1" applyAlignment="1"/>
    <xf numFmtId="10" fontId="0" fillId="7" borderId="1" xfId="1" applyNumberFormat="1" applyFont="1" applyFill="1" applyBorder="1" applyAlignment="1"/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10" fontId="0" fillId="7" borderId="1" xfId="0" applyNumberFormat="1" applyFill="1" applyBorder="1" applyAlignment="1"/>
    <xf numFmtId="10" fontId="0" fillId="2" borderId="1" xfId="0" applyNumberFormat="1" applyFill="1" applyBorder="1"/>
    <xf numFmtId="10" fontId="0" fillId="7" borderId="3" xfId="1" applyNumberFormat="1" applyFont="1" applyFill="1" applyBorder="1" applyAlignment="1">
      <alignment horizontal="right" vertical="center"/>
    </xf>
    <xf numFmtId="10" fontId="0" fillId="2" borderId="1" xfId="0" applyNumberFormat="1" applyFill="1" applyBorder="1" applyAlignment="1"/>
    <xf numFmtId="10" fontId="0" fillId="0" borderId="0" xfId="0" applyNumberFormat="1" applyBorder="1" applyAlignment="1"/>
    <xf numFmtId="0" fontId="0" fillId="0" borderId="0" xfId="0" applyBorder="1"/>
    <xf numFmtId="10" fontId="0" fillId="0" borderId="0" xfId="1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center" vertical="center"/>
    </xf>
    <xf numFmtId="10" fontId="4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9" fontId="4" fillId="0" borderId="0" xfId="1" applyNumberFormat="1" applyFont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0" fontId="3" fillId="7" borderId="1" xfId="1" applyNumberFormat="1" applyFont="1" applyFill="1" applyBorder="1" applyAlignment="1">
      <alignment horizontal="right" vertical="center"/>
    </xf>
    <xf numFmtId="10" fontId="3" fillId="2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/>
    </xf>
    <xf numFmtId="0" fontId="0" fillId="0" borderId="10" xfId="0" applyBorder="1"/>
    <xf numFmtId="0" fontId="3" fillId="0" borderId="0" xfId="0" applyFont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Fill="1"/>
    <xf numFmtId="10" fontId="0" fillId="7" borderId="3" xfId="0" applyNumberFormat="1" applyFill="1" applyBorder="1"/>
    <xf numFmtId="10" fontId="0" fillId="7" borderId="3" xfId="1" applyNumberFormat="1" applyFont="1" applyFill="1" applyBorder="1" applyAlignment="1"/>
    <xf numFmtId="10" fontId="0" fillId="2" borderId="3" xfId="0" applyNumberFormat="1" applyFill="1" applyBorder="1"/>
    <xf numFmtId="10" fontId="0" fillId="2" borderId="3" xfId="1" applyNumberFormat="1" applyFont="1" applyFill="1" applyBorder="1" applyAlignment="1"/>
    <xf numFmtId="0" fontId="0" fillId="7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0" fontId="0" fillId="2" borderId="3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10" fontId="0" fillId="7" borderId="1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6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right" vertical="center"/>
    </xf>
    <xf numFmtId="0" fontId="0" fillId="7" borderId="1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10" fontId="0" fillId="2" borderId="18" xfId="1" applyNumberFormat="1" applyFont="1" applyFill="1" applyBorder="1" applyAlignment="1">
      <alignment horizontal="right" vertical="center"/>
    </xf>
    <xf numFmtId="0" fontId="0" fillId="0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10" fontId="0" fillId="7" borderId="22" xfId="1" applyNumberFormat="1" applyFont="1" applyFill="1" applyBorder="1" applyAlignment="1">
      <alignment horizontal="right" vertical="center"/>
    </xf>
    <xf numFmtId="0" fontId="0" fillId="7" borderId="23" xfId="0" applyFill="1" applyBorder="1" applyAlignment="1">
      <alignment horizontal="center" vertical="center"/>
    </xf>
    <xf numFmtId="10" fontId="0" fillId="7" borderId="23" xfId="1" applyNumberFormat="1" applyFont="1" applyFill="1" applyBorder="1" applyAlignment="1">
      <alignment horizontal="right" vertical="center"/>
    </xf>
    <xf numFmtId="10" fontId="0" fillId="7" borderId="23" xfId="0" applyNumberFormat="1" applyFill="1" applyBorder="1" applyAlignment="1">
      <alignment horizontal="right" vertical="center"/>
    </xf>
    <xf numFmtId="0" fontId="0" fillId="2" borderId="23" xfId="0" applyFill="1" applyBorder="1" applyAlignment="1">
      <alignment horizontal="center" vertical="center"/>
    </xf>
    <xf numFmtId="10" fontId="0" fillId="2" borderId="23" xfId="0" applyNumberFormat="1" applyFill="1" applyBorder="1" applyAlignment="1">
      <alignment horizontal="right" vertical="center"/>
    </xf>
    <xf numFmtId="10" fontId="0" fillId="2" borderId="23" xfId="1" applyNumberFormat="1" applyFont="1" applyFill="1" applyBorder="1" applyAlignment="1">
      <alignment horizontal="right" vertical="center"/>
    </xf>
    <xf numFmtId="10" fontId="0" fillId="2" borderId="24" xfId="1" applyNumberFormat="1" applyFont="1" applyFill="1" applyBorder="1" applyAlignment="1">
      <alignment horizontal="right" vertical="center"/>
    </xf>
    <xf numFmtId="10" fontId="6" fillId="0" borderId="0" xfId="0" applyNumberFormat="1" applyFont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10" fontId="0" fillId="0" borderId="26" xfId="1" applyNumberFormat="1" applyFont="1" applyBorder="1" applyAlignment="1"/>
    <xf numFmtId="10" fontId="0" fillId="0" borderId="0" xfId="1" applyNumberFormat="1" applyFont="1" applyBorder="1" applyAlignment="1"/>
    <xf numFmtId="10" fontId="0" fillId="7" borderId="23" xfId="0" applyNumberFormat="1" applyFill="1" applyBorder="1" applyAlignment="1">
      <alignment vertical="center"/>
    </xf>
    <xf numFmtId="10" fontId="0" fillId="7" borderId="23" xfId="1" applyNumberFormat="1" applyFont="1" applyFill="1" applyBorder="1" applyAlignment="1"/>
    <xf numFmtId="10" fontId="0" fillId="2" borderId="23" xfId="0" applyNumberFormat="1" applyFill="1" applyBorder="1" applyAlignment="1">
      <alignment vertical="center"/>
    </xf>
    <xf numFmtId="10" fontId="0" fillId="2" borderId="23" xfId="1" applyNumberFormat="1" applyFont="1" applyFill="1" applyBorder="1" applyAlignment="1"/>
    <xf numFmtId="10" fontId="0" fillId="0" borderId="27" xfId="1" applyNumberFormat="1" applyFont="1" applyBorder="1" applyAlignment="1"/>
    <xf numFmtId="0" fontId="3" fillId="0" borderId="12" xfId="0" applyFont="1" applyFill="1" applyBorder="1" applyAlignment="1">
      <alignment horizontal="center" vertical="center"/>
    </xf>
    <xf numFmtId="10" fontId="3" fillId="7" borderId="16" xfId="1" applyNumberFormat="1" applyFont="1" applyFill="1" applyBorder="1" applyAlignment="1">
      <alignment horizontal="right" vertical="center"/>
    </xf>
    <xf numFmtId="10" fontId="3" fillId="2" borderId="16" xfId="1" applyNumberFormat="1" applyFont="1" applyFill="1" applyBorder="1" applyAlignment="1">
      <alignment horizontal="right" vertical="center"/>
    </xf>
    <xf numFmtId="10" fontId="0" fillId="0" borderId="25" xfId="0" applyNumberFormat="1" applyBorder="1"/>
    <xf numFmtId="10" fontId="0" fillId="0" borderId="26" xfId="0" applyNumberFormat="1" applyBorder="1"/>
    <xf numFmtId="0" fontId="3" fillId="0" borderId="20" xfId="0" applyFont="1" applyFill="1" applyBorder="1" applyAlignment="1">
      <alignment horizontal="center" vertical="center"/>
    </xf>
    <xf numFmtId="10" fontId="0" fillId="7" borderId="23" xfId="0" applyNumberFormat="1" applyFill="1" applyBorder="1"/>
    <xf numFmtId="10" fontId="0" fillId="2" borderId="23" xfId="0" applyNumberFormat="1" applyFill="1" applyBorder="1"/>
    <xf numFmtId="10" fontId="0" fillId="0" borderId="27" xfId="0" applyNumberFormat="1" applyBorder="1"/>
    <xf numFmtId="0" fontId="0" fillId="0" borderId="12" xfId="0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10" fontId="0" fillId="0" borderId="26" xfId="0" applyNumberFormat="1" applyFill="1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3" fillId="0" borderId="20" xfId="0" applyFont="1" applyBorder="1"/>
    <xf numFmtId="10" fontId="3" fillId="0" borderId="27" xfId="0" applyNumberFormat="1" applyFont="1" applyBorder="1" applyAlignment="1">
      <alignment horizontal="center"/>
    </xf>
    <xf numFmtId="0" fontId="0" fillId="7" borderId="16" xfId="0" applyFill="1" applyBorder="1" applyAlignment="1">
      <alignment horizontal="center" vertical="center"/>
    </xf>
    <xf numFmtId="10" fontId="0" fillId="7" borderId="16" xfId="1" applyNumberFormat="1" applyFont="1" applyFill="1" applyBorder="1" applyAlignment="1">
      <alignment horizontal="right" vertical="center"/>
    </xf>
    <xf numFmtId="10" fontId="0" fillId="2" borderId="16" xfId="1" applyNumberFormat="1" applyFon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10" fontId="0" fillId="0" borderId="25" xfId="1" applyNumberFormat="1" applyFont="1" applyBorder="1" applyAlignment="1"/>
    <xf numFmtId="0" fontId="0" fillId="0" borderId="19" xfId="0" applyBorder="1" applyAlignment="1">
      <alignment horizontal="center" vertical="center" wrapText="1"/>
    </xf>
    <xf numFmtId="10" fontId="3" fillId="0" borderId="27" xfId="0" applyNumberFormat="1" applyFont="1" applyBorder="1"/>
    <xf numFmtId="0" fontId="0" fillId="7" borderId="20" xfId="0" applyFill="1" applyBorder="1" applyAlignment="1">
      <alignment horizontal="center" vertical="center"/>
    </xf>
    <xf numFmtId="10" fontId="0" fillId="7" borderId="20" xfId="1" applyNumberFormat="1" applyFont="1" applyFill="1" applyBorder="1" applyAlignment="1">
      <alignment horizontal="right" vertical="center"/>
    </xf>
    <xf numFmtId="0" fontId="0" fillId="7" borderId="20" xfId="0" applyFill="1" applyBorder="1"/>
    <xf numFmtId="0" fontId="0" fillId="2" borderId="20" xfId="0" applyFill="1" applyBorder="1"/>
    <xf numFmtId="10" fontId="0" fillId="2" borderId="20" xfId="1" applyNumberFormat="1" applyFont="1" applyFill="1" applyBorder="1" applyAlignment="1">
      <alignment horizontal="right" vertical="center"/>
    </xf>
    <xf numFmtId="10" fontId="3" fillId="0" borderId="0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7" borderId="1" xfId="1" applyNumberFormat="1" applyFont="1" applyFill="1" applyBorder="1" applyAlignment="1">
      <alignment horizontal="right" vertical="center"/>
    </xf>
    <xf numFmtId="10" fontId="0" fillId="2" borderId="1" xfId="1" applyNumberFormat="1" applyFont="1" applyFill="1" applyBorder="1" applyAlignment="1">
      <alignment horizontal="right" vertical="center"/>
    </xf>
    <xf numFmtId="0" fontId="9" fillId="0" borderId="0" xfId="2"/>
    <xf numFmtId="0" fontId="0" fillId="0" borderId="30" xfId="0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0" fontId="0" fillId="7" borderId="1" xfId="1" applyNumberFormat="1" applyFont="1" applyFill="1" applyBorder="1" applyAlignment="1">
      <alignment horizontal="right" vertical="center"/>
    </xf>
    <xf numFmtId="10" fontId="0" fillId="2" borderId="1" xfId="1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</cellXfs>
  <cellStyles count="3">
    <cellStyle name="百分比" xfId="1" builtinId="5"/>
    <cellStyle name="常规" xfId="0" builtinId="0"/>
    <cellStyle name="超链接" xfId="2" builtinId="8"/>
  </cellStyles>
  <dxfs count="0"/>
  <tableStyles count="0" defaultTableStyle="TableStyleMedium2" defaultPivotStyle="PivotStyleLight16"/>
  <colors>
    <mruColors>
      <color rgb="FFFFE1E1"/>
      <color rgb="FF66CCFF"/>
      <color rgb="FFFFCC99"/>
      <color rgb="FFCCCCFF"/>
      <color rgb="FFCCFF99"/>
      <color rgb="FFCC99FF"/>
      <color rgb="FFF7E1FF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ersonality-databas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9B4C-4DFC-4512-80FD-3966558F5EE0}">
  <dimension ref="A1:AR69"/>
  <sheetViews>
    <sheetView tabSelected="1" topLeftCell="D1" zoomScale="89" zoomScaleNormal="89" workbookViewId="0">
      <selection activeCell="W41" sqref="W41"/>
    </sheetView>
  </sheetViews>
  <sheetFormatPr defaultRowHeight="13.8" x14ac:dyDescent="0.25"/>
  <cols>
    <col min="1" max="1" width="8.88671875" style="10"/>
    <col min="2" max="2" width="25.6640625" style="10" customWidth="1"/>
    <col min="3" max="3" width="18.77734375" style="9" customWidth="1"/>
    <col min="4" max="4" width="8.5546875" style="9" customWidth="1"/>
    <col min="5" max="5" width="13.44140625" style="9" customWidth="1"/>
    <col min="6" max="8" width="6.33203125" style="1" customWidth="1"/>
    <col min="9" max="9" width="6.21875" style="1" customWidth="1"/>
    <col min="10" max="10" width="43.109375" bestFit="1" customWidth="1"/>
    <col min="11" max="11" width="8.88671875" style="45"/>
    <col min="12" max="12" width="10.77734375" style="18" customWidth="1"/>
    <col min="13" max="25" width="12.88671875" customWidth="1"/>
    <col min="26" max="26" width="9.109375" customWidth="1"/>
    <col min="27" max="30" width="9.109375" style="37" customWidth="1"/>
    <col min="31" max="31" width="9.109375" style="9" customWidth="1"/>
    <col min="32" max="33" width="9.109375" customWidth="1"/>
  </cols>
  <sheetData>
    <row r="1" spans="1:39" x14ac:dyDescent="0.25">
      <c r="A1" s="137" t="s">
        <v>13</v>
      </c>
      <c r="B1" s="137"/>
      <c r="C1" s="138" t="s">
        <v>0</v>
      </c>
      <c r="D1" s="139" t="s">
        <v>48</v>
      </c>
      <c r="E1" s="146" t="s">
        <v>1</v>
      </c>
      <c r="F1" s="140" t="s">
        <v>88</v>
      </c>
      <c r="G1" s="141"/>
      <c r="H1" s="141"/>
      <c r="I1" s="142"/>
      <c r="J1" s="134" t="s">
        <v>106</v>
      </c>
      <c r="L1" s="18" t="s">
        <v>108</v>
      </c>
      <c r="W1" s="11"/>
      <c r="X1" s="11"/>
      <c r="Y1" s="11"/>
      <c r="Z1" s="46"/>
      <c r="AA1" s="39"/>
      <c r="AB1" s="39"/>
      <c r="AC1" s="39"/>
      <c r="AD1" s="39"/>
      <c r="AE1" s="43"/>
      <c r="AF1" s="47"/>
      <c r="AG1" s="71"/>
      <c r="AH1" s="69"/>
      <c r="AI1" s="69"/>
      <c r="AJ1" s="69"/>
      <c r="AK1" s="69"/>
      <c r="AL1" s="69"/>
      <c r="AM1" s="69"/>
    </row>
    <row r="2" spans="1:39" x14ac:dyDescent="0.25">
      <c r="A2" s="7" t="s">
        <v>15</v>
      </c>
      <c r="B2" s="7" t="s">
        <v>14</v>
      </c>
      <c r="C2" s="138"/>
      <c r="D2" s="139"/>
      <c r="E2" s="146"/>
      <c r="F2" s="143"/>
      <c r="G2" s="144"/>
      <c r="H2" s="144"/>
      <c r="I2" s="145"/>
      <c r="J2" s="134"/>
      <c r="L2" s="154" t="s">
        <v>49</v>
      </c>
      <c r="M2" s="159" t="s">
        <v>51</v>
      </c>
      <c r="N2" s="75" t="s">
        <v>3</v>
      </c>
      <c r="O2" s="161" t="str">
        <f>COUNTIF(D3:D:D,"左")&amp;"例"</f>
        <v>1例</v>
      </c>
      <c r="P2" s="162"/>
      <c r="Q2" s="162"/>
      <c r="R2" s="162"/>
      <c r="S2" s="163"/>
      <c r="T2" s="76" t="s">
        <v>12</v>
      </c>
      <c r="U2" s="149" t="str">
        <f>COUNTIF(D3:D:D,"右")&amp;"例"</f>
        <v>0例</v>
      </c>
      <c r="V2" s="150"/>
      <c r="W2" s="150"/>
      <c r="X2" s="150"/>
      <c r="Y2" s="151"/>
      <c r="Z2" s="48"/>
      <c r="AA2" s="39"/>
      <c r="AB2" s="39"/>
      <c r="AC2" s="39"/>
      <c r="AD2" s="39"/>
      <c r="AE2" s="20"/>
      <c r="AG2" s="69"/>
      <c r="AH2" s="71"/>
      <c r="AI2" s="71"/>
      <c r="AJ2" s="72"/>
      <c r="AK2" s="69"/>
      <c r="AL2" s="69"/>
      <c r="AM2" s="69"/>
    </row>
    <row r="3" spans="1:39" x14ac:dyDescent="0.25">
      <c r="A3" s="42" t="s">
        <v>17</v>
      </c>
      <c r="B3" s="42" t="s">
        <v>18</v>
      </c>
      <c r="C3" s="43" t="s">
        <v>16</v>
      </c>
      <c r="D3" s="43" t="s">
        <v>2</v>
      </c>
      <c r="E3" s="43" t="s">
        <v>73</v>
      </c>
      <c r="F3" s="44" t="str">
        <f>VLOOKUP($E$3:E:E,Sheet2!$A$3:$B$18,2,FALSE)</f>
        <v>Ni</v>
      </c>
      <c r="G3" s="44" t="str">
        <f>VLOOKUP($E$3:E:E,Sheet2!$A$3:$D$18,3,FALSE)</f>
        <v>Te</v>
      </c>
      <c r="H3" s="44" t="str">
        <f>VLOOKUP($E$3:E:E,Sheet2!$A$3:$E$18,4,FALSE)</f>
        <v>Fi</v>
      </c>
      <c r="I3" s="44" t="str">
        <f>VLOOKUP($E$3:E:E,Sheet2!$A$3:$F$18,5,FALSE)</f>
        <v>Se</v>
      </c>
      <c r="J3" t="s">
        <v>107</v>
      </c>
      <c r="L3" s="155"/>
      <c r="M3" s="160"/>
      <c r="N3" s="147" t="s">
        <v>91</v>
      </c>
      <c r="O3" s="148"/>
      <c r="P3" s="148" t="s">
        <v>92</v>
      </c>
      <c r="Q3" s="148"/>
      <c r="R3" s="65" t="s">
        <v>50</v>
      </c>
      <c r="S3" s="65" t="s">
        <v>86</v>
      </c>
      <c r="T3" s="137" t="s">
        <v>91</v>
      </c>
      <c r="U3" s="137"/>
      <c r="V3" s="137" t="s">
        <v>92</v>
      </c>
      <c r="W3" s="137"/>
      <c r="X3" s="61" t="s">
        <v>50</v>
      </c>
      <c r="Y3" s="77" t="s">
        <v>86</v>
      </c>
      <c r="AE3" s="20"/>
      <c r="AG3" s="69"/>
      <c r="AH3" s="38" t="s">
        <v>95</v>
      </c>
      <c r="AI3" s="67" t="s">
        <v>96</v>
      </c>
      <c r="AJ3" s="67" t="s">
        <v>95</v>
      </c>
      <c r="AK3" s="38" t="s">
        <v>96</v>
      </c>
      <c r="AL3" s="38" t="s">
        <v>97</v>
      </c>
      <c r="AM3" s="69"/>
    </row>
    <row r="4" spans="1:39" x14ac:dyDescent="0.25">
      <c r="A4" s="42"/>
      <c r="B4" s="42"/>
      <c r="C4" s="43"/>
      <c r="D4" s="43"/>
      <c r="E4" s="43"/>
      <c r="F4" s="44" t="e">
        <f>VLOOKUP($E$3:E:E,Sheet2!$A$3:$B$18,2,FALSE)</f>
        <v>#N/A</v>
      </c>
      <c r="G4" s="44" t="e">
        <f>VLOOKUP($E$3:E:E,Sheet2!$A$3:$D$18,3,FALSE)</f>
        <v>#N/A</v>
      </c>
      <c r="H4" s="44" t="e">
        <f>VLOOKUP($E$3:E:E,Sheet2!$A$3:$E$18,4,FALSE)</f>
        <v>#N/A</v>
      </c>
      <c r="I4" s="44" t="e">
        <f>VLOOKUP($E$3:E:E,Sheet2!$A$3:$F$18,5,FALSE)</f>
        <v>#N/A</v>
      </c>
      <c r="J4" t="s">
        <v>110</v>
      </c>
      <c r="L4" s="155"/>
      <c r="M4" s="62" t="s">
        <v>35</v>
      </c>
      <c r="N4" s="147" t="s">
        <v>40</v>
      </c>
      <c r="O4" s="152">
        <f>(COUNTIFS(D3:D:D,"左",F3:F:F,"Se")/COUNTIFS(D3:D:D,"左"))</f>
        <v>0</v>
      </c>
      <c r="P4" s="65" t="s">
        <v>46</v>
      </c>
      <c r="Q4" s="60">
        <f>(COUNTIFS(D3:D:D,"左",G3:G:G,"Ti")/COUNTIFS(D3:D:D,"左"))</f>
        <v>0</v>
      </c>
      <c r="R4" s="60">
        <f>PRODUCT(O4,Q4)</f>
        <v>0</v>
      </c>
      <c r="S4" s="60">
        <f>R4:R19/R20</f>
        <v>0</v>
      </c>
      <c r="T4" s="137" t="s">
        <v>40</v>
      </c>
      <c r="U4" s="153" t="e">
        <f>(COUNTIFS(D3:D:D,"右",F3:F:F,"Se")/COUNTIFS(D3:D:D,"右"))</f>
        <v>#DIV/0!</v>
      </c>
      <c r="V4" s="61" t="s">
        <v>46</v>
      </c>
      <c r="W4" s="63" t="e">
        <f>(COUNTIFS(D3:D:D,"右",G3:G:G,"Ti")/COUNTIFS(D3:D:D,"右"))</f>
        <v>#DIV/0!</v>
      </c>
      <c r="X4" s="63" t="e">
        <f>PRODUCT(U4,W4)</f>
        <v>#DIV/0!</v>
      </c>
      <c r="Y4" s="78" t="e">
        <f>X4:X19/X20</f>
        <v>#DIV/0!</v>
      </c>
      <c r="AE4" s="20"/>
      <c r="AG4" s="69"/>
      <c r="AH4" s="67">
        <f>COUNTIF(S4:$S$19,S4)</f>
        <v>15</v>
      </c>
      <c r="AI4" s="67" t="str">
        <f>S4:$S$19&amp;AH4:$AH$19</f>
        <v>015</v>
      </c>
      <c r="AJ4" s="67">
        <f>COUNTIF(Y4:$Y$19,Y4)</f>
        <v>16</v>
      </c>
      <c r="AK4" s="67" t="e">
        <f>Y4:$Y$19&amp;AJ4:$AJ$19</f>
        <v>#DIV/0!</v>
      </c>
      <c r="AL4" s="38" t="s">
        <v>35</v>
      </c>
      <c r="AM4" s="69"/>
    </row>
    <row r="5" spans="1:39" x14ac:dyDescent="0.25">
      <c r="A5" s="42"/>
      <c r="B5" s="42"/>
      <c r="C5" s="43"/>
      <c r="D5" s="43"/>
      <c r="E5" s="43"/>
      <c r="F5" s="44" t="e">
        <f>VLOOKUP($E$3:E:E,Sheet2!$A$3:$B$18,2,FALSE)</f>
        <v>#N/A</v>
      </c>
      <c r="G5" s="44" t="e">
        <f>VLOOKUP($E$3:E:E,Sheet2!$A$3:$D$18,3,FALSE)</f>
        <v>#N/A</v>
      </c>
      <c r="H5" s="44" t="e">
        <f>VLOOKUP($E$3:E:E,Sheet2!$A$3:$E$18,4,FALSE)</f>
        <v>#N/A</v>
      </c>
      <c r="I5" s="44" t="e">
        <f>VLOOKUP($E$3:E:E,Sheet2!$A$3:$F$18,5,FALSE)</f>
        <v>#N/A</v>
      </c>
      <c r="J5" t="s">
        <v>111</v>
      </c>
      <c r="L5" s="155"/>
      <c r="M5" s="62" t="s">
        <v>36</v>
      </c>
      <c r="N5" s="147"/>
      <c r="O5" s="152"/>
      <c r="P5" s="65" t="s">
        <v>47</v>
      </c>
      <c r="Q5" s="60">
        <f>(COUNTIFS(D3:D:D,"左",G3:G:G,"Fi")/COUNTIFS(D3:D:D,"左"))</f>
        <v>0</v>
      </c>
      <c r="R5" s="60">
        <f>PRODUCT(O4,Q5)</f>
        <v>0</v>
      </c>
      <c r="S5" s="60">
        <f>R4:R19/R20</f>
        <v>0</v>
      </c>
      <c r="T5" s="137"/>
      <c r="U5" s="153"/>
      <c r="V5" s="61" t="s">
        <v>47</v>
      </c>
      <c r="W5" s="63" t="e">
        <f>(COUNTIFS(D3:D:D,"右",G3:G:G,"Fi")/COUNTIFS(D3:D:D,"右"))</f>
        <v>#DIV/0!</v>
      </c>
      <c r="X5" s="63" t="e">
        <f>PRODUCT(U4,W5)</f>
        <v>#DIV/0!</v>
      </c>
      <c r="Y5" s="78" t="e">
        <f>X4:X19/X20</f>
        <v>#DIV/0!</v>
      </c>
      <c r="AE5" s="20"/>
      <c r="AG5" s="69"/>
      <c r="AH5" s="67">
        <f>COUNTIF(S5:$S$19,S5)</f>
        <v>14</v>
      </c>
      <c r="AI5" s="67" t="str">
        <f>S5:$S$19&amp;AH5:$AH$19</f>
        <v>014</v>
      </c>
      <c r="AJ5" s="67">
        <f>COUNTIF(Y5:$Y$19,Y5)</f>
        <v>15</v>
      </c>
      <c r="AK5" s="67" t="e">
        <f>Y5:$Y$19&amp;AJ5:$AJ$19</f>
        <v>#DIV/0!</v>
      </c>
      <c r="AL5" s="38" t="s">
        <v>36</v>
      </c>
      <c r="AM5" s="69"/>
    </row>
    <row r="6" spans="1:39" x14ac:dyDescent="0.25">
      <c r="A6" s="42"/>
      <c r="B6" s="42"/>
      <c r="C6" s="43"/>
      <c r="D6" s="43"/>
      <c r="E6" s="43"/>
      <c r="F6" s="44" t="e">
        <f>VLOOKUP($E$3:E:E,Sheet2!$A$3:$B$18,2,FALSE)</f>
        <v>#N/A</v>
      </c>
      <c r="G6" s="44" t="e">
        <f>VLOOKUP($E$3:E:E,Sheet2!$A$3:$D$18,3,FALSE)</f>
        <v>#N/A</v>
      </c>
      <c r="H6" s="44" t="e">
        <f>VLOOKUP($E$3:E:E,Sheet2!$A$3:$E$18,4,FALSE)</f>
        <v>#N/A</v>
      </c>
      <c r="I6" s="44" t="e">
        <f>VLOOKUP($E$3:E:E,Sheet2!$A$3:$F$18,5,FALSE)</f>
        <v>#N/A</v>
      </c>
      <c r="J6" s="133" t="s">
        <v>113</v>
      </c>
      <c r="L6" s="155"/>
      <c r="M6" s="62" t="s">
        <v>23</v>
      </c>
      <c r="N6" s="147" t="s">
        <v>41</v>
      </c>
      <c r="O6" s="152">
        <f>(COUNTIFS(D3:D:D,"左",F3:F:F,"Ne")/COUNTIFS(D3:D:D,"左"))</f>
        <v>0</v>
      </c>
      <c r="P6" s="65" t="s">
        <v>46</v>
      </c>
      <c r="Q6" s="60">
        <f>(COUNTIFS(D3:D:D,"左",G3:G:G,"Ti")/COUNTIFS(D3:D:D,"左"))</f>
        <v>0</v>
      </c>
      <c r="R6" s="60">
        <f>PRODUCT(O6,Q6)</f>
        <v>0</v>
      </c>
      <c r="S6" s="60">
        <f>R4:R19/R20</f>
        <v>0</v>
      </c>
      <c r="T6" s="137" t="s">
        <v>41</v>
      </c>
      <c r="U6" s="153" t="e">
        <f>(COUNTIFS(D3:D:D,"右",F3:F:F,"Ne")/COUNTIFS(D3:D:D,"右"))</f>
        <v>#DIV/0!</v>
      </c>
      <c r="V6" s="61" t="s">
        <v>46</v>
      </c>
      <c r="W6" s="63" t="e">
        <f>(COUNTIFS(D3:D:D,"右",G3:G:G,"Ti")/COUNTIFS(D3:D:D,"右"))</f>
        <v>#DIV/0!</v>
      </c>
      <c r="X6" s="63" t="e">
        <f>PRODUCT(U6,W6)</f>
        <v>#DIV/0!</v>
      </c>
      <c r="Y6" s="78" t="e">
        <f>X4:X19/X20</f>
        <v>#DIV/0!</v>
      </c>
      <c r="AE6" s="20"/>
      <c r="AG6" s="69"/>
      <c r="AH6" s="67">
        <f>COUNTIF(S6:$S$19,S6)</f>
        <v>13</v>
      </c>
      <c r="AI6" s="67" t="str">
        <f>S6:$S$19&amp;AH6:$AH$19</f>
        <v>013</v>
      </c>
      <c r="AJ6" s="67">
        <f>COUNTIF(Y6:$Y$19,Y6)</f>
        <v>14</v>
      </c>
      <c r="AK6" s="67" t="e">
        <f>Y6:$Y$19&amp;AJ6:$AJ$19</f>
        <v>#DIV/0!</v>
      </c>
      <c r="AL6" s="38" t="s">
        <v>23</v>
      </c>
      <c r="AM6" s="69"/>
    </row>
    <row r="7" spans="1:39" x14ac:dyDescent="0.25">
      <c r="A7" s="42"/>
      <c r="B7" s="42"/>
      <c r="C7" s="43"/>
      <c r="D7" s="43"/>
      <c r="E7" s="43"/>
      <c r="F7" s="44" t="e">
        <f>VLOOKUP($E$3:E:E,Sheet2!$A$3:$B$18,2,FALSE)</f>
        <v>#N/A</v>
      </c>
      <c r="G7" s="44" t="e">
        <f>VLOOKUP($E$3:E:E,Sheet2!$A$3:$D$18,3,FALSE)</f>
        <v>#N/A</v>
      </c>
      <c r="H7" s="44" t="e">
        <f>VLOOKUP($E$3:E:E,Sheet2!$A$3:$E$18,4,FALSE)</f>
        <v>#N/A</v>
      </c>
      <c r="I7" s="44" t="e">
        <f>VLOOKUP($E$3:E:E,Sheet2!$A$3:$F$18,5,FALSE)</f>
        <v>#N/A</v>
      </c>
      <c r="J7" t="s">
        <v>112</v>
      </c>
      <c r="L7" s="155"/>
      <c r="M7" s="62" t="s">
        <v>27</v>
      </c>
      <c r="N7" s="147"/>
      <c r="O7" s="152"/>
      <c r="P7" s="65" t="s">
        <v>47</v>
      </c>
      <c r="Q7" s="60">
        <f>(COUNTIFS(D3:D:D,"左",G3:G:G,"Fi")/COUNTIFS(D3:D:D,"左"))</f>
        <v>0</v>
      </c>
      <c r="R7" s="60">
        <f>PRODUCT(O6,Q7)</f>
        <v>0</v>
      </c>
      <c r="S7" s="60">
        <f>R4:R19/R20</f>
        <v>0</v>
      </c>
      <c r="T7" s="137"/>
      <c r="U7" s="153"/>
      <c r="V7" s="61" t="s">
        <v>47</v>
      </c>
      <c r="W7" s="63" t="e">
        <f>(COUNTIFS(D3:D:D,"右",G3:G:G,"Fi")/COUNTIFS(D3:D:D,"右"))</f>
        <v>#DIV/0!</v>
      </c>
      <c r="X7" s="63" t="e">
        <f>PRODUCT(U6,W7)</f>
        <v>#DIV/0!</v>
      </c>
      <c r="Y7" s="78" t="e">
        <f>X4:X19/X20</f>
        <v>#DIV/0!</v>
      </c>
      <c r="AE7" s="20"/>
      <c r="AG7" s="69"/>
      <c r="AH7" s="67">
        <f>COUNTIF(S7:$S$19,S7)</f>
        <v>12</v>
      </c>
      <c r="AI7" s="67" t="str">
        <f>S7:$S$19&amp;AH7:$AH$19</f>
        <v>012</v>
      </c>
      <c r="AJ7" s="67">
        <f>COUNTIF(Y7:$Y$19,Y7)</f>
        <v>13</v>
      </c>
      <c r="AK7" s="67" t="e">
        <f>Y7:$Y$19&amp;AJ7:$AJ$19</f>
        <v>#DIV/0!</v>
      </c>
      <c r="AL7" s="38" t="s">
        <v>27</v>
      </c>
      <c r="AM7" s="69"/>
    </row>
    <row r="8" spans="1:39" ht="13.8" customHeight="1" x14ac:dyDescent="0.25">
      <c r="A8" s="42"/>
      <c r="B8" s="42"/>
      <c r="C8" s="43"/>
      <c r="D8" s="43"/>
      <c r="E8" s="43"/>
      <c r="F8" s="44" t="e">
        <f>VLOOKUP($E$3:E:E,Sheet2!$A$3:$B$18,2,FALSE)</f>
        <v>#N/A</v>
      </c>
      <c r="G8" s="44" t="e">
        <f>VLOOKUP($E$3:E:E,Sheet2!$A$3:$D$18,3,FALSE)</f>
        <v>#N/A</v>
      </c>
      <c r="H8" s="44" t="e">
        <f>VLOOKUP($E$3:E:E,Sheet2!$A$3:$E$18,4,FALSE)</f>
        <v>#N/A</v>
      </c>
      <c r="I8" s="44" t="e">
        <f>VLOOKUP($E$3:E:E,Sheet2!$A$3:$F$18,5,FALSE)</f>
        <v>#N/A</v>
      </c>
      <c r="L8" s="155"/>
      <c r="M8" s="62" t="s">
        <v>37</v>
      </c>
      <c r="N8" s="147" t="s">
        <v>46</v>
      </c>
      <c r="O8" s="152">
        <f>(COUNTIFS(D3:D:D,"左",F3:F:F,"Ti")/COUNTIFS(D3:D:D,"左"))</f>
        <v>0</v>
      </c>
      <c r="P8" s="65" t="s">
        <v>40</v>
      </c>
      <c r="Q8" s="60">
        <f>(COUNTIFS(D3:D:D,"左",G3:G:G,"Se")/COUNTIFS(D3:D:D,"左"))</f>
        <v>0</v>
      </c>
      <c r="R8" s="60">
        <f>PRODUCT(O8,Q8)</f>
        <v>0</v>
      </c>
      <c r="S8" s="60">
        <f>R4:R19/R20</f>
        <v>0</v>
      </c>
      <c r="T8" s="137" t="s">
        <v>46</v>
      </c>
      <c r="U8" s="153" t="e">
        <f>(COUNTIFS(D3:D:D,"右",F3:F:F,"Ti")/COUNTIFS(D3:D:D,"右"))</f>
        <v>#DIV/0!</v>
      </c>
      <c r="V8" s="61" t="s">
        <v>40</v>
      </c>
      <c r="W8" s="63" t="e">
        <f>(COUNTIFS(D3:D:D,"右",G3:G:G,"Se")/COUNTIFS(D3:D:D,"右"))</f>
        <v>#DIV/0!</v>
      </c>
      <c r="X8" s="63" t="e">
        <f>PRODUCT(U8,W8)</f>
        <v>#DIV/0!</v>
      </c>
      <c r="Y8" s="78" t="e">
        <f>X4:X19/X20</f>
        <v>#DIV/0!</v>
      </c>
      <c r="AE8" s="20"/>
      <c r="AG8" s="69"/>
      <c r="AH8" s="67">
        <f>COUNTIF(S8:$S$19,S8)</f>
        <v>11</v>
      </c>
      <c r="AI8" s="67" t="str">
        <f>S8:$S$19&amp;AH8:$AH$19</f>
        <v>011</v>
      </c>
      <c r="AJ8" s="67">
        <f>COUNTIF(Y8:$Y$19,Y8)</f>
        <v>12</v>
      </c>
      <c r="AK8" s="67" t="e">
        <f>Y8:$Y$19&amp;AJ8:$AJ$19</f>
        <v>#DIV/0!</v>
      </c>
      <c r="AL8" s="38" t="s">
        <v>37</v>
      </c>
      <c r="AM8" s="69"/>
    </row>
    <row r="9" spans="1:39" x14ac:dyDescent="0.25">
      <c r="A9" s="42"/>
      <c r="B9" s="42"/>
      <c r="C9" s="43"/>
      <c r="D9" s="43"/>
      <c r="E9" s="43"/>
      <c r="F9" s="44" t="e">
        <f>VLOOKUP($E$3:E:E,Sheet2!$A$3:$B$18,2,FALSE)</f>
        <v>#N/A</v>
      </c>
      <c r="G9" s="44" t="e">
        <f>VLOOKUP($E$3:E:E,Sheet2!$A$3:$D$18,3,FALSE)</f>
        <v>#N/A</v>
      </c>
      <c r="H9" s="44" t="e">
        <f>VLOOKUP($E$3:E:E,Sheet2!$A$3:$E$18,4,FALSE)</f>
        <v>#N/A</v>
      </c>
      <c r="I9" s="44" t="e">
        <f>VLOOKUP($E$3:E:E,Sheet2!$A$3:$F$18,5,FALSE)</f>
        <v>#N/A</v>
      </c>
      <c r="L9" s="155"/>
      <c r="M9" s="62" t="s">
        <v>25</v>
      </c>
      <c r="N9" s="147"/>
      <c r="O9" s="152"/>
      <c r="P9" s="65" t="s">
        <v>41</v>
      </c>
      <c r="Q9" s="60">
        <f>(COUNTIFS(D3:D:D,"左",G3:G:G,"Ne")/COUNTIFS(D3:D:D,"左"))</f>
        <v>0</v>
      </c>
      <c r="R9" s="60">
        <f>PRODUCT(O8,Q9)</f>
        <v>0</v>
      </c>
      <c r="S9" s="60">
        <f>R4:R19/R20</f>
        <v>0</v>
      </c>
      <c r="T9" s="137"/>
      <c r="U9" s="153"/>
      <c r="V9" s="61" t="s">
        <v>41</v>
      </c>
      <c r="W9" s="63" t="e">
        <f>(COUNTIFS(D3:D:D,"右",G3:G:G,"Ne")/COUNTIFS(D3:D:D,"右"))</f>
        <v>#DIV/0!</v>
      </c>
      <c r="X9" s="63" t="e">
        <f>PRODUCT(U8,W9)</f>
        <v>#DIV/0!</v>
      </c>
      <c r="Y9" s="78" t="e">
        <f>X4:X19/X20</f>
        <v>#DIV/0!</v>
      </c>
      <c r="AE9" s="20"/>
      <c r="AG9" s="69"/>
      <c r="AH9" s="67">
        <f>COUNTIF(S9:$S$19,S9)</f>
        <v>10</v>
      </c>
      <c r="AI9" s="67" t="str">
        <f>S9:$S$19&amp;AH9:$AH$19</f>
        <v>010</v>
      </c>
      <c r="AJ9" s="67">
        <f>COUNTIF(Y9:$Y$19,Y9)</f>
        <v>11</v>
      </c>
      <c r="AK9" s="67" t="e">
        <f>Y9:$Y$19&amp;AJ9:$AJ$19</f>
        <v>#DIV/0!</v>
      </c>
      <c r="AL9" s="38" t="s">
        <v>25</v>
      </c>
      <c r="AM9" s="69"/>
    </row>
    <row r="10" spans="1:39" x14ac:dyDescent="0.25">
      <c r="A10" s="42"/>
      <c r="B10" s="42"/>
      <c r="C10" s="43"/>
      <c r="D10" s="43"/>
      <c r="E10" s="43"/>
      <c r="F10" s="44" t="e">
        <f>VLOOKUP($E$3:E:E,Sheet2!$A$3:$B$18,2,FALSE)</f>
        <v>#N/A</v>
      </c>
      <c r="G10" s="44" t="e">
        <f>VLOOKUP($E$3:E:E,Sheet2!$A$3:$D$18,3,FALSE)</f>
        <v>#N/A</v>
      </c>
      <c r="H10" s="44" t="e">
        <f>VLOOKUP($E$3:E:E,Sheet2!$A$3:$E$18,4,FALSE)</f>
        <v>#N/A</v>
      </c>
      <c r="I10" s="44" t="e">
        <f>VLOOKUP($E$3:E:E,Sheet2!$A$3:$F$18,5,FALSE)</f>
        <v>#N/A</v>
      </c>
      <c r="L10" s="155"/>
      <c r="M10" s="62" t="s">
        <v>38</v>
      </c>
      <c r="N10" s="147" t="s">
        <v>47</v>
      </c>
      <c r="O10" s="152">
        <f>(COUNTIFS(D3:D:D,"左",F3:F:F,"Fi")/COUNTIFS(D3:D:D,"左"))</f>
        <v>0</v>
      </c>
      <c r="P10" s="65" t="s">
        <v>40</v>
      </c>
      <c r="Q10" s="60">
        <f>(COUNTIFS(D3:D:D,"左",G3:G:G,"Se")/COUNTIFS(D3:D:D,"左"))</f>
        <v>0</v>
      </c>
      <c r="R10" s="60">
        <f>PRODUCT(O10,Q10)</f>
        <v>0</v>
      </c>
      <c r="S10" s="60">
        <f>R4:R19/R20</f>
        <v>0</v>
      </c>
      <c r="T10" s="137" t="s">
        <v>47</v>
      </c>
      <c r="U10" s="153" t="e">
        <f>(COUNTIFS(D3:D:D,"右",F3:F:F,"Fi")/COUNTIFS(D3:D:D,"右"))</f>
        <v>#DIV/0!</v>
      </c>
      <c r="V10" s="61" t="s">
        <v>40</v>
      </c>
      <c r="W10" s="63" t="e">
        <f>(COUNTIFS(D3:D:D,"右",G3:G:G,"Se")/COUNTIFS(D3:D:D,"右"))</f>
        <v>#DIV/0!</v>
      </c>
      <c r="X10" s="63" t="e">
        <f>PRODUCT(U10,W10)</f>
        <v>#DIV/0!</v>
      </c>
      <c r="Y10" s="78" t="e">
        <f>X4:X19/X20</f>
        <v>#DIV/0!</v>
      </c>
      <c r="AE10" s="20"/>
      <c r="AG10" s="69"/>
      <c r="AH10" s="67">
        <f>COUNTIF(S10:$S$19,S10)</f>
        <v>9</v>
      </c>
      <c r="AI10" s="67" t="str">
        <f>S10:$S$19&amp;AH10:$AH$19</f>
        <v>09</v>
      </c>
      <c r="AJ10" s="67">
        <f>COUNTIF(Y10:$Y$19,Y10)</f>
        <v>10</v>
      </c>
      <c r="AK10" s="67" t="e">
        <f>Y10:$Y$19&amp;AJ10:$AJ$19</f>
        <v>#DIV/0!</v>
      </c>
      <c r="AL10" s="38" t="s">
        <v>38</v>
      </c>
      <c r="AM10" s="69"/>
    </row>
    <row r="11" spans="1:39" x14ac:dyDescent="0.25">
      <c r="A11" s="42"/>
      <c r="B11" s="42"/>
      <c r="C11" s="43"/>
      <c r="D11" s="43"/>
      <c r="E11" s="43"/>
      <c r="F11" s="44" t="e">
        <f>VLOOKUP($E$3:E:E,Sheet2!$A$3:$B$18,2,FALSE)</f>
        <v>#N/A</v>
      </c>
      <c r="G11" s="44" t="e">
        <f>VLOOKUP($E$3:E:E,Sheet2!$A$3:$D$18,3,FALSE)</f>
        <v>#N/A</v>
      </c>
      <c r="H11" s="44" t="e">
        <f>VLOOKUP($E$3:E:E,Sheet2!$A$3:$E$18,4,FALSE)</f>
        <v>#N/A</v>
      </c>
      <c r="I11" s="44" t="e">
        <f>VLOOKUP($E$3:E:E,Sheet2!$A$3:$F$18,5,FALSE)</f>
        <v>#N/A</v>
      </c>
      <c r="L11" s="155"/>
      <c r="M11" s="62" t="s">
        <v>29</v>
      </c>
      <c r="N11" s="147"/>
      <c r="O11" s="152"/>
      <c r="P11" s="65" t="s">
        <v>41</v>
      </c>
      <c r="Q11" s="60">
        <f>(COUNTIFS(D3:D:D,"左",G3:G:G,"Ne")/COUNTIFS(D3:D:D,"左"))</f>
        <v>0</v>
      </c>
      <c r="R11" s="60">
        <f>PRODUCT(O10,Q11)</f>
        <v>0</v>
      </c>
      <c r="S11" s="60">
        <f>R4:R19/R20</f>
        <v>0</v>
      </c>
      <c r="T11" s="137"/>
      <c r="U11" s="153"/>
      <c r="V11" s="61" t="s">
        <v>41</v>
      </c>
      <c r="W11" s="63" t="e">
        <f>(COUNTIFS(D3:D:D,"右",G3:G:G,"Ne")/COUNTIFS(D3:D:D,"右"))</f>
        <v>#DIV/0!</v>
      </c>
      <c r="X11" s="63" t="e">
        <f>PRODUCT(U10,W11)</f>
        <v>#DIV/0!</v>
      </c>
      <c r="Y11" s="78" t="e">
        <f>X4:X19/X20</f>
        <v>#DIV/0!</v>
      </c>
      <c r="AE11" s="20"/>
      <c r="AG11" s="69"/>
      <c r="AH11" s="67">
        <f>COUNTIF(S11:$S$19,S11)</f>
        <v>8</v>
      </c>
      <c r="AI11" s="67" t="str">
        <f>S11:$S$19&amp;AH11:$AH$19</f>
        <v>08</v>
      </c>
      <c r="AJ11" s="67">
        <f>COUNTIF(Y11:$Y$19,Y11)</f>
        <v>9</v>
      </c>
      <c r="AK11" s="67" t="e">
        <f>Y11:$Y$19&amp;AJ11:$AJ$19</f>
        <v>#DIV/0!</v>
      </c>
      <c r="AL11" s="38" t="s">
        <v>29</v>
      </c>
      <c r="AM11" s="69"/>
    </row>
    <row r="12" spans="1:39" x14ac:dyDescent="0.25">
      <c r="A12" s="42"/>
      <c r="B12" s="42"/>
      <c r="C12" s="43"/>
      <c r="D12" s="43"/>
      <c r="E12" s="43"/>
      <c r="F12" s="44" t="e">
        <f>VLOOKUP($E$3:E:E,Sheet2!$A$3:$B$18,2,FALSE)</f>
        <v>#N/A</v>
      </c>
      <c r="G12" s="44" t="e">
        <f>VLOOKUP($E$3:E:E,Sheet2!$A$3:$D$18,3,FALSE)</f>
        <v>#N/A</v>
      </c>
      <c r="H12" s="44" t="e">
        <f>VLOOKUP($E$3:E:E,Sheet2!$A$3:$E$18,4,FALSE)</f>
        <v>#N/A</v>
      </c>
      <c r="I12" s="44" t="e">
        <f>VLOOKUP($E$3:E:E,Sheet2!$A$3:$F$18,5,FALSE)</f>
        <v>#N/A</v>
      </c>
      <c r="L12" s="155"/>
      <c r="M12" s="62" t="s">
        <v>33</v>
      </c>
      <c r="N12" s="147" t="s">
        <v>42</v>
      </c>
      <c r="O12" s="152">
        <f>(COUNTIFS(D3:D:D,"左",F3:F:F,"Si")/COUNTIFS(D3:D:D,"左"))</f>
        <v>0</v>
      </c>
      <c r="P12" s="65" t="s">
        <v>44</v>
      </c>
      <c r="Q12" s="60">
        <f>(COUNTIFS(D3:D:D,"左",G3:G:G,"Te")/COUNTIFS(D3:D:D,"左"))</f>
        <v>1</v>
      </c>
      <c r="R12" s="60">
        <f>PRODUCT(O12,Q12)</f>
        <v>0</v>
      </c>
      <c r="S12" s="60">
        <f>R4:R19/R20</f>
        <v>0</v>
      </c>
      <c r="T12" s="137" t="s">
        <v>42</v>
      </c>
      <c r="U12" s="153" t="e">
        <f>(COUNTIFS(D3:D:D,"右",F3:F:F,"Si")/COUNTIFS(D3:D:D,"右"))</f>
        <v>#DIV/0!</v>
      </c>
      <c r="V12" s="61" t="s">
        <v>44</v>
      </c>
      <c r="W12" s="63" t="e">
        <f>(COUNTIFS(D3:D:D,"右",G3:G:G,"Te")/COUNTIFS(D3:D:D,"右"))</f>
        <v>#DIV/0!</v>
      </c>
      <c r="X12" s="63" t="e">
        <f>PRODUCT(U12,W12)</f>
        <v>#DIV/0!</v>
      </c>
      <c r="Y12" s="78" t="e">
        <f>X4:X19/X20</f>
        <v>#DIV/0!</v>
      </c>
      <c r="AE12" s="20"/>
      <c r="AG12" s="69"/>
      <c r="AH12" s="67">
        <f>COUNTIF(S12:$S$19,S12)</f>
        <v>7</v>
      </c>
      <c r="AI12" s="67" t="str">
        <f>S12:$S$19&amp;AH12:$AH$19</f>
        <v>07</v>
      </c>
      <c r="AJ12" s="67">
        <f>COUNTIF(Y12:$Y$19,Y12)</f>
        <v>8</v>
      </c>
      <c r="AK12" s="67" t="e">
        <f>Y12:$Y$19&amp;AJ12:$AJ$19</f>
        <v>#DIV/0!</v>
      </c>
      <c r="AL12" s="38" t="s">
        <v>33</v>
      </c>
      <c r="AM12" s="69"/>
    </row>
    <row r="13" spans="1:39" x14ac:dyDescent="0.25">
      <c r="A13" s="42"/>
      <c r="B13" s="42"/>
      <c r="C13" s="43"/>
      <c r="D13" s="43"/>
      <c r="E13" s="43"/>
      <c r="F13" s="44" t="e">
        <f>VLOOKUP($E$3:E:E,Sheet2!$A$3:$B$18,2,FALSE)</f>
        <v>#N/A</v>
      </c>
      <c r="G13" s="44" t="e">
        <f>VLOOKUP($E$3:E:E,Sheet2!$A$3:$D$18,3,FALSE)</f>
        <v>#N/A</v>
      </c>
      <c r="H13" s="44" t="e">
        <f>VLOOKUP($E$3:E:E,Sheet2!$A$3:$E$18,4,FALSE)</f>
        <v>#N/A</v>
      </c>
      <c r="I13" s="44" t="e">
        <f>VLOOKUP($E$3:E:E,Sheet2!$A$3:$F$18,5,FALSE)</f>
        <v>#N/A</v>
      </c>
      <c r="L13" s="155"/>
      <c r="M13" s="62" t="s">
        <v>34</v>
      </c>
      <c r="N13" s="147"/>
      <c r="O13" s="152"/>
      <c r="P13" s="65" t="s">
        <v>45</v>
      </c>
      <c r="Q13" s="60">
        <f>(COUNTIFS(D3:D:D,"左",G3:G:G,"Fe")/COUNTIFS(D3:D:D,"左"))</f>
        <v>0</v>
      </c>
      <c r="R13" s="60">
        <f>PRODUCT(O12,Q13)</f>
        <v>0</v>
      </c>
      <c r="S13" s="60">
        <f>R4:R19/R20</f>
        <v>0</v>
      </c>
      <c r="T13" s="137"/>
      <c r="U13" s="153"/>
      <c r="V13" s="61" t="s">
        <v>45</v>
      </c>
      <c r="W13" s="63" t="e">
        <f>(COUNTIFS(D3:D:D,"右",G3:G:G,"Fe")/COUNTIFS(D3:D:D,"右"))</f>
        <v>#DIV/0!</v>
      </c>
      <c r="X13" s="63" t="e">
        <f>PRODUCT(U12,W13)</f>
        <v>#DIV/0!</v>
      </c>
      <c r="Y13" s="78" t="e">
        <f>X4:X19/X20</f>
        <v>#DIV/0!</v>
      </c>
      <c r="AE13" s="20"/>
      <c r="AG13" s="69"/>
      <c r="AH13" s="67">
        <f>COUNTIF(S13:$S$19,S13)</f>
        <v>6</v>
      </c>
      <c r="AI13" s="67" t="str">
        <f>S13:$S$19&amp;AH13:$AH$19</f>
        <v>06</v>
      </c>
      <c r="AJ13" s="67">
        <f>COUNTIF(Y13:$Y$19,Y13)</f>
        <v>7</v>
      </c>
      <c r="AK13" s="67" t="e">
        <f>Y13:$Y$19&amp;AJ13:$AJ$19</f>
        <v>#DIV/0!</v>
      </c>
      <c r="AL13" s="38" t="s">
        <v>34</v>
      </c>
      <c r="AM13" s="69"/>
    </row>
    <row r="14" spans="1:39" x14ac:dyDescent="0.25">
      <c r="A14" s="42"/>
      <c r="B14" s="42"/>
      <c r="C14" s="43"/>
      <c r="D14" s="43"/>
      <c r="E14" s="43"/>
      <c r="F14" s="44" t="e">
        <f>VLOOKUP($E$3:E:E,Sheet2!$A$3:$B$18,2,FALSE)</f>
        <v>#N/A</v>
      </c>
      <c r="G14" s="44" t="e">
        <f>VLOOKUP($E$3:E:E,Sheet2!$A$3:$D$18,3,FALSE)</f>
        <v>#N/A</v>
      </c>
      <c r="H14" s="44" t="e">
        <f>VLOOKUP($E$3:E:E,Sheet2!$A$3:$E$18,4,FALSE)</f>
        <v>#N/A</v>
      </c>
      <c r="I14" s="44" t="e">
        <f>VLOOKUP($E$3:E:E,Sheet2!$A$3:$F$18,5,FALSE)</f>
        <v>#N/A</v>
      </c>
      <c r="L14" s="155"/>
      <c r="M14" s="62" t="s">
        <v>26</v>
      </c>
      <c r="N14" s="147" t="s">
        <v>43</v>
      </c>
      <c r="O14" s="152">
        <f>(COUNTIFS(D3:D:D,"左",F3:F:F,"Ni")/COUNTIFS(D3:D:D,"左"))</f>
        <v>1</v>
      </c>
      <c r="P14" s="65" t="s">
        <v>44</v>
      </c>
      <c r="Q14" s="60">
        <f>(COUNTIFS(D3:D:D,"左",G3:G:G,"Te")/COUNTIFS(D3:D:D,"左"))</f>
        <v>1</v>
      </c>
      <c r="R14" s="60">
        <f>PRODUCT(O14,Q14)</f>
        <v>1</v>
      </c>
      <c r="S14" s="60">
        <f>R4:R19/R20</f>
        <v>1</v>
      </c>
      <c r="T14" s="137" t="s">
        <v>43</v>
      </c>
      <c r="U14" s="153" t="e">
        <f>(COUNTIFS(D3:D:D,"右",F3:F:F,"Ni")/COUNTIFS(D3:D:D,"右"))</f>
        <v>#DIV/0!</v>
      </c>
      <c r="V14" s="61" t="s">
        <v>44</v>
      </c>
      <c r="W14" s="63" t="e">
        <f>(COUNTIFS(D3:D:D,"右",G3:G:G,"Te")/COUNTIFS(D3:D:D,"右"))</f>
        <v>#DIV/0!</v>
      </c>
      <c r="X14" s="63" t="e">
        <f>PRODUCT(U14,W14)</f>
        <v>#DIV/0!</v>
      </c>
      <c r="Y14" s="78" t="e">
        <f>X4:X19/X20</f>
        <v>#DIV/0!</v>
      </c>
      <c r="AE14" s="20"/>
      <c r="AG14" s="69"/>
      <c r="AH14" s="67">
        <f>COUNTIF(S14:$S$19,S14)</f>
        <v>1</v>
      </c>
      <c r="AI14" s="67" t="str">
        <f>S14:$S$19&amp;AH14:$AH$19</f>
        <v>11</v>
      </c>
      <c r="AJ14" s="67">
        <f>COUNTIF(Y14:$Y$19,Y14)</f>
        <v>6</v>
      </c>
      <c r="AK14" s="67" t="e">
        <f>Y14:$Y$19&amp;AJ14:$AJ$19</f>
        <v>#DIV/0!</v>
      </c>
      <c r="AL14" s="38" t="s">
        <v>26</v>
      </c>
      <c r="AM14" s="69"/>
    </row>
    <row r="15" spans="1:39" x14ac:dyDescent="0.25">
      <c r="A15" s="42"/>
      <c r="B15" s="42"/>
      <c r="C15" s="43"/>
      <c r="D15" s="43"/>
      <c r="E15" s="43"/>
      <c r="F15" s="44" t="e">
        <f>VLOOKUP($E$3:E:E,Sheet2!$A$3:$B$18,2,FALSE)</f>
        <v>#N/A</v>
      </c>
      <c r="G15" s="44" t="e">
        <f>VLOOKUP($E$3:E:E,Sheet2!$A$3:$D$18,3,FALSE)</f>
        <v>#N/A</v>
      </c>
      <c r="H15" s="44" t="e">
        <f>VLOOKUP($E$3:E:E,Sheet2!$A$3:$E$18,4,FALSE)</f>
        <v>#N/A</v>
      </c>
      <c r="I15" s="44" t="e">
        <f>VLOOKUP($E$3:E:E,Sheet2!$A$3:$F$18,5,FALSE)</f>
        <v>#N/A</v>
      </c>
      <c r="L15" s="155"/>
      <c r="M15" s="62" t="s">
        <v>30</v>
      </c>
      <c r="N15" s="147"/>
      <c r="O15" s="152"/>
      <c r="P15" s="65" t="s">
        <v>45</v>
      </c>
      <c r="Q15" s="60">
        <f>(COUNTIFS(D3:D:D,"左",G3:G:G,"Fe")/COUNTIFS(D3:D:D,"左"))</f>
        <v>0</v>
      </c>
      <c r="R15" s="60">
        <f>PRODUCT(O14,Q15)</f>
        <v>0</v>
      </c>
      <c r="S15" s="60">
        <f>R4:R19/R20</f>
        <v>0</v>
      </c>
      <c r="T15" s="137"/>
      <c r="U15" s="153"/>
      <c r="V15" s="61" t="s">
        <v>45</v>
      </c>
      <c r="W15" s="63" t="e">
        <f>(COUNTIFS(D3:D:D,"右",G3:G:G,"Fe")/COUNTIFS(D3:D:D,"右"))</f>
        <v>#DIV/0!</v>
      </c>
      <c r="X15" s="63" t="e">
        <f>PRODUCT(U14,W15)</f>
        <v>#DIV/0!</v>
      </c>
      <c r="Y15" s="78" t="e">
        <f>X4:X19/X20</f>
        <v>#DIV/0!</v>
      </c>
      <c r="AE15" s="20"/>
      <c r="AG15" s="69"/>
      <c r="AH15" s="67">
        <f>COUNTIF(S15:$S$19,S15)</f>
        <v>5</v>
      </c>
      <c r="AI15" s="67" t="str">
        <f>S15:$S$19&amp;AH15:$AH$19</f>
        <v>05</v>
      </c>
      <c r="AJ15" s="67">
        <f>COUNTIF(Y15:$Y$19,Y15)</f>
        <v>5</v>
      </c>
      <c r="AK15" s="67" t="e">
        <f>Y15:$Y$19&amp;AJ15:$AJ$19</f>
        <v>#DIV/0!</v>
      </c>
      <c r="AL15" s="38" t="s">
        <v>30</v>
      </c>
      <c r="AM15" s="69"/>
    </row>
    <row r="16" spans="1:39" x14ac:dyDescent="0.25">
      <c r="A16" s="42"/>
      <c r="B16" s="42"/>
      <c r="C16" s="43"/>
      <c r="D16" s="43"/>
      <c r="E16" s="43"/>
      <c r="F16" s="44" t="e">
        <f>VLOOKUP($E$3:E:E,Sheet2!$A$3:$B$18,2,FALSE)</f>
        <v>#N/A</v>
      </c>
      <c r="G16" s="44" t="e">
        <f>VLOOKUP($E$3:E:E,Sheet2!$A$3:$D$18,3,FALSE)</f>
        <v>#N/A</v>
      </c>
      <c r="H16" s="44" t="e">
        <f>VLOOKUP($E$3:E:E,Sheet2!$A$3:$E$18,4,FALSE)</f>
        <v>#N/A</v>
      </c>
      <c r="I16" s="44" t="e">
        <f>VLOOKUP($E$3:E:E,Sheet2!$A$3:$F$18,5,FALSE)</f>
        <v>#N/A</v>
      </c>
      <c r="L16" s="155"/>
      <c r="M16" s="62" t="s">
        <v>31</v>
      </c>
      <c r="N16" s="147" t="s">
        <v>44</v>
      </c>
      <c r="O16" s="152">
        <f>(COUNTIFS(D3:D:D,"左",F3:F:F,"Te")/COUNTIFS(D3:D:D,"左"))</f>
        <v>0</v>
      </c>
      <c r="P16" s="65" t="s">
        <v>42</v>
      </c>
      <c r="Q16" s="60">
        <f>(COUNTIFS(D3:D:D,"左",G3:G:G,"Si")/COUNTIFS(D3:D:D,"左"))</f>
        <v>0</v>
      </c>
      <c r="R16" s="60">
        <f>PRODUCT(O16,Q16)</f>
        <v>0</v>
      </c>
      <c r="S16" s="60">
        <f>R4:R19/R20</f>
        <v>0</v>
      </c>
      <c r="T16" s="137" t="s">
        <v>44</v>
      </c>
      <c r="U16" s="153" t="e">
        <f>(COUNTIFS(D3:D:D,"右",F3:F:F,"Te")/COUNTIFS(D3:D:D,"右"))</f>
        <v>#DIV/0!</v>
      </c>
      <c r="V16" s="61" t="s">
        <v>42</v>
      </c>
      <c r="W16" s="63" t="e">
        <f>(COUNTIFS(D3:D:D,"右",G3:G:G,"Si")/COUNTIFS(D3:D:D,"右"))</f>
        <v>#DIV/0!</v>
      </c>
      <c r="X16" s="63" t="e">
        <f>PRODUCT(U16,W16)</f>
        <v>#DIV/0!</v>
      </c>
      <c r="Y16" s="78" t="e">
        <f>X4:X19/X20</f>
        <v>#DIV/0!</v>
      </c>
      <c r="AE16" s="20"/>
      <c r="AG16" s="69"/>
      <c r="AH16" s="67">
        <f>COUNTIF(S16:$S$19,S16)</f>
        <v>4</v>
      </c>
      <c r="AI16" s="67" t="str">
        <f>S16:$S$19&amp;AH16:$AH$19</f>
        <v>04</v>
      </c>
      <c r="AJ16" s="67">
        <f>COUNTIF(Y16:$Y$19,Y16)</f>
        <v>4</v>
      </c>
      <c r="AK16" s="67" t="e">
        <f>Y16:$Y$19&amp;AJ16:$AJ$19</f>
        <v>#DIV/0!</v>
      </c>
      <c r="AL16" s="38" t="s">
        <v>31</v>
      </c>
      <c r="AM16" s="69"/>
    </row>
    <row r="17" spans="1:41" x14ac:dyDescent="0.25">
      <c r="A17" s="42"/>
      <c r="B17" s="42"/>
      <c r="C17" s="43"/>
      <c r="D17" s="43"/>
      <c r="E17" s="43"/>
      <c r="F17" s="44" t="e">
        <f>VLOOKUP($E$3:E:E,Sheet2!$A$3:$B$18,2,FALSE)</f>
        <v>#N/A</v>
      </c>
      <c r="G17" s="44" t="e">
        <f>VLOOKUP($E$3:E:E,Sheet2!$A$3:$D$18,3,FALSE)</f>
        <v>#N/A</v>
      </c>
      <c r="H17" s="44" t="e">
        <f>VLOOKUP($E$3:E:E,Sheet2!$A$3:$E$18,4,FALSE)</f>
        <v>#N/A</v>
      </c>
      <c r="I17" s="44" t="e">
        <f>VLOOKUP($E$3:E:E,Sheet2!$A$3:$F$18,5,FALSE)</f>
        <v>#N/A</v>
      </c>
      <c r="L17" s="155"/>
      <c r="M17" s="62" t="s">
        <v>24</v>
      </c>
      <c r="N17" s="147"/>
      <c r="O17" s="152"/>
      <c r="P17" s="65" t="s">
        <v>43</v>
      </c>
      <c r="Q17" s="60">
        <f>(COUNTIFS(D3:D:D,"左",G3:G:G,"Ni")/COUNTIFS(D3:D:D,"左"))</f>
        <v>0</v>
      </c>
      <c r="R17" s="60">
        <f>PRODUCT(O16,Q17)</f>
        <v>0</v>
      </c>
      <c r="S17" s="60">
        <f>R4:R19/R20</f>
        <v>0</v>
      </c>
      <c r="T17" s="137"/>
      <c r="U17" s="153"/>
      <c r="V17" s="61" t="s">
        <v>43</v>
      </c>
      <c r="W17" s="63" t="e">
        <f>(COUNTIFS(D3:D:D,"右",G3:G:G,"Ni")/COUNTIFS(D3:D:D,"右"))</f>
        <v>#DIV/0!</v>
      </c>
      <c r="X17" s="63" t="e">
        <f>PRODUCT(U16,W17)</f>
        <v>#DIV/0!</v>
      </c>
      <c r="Y17" s="78" t="e">
        <f>X4:X19/X20</f>
        <v>#DIV/0!</v>
      </c>
      <c r="AE17" s="20"/>
      <c r="AG17" s="69"/>
      <c r="AH17" s="67">
        <f>COUNTIF(S17:$S$19,S17)</f>
        <v>3</v>
      </c>
      <c r="AI17" s="67" t="str">
        <f>S17:$S$19&amp;AH17:$AH$19</f>
        <v>03</v>
      </c>
      <c r="AJ17" s="67">
        <f>COUNTIF(Y17:$Y$19,Y17)</f>
        <v>3</v>
      </c>
      <c r="AK17" s="67" t="e">
        <f>Y17:$Y$19&amp;AJ17:$AJ$19</f>
        <v>#DIV/0!</v>
      </c>
      <c r="AL17" s="38" t="s">
        <v>24</v>
      </c>
      <c r="AM17" s="69"/>
    </row>
    <row r="18" spans="1:41" x14ac:dyDescent="0.25">
      <c r="A18" s="42"/>
      <c r="B18" s="42"/>
      <c r="C18" s="43"/>
      <c r="D18" s="43"/>
      <c r="E18" s="43"/>
      <c r="F18" s="44" t="e">
        <f>VLOOKUP($E$3:E:E,Sheet2!$A$3:$B$18,2,FALSE)</f>
        <v>#N/A</v>
      </c>
      <c r="G18" s="44" t="e">
        <f>VLOOKUP($E$3:E:E,Sheet2!$A$3:$D$18,3,FALSE)</f>
        <v>#N/A</v>
      </c>
      <c r="H18" s="44" t="e">
        <f>VLOOKUP($E$3:E:E,Sheet2!$A$3:$E$18,4,FALSE)</f>
        <v>#N/A</v>
      </c>
      <c r="I18" s="44" t="e">
        <f>VLOOKUP($E$3:E:E,Sheet2!$A$3:$F$18,5,FALSE)</f>
        <v>#N/A</v>
      </c>
      <c r="L18" s="155"/>
      <c r="M18" s="62" t="s">
        <v>32</v>
      </c>
      <c r="N18" s="147" t="s">
        <v>45</v>
      </c>
      <c r="O18" s="152">
        <f>(COUNTIFS(D3:D:D,"左",F3:F:F,"Fe")/COUNTIFS(D3:D:D,"左"))</f>
        <v>0</v>
      </c>
      <c r="P18" s="65" t="s">
        <v>42</v>
      </c>
      <c r="Q18" s="60">
        <f>(COUNTIFS(D3:D:D,"左",G3:G:G,"Si")/COUNTIFS(D3:D:D,"左"))</f>
        <v>0</v>
      </c>
      <c r="R18" s="60">
        <f>PRODUCT(O18,Q18)</f>
        <v>0</v>
      </c>
      <c r="S18" s="60">
        <f>R4:R19/R20</f>
        <v>0</v>
      </c>
      <c r="T18" s="137" t="s">
        <v>45</v>
      </c>
      <c r="U18" s="153" t="e">
        <f>(COUNTIFS(D3:D:D,"右",F3:F:F,"Fe")/COUNTIFS(D3:D:D,"右"))</f>
        <v>#DIV/0!</v>
      </c>
      <c r="V18" s="61" t="s">
        <v>42</v>
      </c>
      <c r="W18" s="63" t="e">
        <f>(COUNTIFS(D3:D:D,"右",G3:G:G,"Si")/COUNTIFS(D3:D:D,"右"))</f>
        <v>#DIV/0!</v>
      </c>
      <c r="X18" s="63" t="e">
        <f>PRODUCT(U18,W18)</f>
        <v>#DIV/0!</v>
      </c>
      <c r="Y18" s="78" t="e">
        <f>X4:X19/X20</f>
        <v>#DIV/0!</v>
      </c>
      <c r="AE18" s="20"/>
      <c r="AG18" s="69"/>
      <c r="AH18" s="67">
        <f>COUNTIF(S18:$S$19,S18)</f>
        <v>2</v>
      </c>
      <c r="AI18" s="67" t="str">
        <f>S18:$S$19&amp;AH18:$AH$19</f>
        <v>02</v>
      </c>
      <c r="AJ18" s="67">
        <f>COUNTIF(Y18:$Y$19,Y18)</f>
        <v>2</v>
      </c>
      <c r="AK18" s="67" t="e">
        <f>Y18:$Y$19&amp;AJ18:$AJ$19</f>
        <v>#DIV/0!</v>
      </c>
      <c r="AL18" s="38" t="s">
        <v>32</v>
      </c>
      <c r="AM18" s="69"/>
    </row>
    <row r="19" spans="1:41" x14ac:dyDescent="0.25">
      <c r="A19" s="42"/>
      <c r="B19" s="42"/>
      <c r="C19" s="43"/>
      <c r="D19" s="43"/>
      <c r="E19" s="43"/>
      <c r="F19" s="44" t="e">
        <f>VLOOKUP($E$3:E:E,Sheet2!$A$3:$B$18,2,FALSE)</f>
        <v>#N/A</v>
      </c>
      <c r="G19" s="44" t="e">
        <f>VLOOKUP($E$3:E:E,Sheet2!$A$3:$D$18,3,FALSE)</f>
        <v>#N/A</v>
      </c>
      <c r="H19" s="44" t="e">
        <f>VLOOKUP($E$3:E:E,Sheet2!$A$3:$E$18,4,FALSE)</f>
        <v>#N/A</v>
      </c>
      <c r="I19" s="44" t="e">
        <f>VLOOKUP($E$3:E:E,Sheet2!$A$3:$F$18,5,FALSE)</f>
        <v>#N/A</v>
      </c>
      <c r="L19" s="155"/>
      <c r="M19" s="62" t="s">
        <v>28</v>
      </c>
      <c r="N19" s="147"/>
      <c r="O19" s="152"/>
      <c r="P19" s="65" t="s">
        <v>43</v>
      </c>
      <c r="Q19" s="60">
        <f>(COUNTIFS(D3:D:D,"左",G3:G:G,"Ni")/COUNTIFS(D3:D:D,"左"))</f>
        <v>0</v>
      </c>
      <c r="R19" s="60">
        <f>PRODUCT(O18,Q19)</f>
        <v>0</v>
      </c>
      <c r="S19" s="60">
        <f>R4:R19/R20</f>
        <v>0</v>
      </c>
      <c r="T19" s="137"/>
      <c r="U19" s="153"/>
      <c r="V19" s="61" t="s">
        <v>43</v>
      </c>
      <c r="W19" s="63" t="e">
        <f>(COUNTIFS(D3:D:D,"右",G3:G:G,"Ni")/COUNTIFS(D3:D:D,"右"))</f>
        <v>#DIV/0!</v>
      </c>
      <c r="X19" s="63" t="e">
        <f>PRODUCT(U18,W19)</f>
        <v>#DIV/0!</v>
      </c>
      <c r="Y19" s="78" t="e">
        <f>X4:X19/X20</f>
        <v>#DIV/0!</v>
      </c>
      <c r="AE19" s="20"/>
      <c r="AG19" s="69"/>
      <c r="AH19" s="67">
        <f>COUNTIF(S19:$S$19,S19)</f>
        <v>1</v>
      </c>
      <c r="AI19" s="67" t="str">
        <f>S19:$S$19&amp;AH19:$AH$19</f>
        <v>01</v>
      </c>
      <c r="AJ19" s="67">
        <f>COUNTIF(Y19:$Y$19,Y19)</f>
        <v>1</v>
      </c>
      <c r="AK19" s="67" t="e">
        <f>Y19:$Y$19&amp;AJ19:$AJ$19</f>
        <v>#DIV/0!</v>
      </c>
      <c r="AL19" s="38" t="s">
        <v>28</v>
      </c>
      <c r="AM19" s="69"/>
    </row>
    <row r="20" spans="1:41" x14ac:dyDescent="0.25">
      <c r="A20" s="42"/>
      <c r="B20" s="42"/>
      <c r="C20" s="43"/>
      <c r="D20" s="43"/>
      <c r="E20" s="43"/>
      <c r="F20" s="44" t="e">
        <f>VLOOKUP($E$3:E:E,Sheet2!$A$3:$B$18,2,FALSE)</f>
        <v>#N/A</v>
      </c>
      <c r="G20" s="44" t="e">
        <f>VLOOKUP($E$3:E:E,Sheet2!$A$3:$D$18,3,FALSE)</f>
        <v>#N/A</v>
      </c>
      <c r="H20" s="44" t="e">
        <f>VLOOKUP($E$3:E:E,Sheet2!$A$3:$E$18,4,FALSE)</f>
        <v>#N/A</v>
      </c>
      <c r="I20" s="44" t="e">
        <f>VLOOKUP($E$3:E:E,Sheet2!$A$3:$F$18,5,FALSE)</f>
        <v>#N/A</v>
      </c>
      <c r="L20" s="156"/>
      <c r="M20" s="79" t="s">
        <v>39</v>
      </c>
      <c r="N20" s="80"/>
      <c r="O20" s="81">
        <f>SUM(O4:O19)</f>
        <v>1</v>
      </c>
      <c r="P20" s="82"/>
      <c r="Q20" s="83">
        <f>SUM(Q4:Q19)</f>
        <v>2</v>
      </c>
      <c r="R20" s="84">
        <f>SUM(R4:R19)</f>
        <v>1</v>
      </c>
      <c r="S20" s="84">
        <f>SUM(S4:S19)</f>
        <v>1</v>
      </c>
      <c r="T20" s="85"/>
      <c r="U20" s="86" t="e">
        <f>SUM(U4:U19)</f>
        <v>#DIV/0!</v>
      </c>
      <c r="V20" s="85"/>
      <c r="W20" s="86" t="e">
        <f>SUM(W4:W19)</f>
        <v>#DIV/0!</v>
      </c>
      <c r="X20" s="87" t="e">
        <f>SUM(X4:X19)</f>
        <v>#DIV/0!</v>
      </c>
      <c r="Y20" s="88" t="e">
        <f>SUM(Y4:Y19)</f>
        <v>#DIV/0!</v>
      </c>
      <c r="Z20" s="20"/>
      <c r="AA20" s="43"/>
      <c r="AB20" s="43"/>
      <c r="AC20" s="43"/>
      <c r="AD20" s="43"/>
      <c r="AE20" s="20"/>
      <c r="AF20" s="48"/>
      <c r="AG20" s="48"/>
      <c r="AH20" s="47"/>
      <c r="AI20" s="47"/>
      <c r="AJ20" s="50"/>
      <c r="AK20" s="48"/>
      <c r="AL20" s="48"/>
      <c r="AM20" s="48"/>
      <c r="AN20" s="48"/>
      <c r="AO20" s="48"/>
    </row>
    <row r="21" spans="1:41" x14ac:dyDescent="0.25">
      <c r="A21" s="42"/>
      <c r="B21" s="42"/>
      <c r="C21" s="43"/>
      <c r="D21" s="43"/>
      <c r="E21" s="43"/>
      <c r="F21" s="44" t="e">
        <f>VLOOKUP($E$3:E:E,Sheet2!$A$3:$B$18,2,FALSE)</f>
        <v>#N/A</v>
      </c>
      <c r="G21" s="44" t="e">
        <f>VLOOKUP($E$3:E:E,Sheet2!$A$3:$D$18,3,FALSE)</f>
        <v>#N/A</v>
      </c>
      <c r="H21" s="44" t="e">
        <f>VLOOKUP($E$3:E:E,Sheet2!$A$3:$E$18,4,FALSE)</f>
        <v>#N/A</v>
      </c>
      <c r="I21" s="44" t="e">
        <f>VLOOKUP($E$3:E:E,Sheet2!$A$3:$F$18,5,FALSE)</f>
        <v>#N/A</v>
      </c>
      <c r="L21" s="58"/>
      <c r="M21" s="12"/>
      <c r="N21" s="12"/>
      <c r="Z21" s="42"/>
      <c r="AA21" s="67"/>
      <c r="AB21" s="68"/>
      <c r="AC21" s="68"/>
      <c r="AD21" s="68"/>
      <c r="AE21" s="68"/>
      <c r="AF21" s="69"/>
      <c r="AG21" s="69"/>
      <c r="AH21" s="68"/>
      <c r="AI21" s="69"/>
      <c r="AJ21" s="69"/>
      <c r="AK21" s="69"/>
      <c r="AL21" s="69"/>
      <c r="AM21" s="69"/>
      <c r="AN21" s="69"/>
      <c r="AO21" s="69"/>
    </row>
    <row r="22" spans="1:41" x14ac:dyDescent="0.25">
      <c r="A22" s="42"/>
      <c r="B22" s="42"/>
      <c r="C22" s="43"/>
      <c r="D22" s="43"/>
      <c r="E22" s="43"/>
      <c r="F22" s="44" t="e">
        <f>VLOOKUP($E$3:E:E,Sheet2!$A$3:$B$18,2,FALSE)</f>
        <v>#N/A</v>
      </c>
      <c r="G22" s="44" t="e">
        <f>VLOOKUP($E$3:E:E,Sheet2!$A$3:$D$18,3,FALSE)</f>
        <v>#N/A</v>
      </c>
      <c r="H22" s="44" t="e">
        <f>VLOOKUP($E$3:E:E,Sheet2!$A$3:$E$18,4,FALSE)</f>
        <v>#N/A</v>
      </c>
      <c r="I22" s="44" t="e">
        <f>VLOOKUP($E$3:E:E,Sheet2!$A$3:$F$18,5,FALSE)</f>
        <v>#N/A</v>
      </c>
      <c r="L22" s="154" t="s">
        <v>52</v>
      </c>
      <c r="M22" s="90" t="s">
        <v>51</v>
      </c>
      <c r="N22" s="90" t="s">
        <v>53</v>
      </c>
      <c r="O22" s="90" t="s">
        <v>86</v>
      </c>
      <c r="P22" s="90" t="s">
        <v>53</v>
      </c>
      <c r="Q22" s="91" t="s">
        <v>86</v>
      </c>
      <c r="R22" s="92" t="s">
        <v>87</v>
      </c>
      <c r="T22" s="157" t="s">
        <v>90</v>
      </c>
      <c r="U22" s="109" t="s">
        <v>51</v>
      </c>
      <c r="V22" s="109" t="s">
        <v>86</v>
      </c>
      <c r="W22" s="109" t="s">
        <v>51</v>
      </c>
      <c r="X22" s="109" t="s">
        <v>86</v>
      </c>
      <c r="Y22" s="110" t="s">
        <v>115</v>
      </c>
      <c r="Z22" s="111" t="s">
        <v>100</v>
      </c>
      <c r="AA22" s="70" t="s">
        <v>102</v>
      </c>
      <c r="AB22" s="70" t="s">
        <v>103</v>
      </c>
      <c r="AC22" s="67" t="s">
        <v>101</v>
      </c>
      <c r="AD22" s="70" t="s">
        <v>102</v>
      </c>
      <c r="AE22" s="68" t="s">
        <v>103</v>
      </c>
      <c r="AF22" s="67" t="s">
        <v>99</v>
      </c>
      <c r="AG22" s="69"/>
      <c r="AH22" s="38" t="s">
        <v>95</v>
      </c>
      <c r="AI22" s="67" t="s">
        <v>96</v>
      </c>
      <c r="AJ22" s="68" t="s">
        <v>95</v>
      </c>
      <c r="AK22" s="38" t="s">
        <v>96</v>
      </c>
      <c r="AL22" s="68"/>
      <c r="AM22" s="69"/>
      <c r="AN22" s="69"/>
      <c r="AO22" s="69"/>
    </row>
    <row r="23" spans="1:41" x14ac:dyDescent="0.25">
      <c r="A23" s="42"/>
      <c r="B23" s="42"/>
      <c r="C23" s="43"/>
      <c r="D23" s="43"/>
      <c r="E23" s="43"/>
      <c r="F23" s="44" t="e">
        <f>VLOOKUP($E$3:E:E,Sheet2!$A$3:$B$18,2,FALSE)</f>
        <v>#N/A</v>
      </c>
      <c r="G23" s="44" t="e">
        <f>VLOOKUP($E$3:E:E,Sheet2!$A$3:$D$18,3,FALSE)</f>
        <v>#N/A</v>
      </c>
      <c r="H23" s="44" t="e">
        <f>VLOOKUP($E$3:E:E,Sheet2!$A$3:$E$18,4,FALSE)</f>
        <v>#N/A</v>
      </c>
      <c r="I23" s="44" t="e">
        <f>VLOOKUP($E$3:E:E,Sheet2!$A$3:$F$18,5,FALSE)</f>
        <v>#N/A</v>
      </c>
      <c r="L23" s="155"/>
      <c r="M23" s="59" t="s">
        <v>19</v>
      </c>
      <c r="N23" s="51">
        <f>SUM(R6,R9,R14,R17)</f>
        <v>1</v>
      </c>
      <c r="O23" s="52">
        <f>N23/R20</f>
        <v>1</v>
      </c>
      <c r="P23" s="53" t="e">
        <f>SUM(X6,X9,X14,X17)</f>
        <v>#DIV/0!</v>
      </c>
      <c r="Q23" s="54" t="e">
        <f>P23/X20</f>
        <v>#DIV/0!</v>
      </c>
      <c r="R23" s="93" t="e">
        <f>SUM(O23,Q23)/2</f>
        <v>#DIV/0!</v>
      </c>
      <c r="T23" s="158"/>
      <c r="U23" s="55" t="str">
        <f t="shared" ref="U23:U38" si="0">VLOOKUP(AI23,$AI$4:$AL$19,4,FALSE)</f>
        <v>INTJ</v>
      </c>
      <c r="V23" s="15">
        <f>LARGE($S$4:$S$19,1)</f>
        <v>1</v>
      </c>
      <c r="W23" s="56" t="e">
        <f t="shared" ref="W23:W38" si="1">VLOOKUP(AK23,$AK$4:$AL$19,2,FALSE)</f>
        <v>#DIV/0!</v>
      </c>
      <c r="X23" s="57" t="e">
        <f>LARGE($Y$4:$Y$19,1)</f>
        <v>#DIV/0!</v>
      </c>
      <c r="Y23" s="128" t="e">
        <f>VLOOKUP(AB23,$AE$23:$AF$38,2,0)</f>
        <v>#DIV/0!</v>
      </c>
      <c r="Z23" s="112" t="e">
        <f>LARGE($AC$23:$AC$38,1)</f>
        <v>#DIV/0!</v>
      </c>
      <c r="AA23" s="70">
        <f>COUNTIF(Z23:$Z$38,Z23)</f>
        <v>16</v>
      </c>
      <c r="AB23" s="70" t="e">
        <f>Z23&amp;AA23</f>
        <v>#DIV/0!</v>
      </c>
      <c r="AC23" s="74" t="e">
        <f t="shared" ref="AC23:AC38" si="2">SUM(S4,Y4)/2</f>
        <v>#DIV/0!</v>
      </c>
      <c r="AD23" s="70">
        <f>COUNTIF(AC23:$AC$38,AC23)</f>
        <v>16</v>
      </c>
      <c r="AE23" s="68" t="e">
        <f>AC23&amp;AD23</f>
        <v>#DIV/0!</v>
      </c>
      <c r="AF23" s="38" t="s">
        <v>35</v>
      </c>
      <c r="AG23" s="69"/>
      <c r="AH23" s="73">
        <f>COUNTIF(V23:$V$38,V23)</f>
        <v>1</v>
      </c>
      <c r="AI23" s="67" t="str">
        <f>V23:$V$38&amp;AH23:$AH$38</f>
        <v>11</v>
      </c>
      <c r="AJ23" s="68">
        <f>COUNTIF(X23:$X$38,X23)</f>
        <v>16</v>
      </c>
      <c r="AK23" s="68" t="e">
        <f>X23:$X$38&amp;AJ23:$AJ$38</f>
        <v>#DIV/0!</v>
      </c>
      <c r="AL23" s="68"/>
      <c r="AM23" s="69"/>
      <c r="AN23" s="69"/>
      <c r="AO23" s="69"/>
    </row>
    <row r="24" spans="1:41" x14ac:dyDescent="0.25">
      <c r="A24" s="42"/>
      <c r="B24" s="42"/>
      <c r="C24" s="43"/>
      <c r="D24" s="43"/>
      <c r="E24" s="43"/>
      <c r="F24" s="44" t="e">
        <f>VLOOKUP($E$3:E:E,Sheet2!$A$3:$B$18,2,FALSE)</f>
        <v>#N/A</v>
      </c>
      <c r="G24" s="44" t="e">
        <f>VLOOKUP($E$3:E:E,Sheet2!$A$3:$D$18,3,FALSE)</f>
        <v>#N/A</v>
      </c>
      <c r="H24" s="44" t="e">
        <f>VLOOKUP($E$3:E:E,Sheet2!$A$3:$E$18,4,FALSE)</f>
        <v>#N/A</v>
      </c>
      <c r="I24" s="44" t="e">
        <f>VLOOKUP($E$3:E:E,Sheet2!$A$3:$F$18,5,FALSE)</f>
        <v>#N/A</v>
      </c>
      <c r="L24" s="155"/>
      <c r="M24" s="59" t="s">
        <v>20</v>
      </c>
      <c r="N24" s="2">
        <f>SUM(R7,R11,R15,R19)</f>
        <v>0</v>
      </c>
      <c r="O24" s="6">
        <f>N24/R20</f>
        <v>0</v>
      </c>
      <c r="P24" s="14" t="e">
        <f>SUM(X7,X11,X15,X19)</f>
        <v>#DIV/0!</v>
      </c>
      <c r="Q24" s="3" t="e">
        <f>P24/X20</f>
        <v>#DIV/0!</v>
      </c>
      <c r="R24" s="93" t="e">
        <f>SUM(Q24,O24)/2</f>
        <v>#DIV/0!</v>
      </c>
      <c r="T24" s="158"/>
      <c r="U24" s="65" t="str">
        <f t="shared" si="0"/>
        <v>ESTP</v>
      </c>
      <c r="V24" s="60">
        <f>LARGE($S$4:$S$19,2)</f>
        <v>0</v>
      </c>
      <c r="W24" s="61" t="e">
        <f t="shared" si="1"/>
        <v>#DIV/0!</v>
      </c>
      <c r="X24" s="63" t="e">
        <f>LARGE($Y$4:$Y$19,2)</f>
        <v>#DIV/0!</v>
      </c>
      <c r="Y24" s="128" t="e">
        <f t="shared" ref="Y24:Y38" si="3">VLOOKUP(AB24,$AE$23:$AF$38,2,0)</f>
        <v>#DIV/0!</v>
      </c>
      <c r="Z24" s="112" t="e">
        <f>LARGE($AC$23:$AC$38,2)</f>
        <v>#DIV/0!</v>
      </c>
      <c r="AA24" s="70">
        <f>COUNTIF(Z24:$Z$38,Z24)</f>
        <v>15</v>
      </c>
      <c r="AB24" s="70" t="e">
        <f t="shared" ref="AB24:AB38" si="4">Z24&amp;AA24</f>
        <v>#DIV/0!</v>
      </c>
      <c r="AC24" s="74" t="e">
        <f t="shared" si="2"/>
        <v>#DIV/0!</v>
      </c>
      <c r="AD24" s="70">
        <f>COUNTIF(AC24:$AC$38,AC24)</f>
        <v>15</v>
      </c>
      <c r="AE24" s="68" t="e">
        <f t="shared" ref="AE24:AE39" si="5">AC24&amp;AD24</f>
        <v>#DIV/0!</v>
      </c>
      <c r="AF24" s="38" t="s">
        <v>36</v>
      </c>
      <c r="AG24" s="69"/>
      <c r="AH24" s="73">
        <f>COUNTIF(V24:$V$38,V24)</f>
        <v>15</v>
      </c>
      <c r="AI24" s="67" t="str">
        <f>V24:$V$38&amp;AH24:$AH$38</f>
        <v>015</v>
      </c>
      <c r="AJ24" s="68">
        <f>COUNTIF(X24:$X$38,X24)</f>
        <v>15</v>
      </c>
      <c r="AK24" s="68" t="e">
        <f>X24:$X$38&amp;AJ24:$AJ$38</f>
        <v>#DIV/0!</v>
      </c>
      <c r="AL24" s="68"/>
      <c r="AM24" s="69"/>
      <c r="AN24" s="69"/>
      <c r="AO24" s="69"/>
    </row>
    <row r="25" spans="1:41" x14ac:dyDescent="0.25">
      <c r="A25" s="42"/>
      <c r="B25" s="42"/>
      <c r="C25" s="43"/>
      <c r="D25" s="43"/>
      <c r="E25" s="43"/>
      <c r="F25" s="44" t="e">
        <f>VLOOKUP($E$3:E:E,Sheet2!$A$3:$B$18,2,FALSE)</f>
        <v>#N/A</v>
      </c>
      <c r="G25" s="44" t="e">
        <f>VLOOKUP($E$3:E:E,Sheet2!$A$3:$D$18,3,FALSE)</f>
        <v>#N/A</v>
      </c>
      <c r="H25" s="44" t="e">
        <f>VLOOKUP($E$3:E:E,Sheet2!$A$3:$E$18,4,FALSE)</f>
        <v>#N/A</v>
      </c>
      <c r="I25" s="44" t="e">
        <f>VLOOKUP($E$3:E:E,Sheet2!$A$3:$F$18,5,FALSE)</f>
        <v>#N/A</v>
      </c>
      <c r="L25" s="155"/>
      <c r="M25" s="36" t="s">
        <v>22</v>
      </c>
      <c r="N25" s="2">
        <f>SUM(R4,R5,R8,R10)</f>
        <v>0</v>
      </c>
      <c r="O25" s="6">
        <f>N25/R20</f>
        <v>0</v>
      </c>
      <c r="P25" s="14" t="e">
        <f>SUM(X4,X5,X8,X10)</f>
        <v>#DIV/0!</v>
      </c>
      <c r="Q25" s="3" t="e">
        <f>P25/X20</f>
        <v>#DIV/0!</v>
      </c>
      <c r="R25" s="93" t="e">
        <f>SUM(Q25,O25)/2</f>
        <v>#DIV/0!</v>
      </c>
      <c r="T25" s="158"/>
      <c r="U25" s="65" t="str">
        <f t="shared" si="0"/>
        <v>ESFP</v>
      </c>
      <c r="V25" s="60">
        <f>LARGE($S$4:$S$19,3)</f>
        <v>0</v>
      </c>
      <c r="W25" s="61" t="e">
        <f t="shared" si="1"/>
        <v>#DIV/0!</v>
      </c>
      <c r="X25" s="63" t="e">
        <f>LARGE($Y$4:$Y$19,3)</f>
        <v>#DIV/0!</v>
      </c>
      <c r="Y25" s="128" t="e">
        <f t="shared" si="3"/>
        <v>#DIV/0!</v>
      </c>
      <c r="Z25" s="112" t="e">
        <f>LARGE($AC$23:$AC$38,3)</f>
        <v>#DIV/0!</v>
      </c>
      <c r="AA25" s="70">
        <f>COUNTIF(Z25:$Z$38,Z25)</f>
        <v>14</v>
      </c>
      <c r="AB25" s="70" t="e">
        <f t="shared" si="4"/>
        <v>#DIV/0!</v>
      </c>
      <c r="AC25" s="74" t="e">
        <f t="shared" si="2"/>
        <v>#DIV/0!</v>
      </c>
      <c r="AD25" s="70">
        <f>COUNTIF(AC25:$AC$38,AC25)</f>
        <v>14</v>
      </c>
      <c r="AE25" s="68" t="e">
        <f t="shared" si="5"/>
        <v>#DIV/0!</v>
      </c>
      <c r="AF25" s="38" t="s">
        <v>23</v>
      </c>
      <c r="AG25" s="69"/>
      <c r="AH25" s="73">
        <f>COUNTIF(V25:$V$38,V25)</f>
        <v>14</v>
      </c>
      <c r="AI25" s="67" t="str">
        <f>V25:$V$38&amp;AH25:$AH$38</f>
        <v>014</v>
      </c>
      <c r="AJ25" s="68">
        <f>COUNTIF(X25:$X$38,X25)</f>
        <v>14</v>
      </c>
      <c r="AK25" s="68" t="e">
        <f>X25:$X$38&amp;AJ25:$AJ$38</f>
        <v>#DIV/0!</v>
      </c>
      <c r="AL25" s="68"/>
      <c r="AM25" s="69"/>
      <c r="AN25" s="69"/>
      <c r="AO25" s="69"/>
    </row>
    <row r="26" spans="1:41" x14ac:dyDescent="0.25">
      <c r="A26" s="42"/>
      <c r="B26" s="42"/>
      <c r="C26" s="43"/>
      <c r="D26" s="43"/>
      <c r="E26" s="43"/>
      <c r="F26" s="44" t="e">
        <f>VLOOKUP($E$3:E:E,Sheet2!$A$3:$B$18,2,FALSE)</f>
        <v>#N/A</v>
      </c>
      <c r="G26" s="44" t="e">
        <f>VLOOKUP($E$3:E:E,Sheet2!$A$3:$D$18,3,FALSE)</f>
        <v>#N/A</v>
      </c>
      <c r="H26" s="44" t="e">
        <f>VLOOKUP($E$3:E:E,Sheet2!$A$3:$E$18,4,FALSE)</f>
        <v>#N/A</v>
      </c>
      <c r="I26" s="44" t="e">
        <f>VLOOKUP($E$3:E:E,Sheet2!$A$3:$F$18,5,FALSE)</f>
        <v>#N/A</v>
      </c>
      <c r="L26" s="155"/>
      <c r="M26" s="36" t="s">
        <v>21</v>
      </c>
      <c r="N26" s="2">
        <f>SUM(R12,R13,R16,R18)</f>
        <v>0</v>
      </c>
      <c r="O26" s="6">
        <f>N26/R20</f>
        <v>0</v>
      </c>
      <c r="P26" s="14" t="e">
        <f>SUM(X12,X13,X16,X18)</f>
        <v>#DIV/0!</v>
      </c>
      <c r="Q26" s="3" t="e">
        <f>P26/X20</f>
        <v>#DIV/0!</v>
      </c>
      <c r="R26" s="93" t="e">
        <f>SUM(Q26,O26)/2</f>
        <v>#DIV/0!</v>
      </c>
      <c r="T26" s="158"/>
      <c r="U26" s="65" t="str">
        <f t="shared" si="0"/>
        <v>ENTP</v>
      </c>
      <c r="V26" s="60">
        <f>LARGE($S$4:$S$19,4)</f>
        <v>0</v>
      </c>
      <c r="W26" s="61" t="e">
        <f t="shared" si="1"/>
        <v>#DIV/0!</v>
      </c>
      <c r="X26" s="63" t="e">
        <f>LARGE($Y$4:$Y$19,4)</f>
        <v>#DIV/0!</v>
      </c>
      <c r="Y26" s="128" t="e">
        <f t="shared" si="3"/>
        <v>#DIV/0!</v>
      </c>
      <c r="Z26" s="112" t="e">
        <f>LARGE($AC$23:$AC$38,4)</f>
        <v>#DIV/0!</v>
      </c>
      <c r="AA26" s="70">
        <f>COUNTIF(Z26:$Z$38,Z26)</f>
        <v>13</v>
      </c>
      <c r="AB26" s="70" t="e">
        <f t="shared" si="4"/>
        <v>#DIV/0!</v>
      </c>
      <c r="AC26" s="74" t="e">
        <f t="shared" si="2"/>
        <v>#DIV/0!</v>
      </c>
      <c r="AD26" s="70">
        <f>COUNTIF(AC26:$AC$38,AC26)</f>
        <v>13</v>
      </c>
      <c r="AE26" s="68" t="e">
        <f t="shared" si="5"/>
        <v>#DIV/0!</v>
      </c>
      <c r="AF26" s="38" t="s">
        <v>27</v>
      </c>
      <c r="AG26" s="69"/>
      <c r="AH26" s="73">
        <f>COUNTIF(V26:$V$38,V26)</f>
        <v>13</v>
      </c>
      <c r="AI26" s="67" t="str">
        <f>V26:$V$38&amp;AH26:$AH$38</f>
        <v>013</v>
      </c>
      <c r="AJ26" s="68">
        <f>COUNTIF(X26:$X$38,X26)</f>
        <v>13</v>
      </c>
      <c r="AK26" s="68" t="e">
        <f>X26:$X$38&amp;AJ26:$AJ$38</f>
        <v>#DIV/0!</v>
      </c>
      <c r="AL26" s="68"/>
      <c r="AM26" s="69"/>
      <c r="AN26" s="69"/>
      <c r="AO26" s="69"/>
    </row>
    <row r="27" spans="1:41" x14ac:dyDescent="0.25">
      <c r="A27" s="42"/>
      <c r="B27" s="42"/>
      <c r="C27" s="43"/>
      <c r="D27" s="43"/>
      <c r="E27" s="43"/>
      <c r="F27" s="44" t="e">
        <f>VLOOKUP($E$3:E:E,Sheet2!$A$3:$B$18,2,FALSE)</f>
        <v>#N/A</v>
      </c>
      <c r="G27" s="44" t="e">
        <f>VLOOKUP($E$3:E:E,Sheet2!$A$3:$D$18,3,FALSE)</f>
        <v>#N/A</v>
      </c>
      <c r="H27" s="44" t="e">
        <f>VLOOKUP($E$3:E:E,Sheet2!$A$3:$E$18,4,FALSE)</f>
        <v>#N/A</v>
      </c>
      <c r="I27" s="44" t="e">
        <f>VLOOKUP($E$3:E:E,Sheet2!$A$3:$F$18,5,FALSE)</f>
        <v>#N/A</v>
      </c>
      <c r="L27" s="155"/>
      <c r="M27" s="64" t="s">
        <v>39</v>
      </c>
      <c r="N27" s="13"/>
      <c r="O27" s="6">
        <f>SUM(O23:O26)</f>
        <v>1</v>
      </c>
      <c r="P27" s="16"/>
      <c r="Q27" s="3" t="e">
        <f>SUM(Q23:Q26)</f>
        <v>#DIV/0!</v>
      </c>
      <c r="R27" s="93" t="e">
        <f>SUM(R23:R26)</f>
        <v>#DIV/0!</v>
      </c>
      <c r="T27" s="158"/>
      <c r="U27" s="65" t="str">
        <f t="shared" si="0"/>
        <v>ENFP</v>
      </c>
      <c r="V27" s="60">
        <f>LARGE($S$4:$S$19,5)</f>
        <v>0</v>
      </c>
      <c r="W27" s="61" t="e">
        <f t="shared" si="1"/>
        <v>#DIV/0!</v>
      </c>
      <c r="X27" s="63" t="e">
        <f>LARGE($Y$4:$Y$19,5)</f>
        <v>#DIV/0!</v>
      </c>
      <c r="Y27" s="128" t="e">
        <f t="shared" si="3"/>
        <v>#DIV/0!</v>
      </c>
      <c r="Z27" s="112" t="e">
        <f>LARGE($AC$23:$AC$38,5)</f>
        <v>#DIV/0!</v>
      </c>
      <c r="AA27" s="70">
        <f>COUNTIF(Z27:$Z$38,Z27)</f>
        <v>12</v>
      </c>
      <c r="AB27" s="70" t="e">
        <f t="shared" si="4"/>
        <v>#DIV/0!</v>
      </c>
      <c r="AC27" s="74" t="e">
        <f t="shared" si="2"/>
        <v>#DIV/0!</v>
      </c>
      <c r="AD27" s="70">
        <f>COUNTIF(AC27:$AC$38,AC27)</f>
        <v>12</v>
      </c>
      <c r="AE27" s="68" t="e">
        <f t="shared" si="5"/>
        <v>#DIV/0!</v>
      </c>
      <c r="AF27" s="38" t="s">
        <v>37</v>
      </c>
      <c r="AG27" s="69"/>
      <c r="AH27" s="73">
        <f>COUNTIF(V27:$V$38,V27)</f>
        <v>12</v>
      </c>
      <c r="AI27" s="67" t="str">
        <f>V27:$V$38&amp;AH27:$AH$38</f>
        <v>012</v>
      </c>
      <c r="AJ27" s="68">
        <f>COUNTIF(X27:$X$38,X27)</f>
        <v>12</v>
      </c>
      <c r="AK27" s="68" t="e">
        <f>X27:$X$38&amp;AJ27:$AJ$38</f>
        <v>#DIV/0!</v>
      </c>
      <c r="AL27" s="68"/>
      <c r="AM27" s="69"/>
      <c r="AN27" s="69"/>
      <c r="AO27" s="69"/>
    </row>
    <row r="28" spans="1:41" x14ac:dyDescent="0.25">
      <c r="A28" s="42"/>
      <c r="B28" s="42"/>
      <c r="C28" s="43"/>
      <c r="D28" s="43"/>
      <c r="E28" s="43"/>
      <c r="F28" s="44" t="e">
        <f>VLOOKUP($E$3:E:E,Sheet2!$A$3:$B$18,2,FALSE)</f>
        <v>#N/A</v>
      </c>
      <c r="G28" s="44" t="e">
        <f>VLOOKUP($E$3:E:E,Sheet2!$A$3:$D$18,3,FALSE)</f>
        <v>#N/A</v>
      </c>
      <c r="H28" s="44" t="e">
        <f>VLOOKUP($E$3:E:E,Sheet2!$A$3:$E$18,4,FALSE)</f>
        <v>#N/A</v>
      </c>
      <c r="I28" s="44" t="e">
        <f>VLOOKUP($E$3:E:E,Sheet2!$A$3:$F$18,5,FALSE)</f>
        <v>#N/A</v>
      </c>
      <c r="L28" s="155"/>
      <c r="M28" s="18"/>
      <c r="N28" s="18"/>
      <c r="O28" s="18"/>
      <c r="P28" s="18"/>
      <c r="Q28" s="18"/>
      <c r="R28" s="93"/>
      <c r="T28" s="158"/>
      <c r="U28" s="65" t="str">
        <f t="shared" si="0"/>
        <v>ISTP</v>
      </c>
      <c r="V28" s="60">
        <f>LARGE($S$4:$S$19,6)</f>
        <v>0</v>
      </c>
      <c r="W28" s="61" t="e">
        <f t="shared" si="1"/>
        <v>#DIV/0!</v>
      </c>
      <c r="X28" s="63" t="e">
        <f>LARGE($Y$4:$Y$19,6)</f>
        <v>#DIV/0!</v>
      </c>
      <c r="Y28" s="128" t="e">
        <f t="shared" si="3"/>
        <v>#DIV/0!</v>
      </c>
      <c r="Z28" s="112" t="e">
        <f>LARGE($AC$23:$AC$38,6)</f>
        <v>#DIV/0!</v>
      </c>
      <c r="AA28" s="70">
        <f>COUNTIF(Z28:$Z$38,Z28)</f>
        <v>11</v>
      </c>
      <c r="AB28" s="70" t="e">
        <f t="shared" si="4"/>
        <v>#DIV/0!</v>
      </c>
      <c r="AC28" s="74" t="e">
        <f t="shared" si="2"/>
        <v>#DIV/0!</v>
      </c>
      <c r="AD28" s="70">
        <f>COUNTIF(AC28:$AC$38,AC28)</f>
        <v>11</v>
      </c>
      <c r="AE28" s="68" t="e">
        <f t="shared" si="5"/>
        <v>#DIV/0!</v>
      </c>
      <c r="AF28" s="38" t="s">
        <v>25</v>
      </c>
      <c r="AG28" s="69"/>
      <c r="AH28" s="73">
        <f>COUNTIF(V28:$V$38,V28)</f>
        <v>11</v>
      </c>
      <c r="AI28" s="67" t="str">
        <f>V28:$V$38&amp;AH28:$AH$38</f>
        <v>011</v>
      </c>
      <c r="AJ28" s="68">
        <f>COUNTIF(X28:$X$38,X28)</f>
        <v>11</v>
      </c>
      <c r="AK28" s="68" t="e">
        <f>X28:$X$38&amp;AJ28:$AJ$38</f>
        <v>#DIV/0!</v>
      </c>
      <c r="AL28" s="68"/>
      <c r="AM28" s="69"/>
      <c r="AN28" s="69"/>
      <c r="AO28" s="69"/>
    </row>
    <row r="29" spans="1:41" x14ac:dyDescent="0.25">
      <c r="A29" s="42"/>
      <c r="B29" s="42"/>
      <c r="C29" s="43"/>
      <c r="D29" s="43"/>
      <c r="E29" s="43"/>
      <c r="F29" s="44" t="e">
        <f>VLOOKUP($E$3:E:E,Sheet2!$A$3:$B$18,2,FALSE)</f>
        <v>#N/A</v>
      </c>
      <c r="G29" s="44" t="e">
        <f>VLOOKUP($E$3:E:E,Sheet2!$A$3:$D$18,3,FALSE)</f>
        <v>#N/A</v>
      </c>
      <c r="H29" s="44" t="e">
        <f>VLOOKUP($E$3:E:E,Sheet2!$A$3:$E$18,4,FALSE)</f>
        <v>#N/A</v>
      </c>
      <c r="I29" s="44" t="e">
        <f>VLOOKUP($E$3:E:E,Sheet2!$A$3:$F$18,5,FALSE)</f>
        <v>#N/A</v>
      </c>
      <c r="L29" s="155"/>
      <c r="M29" s="62" t="s">
        <v>4</v>
      </c>
      <c r="N29" s="2">
        <f>SUM(R4:R7,R16:R19)</f>
        <v>0</v>
      </c>
      <c r="O29" s="6">
        <f>N29/R20</f>
        <v>0</v>
      </c>
      <c r="P29" s="14" t="e">
        <f>SUM(X4:X7,X16:X19)</f>
        <v>#DIV/0!</v>
      </c>
      <c r="Q29" s="3" t="e">
        <f>P29/X20</f>
        <v>#DIV/0!</v>
      </c>
      <c r="R29" s="93" t="e">
        <f>SUM(O29,Q29)/2</f>
        <v>#DIV/0!</v>
      </c>
      <c r="T29" s="158"/>
      <c r="U29" s="65" t="str">
        <f t="shared" si="0"/>
        <v>INTP</v>
      </c>
      <c r="V29" s="60">
        <f>LARGE($S$4:$S$19,7)</f>
        <v>0</v>
      </c>
      <c r="W29" s="61" t="e">
        <f t="shared" si="1"/>
        <v>#DIV/0!</v>
      </c>
      <c r="X29" s="63" t="e">
        <f>LARGE($Y$4:$Y$19,7)</f>
        <v>#DIV/0!</v>
      </c>
      <c r="Y29" s="128" t="e">
        <f t="shared" si="3"/>
        <v>#DIV/0!</v>
      </c>
      <c r="Z29" s="112" t="e">
        <f>LARGE($AC$23:$AC$38,7)</f>
        <v>#DIV/0!</v>
      </c>
      <c r="AA29" s="70">
        <f>COUNTIF(Z29:$Z$38,Z29)</f>
        <v>10</v>
      </c>
      <c r="AB29" s="70" t="e">
        <f t="shared" si="4"/>
        <v>#DIV/0!</v>
      </c>
      <c r="AC29" s="74" t="e">
        <f t="shared" si="2"/>
        <v>#DIV/0!</v>
      </c>
      <c r="AD29" s="70">
        <f>COUNTIF(AC29:$AC$38,AC29)</f>
        <v>10</v>
      </c>
      <c r="AE29" s="68" t="e">
        <f t="shared" si="5"/>
        <v>#DIV/0!</v>
      </c>
      <c r="AF29" s="38" t="s">
        <v>38</v>
      </c>
      <c r="AG29" s="69"/>
      <c r="AH29" s="73">
        <f>COUNTIF(V29:$V$38,V29)</f>
        <v>10</v>
      </c>
      <c r="AI29" s="67" t="str">
        <f>V29:$V$38&amp;AH29:$AH$38</f>
        <v>010</v>
      </c>
      <c r="AJ29" s="68">
        <f>COUNTIF(X29:$X$38,X29)</f>
        <v>10</v>
      </c>
      <c r="AK29" s="68" t="e">
        <f>X29:$X$38&amp;AJ29:$AJ$38</f>
        <v>#DIV/0!</v>
      </c>
      <c r="AL29" s="68"/>
      <c r="AM29" s="69"/>
      <c r="AN29" s="69"/>
      <c r="AO29" s="69"/>
    </row>
    <row r="30" spans="1:41" x14ac:dyDescent="0.25">
      <c r="A30" s="42"/>
      <c r="B30" s="42"/>
      <c r="C30" s="43"/>
      <c r="D30" s="43"/>
      <c r="E30" s="43"/>
      <c r="F30" s="44" t="e">
        <f>VLOOKUP($E$3:E:E,Sheet2!$A$3:$B$18,2,FALSE)</f>
        <v>#N/A</v>
      </c>
      <c r="G30" s="44" t="e">
        <f>VLOOKUP($E$3:E:E,Sheet2!$A$3:$D$18,3,FALSE)</f>
        <v>#N/A</v>
      </c>
      <c r="H30" s="44" t="e">
        <f>VLOOKUP($E$3:E:E,Sheet2!$A$3:$E$18,4,FALSE)</f>
        <v>#N/A</v>
      </c>
      <c r="I30" s="44" t="e">
        <f>VLOOKUP($E$3:E:E,Sheet2!$A$3:$F$18,5,FALSE)</f>
        <v>#N/A</v>
      </c>
      <c r="L30" s="155"/>
      <c r="M30" s="62" t="s">
        <v>5</v>
      </c>
      <c r="N30" s="2">
        <f>SUM(R8:R15)</f>
        <v>1</v>
      </c>
      <c r="O30" s="6">
        <f>N30/R20</f>
        <v>1</v>
      </c>
      <c r="P30" s="14" t="e">
        <f>SUM(X8:X15)</f>
        <v>#DIV/0!</v>
      </c>
      <c r="Q30" s="3" t="e">
        <f>P30/X20</f>
        <v>#DIV/0!</v>
      </c>
      <c r="R30" s="93" t="e">
        <f>SUM(O30,Q30)/2</f>
        <v>#DIV/0!</v>
      </c>
      <c r="T30" s="158"/>
      <c r="U30" s="65" t="str">
        <f t="shared" si="0"/>
        <v>ISFP</v>
      </c>
      <c r="V30" s="60">
        <f>LARGE($S$4:$S$19,8)</f>
        <v>0</v>
      </c>
      <c r="W30" s="61" t="e">
        <f t="shared" si="1"/>
        <v>#DIV/0!</v>
      </c>
      <c r="X30" s="63" t="e">
        <f>LARGE($Y$4:$Y$19,8)</f>
        <v>#DIV/0!</v>
      </c>
      <c r="Y30" s="128" t="e">
        <f t="shared" si="3"/>
        <v>#DIV/0!</v>
      </c>
      <c r="Z30" s="112" t="e">
        <f>LARGE($AC$23:$AC$38,8)</f>
        <v>#DIV/0!</v>
      </c>
      <c r="AA30" s="70">
        <f>COUNTIF(Z30:$Z$38,Z30)</f>
        <v>9</v>
      </c>
      <c r="AB30" s="70" t="e">
        <f t="shared" si="4"/>
        <v>#DIV/0!</v>
      </c>
      <c r="AC30" s="74" t="e">
        <f t="shared" si="2"/>
        <v>#DIV/0!</v>
      </c>
      <c r="AD30" s="70">
        <f>COUNTIF(AC30:$AC$38,AC30)</f>
        <v>9</v>
      </c>
      <c r="AE30" s="68" t="e">
        <f t="shared" si="5"/>
        <v>#DIV/0!</v>
      </c>
      <c r="AF30" s="38" t="s">
        <v>29</v>
      </c>
      <c r="AG30" s="69"/>
      <c r="AH30" s="73">
        <f>COUNTIF(V30:$V$38,V30)</f>
        <v>9</v>
      </c>
      <c r="AI30" s="67" t="str">
        <f>V30:$V$38&amp;AH30:$AH$38</f>
        <v>09</v>
      </c>
      <c r="AJ30" s="68">
        <f>COUNTIF(X30:$X$38,X30)</f>
        <v>9</v>
      </c>
      <c r="AK30" s="68" t="e">
        <f>X30:$X$38&amp;AJ30:$AJ$38</f>
        <v>#DIV/0!</v>
      </c>
      <c r="AL30" s="68"/>
      <c r="AM30" s="69"/>
      <c r="AN30" s="69"/>
      <c r="AO30" s="69"/>
    </row>
    <row r="31" spans="1:41" x14ac:dyDescent="0.25">
      <c r="A31" s="42"/>
      <c r="B31" s="42"/>
      <c r="C31" s="43"/>
      <c r="D31" s="43"/>
      <c r="E31" s="43"/>
      <c r="F31" s="44" t="e">
        <f>VLOOKUP($E$3:E:E,Sheet2!$A$3:$B$18,2,FALSE)</f>
        <v>#N/A</v>
      </c>
      <c r="G31" s="44" t="e">
        <f>VLOOKUP($E$3:E:E,Sheet2!$A$3:$D$18,3,FALSE)</f>
        <v>#N/A</v>
      </c>
      <c r="H31" s="44" t="e">
        <f>VLOOKUP($E$3:E:E,Sheet2!$A$3:$E$18,4,FALSE)</f>
        <v>#N/A</v>
      </c>
      <c r="I31" s="44" t="e">
        <f>VLOOKUP($E$3:E:E,Sheet2!$A$3:$F$18,5,FALSE)</f>
        <v>#N/A</v>
      </c>
      <c r="L31" s="155"/>
      <c r="M31" s="64" t="s">
        <v>39</v>
      </c>
      <c r="N31" s="2"/>
      <c r="O31" s="6">
        <f>SUM(O29:O30)</f>
        <v>1</v>
      </c>
      <c r="P31" s="14"/>
      <c r="Q31" s="3" t="e">
        <f>SUM(Q29:Q30)</f>
        <v>#DIV/0!</v>
      </c>
      <c r="R31" s="93" t="e">
        <f>SUM(R29:R30)</f>
        <v>#DIV/0!</v>
      </c>
      <c r="T31" s="158"/>
      <c r="U31" s="65" t="str">
        <f t="shared" si="0"/>
        <v>INFP</v>
      </c>
      <c r="V31" s="60">
        <f>LARGE($S$4:$S$19,9)</f>
        <v>0</v>
      </c>
      <c r="W31" s="61" t="e">
        <f t="shared" si="1"/>
        <v>#DIV/0!</v>
      </c>
      <c r="X31" s="63" t="e">
        <f>LARGE($Y$4:$Y$19,9)</f>
        <v>#DIV/0!</v>
      </c>
      <c r="Y31" s="128" t="e">
        <f t="shared" si="3"/>
        <v>#DIV/0!</v>
      </c>
      <c r="Z31" s="112" t="e">
        <f>LARGE($AC$23:$AC$38,9)</f>
        <v>#DIV/0!</v>
      </c>
      <c r="AA31" s="70">
        <f>COUNTIF(Z31:$Z$38,Z31)</f>
        <v>8</v>
      </c>
      <c r="AB31" s="70" t="e">
        <f t="shared" si="4"/>
        <v>#DIV/0!</v>
      </c>
      <c r="AC31" s="74" t="e">
        <f t="shared" si="2"/>
        <v>#DIV/0!</v>
      </c>
      <c r="AD31" s="70">
        <f>COUNTIF(AC31:$AC$38,AC31)</f>
        <v>8</v>
      </c>
      <c r="AE31" s="68" t="e">
        <f t="shared" si="5"/>
        <v>#DIV/0!</v>
      </c>
      <c r="AF31" s="38" t="s">
        <v>33</v>
      </c>
      <c r="AG31" s="69"/>
      <c r="AH31" s="73">
        <f>COUNTIF(V31:$V$38,V31)</f>
        <v>8</v>
      </c>
      <c r="AI31" s="67" t="str">
        <f>V31:$V$38&amp;AH31:$AH$38</f>
        <v>08</v>
      </c>
      <c r="AJ31" s="68">
        <f>COUNTIF(X31:$X$38,X31)</f>
        <v>8</v>
      </c>
      <c r="AK31" s="68" t="e">
        <f>X31:$X$38&amp;AJ31:$AJ$38</f>
        <v>#DIV/0!</v>
      </c>
      <c r="AL31" s="68"/>
      <c r="AM31" s="69"/>
      <c r="AN31" s="69"/>
      <c r="AO31" s="69"/>
    </row>
    <row r="32" spans="1:41" x14ac:dyDescent="0.25">
      <c r="A32" s="42"/>
      <c r="B32" s="42"/>
      <c r="C32" s="43"/>
      <c r="D32" s="43"/>
      <c r="E32" s="43"/>
      <c r="F32" s="44" t="e">
        <f>VLOOKUP($E$3:E:E,Sheet2!$A$3:$B$18,2,FALSE)</f>
        <v>#N/A</v>
      </c>
      <c r="G32" s="44" t="e">
        <f>VLOOKUP($E$3:E:E,Sheet2!$A$3:$D$18,3,FALSE)</f>
        <v>#N/A</v>
      </c>
      <c r="H32" s="44" t="e">
        <f>VLOOKUP($E$3:E:E,Sheet2!$A$3:$E$18,4,FALSE)</f>
        <v>#N/A</v>
      </c>
      <c r="I32" s="44" t="e">
        <f>VLOOKUP($E$3:E:E,Sheet2!$A$3:$F$18,5,FALSE)</f>
        <v>#N/A</v>
      </c>
      <c r="L32" s="155"/>
      <c r="M32" s="18"/>
      <c r="N32" s="18"/>
      <c r="O32" s="94"/>
      <c r="P32" s="18"/>
      <c r="Q32" s="94"/>
      <c r="R32" s="93"/>
      <c r="T32" s="158"/>
      <c r="U32" s="65" t="str">
        <f t="shared" si="0"/>
        <v>ISTJ</v>
      </c>
      <c r="V32" s="60">
        <f>LARGE($S$4:$S$19,10)</f>
        <v>0</v>
      </c>
      <c r="W32" s="61" t="e">
        <f t="shared" si="1"/>
        <v>#DIV/0!</v>
      </c>
      <c r="X32" s="63" t="e">
        <f>LARGE($Y$4:$Y$19,10)</f>
        <v>#DIV/0!</v>
      </c>
      <c r="Y32" s="128" t="e">
        <f t="shared" si="3"/>
        <v>#DIV/0!</v>
      </c>
      <c r="Z32" s="112" t="e">
        <f>LARGE($AC$23:$AC$38,10)</f>
        <v>#DIV/0!</v>
      </c>
      <c r="AA32" s="70">
        <f>COUNTIF(Z32:$Z$38,Z32)</f>
        <v>7</v>
      </c>
      <c r="AB32" s="70" t="e">
        <f t="shared" si="4"/>
        <v>#DIV/0!</v>
      </c>
      <c r="AC32" s="74" t="e">
        <f t="shared" si="2"/>
        <v>#DIV/0!</v>
      </c>
      <c r="AD32" s="70">
        <f>COUNTIF(AC32:$AC$38,AC32)</f>
        <v>7</v>
      </c>
      <c r="AE32" s="68" t="e">
        <f t="shared" si="5"/>
        <v>#DIV/0!</v>
      </c>
      <c r="AF32" s="38" t="s">
        <v>34</v>
      </c>
      <c r="AG32" s="69"/>
      <c r="AH32" s="73">
        <f>COUNTIF(V32:$V$38,V32)</f>
        <v>7</v>
      </c>
      <c r="AI32" s="67" t="str">
        <f>V32:$V$38&amp;AH32:$AH$38</f>
        <v>07</v>
      </c>
      <c r="AJ32" s="68">
        <f>COUNTIF(X32:$X$38,X32)</f>
        <v>7</v>
      </c>
      <c r="AK32" s="68" t="e">
        <f>X32:$X$38&amp;AJ32:$AJ$38</f>
        <v>#DIV/0!</v>
      </c>
      <c r="AL32" s="68"/>
      <c r="AM32" s="69"/>
      <c r="AN32" s="69"/>
      <c r="AO32" s="69"/>
    </row>
    <row r="33" spans="1:44" x14ac:dyDescent="0.25">
      <c r="A33" s="42"/>
      <c r="B33" s="42"/>
      <c r="C33" s="43"/>
      <c r="D33" s="43"/>
      <c r="E33" s="43"/>
      <c r="F33" s="44" t="e">
        <f>VLOOKUP($E$3:E:E,Sheet2!$A$3:$B$18,2,FALSE)</f>
        <v>#N/A</v>
      </c>
      <c r="G33" s="44" t="e">
        <f>VLOOKUP($E$3:E:E,Sheet2!$A$3:$D$18,3,FALSE)</f>
        <v>#N/A</v>
      </c>
      <c r="H33" s="44" t="e">
        <f>VLOOKUP($E$3:E:E,Sheet2!$A$3:$E$18,4,FALSE)</f>
        <v>#N/A</v>
      </c>
      <c r="I33" s="44" t="e">
        <f>VLOOKUP($E$3:E:E,Sheet2!$A$3:$F$18,5,FALSE)</f>
        <v>#N/A</v>
      </c>
      <c r="L33" s="155"/>
      <c r="M33" s="62" t="s">
        <v>6</v>
      </c>
      <c r="N33" s="13">
        <f>SUM(N23:N24)</f>
        <v>1</v>
      </c>
      <c r="O33" s="6">
        <f>N33/R20</f>
        <v>1</v>
      </c>
      <c r="P33" s="16" t="e">
        <f>SUM(P23:P24)</f>
        <v>#DIV/0!</v>
      </c>
      <c r="Q33" s="3" t="e">
        <f>P33/X20</f>
        <v>#DIV/0!</v>
      </c>
      <c r="R33" s="93" t="e">
        <f>SUM(O33,Q33)/2</f>
        <v>#DIV/0!</v>
      </c>
      <c r="T33" s="158"/>
      <c r="U33" s="65" t="str">
        <f t="shared" si="0"/>
        <v>ISFJ</v>
      </c>
      <c r="V33" s="60">
        <f>LARGE($S$4:$S$19,11)</f>
        <v>0</v>
      </c>
      <c r="W33" s="61" t="e">
        <f t="shared" si="1"/>
        <v>#DIV/0!</v>
      </c>
      <c r="X33" s="63" t="e">
        <f>LARGE($Y$4:$Y$19,11)</f>
        <v>#DIV/0!</v>
      </c>
      <c r="Y33" s="128" t="e">
        <f t="shared" si="3"/>
        <v>#DIV/0!</v>
      </c>
      <c r="Z33" s="112" t="e">
        <f>LARGE($AC$23:$AC$38,11)</f>
        <v>#DIV/0!</v>
      </c>
      <c r="AA33" s="70">
        <f>COUNTIF(Z33:$Z$38,Z33)</f>
        <v>6</v>
      </c>
      <c r="AB33" s="70" t="e">
        <f t="shared" si="4"/>
        <v>#DIV/0!</v>
      </c>
      <c r="AC33" s="74" t="e">
        <f t="shared" si="2"/>
        <v>#DIV/0!</v>
      </c>
      <c r="AD33" s="70">
        <f>COUNTIF(AC33:$AC$38,AC33)</f>
        <v>6</v>
      </c>
      <c r="AE33" s="68" t="e">
        <f t="shared" si="5"/>
        <v>#DIV/0!</v>
      </c>
      <c r="AF33" s="38" t="s">
        <v>26</v>
      </c>
      <c r="AG33" s="69"/>
      <c r="AH33" s="73">
        <f>COUNTIF(V33:$V$38,V33)</f>
        <v>6</v>
      </c>
      <c r="AI33" s="67" t="str">
        <f>V33:$V$38&amp;AH33:$AH$38</f>
        <v>06</v>
      </c>
      <c r="AJ33" s="68">
        <f>COUNTIF(X33:$X$38,X33)</f>
        <v>6</v>
      </c>
      <c r="AK33" s="68" t="e">
        <f>X33:$X$38&amp;AJ33:$AJ$38</f>
        <v>#DIV/0!</v>
      </c>
      <c r="AL33" s="68"/>
      <c r="AM33" s="69"/>
      <c r="AN33" s="69"/>
      <c r="AO33" s="69"/>
    </row>
    <row r="34" spans="1:44" x14ac:dyDescent="0.25">
      <c r="A34" s="42"/>
      <c r="B34" s="42"/>
      <c r="C34" s="43"/>
      <c r="D34" s="43"/>
      <c r="E34" s="43"/>
      <c r="F34" s="44"/>
      <c r="G34" s="44"/>
      <c r="H34" s="44"/>
      <c r="I34" s="44"/>
      <c r="L34" s="155"/>
      <c r="M34" s="62" t="s">
        <v>7</v>
      </c>
      <c r="N34" s="13">
        <f>SUM(N25:N26)</f>
        <v>0</v>
      </c>
      <c r="O34" s="6">
        <f>N34/R20</f>
        <v>0</v>
      </c>
      <c r="P34" s="16" t="e">
        <f>SUM(P25:P26)</f>
        <v>#DIV/0!</v>
      </c>
      <c r="Q34" s="3" t="e">
        <f>P34/X20</f>
        <v>#DIV/0!</v>
      </c>
      <c r="R34" s="93" t="e">
        <f>SUM(O34,Q34)/2</f>
        <v>#DIV/0!</v>
      </c>
      <c r="T34" s="158"/>
      <c r="U34" s="65" t="str">
        <f t="shared" si="0"/>
        <v>INFJ</v>
      </c>
      <c r="V34" s="60">
        <f>LARGE($S$4:$S$19,12)</f>
        <v>0</v>
      </c>
      <c r="W34" s="61" t="e">
        <f t="shared" si="1"/>
        <v>#DIV/0!</v>
      </c>
      <c r="X34" s="63" t="e">
        <f>LARGE($Y$4:$Y$19,12)</f>
        <v>#DIV/0!</v>
      </c>
      <c r="Y34" s="128" t="e">
        <f t="shared" si="3"/>
        <v>#DIV/0!</v>
      </c>
      <c r="Z34" s="112" t="e">
        <f>LARGE($AC$23:$AC$38,12)</f>
        <v>#DIV/0!</v>
      </c>
      <c r="AA34" s="70">
        <f>COUNTIF(Z34:$Z$38,Z34)</f>
        <v>5</v>
      </c>
      <c r="AB34" s="70" t="e">
        <f t="shared" si="4"/>
        <v>#DIV/0!</v>
      </c>
      <c r="AC34" s="74" t="e">
        <f t="shared" si="2"/>
        <v>#DIV/0!</v>
      </c>
      <c r="AD34" s="70">
        <f>COUNTIF(AC34:$AC$38,AC34)</f>
        <v>5</v>
      </c>
      <c r="AE34" s="68" t="e">
        <f t="shared" si="5"/>
        <v>#DIV/0!</v>
      </c>
      <c r="AF34" s="38" t="s">
        <v>30</v>
      </c>
      <c r="AG34" s="69"/>
      <c r="AH34" s="73">
        <f>COUNTIF(V34:$V$38,V34)</f>
        <v>5</v>
      </c>
      <c r="AI34" s="67" t="str">
        <f>V34:$V$38&amp;AH34:$AH$38</f>
        <v>05</v>
      </c>
      <c r="AJ34" s="68">
        <f>COUNTIF(X34:$X$38,X34)</f>
        <v>5</v>
      </c>
      <c r="AK34" s="68" t="e">
        <f>X34:$X$38&amp;AJ34:$AJ$38</f>
        <v>#DIV/0!</v>
      </c>
      <c r="AL34" s="68"/>
      <c r="AM34" s="69"/>
      <c r="AN34" s="69"/>
      <c r="AO34" s="69"/>
    </row>
    <row r="35" spans="1:44" x14ac:dyDescent="0.25">
      <c r="A35" s="42"/>
      <c r="B35" s="42"/>
      <c r="C35" s="43"/>
      <c r="D35" s="43"/>
      <c r="E35" s="43"/>
      <c r="F35" s="44"/>
      <c r="G35" s="44"/>
      <c r="H35" s="44"/>
      <c r="I35" s="44"/>
      <c r="L35" s="155"/>
      <c r="M35" s="62" t="s">
        <v>39</v>
      </c>
      <c r="N35" s="32"/>
      <c r="O35" s="6">
        <f>SUM(O33:O34)</f>
        <v>1</v>
      </c>
      <c r="P35" s="33"/>
      <c r="Q35" s="3" t="e">
        <f>SUM(Q33:Q34)</f>
        <v>#DIV/0!</v>
      </c>
      <c r="R35" s="93" t="e">
        <f>SUM(R33:R34)</f>
        <v>#DIV/0!</v>
      </c>
      <c r="T35" s="158"/>
      <c r="U35" s="65" t="str">
        <f t="shared" si="0"/>
        <v>ESTJ</v>
      </c>
      <c r="V35" s="60">
        <f>LARGE($S$4:$S$19,13)</f>
        <v>0</v>
      </c>
      <c r="W35" s="61" t="e">
        <f t="shared" si="1"/>
        <v>#DIV/0!</v>
      </c>
      <c r="X35" s="63" t="e">
        <f>LARGE($Y$4:$Y$19,13)</f>
        <v>#DIV/0!</v>
      </c>
      <c r="Y35" s="128" t="e">
        <f t="shared" si="3"/>
        <v>#DIV/0!</v>
      </c>
      <c r="Z35" s="112" t="e">
        <f>LARGE($AC$23:$AC$38,13)</f>
        <v>#DIV/0!</v>
      </c>
      <c r="AA35" s="70">
        <f>COUNTIF(Z35:$Z$38,Z35)</f>
        <v>4</v>
      </c>
      <c r="AB35" s="70" t="e">
        <f t="shared" si="4"/>
        <v>#DIV/0!</v>
      </c>
      <c r="AC35" s="74" t="e">
        <f t="shared" si="2"/>
        <v>#DIV/0!</v>
      </c>
      <c r="AD35" s="70">
        <f>COUNTIF(AC35:$AC$38,AC35)</f>
        <v>4</v>
      </c>
      <c r="AE35" s="68" t="e">
        <f t="shared" si="5"/>
        <v>#DIV/0!</v>
      </c>
      <c r="AF35" s="38" t="s">
        <v>31</v>
      </c>
      <c r="AG35" s="69"/>
      <c r="AH35" s="73">
        <f>COUNTIF(V35:$V$38,V35)</f>
        <v>4</v>
      </c>
      <c r="AI35" s="67" t="str">
        <f>V35:$V$38&amp;AH35:$AH$38</f>
        <v>04</v>
      </c>
      <c r="AJ35" s="68">
        <f>COUNTIF(X35:$X$38,X35)</f>
        <v>4</v>
      </c>
      <c r="AK35" s="68" t="e">
        <f>X35:$X$38&amp;AJ35:$AJ$38</f>
        <v>#DIV/0!</v>
      </c>
      <c r="AL35" s="68"/>
      <c r="AM35" s="69"/>
      <c r="AN35" s="69"/>
      <c r="AO35" s="69"/>
    </row>
    <row r="36" spans="1:44" ht="13.8" customHeight="1" x14ac:dyDescent="0.25">
      <c r="A36" s="42"/>
      <c r="B36" s="42"/>
      <c r="C36" s="43"/>
      <c r="D36" s="43"/>
      <c r="E36" s="43"/>
      <c r="F36" s="44"/>
      <c r="G36" s="44"/>
      <c r="H36" s="44"/>
      <c r="I36" s="44"/>
      <c r="L36" s="155"/>
      <c r="M36" s="18"/>
      <c r="N36" s="18"/>
      <c r="O36" s="94"/>
      <c r="P36" s="18"/>
      <c r="Q36" s="94"/>
      <c r="R36" s="93"/>
      <c r="T36" s="158"/>
      <c r="U36" s="65" t="str">
        <f t="shared" si="0"/>
        <v>ENTJ</v>
      </c>
      <c r="V36" s="60">
        <f>LARGE($S$4:$S$19,14)</f>
        <v>0</v>
      </c>
      <c r="W36" s="61" t="e">
        <f t="shared" si="1"/>
        <v>#DIV/0!</v>
      </c>
      <c r="X36" s="63" t="e">
        <f>LARGE($Y$4:$Y$19,14)</f>
        <v>#DIV/0!</v>
      </c>
      <c r="Y36" s="128" t="e">
        <f t="shared" si="3"/>
        <v>#DIV/0!</v>
      </c>
      <c r="Z36" s="112" t="e">
        <f>LARGE($AC$23:$AC$38,14)</f>
        <v>#DIV/0!</v>
      </c>
      <c r="AA36" s="70">
        <f>COUNTIF(Z36:$Z$38,Z36)</f>
        <v>3</v>
      </c>
      <c r="AB36" s="70" t="e">
        <f t="shared" si="4"/>
        <v>#DIV/0!</v>
      </c>
      <c r="AC36" s="74" t="e">
        <f t="shared" si="2"/>
        <v>#DIV/0!</v>
      </c>
      <c r="AD36" s="70">
        <f>COUNTIF(AC36:$AC$38,AC36)</f>
        <v>3</v>
      </c>
      <c r="AE36" s="68" t="e">
        <f t="shared" si="5"/>
        <v>#DIV/0!</v>
      </c>
      <c r="AF36" s="38" t="s">
        <v>24</v>
      </c>
      <c r="AG36" s="69"/>
      <c r="AH36" s="73">
        <f>COUNTIF(V36:$V$38,V36)</f>
        <v>3</v>
      </c>
      <c r="AI36" s="67" t="str">
        <f>V36:$V$38&amp;AH36:$AH$38</f>
        <v>03</v>
      </c>
      <c r="AJ36" s="68">
        <f>COUNTIF(X36:$X$38,X36)</f>
        <v>3</v>
      </c>
      <c r="AK36" s="68" t="e">
        <f>X36:$X$38&amp;AJ36:$AJ$38</f>
        <v>#DIV/0!</v>
      </c>
      <c r="AL36" s="68"/>
      <c r="AM36" s="69"/>
      <c r="AN36" s="69"/>
      <c r="AO36" s="69"/>
    </row>
    <row r="37" spans="1:44" x14ac:dyDescent="0.25">
      <c r="A37" s="42"/>
      <c r="B37" s="42"/>
      <c r="C37" s="43"/>
      <c r="D37" s="43"/>
      <c r="E37" s="43"/>
      <c r="F37" s="44"/>
      <c r="G37" s="44"/>
      <c r="H37" s="44"/>
      <c r="I37" s="44"/>
      <c r="L37" s="155"/>
      <c r="M37" s="62" t="s">
        <v>8</v>
      </c>
      <c r="N37" s="2">
        <f>SUM(R4,R8:R9,R12,R14,R16:R17,R6)</f>
        <v>1</v>
      </c>
      <c r="O37" s="6">
        <f>N37/R20</f>
        <v>1</v>
      </c>
      <c r="P37" s="16" t="e">
        <f>SUM(X4,X6,X8,X9,X12,X14,X16,X17)</f>
        <v>#DIV/0!</v>
      </c>
      <c r="Q37" s="3" t="e">
        <f>P37/X20</f>
        <v>#DIV/0!</v>
      </c>
      <c r="R37" s="93" t="e">
        <f>SUM(O37,Q37)/2</f>
        <v>#DIV/0!</v>
      </c>
      <c r="S37" s="12"/>
      <c r="T37" s="158"/>
      <c r="U37" s="65" t="str">
        <f t="shared" si="0"/>
        <v>ESFJ</v>
      </c>
      <c r="V37" s="60">
        <f>LARGE($S$4:$S$19,15)</f>
        <v>0</v>
      </c>
      <c r="W37" s="61" t="e">
        <f t="shared" si="1"/>
        <v>#DIV/0!</v>
      </c>
      <c r="X37" s="63" t="e">
        <f>LARGE($Y$4:$Y$19,15)</f>
        <v>#DIV/0!</v>
      </c>
      <c r="Y37" s="128" t="e">
        <f t="shared" si="3"/>
        <v>#DIV/0!</v>
      </c>
      <c r="Z37" s="112" t="e">
        <f>LARGE($AC$23:$AC$38,15)</f>
        <v>#DIV/0!</v>
      </c>
      <c r="AA37" s="70">
        <f>COUNTIF(Z37:$Z$38,Z37)</f>
        <v>2</v>
      </c>
      <c r="AB37" s="70" t="e">
        <f t="shared" si="4"/>
        <v>#DIV/0!</v>
      </c>
      <c r="AC37" s="74" t="e">
        <f t="shared" si="2"/>
        <v>#DIV/0!</v>
      </c>
      <c r="AD37" s="70">
        <f>COUNTIF(AC37:$AC$38,AC37)</f>
        <v>2</v>
      </c>
      <c r="AE37" s="68" t="e">
        <f t="shared" si="5"/>
        <v>#DIV/0!</v>
      </c>
      <c r="AF37" s="38" t="s">
        <v>32</v>
      </c>
      <c r="AG37" s="69"/>
      <c r="AH37" s="73">
        <f>COUNTIF(V37:$V$38,V37)</f>
        <v>2</v>
      </c>
      <c r="AI37" s="67" t="str">
        <f>V37:$V$38&amp;AH37:$AH$38</f>
        <v>02</v>
      </c>
      <c r="AJ37" s="68">
        <f>COUNTIF(X37:$X$38,X37)</f>
        <v>2</v>
      </c>
      <c r="AK37" s="68" t="e">
        <f>X37:$X$38&amp;AJ37:$AJ$38</f>
        <v>#DIV/0!</v>
      </c>
      <c r="AL37" s="68"/>
      <c r="AM37" s="69"/>
      <c r="AN37" s="69"/>
      <c r="AO37" s="69"/>
    </row>
    <row r="38" spans="1:44" x14ac:dyDescent="0.25">
      <c r="A38" s="42"/>
      <c r="B38" s="42"/>
      <c r="C38" s="43"/>
      <c r="D38" s="43"/>
      <c r="E38" s="43"/>
      <c r="F38" s="44"/>
      <c r="G38" s="44"/>
      <c r="H38" s="44"/>
      <c r="I38" s="44"/>
      <c r="L38" s="155"/>
      <c r="M38" s="62" t="s">
        <v>9</v>
      </c>
      <c r="N38" s="2">
        <f>SUM(R10:R11,R18:R19,R5,R7,R13,R15)</f>
        <v>0</v>
      </c>
      <c r="O38" s="6">
        <f>N38/R20</f>
        <v>0</v>
      </c>
      <c r="P38" s="16" t="e">
        <f>SUM(X5,X7,X10,X11,X13,X15,X18,X19)</f>
        <v>#DIV/0!</v>
      </c>
      <c r="Q38" s="3" t="e">
        <f>P38/X20</f>
        <v>#DIV/0!</v>
      </c>
      <c r="R38" s="93" t="e">
        <f>SUM(O38,Q38)/2</f>
        <v>#DIV/0!</v>
      </c>
      <c r="S38" s="12"/>
      <c r="T38" s="158"/>
      <c r="U38" s="130" t="str">
        <f t="shared" si="0"/>
        <v>ENFJ</v>
      </c>
      <c r="V38" s="131">
        <f>LARGE($S$4:$S$19,16)</f>
        <v>0</v>
      </c>
      <c r="W38" s="129" t="e">
        <f t="shared" si="1"/>
        <v>#DIV/0!</v>
      </c>
      <c r="X38" s="132" t="e">
        <f>LARGE($Y$4:$Y$19,16)</f>
        <v>#DIV/0!</v>
      </c>
      <c r="Y38" s="128" t="e">
        <f t="shared" si="3"/>
        <v>#DIV/0!</v>
      </c>
      <c r="Z38" s="112" t="e">
        <f>LARGE($AC$23:$AC$38,16)</f>
        <v>#DIV/0!</v>
      </c>
      <c r="AA38" s="70">
        <f>COUNTIF(Z38:$Z$38,Z38)</f>
        <v>1</v>
      </c>
      <c r="AB38" s="70" t="e">
        <f t="shared" si="4"/>
        <v>#DIV/0!</v>
      </c>
      <c r="AC38" s="74" t="e">
        <f t="shared" si="2"/>
        <v>#DIV/0!</v>
      </c>
      <c r="AD38" s="70">
        <f>COUNTIF(AC38:$AC$38,AC38)</f>
        <v>1</v>
      </c>
      <c r="AE38" s="68" t="e">
        <f t="shared" si="5"/>
        <v>#DIV/0!</v>
      </c>
      <c r="AF38" s="38" t="s">
        <v>28</v>
      </c>
      <c r="AG38" s="69"/>
      <c r="AH38" s="73">
        <f>COUNTIF(V38:$V$38,V38)</f>
        <v>1</v>
      </c>
      <c r="AI38" s="67" t="str">
        <f>V38:$V$38&amp;AH38:$AH$38</f>
        <v>01</v>
      </c>
      <c r="AJ38" s="67">
        <f>COUNTIF(X38:$X$38,X38)</f>
        <v>1</v>
      </c>
      <c r="AK38" s="67" t="e">
        <f>X38:$X$38&amp;AJ38:$AJ$38</f>
        <v>#DIV/0!</v>
      </c>
      <c r="AL38" s="67"/>
      <c r="AM38" s="69"/>
      <c r="AN38" s="69"/>
      <c r="AO38" s="69"/>
    </row>
    <row r="39" spans="1:44" ht="13.8" customHeight="1" x14ac:dyDescent="0.25">
      <c r="A39" s="42"/>
      <c r="B39" s="42"/>
      <c r="C39" s="43"/>
      <c r="D39" s="43"/>
      <c r="E39" s="43"/>
      <c r="F39" s="44"/>
      <c r="G39" s="44"/>
      <c r="H39" s="44"/>
      <c r="I39" s="44"/>
      <c r="L39" s="155"/>
      <c r="M39" s="62" t="s">
        <v>39</v>
      </c>
      <c r="N39" s="32"/>
      <c r="O39" s="6">
        <f>SUM(O37:O38)</f>
        <v>1</v>
      </c>
      <c r="P39" s="33"/>
      <c r="Q39" s="3" t="e">
        <f>SUM(Q37:Q38)</f>
        <v>#DIV/0!</v>
      </c>
      <c r="R39" s="93" t="e">
        <f>SUM(R37:R38)</f>
        <v>#DIV/0!</v>
      </c>
      <c r="S39" s="12"/>
      <c r="T39" s="113" t="s">
        <v>98</v>
      </c>
      <c r="U39" s="123"/>
      <c r="V39" s="124">
        <f>SUM(V23:V38)</f>
        <v>1</v>
      </c>
      <c r="W39" s="126"/>
      <c r="X39" s="127" t="e">
        <f>SUM(X23:X38)</f>
        <v>#DIV/0!</v>
      </c>
      <c r="Y39" s="114"/>
      <c r="Z39" s="115" t="e">
        <f>SUM(Z23:Z38)</f>
        <v>#DIV/0!</v>
      </c>
      <c r="AA39" s="67"/>
      <c r="AB39" s="67"/>
      <c r="AC39" s="89" t="e">
        <f>SUM(AC23:AC38)</f>
        <v>#DIV/0!</v>
      </c>
      <c r="AD39" s="67">
        <f>COUNTIF(AC$38:$AC39,AC39)</f>
        <v>2</v>
      </c>
      <c r="AE39" s="68" t="e">
        <f t="shared" si="5"/>
        <v>#DIV/0!</v>
      </c>
      <c r="AF39" s="69"/>
      <c r="AG39" s="69"/>
      <c r="AH39" s="69"/>
      <c r="AI39" s="69"/>
      <c r="AJ39" s="69"/>
      <c r="AK39" s="69"/>
      <c r="AL39" s="69"/>
      <c r="AM39" s="69"/>
      <c r="AN39" s="69"/>
      <c r="AO39" s="69"/>
    </row>
    <row r="40" spans="1:44" x14ac:dyDescent="0.25">
      <c r="A40" s="42"/>
      <c r="B40" s="42"/>
      <c r="C40" s="43"/>
      <c r="D40" s="43"/>
      <c r="E40" s="43"/>
      <c r="F40" s="44"/>
      <c r="G40" s="44"/>
      <c r="H40" s="44"/>
      <c r="I40" s="44"/>
      <c r="L40" s="155"/>
      <c r="M40" s="18"/>
      <c r="N40" s="18"/>
      <c r="O40" s="94"/>
      <c r="P40" s="18"/>
      <c r="Q40" s="94"/>
      <c r="R40" s="93"/>
      <c r="S40" s="12"/>
      <c r="Y40" s="48"/>
      <c r="Z40" s="42"/>
      <c r="AA40" s="67"/>
      <c r="AB40" s="67"/>
      <c r="AC40" s="67"/>
      <c r="AD40" s="67"/>
      <c r="AE40" s="68"/>
      <c r="AF40" s="69"/>
      <c r="AG40" s="69"/>
      <c r="AH40" s="69"/>
      <c r="AI40" s="69"/>
      <c r="AJ40" s="69"/>
      <c r="AK40" s="69"/>
      <c r="AL40" s="69"/>
      <c r="AM40" s="69"/>
      <c r="AN40" s="69"/>
      <c r="AO40" s="69"/>
    </row>
    <row r="41" spans="1:44" x14ac:dyDescent="0.25">
      <c r="A41" s="42"/>
      <c r="B41" s="42"/>
      <c r="C41" s="43"/>
      <c r="D41" s="43"/>
      <c r="E41" s="43"/>
      <c r="F41" s="44"/>
      <c r="G41" s="44"/>
      <c r="H41" s="44"/>
      <c r="I41" s="44"/>
      <c r="L41" s="155"/>
      <c r="M41" s="62" t="s">
        <v>10</v>
      </c>
      <c r="N41" s="13">
        <f>SUM(R4:R11)</f>
        <v>0</v>
      </c>
      <c r="O41" s="6">
        <f>N41/R20</f>
        <v>0</v>
      </c>
      <c r="P41" s="16" t="e">
        <f>SUM(X4:X7,X8:X11)</f>
        <v>#DIV/0!</v>
      </c>
      <c r="Q41" s="3" t="e">
        <f>P41/X20</f>
        <v>#DIV/0!</v>
      </c>
      <c r="R41" s="93" t="e">
        <f>SUM(O41,Q41)/2</f>
        <v>#DIV/0!</v>
      </c>
      <c r="S41" s="12"/>
      <c r="Y41" s="48"/>
      <c r="Z41" s="42"/>
      <c r="AA41" s="67"/>
      <c r="AB41" s="67"/>
      <c r="AC41" s="67"/>
      <c r="AD41" s="67"/>
      <c r="AE41" s="68"/>
      <c r="AF41" s="69"/>
      <c r="AG41" s="69"/>
      <c r="AH41" s="69"/>
      <c r="AI41" s="69"/>
      <c r="AJ41" s="69"/>
      <c r="AK41" s="69"/>
      <c r="AL41" s="69"/>
      <c r="AM41" s="69"/>
      <c r="AN41" s="69"/>
      <c r="AO41" s="69"/>
    </row>
    <row r="42" spans="1:44" x14ac:dyDescent="0.25">
      <c r="A42" s="42"/>
      <c r="B42" s="42"/>
      <c r="C42" s="43"/>
      <c r="D42" s="43"/>
      <c r="E42" s="43"/>
      <c r="F42" s="44"/>
      <c r="G42" s="44"/>
      <c r="H42" s="44"/>
      <c r="I42" s="44"/>
      <c r="L42" s="155"/>
      <c r="M42" s="62" t="s">
        <v>11</v>
      </c>
      <c r="N42" s="13">
        <f>SUM(R12:R19)</f>
        <v>1</v>
      </c>
      <c r="O42" s="6">
        <f>N42/R20</f>
        <v>1</v>
      </c>
      <c r="P42" s="16" t="e">
        <f>SUM(X12:X19)</f>
        <v>#DIV/0!</v>
      </c>
      <c r="Q42" s="3" t="e">
        <f>P42/X20</f>
        <v>#DIV/0!</v>
      </c>
      <c r="R42" s="93" t="e">
        <f>SUM(O42,Q42)/2</f>
        <v>#DIV/0!</v>
      </c>
      <c r="S42" s="12"/>
      <c r="Y42" s="48"/>
      <c r="Z42" s="42"/>
      <c r="AA42" s="67"/>
      <c r="AB42" s="67"/>
      <c r="AC42" s="67"/>
      <c r="AD42" s="67"/>
      <c r="AE42" s="68"/>
      <c r="AF42" s="69"/>
      <c r="AG42" s="69"/>
      <c r="AH42" s="69"/>
      <c r="AI42" s="69"/>
      <c r="AJ42" s="69"/>
      <c r="AK42" s="69"/>
      <c r="AL42" s="69"/>
      <c r="AM42" s="69"/>
      <c r="AN42" s="69"/>
      <c r="AO42" s="69"/>
    </row>
    <row r="43" spans="1:44" ht="13.8" customHeight="1" x14ac:dyDescent="0.25">
      <c r="A43" s="42"/>
      <c r="B43" s="42"/>
      <c r="C43" s="43"/>
      <c r="D43" s="43"/>
      <c r="E43" s="43"/>
      <c r="F43" s="44"/>
      <c r="G43" s="44"/>
      <c r="H43" s="44"/>
      <c r="I43" s="44"/>
      <c r="L43" s="156"/>
      <c r="M43" s="79" t="s">
        <v>39</v>
      </c>
      <c r="N43" s="95">
        <f>SUM(N41:N42)</f>
        <v>1</v>
      </c>
      <c r="O43" s="96">
        <f>SUM(O41:O42)</f>
        <v>1</v>
      </c>
      <c r="P43" s="97" t="e">
        <f>SUM(P41:P42)</f>
        <v>#DIV/0!</v>
      </c>
      <c r="Q43" s="98" t="e">
        <f>SUM(Q41:Q42)</f>
        <v>#DIV/0!</v>
      </c>
      <c r="R43" s="99" t="e">
        <f>SUM(R41:R42)</f>
        <v>#DIV/0!</v>
      </c>
      <c r="S43" s="12"/>
      <c r="Y43" s="48"/>
      <c r="Z43" s="42"/>
      <c r="AA43" s="67"/>
      <c r="AB43" s="67"/>
      <c r="AC43" s="67"/>
      <c r="AD43" s="67"/>
      <c r="AE43" s="68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</row>
    <row r="44" spans="1:44" x14ac:dyDescent="0.25">
      <c r="A44" s="42"/>
      <c r="B44" s="42"/>
      <c r="C44" s="43"/>
      <c r="D44" s="43"/>
      <c r="E44" s="43"/>
      <c r="F44" s="44"/>
      <c r="G44" s="44"/>
      <c r="H44" s="44"/>
      <c r="I44" s="44"/>
      <c r="L44" s="58"/>
      <c r="S44" s="12"/>
      <c r="Y44" s="48"/>
      <c r="Z44" s="42"/>
      <c r="AA44" s="67"/>
      <c r="AB44" s="67"/>
      <c r="AC44" s="67"/>
      <c r="AD44" s="67"/>
      <c r="AE44" s="68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</row>
    <row r="45" spans="1:44" ht="13.8" customHeight="1" x14ac:dyDescent="0.25">
      <c r="A45" s="42"/>
      <c r="B45" s="42"/>
      <c r="C45" s="43"/>
      <c r="D45" s="43"/>
      <c r="E45" s="43"/>
      <c r="F45" s="44"/>
      <c r="G45" s="44"/>
      <c r="H45" s="44"/>
      <c r="I45" s="44"/>
      <c r="S45" s="38" t="s">
        <v>97</v>
      </c>
      <c r="AA45" s="70" t="s">
        <v>102</v>
      </c>
      <c r="AB45" s="70" t="s">
        <v>103</v>
      </c>
      <c r="AC45" s="70" t="s">
        <v>104</v>
      </c>
      <c r="AD45" s="70" t="s">
        <v>102</v>
      </c>
      <c r="AE45" s="68" t="s">
        <v>103</v>
      </c>
      <c r="AF45" s="70" t="s">
        <v>105</v>
      </c>
      <c r="AG45" s="69"/>
      <c r="AH45" s="67" t="s">
        <v>95</v>
      </c>
      <c r="AI45" s="67" t="s">
        <v>96</v>
      </c>
      <c r="AJ45" s="67" t="s">
        <v>95</v>
      </c>
      <c r="AK45" s="67" t="s">
        <v>96</v>
      </c>
      <c r="AL45" s="67" t="s">
        <v>97</v>
      </c>
      <c r="AM45" s="38" t="s">
        <v>95</v>
      </c>
      <c r="AN45" s="67" t="s">
        <v>96</v>
      </c>
      <c r="AO45" s="67" t="s">
        <v>95</v>
      </c>
      <c r="AP45" s="38" t="s">
        <v>96</v>
      </c>
      <c r="AQ45" s="69"/>
      <c r="AR45" s="69"/>
    </row>
    <row r="46" spans="1:44" x14ac:dyDescent="0.25">
      <c r="L46" s="154" t="s">
        <v>94</v>
      </c>
      <c r="M46" s="100" t="s">
        <v>40</v>
      </c>
      <c r="N46" s="101">
        <f>SUM(R4:R5)</f>
        <v>0</v>
      </c>
      <c r="O46" s="101">
        <f>N46:N53/R20</f>
        <v>0</v>
      </c>
      <c r="P46" s="102" t="e">
        <f>SUM(X4:X5)</f>
        <v>#DIV/0!</v>
      </c>
      <c r="Q46" s="102" t="e">
        <f>P46:P53/X20</f>
        <v>#DIV/0!</v>
      </c>
      <c r="R46" s="103" t="e">
        <f t="shared" ref="R46:R53" si="6">SUM(O46,Q46)/2</f>
        <v>#DIV/0!</v>
      </c>
      <c r="T46" s="164" t="s">
        <v>89</v>
      </c>
      <c r="U46" s="116" t="str">
        <f t="shared" ref="U46:U53" si="7">VLOOKUP(AN46,$AI$46:$AL$53,4,FALSE)</f>
        <v>Ni-Se</v>
      </c>
      <c r="V46" s="117">
        <f>LARGE($O$46:$O$53,1)</f>
        <v>1</v>
      </c>
      <c r="W46" s="76" t="e">
        <f t="shared" ref="W46:W53" si="8">VLOOKUP(AP46,$AK$46:$AL$53,2,FALSE)</f>
        <v>#DIV/0!</v>
      </c>
      <c r="X46" s="118" t="e">
        <f>LARGE($Q$46:$Q$53,1)</f>
        <v>#DIV/0!</v>
      </c>
      <c r="Y46" s="119" t="e">
        <f>VLOOKUP(AB46,$AE$46:$AF$53,2,0)</f>
        <v>#DIV/0!</v>
      </c>
      <c r="Z46" s="120" t="e">
        <f>LARGE($AC$46:$AC$53,1)</f>
        <v>#DIV/0!</v>
      </c>
      <c r="AA46" s="70">
        <f>COUNTIF(Z46:$Z$53,Z46)</f>
        <v>8</v>
      </c>
      <c r="AB46" s="70" t="e">
        <f>Z46&amp;AA46</f>
        <v>#DIV/0!</v>
      </c>
      <c r="AC46" s="66" t="e">
        <f t="shared" ref="AC46:AC53" si="9">SUM(O46,Q46)/2</f>
        <v>#DIV/0!</v>
      </c>
      <c r="AD46" s="70">
        <f>COUNTIF(AC46:$AC$53,AC46)</f>
        <v>8</v>
      </c>
      <c r="AE46" s="68" t="e">
        <f>AC46&amp;AD46</f>
        <v>#DIV/0!</v>
      </c>
      <c r="AF46" s="38" t="s">
        <v>40</v>
      </c>
      <c r="AG46" s="69"/>
      <c r="AH46" s="67">
        <f>COUNTIF(O46:$O$53,O46)</f>
        <v>7</v>
      </c>
      <c r="AI46" s="67" t="str">
        <f>O46:$O$53&amp;AH46:$AH$53</f>
        <v>07</v>
      </c>
      <c r="AJ46" s="67">
        <f>COUNTIF(Q46:$Q$53,Q46)</f>
        <v>8</v>
      </c>
      <c r="AK46" s="67" t="e">
        <f>Q46:$Q$53&amp;AJ46:$AJ$53</f>
        <v>#DIV/0!</v>
      </c>
      <c r="AL46" s="38" t="s">
        <v>40</v>
      </c>
      <c r="AM46" s="67">
        <f>COUNTIF(V46:$V$53,V46)</f>
        <v>1</v>
      </c>
      <c r="AN46" s="67" t="str">
        <f>V46:$V$53&amp;AM46:$AM$53</f>
        <v>11</v>
      </c>
      <c r="AO46" s="67">
        <f>COUNTIF(X46:$X$53,X46)</f>
        <v>8</v>
      </c>
      <c r="AP46" s="67" t="e">
        <f>X46:$X$53&amp;AO46:$AO$53</f>
        <v>#DIV/0!</v>
      </c>
      <c r="AQ46" s="69"/>
      <c r="AR46" s="69"/>
    </row>
    <row r="47" spans="1:44" x14ac:dyDescent="0.25">
      <c r="L47" s="155"/>
      <c r="M47" s="20" t="s">
        <v>41</v>
      </c>
      <c r="N47" s="40">
        <f>SUM(R6:R7)</f>
        <v>0</v>
      </c>
      <c r="O47" s="40">
        <f>N46:N53/R20</f>
        <v>0</v>
      </c>
      <c r="P47" s="41" t="e">
        <f>SUM(X6:X7)</f>
        <v>#DIV/0!</v>
      </c>
      <c r="Q47" s="41" t="e">
        <f>P46:P53/X20</f>
        <v>#DIV/0!</v>
      </c>
      <c r="R47" s="104" t="e">
        <f t="shared" si="6"/>
        <v>#DIV/0!</v>
      </c>
      <c r="T47" s="165"/>
      <c r="U47" s="65" t="str">
        <f t="shared" si="7"/>
        <v>Se-Ni</v>
      </c>
      <c r="V47" s="60">
        <f>LARGE($O$46:$O$53,2)</f>
        <v>0</v>
      </c>
      <c r="W47" s="61" t="e">
        <f t="shared" si="8"/>
        <v>#DIV/0!</v>
      </c>
      <c r="X47" s="63" t="e">
        <f>LARGE($Q$46:$Q$53,2)</f>
        <v>#DIV/0!</v>
      </c>
      <c r="Y47" s="64" t="e">
        <f t="shared" ref="Y47:Y53" si="10">VLOOKUP(AB47,$AE$46:$AF$53,2,0)</f>
        <v>#DIV/0!</v>
      </c>
      <c r="Z47" s="93" t="e">
        <f>LARGE($AC$46:$AC$53,2)</f>
        <v>#DIV/0!</v>
      </c>
      <c r="AA47" s="70">
        <f>COUNTIF(Z47:$Z$53,Z47)</f>
        <v>7</v>
      </c>
      <c r="AB47" s="70" t="e">
        <f t="shared" ref="AB47:AB53" si="11">Z47&amp;AA47</f>
        <v>#DIV/0!</v>
      </c>
      <c r="AC47" s="66" t="e">
        <f t="shared" si="9"/>
        <v>#DIV/0!</v>
      </c>
      <c r="AD47" s="70">
        <f>COUNTIF(AC47:$AC$53,AC47)</f>
        <v>7</v>
      </c>
      <c r="AE47" s="68" t="e">
        <f t="shared" ref="AE47:AE53" si="12">AC47&amp;AD47</f>
        <v>#DIV/0!</v>
      </c>
      <c r="AF47" s="38" t="s">
        <v>41</v>
      </c>
      <c r="AG47" s="69"/>
      <c r="AH47" s="67">
        <f>COUNTIF(O47:$O$53,O47)</f>
        <v>6</v>
      </c>
      <c r="AI47" s="67" t="str">
        <f>O47:$O$53&amp;AH47:$AH$53</f>
        <v>06</v>
      </c>
      <c r="AJ47" s="67">
        <f>COUNTIF(Q47:$Q$53,Q47)</f>
        <v>7</v>
      </c>
      <c r="AK47" s="67" t="e">
        <f>Q47:$Q$53&amp;AJ47:$AJ$53</f>
        <v>#DIV/0!</v>
      </c>
      <c r="AL47" s="38" t="s">
        <v>41</v>
      </c>
      <c r="AM47" s="67">
        <f>COUNTIF(V47:$V$53,V47)</f>
        <v>7</v>
      </c>
      <c r="AN47" s="67" t="str">
        <f>V47:$V$53&amp;AM47:$AM$53</f>
        <v>07</v>
      </c>
      <c r="AO47" s="67">
        <f>COUNTIF(X47:$X$53,X47)</f>
        <v>7</v>
      </c>
      <c r="AP47" s="67" t="e">
        <f>X47:$X$53&amp;AO47:$AO$53</f>
        <v>#DIV/0!</v>
      </c>
      <c r="AQ47" s="69"/>
      <c r="AR47" s="69"/>
    </row>
    <row r="48" spans="1:44" x14ac:dyDescent="0.25">
      <c r="L48" s="155"/>
      <c r="M48" s="20" t="s">
        <v>46</v>
      </c>
      <c r="N48" s="40">
        <f>SUM(R8:R9)</f>
        <v>0</v>
      </c>
      <c r="O48" s="40">
        <f>N46:N53/R20</f>
        <v>0</v>
      </c>
      <c r="P48" s="41" t="e">
        <f>SUM(X8:X9)</f>
        <v>#DIV/0!</v>
      </c>
      <c r="Q48" s="41" t="e">
        <f>P46:P53/X20</f>
        <v>#DIV/0!</v>
      </c>
      <c r="R48" s="104" t="e">
        <f t="shared" si="6"/>
        <v>#DIV/0!</v>
      </c>
      <c r="T48" s="165"/>
      <c r="U48" s="65" t="str">
        <f t="shared" si="7"/>
        <v>Ne-Si</v>
      </c>
      <c r="V48" s="60">
        <f>LARGE($O$46:$O$53,3)</f>
        <v>0</v>
      </c>
      <c r="W48" s="61" t="e">
        <f t="shared" si="8"/>
        <v>#DIV/0!</v>
      </c>
      <c r="X48" s="63" t="e">
        <f>LARGE($Q$46:$Q$53,3)</f>
        <v>#DIV/0!</v>
      </c>
      <c r="Y48" s="64" t="e">
        <f t="shared" si="10"/>
        <v>#DIV/0!</v>
      </c>
      <c r="Z48" s="93" t="e">
        <f>LARGE($AC$46:$AC$53,3)</f>
        <v>#DIV/0!</v>
      </c>
      <c r="AA48" s="70">
        <f>COUNTIF(Z48:$Z$53,Z48)</f>
        <v>6</v>
      </c>
      <c r="AB48" s="70" t="e">
        <f t="shared" si="11"/>
        <v>#DIV/0!</v>
      </c>
      <c r="AC48" s="66" t="e">
        <f t="shared" si="9"/>
        <v>#DIV/0!</v>
      </c>
      <c r="AD48" s="70">
        <f>COUNTIF(AC48:$AC$53,AC48)</f>
        <v>6</v>
      </c>
      <c r="AE48" s="68" t="e">
        <f t="shared" si="12"/>
        <v>#DIV/0!</v>
      </c>
      <c r="AF48" s="38" t="s">
        <v>46</v>
      </c>
      <c r="AG48" s="69"/>
      <c r="AH48" s="67">
        <f>COUNTIF(O48:$O$53,O48)</f>
        <v>5</v>
      </c>
      <c r="AI48" s="67" t="str">
        <f>O48:$O$53&amp;AH48:$AH$53</f>
        <v>05</v>
      </c>
      <c r="AJ48" s="67">
        <f>COUNTIF(Q48:$Q$53,Q48)</f>
        <v>6</v>
      </c>
      <c r="AK48" s="67" t="e">
        <f>Q48:$Q$53&amp;AJ48:$AJ$53</f>
        <v>#DIV/0!</v>
      </c>
      <c r="AL48" s="38" t="s">
        <v>46</v>
      </c>
      <c r="AM48" s="67">
        <f>COUNTIF(V48:$V$53,V48)</f>
        <v>6</v>
      </c>
      <c r="AN48" s="67" t="str">
        <f>V48:$V$53&amp;AM48:$AM$53</f>
        <v>06</v>
      </c>
      <c r="AO48" s="67">
        <f>COUNTIF(X48:$X$53,X48)</f>
        <v>6</v>
      </c>
      <c r="AP48" s="67" t="e">
        <f>X48:$X$53&amp;AO48:$AO$53</f>
        <v>#DIV/0!</v>
      </c>
      <c r="AQ48" s="69"/>
      <c r="AR48" s="69"/>
    </row>
    <row r="49" spans="12:44" x14ac:dyDescent="0.25">
      <c r="L49" s="155"/>
      <c r="M49" s="20" t="s">
        <v>47</v>
      </c>
      <c r="N49" s="40">
        <f>SUM(R10:R11)</f>
        <v>0</v>
      </c>
      <c r="O49" s="40">
        <f>N46:N53/R20</f>
        <v>0</v>
      </c>
      <c r="P49" s="41" t="e">
        <f>SUM(X10:X11)</f>
        <v>#DIV/0!</v>
      </c>
      <c r="Q49" s="41" t="e">
        <f>P46:P53/X20</f>
        <v>#DIV/0!</v>
      </c>
      <c r="R49" s="104" t="e">
        <f t="shared" si="6"/>
        <v>#DIV/0!</v>
      </c>
      <c r="T49" s="165"/>
      <c r="U49" s="65" t="str">
        <f t="shared" si="7"/>
        <v>Ti-Fe</v>
      </c>
      <c r="V49" s="60">
        <f>LARGE($O$46:$O$53,4)</f>
        <v>0</v>
      </c>
      <c r="W49" s="61" t="e">
        <f t="shared" si="8"/>
        <v>#DIV/0!</v>
      </c>
      <c r="X49" s="63" t="e">
        <f>LARGE($Q$46:$Q$53,4)</f>
        <v>#DIV/0!</v>
      </c>
      <c r="Y49" s="64" t="e">
        <f t="shared" si="10"/>
        <v>#DIV/0!</v>
      </c>
      <c r="Z49" s="93" t="e">
        <f>LARGE($AC$46:$AC$53,4)</f>
        <v>#DIV/0!</v>
      </c>
      <c r="AA49" s="70">
        <f>COUNTIF(Z49:$Z$53,Z49)</f>
        <v>5</v>
      </c>
      <c r="AB49" s="70" t="e">
        <f t="shared" si="11"/>
        <v>#DIV/0!</v>
      </c>
      <c r="AC49" s="66" t="e">
        <f t="shared" si="9"/>
        <v>#DIV/0!</v>
      </c>
      <c r="AD49" s="70">
        <f>COUNTIF(AC49:$AC$53,AC49)</f>
        <v>5</v>
      </c>
      <c r="AE49" s="68" t="e">
        <f t="shared" si="12"/>
        <v>#DIV/0!</v>
      </c>
      <c r="AF49" s="38" t="s">
        <v>47</v>
      </c>
      <c r="AG49" s="69"/>
      <c r="AH49" s="67">
        <f>COUNTIF(O49:$O$53,O49)</f>
        <v>4</v>
      </c>
      <c r="AI49" s="67" t="str">
        <f>O49:$O$53&amp;AH49:$AH$53</f>
        <v>04</v>
      </c>
      <c r="AJ49" s="67">
        <f>COUNTIF(Q49:$Q$53,Q49)</f>
        <v>5</v>
      </c>
      <c r="AK49" s="67" t="e">
        <f>Q49:$Q$53&amp;AJ49:$AJ$53</f>
        <v>#DIV/0!</v>
      </c>
      <c r="AL49" s="38" t="s">
        <v>47</v>
      </c>
      <c r="AM49" s="67">
        <f>COUNTIF(V49:$V$53,V49)</f>
        <v>5</v>
      </c>
      <c r="AN49" s="67" t="str">
        <f>V49:$V$53&amp;AM49:$AM$53</f>
        <v>05</v>
      </c>
      <c r="AO49" s="67">
        <f>COUNTIF(X49:$X$53,X49)</f>
        <v>5</v>
      </c>
      <c r="AP49" s="67" t="e">
        <f>X49:$X$53&amp;AO49:$AO$53</f>
        <v>#DIV/0!</v>
      </c>
      <c r="AQ49" s="69"/>
      <c r="AR49" s="69"/>
    </row>
    <row r="50" spans="12:44" x14ac:dyDescent="0.25">
      <c r="L50" s="155"/>
      <c r="M50" s="20" t="s">
        <v>42</v>
      </c>
      <c r="N50" s="40">
        <f>SUM(R12:R13)</f>
        <v>0</v>
      </c>
      <c r="O50" s="40">
        <f>N46:N53/R20</f>
        <v>0</v>
      </c>
      <c r="P50" s="41" t="e">
        <f>SUM(X12:X13)</f>
        <v>#DIV/0!</v>
      </c>
      <c r="Q50" s="41" t="e">
        <f>P46:P53/X20</f>
        <v>#DIV/0!</v>
      </c>
      <c r="R50" s="104" t="e">
        <f t="shared" si="6"/>
        <v>#DIV/0!</v>
      </c>
      <c r="T50" s="165"/>
      <c r="U50" s="65" t="str">
        <f t="shared" si="7"/>
        <v>Fi-Te</v>
      </c>
      <c r="V50" s="60">
        <f>LARGE($O$46:$O$53,5)</f>
        <v>0</v>
      </c>
      <c r="W50" s="61" t="e">
        <f t="shared" si="8"/>
        <v>#DIV/0!</v>
      </c>
      <c r="X50" s="63" t="e">
        <f>LARGE($Q$46:$Q$53,5)</f>
        <v>#DIV/0!</v>
      </c>
      <c r="Y50" s="64" t="e">
        <f t="shared" si="10"/>
        <v>#DIV/0!</v>
      </c>
      <c r="Z50" s="93" t="e">
        <f>LARGE($AC$46:$AC$53,5)</f>
        <v>#DIV/0!</v>
      </c>
      <c r="AA50" s="70">
        <f>COUNTIF(Z50:$Z$53,Z50)</f>
        <v>4</v>
      </c>
      <c r="AB50" s="70" t="e">
        <f t="shared" si="11"/>
        <v>#DIV/0!</v>
      </c>
      <c r="AC50" s="66" t="e">
        <f t="shared" si="9"/>
        <v>#DIV/0!</v>
      </c>
      <c r="AD50" s="70">
        <f>COUNTIF(AC50:$AC$53,AC50)</f>
        <v>4</v>
      </c>
      <c r="AE50" s="68" t="e">
        <f t="shared" si="12"/>
        <v>#DIV/0!</v>
      </c>
      <c r="AF50" s="38" t="s">
        <v>42</v>
      </c>
      <c r="AG50" s="69"/>
      <c r="AH50" s="67">
        <f>COUNTIF(O50:$O$53,O50)</f>
        <v>3</v>
      </c>
      <c r="AI50" s="67" t="str">
        <f>O50:$O$53&amp;AH50:$AH$53</f>
        <v>03</v>
      </c>
      <c r="AJ50" s="67">
        <f>COUNTIF(Q50:$Q$53,Q50)</f>
        <v>4</v>
      </c>
      <c r="AK50" s="67" t="e">
        <f>Q50:$Q$53&amp;AJ50:$AJ$53</f>
        <v>#DIV/0!</v>
      </c>
      <c r="AL50" s="38" t="s">
        <v>42</v>
      </c>
      <c r="AM50" s="67">
        <f>COUNTIF(V50:$V$53,V50)</f>
        <v>4</v>
      </c>
      <c r="AN50" s="67" t="str">
        <f>V50:$V$53&amp;AM50:$AM$53</f>
        <v>04</v>
      </c>
      <c r="AO50" s="67">
        <f>COUNTIF(X50:$X$53,X50)</f>
        <v>4</v>
      </c>
      <c r="AP50" s="67" t="e">
        <f>X50:$X$53&amp;AO50:$AO$53</f>
        <v>#DIV/0!</v>
      </c>
      <c r="AQ50" s="69"/>
      <c r="AR50" s="69"/>
    </row>
    <row r="51" spans="12:44" x14ac:dyDescent="0.25">
      <c r="L51" s="155"/>
      <c r="M51" s="20" t="s">
        <v>43</v>
      </c>
      <c r="N51" s="40">
        <f>SUM(R14:R15)</f>
        <v>1</v>
      </c>
      <c r="O51" s="40">
        <f>N46:N53/R20</f>
        <v>1</v>
      </c>
      <c r="P51" s="41" t="e">
        <f>SUM(X14:X15)</f>
        <v>#DIV/0!</v>
      </c>
      <c r="Q51" s="41" t="e">
        <f>P46:P53/X20</f>
        <v>#DIV/0!</v>
      </c>
      <c r="R51" s="104" t="e">
        <f t="shared" si="6"/>
        <v>#DIV/0!</v>
      </c>
      <c r="T51" s="165"/>
      <c r="U51" s="65" t="str">
        <f t="shared" si="7"/>
        <v>Si-Ne</v>
      </c>
      <c r="V51" s="60">
        <f>LARGE($O$46:$O$53,6)</f>
        <v>0</v>
      </c>
      <c r="W51" s="61" t="e">
        <f t="shared" si="8"/>
        <v>#DIV/0!</v>
      </c>
      <c r="X51" s="63" t="e">
        <f>LARGE($Q$46:$Q$53,6)</f>
        <v>#DIV/0!</v>
      </c>
      <c r="Y51" s="64" t="e">
        <f t="shared" si="10"/>
        <v>#DIV/0!</v>
      </c>
      <c r="Z51" s="93" t="e">
        <f>LARGE($AC$46:$AC$53,6)</f>
        <v>#DIV/0!</v>
      </c>
      <c r="AA51" s="70">
        <f>COUNTIF(Z51:$Z$53,Z51)</f>
        <v>3</v>
      </c>
      <c r="AB51" s="70" t="e">
        <f t="shared" si="11"/>
        <v>#DIV/0!</v>
      </c>
      <c r="AC51" s="66" t="e">
        <f t="shared" si="9"/>
        <v>#DIV/0!</v>
      </c>
      <c r="AD51" s="70">
        <f>COUNTIF(AC51:$AC$53,AC51)</f>
        <v>3</v>
      </c>
      <c r="AE51" s="68" t="e">
        <f t="shared" si="12"/>
        <v>#DIV/0!</v>
      </c>
      <c r="AF51" s="38" t="s">
        <v>43</v>
      </c>
      <c r="AG51" s="69"/>
      <c r="AH51" s="67">
        <f>COUNTIF(O51:$O$53,O51)</f>
        <v>1</v>
      </c>
      <c r="AI51" s="67" t="str">
        <f>O51:$O$53&amp;AH51:$AH$53</f>
        <v>11</v>
      </c>
      <c r="AJ51" s="67">
        <f>COUNTIF(Q51:$Q$53,Q51)</f>
        <v>3</v>
      </c>
      <c r="AK51" s="67" t="e">
        <f>Q51:$Q$53&amp;AJ51:$AJ$53</f>
        <v>#DIV/0!</v>
      </c>
      <c r="AL51" s="38" t="s">
        <v>43</v>
      </c>
      <c r="AM51" s="67">
        <f>COUNTIF(V51:$V$53,V51)</f>
        <v>3</v>
      </c>
      <c r="AN51" s="67" t="str">
        <f>V51:$V$53&amp;AM51:$AM$53</f>
        <v>03</v>
      </c>
      <c r="AO51" s="67">
        <f>COUNTIF(X51:$X$53,X51)</f>
        <v>3</v>
      </c>
      <c r="AP51" s="67" t="e">
        <f>X51:$X$53&amp;AO51:$AO$53</f>
        <v>#DIV/0!</v>
      </c>
      <c r="AQ51" s="69"/>
      <c r="AR51" s="69"/>
    </row>
    <row r="52" spans="12:44" x14ac:dyDescent="0.25">
      <c r="L52" s="155"/>
      <c r="M52" s="20" t="s">
        <v>44</v>
      </c>
      <c r="N52" s="40">
        <f>SUM(R16:R17)</f>
        <v>0</v>
      </c>
      <c r="O52" s="40">
        <f>N46:N53/R20</f>
        <v>0</v>
      </c>
      <c r="P52" s="41" t="e">
        <f>SUM(X16:X17)</f>
        <v>#DIV/0!</v>
      </c>
      <c r="Q52" s="41" t="e">
        <f>P46:P53/X20</f>
        <v>#DIV/0!</v>
      </c>
      <c r="R52" s="104" t="e">
        <f t="shared" si="6"/>
        <v>#DIV/0!</v>
      </c>
      <c r="T52" s="165"/>
      <c r="U52" s="65" t="str">
        <f t="shared" si="7"/>
        <v>Te-Fi</v>
      </c>
      <c r="V52" s="60">
        <f>LARGE($O$46:$O$53,7)</f>
        <v>0</v>
      </c>
      <c r="W52" s="61" t="e">
        <f t="shared" si="8"/>
        <v>#DIV/0!</v>
      </c>
      <c r="X52" s="63" t="e">
        <f>LARGE($Q$46:$Q$53,7)</f>
        <v>#DIV/0!</v>
      </c>
      <c r="Y52" s="64" t="e">
        <f t="shared" si="10"/>
        <v>#DIV/0!</v>
      </c>
      <c r="Z52" s="93" t="e">
        <f>LARGE($AC$46:$AC$53,7)</f>
        <v>#DIV/0!</v>
      </c>
      <c r="AA52" s="70">
        <f>COUNTIF(Z52:$Z$53,Z52)</f>
        <v>2</v>
      </c>
      <c r="AB52" s="70" t="e">
        <f t="shared" si="11"/>
        <v>#DIV/0!</v>
      </c>
      <c r="AC52" s="66" t="e">
        <f t="shared" si="9"/>
        <v>#DIV/0!</v>
      </c>
      <c r="AD52" s="70">
        <f>COUNTIF(AC52:$AC$53,AC52)</f>
        <v>2</v>
      </c>
      <c r="AE52" s="68" t="e">
        <f t="shared" si="12"/>
        <v>#DIV/0!</v>
      </c>
      <c r="AF52" s="38" t="s">
        <v>44</v>
      </c>
      <c r="AG52" s="69"/>
      <c r="AH52" s="67">
        <f>COUNTIF(O52:$O$53,O52)</f>
        <v>2</v>
      </c>
      <c r="AI52" s="67" t="str">
        <f>O52:$O$53&amp;AH52:$AH$53</f>
        <v>02</v>
      </c>
      <c r="AJ52" s="67">
        <f>COUNTIF(Q52:$Q$53,Q52)</f>
        <v>2</v>
      </c>
      <c r="AK52" s="67" t="e">
        <f>Q52:$Q$53&amp;AJ52:$AJ$53</f>
        <v>#DIV/0!</v>
      </c>
      <c r="AL52" s="38" t="s">
        <v>44</v>
      </c>
      <c r="AM52" s="67">
        <f>COUNTIF(V52:$V$53,V52)</f>
        <v>2</v>
      </c>
      <c r="AN52" s="67" t="str">
        <f>V52:$V$53&amp;AM52:$AM$53</f>
        <v>02</v>
      </c>
      <c r="AO52" s="67">
        <f>COUNTIF(X52:$X$53,X52)</f>
        <v>2</v>
      </c>
      <c r="AP52" s="67" t="e">
        <f>X52:$X$53&amp;AO52:$AO$53</f>
        <v>#DIV/0!</v>
      </c>
      <c r="AQ52" s="69"/>
      <c r="AR52" s="69"/>
    </row>
    <row r="53" spans="12:44" x14ac:dyDescent="0.25">
      <c r="L53" s="155"/>
      <c r="M53" s="20" t="s">
        <v>45</v>
      </c>
      <c r="N53" s="40">
        <f>SUM(R18:R19)</f>
        <v>0</v>
      </c>
      <c r="O53" s="40">
        <f>N46:N53/R20</f>
        <v>0</v>
      </c>
      <c r="P53" s="41" t="e">
        <f>SUM(X18:X19)</f>
        <v>#DIV/0!</v>
      </c>
      <c r="Q53" s="41" t="e">
        <f>P46:P53/X20</f>
        <v>#DIV/0!</v>
      </c>
      <c r="R53" s="104" t="e">
        <f t="shared" si="6"/>
        <v>#DIV/0!</v>
      </c>
      <c r="T53" s="165"/>
      <c r="U53" s="65" t="str">
        <f t="shared" si="7"/>
        <v>Fe-Ti</v>
      </c>
      <c r="V53" s="60">
        <f>LARGE($O$46:$O$53,8)</f>
        <v>0</v>
      </c>
      <c r="W53" s="61" t="e">
        <f t="shared" si="8"/>
        <v>#DIV/0!</v>
      </c>
      <c r="X53" s="63" t="e">
        <f>LARGE($Q$46:$Q$53,8)</f>
        <v>#DIV/0!</v>
      </c>
      <c r="Y53" s="64" t="e">
        <f t="shared" si="10"/>
        <v>#DIV/0!</v>
      </c>
      <c r="Z53" s="93" t="e">
        <f>LARGE($AC$46:$AC$53,8)</f>
        <v>#DIV/0!</v>
      </c>
      <c r="AA53" s="70">
        <f>COUNTIF(Z53:$Z$53,Z53)</f>
        <v>1</v>
      </c>
      <c r="AB53" s="70" t="e">
        <f t="shared" si="11"/>
        <v>#DIV/0!</v>
      </c>
      <c r="AC53" s="66" t="e">
        <f t="shared" si="9"/>
        <v>#DIV/0!</v>
      </c>
      <c r="AD53" s="70">
        <f>COUNTIF(AC53:$AC$53,AC53)</f>
        <v>1</v>
      </c>
      <c r="AE53" s="68" t="e">
        <f t="shared" si="12"/>
        <v>#DIV/0!</v>
      </c>
      <c r="AF53" s="38" t="s">
        <v>45</v>
      </c>
      <c r="AG53" s="69"/>
      <c r="AH53" s="67">
        <f>COUNTIF(O53:$O$53,O53)</f>
        <v>1</v>
      </c>
      <c r="AI53" s="67" t="str">
        <f>O53:$O$53&amp;AH53:$AH$53</f>
        <v>01</v>
      </c>
      <c r="AJ53" s="67">
        <f>COUNTIF(Q53:$Q$53,Q53)</f>
        <v>1</v>
      </c>
      <c r="AK53" s="67" t="e">
        <f>Q53:$Q$53&amp;AJ53:$AJ$53</f>
        <v>#DIV/0!</v>
      </c>
      <c r="AL53" s="38" t="s">
        <v>45</v>
      </c>
      <c r="AM53" s="67">
        <f>COUNTIF(V53:$V$53,V53)</f>
        <v>1</v>
      </c>
      <c r="AN53" s="67" t="str">
        <f>V53:$V$53&amp;AM53:$AM$53</f>
        <v>01</v>
      </c>
      <c r="AO53" s="67">
        <f>COUNTIF(X53:$X$53,X53)</f>
        <v>1</v>
      </c>
      <c r="AP53" s="67" t="e">
        <f>X53:$X$53&amp;AO53:$AO$53</f>
        <v>#DIV/0!</v>
      </c>
      <c r="AQ53" s="69"/>
      <c r="AR53" s="69"/>
    </row>
    <row r="54" spans="12:44" x14ac:dyDescent="0.25">
      <c r="L54" s="156"/>
      <c r="M54" s="105" t="s">
        <v>39</v>
      </c>
      <c r="N54" s="106">
        <f>SUM(N46:N53)</f>
        <v>1</v>
      </c>
      <c r="O54" s="106">
        <f>SUM(O46:O53)</f>
        <v>1</v>
      </c>
      <c r="P54" s="107" t="e">
        <f>SUM(P46:P53)</f>
        <v>#DIV/0!</v>
      </c>
      <c r="Q54" s="107" t="e">
        <f>SUM(Q46:Q53)</f>
        <v>#DIV/0!</v>
      </c>
      <c r="R54" s="108" t="e">
        <f>SUM(R46:R53)</f>
        <v>#DIV/0!</v>
      </c>
      <c r="S54" s="20"/>
      <c r="T54" s="121" t="s">
        <v>39</v>
      </c>
      <c r="U54" s="125"/>
      <c r="V54" s="124">
        <f>SUM(V46:V53)</f>
        <v>1</v>
      </c>
      <c r="W54" s="126" t="s">
        <v>93</v>
      </c>
      <c r="X54" s="127" t="e">
        <f>SUM(X46:X53)</f>
        <v>#DIV/0!</v>
      </c>
      <c r="Y54" s="114"/>
      <c r="Z54" s="122" t="e">
        <f>SUM(Z46:Z53)</f>
        <v>#DIV/0!</v>
      </c>
      <c r="AA54" s="70"/>
      <c r="AB54" s="70"/>
      <c r="AC54" s="70"/>
      <c r="AD54" s="70"/>
      <c r="AE54" s="68"/>
      <c r="AF54" s="69"/>
      <c r="AG54" s="70"/>
      <c r="AH54" s="70"/>
      <c r="AI54" s="70"/>
      <c r="AJ54" s="70"/>
      <c r="AK54" s="69"/>
      <c r="AL54" s="69"/>
      <c r="AM54" s="69"/>
      <c r="AN54" s="69"/>
      <c r="AO54" s="69"/>
      <c r="AP54" s="69"/>
      <c r="AQ54" s="69"/>
      <c r="AR54" s="69"/>
    </row>
    <row r="55" spans="12:44" x14ac:dyDescent="0.25">
      <c r="S55" s="48"/>
      <c r="T55" s="18"/>
      <c r="U55" s="18"/>
      <c r="V55" s="18"/>
      <c r="W55" s="18"/>
      <c r="X55" s="18"/>
      <c r="AA55" s="70"/>
      <c r="AB55" s="70"/>
      <c r="AC55" s="70"/>
      <c r="AD55" s="70"/>
      <c r="AE55" s="68"/>
      <c r="AF55" s="69"/>
      <c r="AG55" s="69"/>
      <c r="AH55" s="69"/>
      <c r="AI55" s="69"/>
      <c r="AJ55" s="69"/>
      <c r="AK55" s="69"/>
      <c r="AL55" s="69"/>
      <c r="AM55" s="69"/>
      <c r="AN55" s="69"/>
      <c r="AO55" s="69"/>
    </row>
    <row r="56" spans="12:44" x14ac:dyDescent="0.25">
      <c r="T56" s="135" t="s">
        <v>114</v>
      </c>
      <c r="U56" s="136"/>
      <c r="V56" s="136"/>
      <c r="W56" s="136"/>
      <c r="X56" s="136"/>
      <c r="AA56" s="39"/>
      <c r="AB56" s="39"/>
      <c r="AC56" s="39"/>
      <c r="AD56" s="39"/>
      <c r="AE56" s="49"/>
      <c r="AF56" s="48"/>
      <c r="AG56" s="48"/>
      <c r="AH56" s="48"/>
      <c r="AI56" s="48"/>
      <c r="AJ56" s="48"/>
      <c r="AK56" s="48"/>
      <c r="AL56" s="48"/>
      <c r="AM56" s="48"/>
      <c r="AN56" s="48"/>
      <c r="AO56" s="48"/>
    </row>
    <row r="57" spans="12:44" x14ac:dyDescent="0.25">
      <c r="T57" s="136"/>
      <c r="U57" s="136"/>
      <c r="V57" s="136"/>
      <c r="W57" s="136"/>
      <c r="X57" s="136"/>
      <c r="Z57" s="17" t="s">
        <v>54</v>
      </c>
    </row>
    <row r="58" spans="12:44" x14ac:dyDescent="0.25">
      <c r="T58" s="34"/>
      <c r="U58" s="34"/>
      <c r="V58" s="34"/>
      <c r="W58" s="34"/>
      <c r="X58" s="34"/>
      <c r="Y58" s="18"/>
    </row>
    <row r="59" spans="12:44" x14ac:dyDescent="0.25">
      <c r="T59" s="34"/>
      <c r="U59" s="34"/>
      <c r="V59" s="34"/>
      <c r="W59" s="34"/>
      <c r="X59" s="34"/>
      <c r="Y59" s="18"/>
    </row>
    <row r="60" spans="12:44" x14ac:dyDescent="0.25">
      <c r="T60" s="34"/>
      <c r="U60" s="35"/>
      <c r="V60" s="35"/>
      <c r="W60" s="35"/>
      <c r="X60" s="35"/>
      <c r="Y60" s="18"/>
    </row>
    <row r="61" spans="12:44" x14ac:dyDescent="0.25">
      <c r="T61" s="34"/>
      <c r="U61" s="8"/>
      <c r="V61" s="19"/>
      <c r="W61" s="8"/>
      <c r="X61" s="19"/>
      <c r="Y61" s="18"/>
    </row>
    <row r="62" spans="12:44" x14ac:dyDescent="0.25">
      <c r="T62" s="34"/>
      <c r="U62" s="8"/>
      <c r="V62" s="19"/>
      <c r="W62" s="8"/>
      <c r="X62" s="19"/>
      <c r="Y62" s="18"/>
    </row>
    <row r="63" spans="12:44" x14ac:dyDescent="0.25">
      <c r="T63" s="34"/>
      <c r="U63" s="8"/>
      <c r="V63" s="19"/>
      <c r="W63" s="8"/>
      <c r="X63" s="19"/>
      <c r="Y63" s="18"/>
    </row>
    <row r="64" spans="12:44" x14ac:dyDescent="0.25">
      <c r="T64" s="34"/>
      <c r="U64" s="35"/>
      <c r="V64" s="35"/>
      <c r="W64" s="36"/>
      <c r="X64" s="19"/>
      <c r="Y64" s="18"/>
    </row>
    <row r="65" spans="20:25" x14ac:dyDescent="0.25">
      <c r="T65" s="34"/>
      <c r="U65" s="35"/>
      <c r="V65" s="35"/>
      <c r="W65" s="36"/>
      <c r="X65" s="19"/>
      <c r="Y65" s="18"/>
    </row>
    <row r="66" spans="20:25" x14ac:dyDescent="0.25">
      <c r="T66" s="34"/>
      <c r="U66" s="35"/>
      <c r="V66" s="35"/>
      <c r="W66" s="36"/>
      <c r="X66" s="19"/>
      <c r="Y66" s="18"/>
    </row>
    <row r="67" spans="20:25" x14ac:dyDescent="0.25">
      <c r="T67" s="34"/>
      <c r="U67" s="34"/>
      <c r="V67" s="34"/>
      <c r="W67" s="34"/>
      <c r="X67" s="34"/>
      <c r="Y67" s="18"/>
    </row>
    <row r="68" spans="20:25" x14ac:dyDescent="0.25">
      <c r="T68" s="34"/>
      <c r="U68" s="34"/>
      <c r="V68" s="34"/>
      <c r="W68" s="34"/>
      <c r="X68" s="34"/>
      <c r="Y68" s="18"/>
    </row>
    <row r="69" spans="20:25" x14ac:dyDescent="0.25">
      <c r="T69" s="18"/>
      <c r="U69" s="18"/>
      <c r="V69" s="18"/>
      <c r="W69" s="18"/>
      <c r="X69" s="18"/>
      <c r="Y69" s="18"/>
    </row>
  </sheetData>
  <dataConsolidate/>
  <mergeCells count="51">
    <mergeCell ref="L46:L54"/>
    <mergeCell ref="N16:N17"/>
    <mergeCell ref="O16:O17"/>
    <mergeCell ref="T16:T17"/>
    <mergeCell ref="N18:N19"/>
    <mergeCell ref="O18:O19"/>
    <mergeCell ref="T18:T19"/>
    <mergeCell ref="L2:L20"/>
    <mergeCell ref="M2:M3"/>
    <mergeCell ref="O2:S2"/>
    <mergeCell ref="T46:T53"/>
    <mergeCell ref="N12:N13"/>
    <mergeCell ref="O12:O13"/>
    <mergeCell ref="T12:T13"/>
    <mergeCell ref="N10:N11"/>
    <mergeCell ref="O10:O11"/>
    <mergeCell ref="T10:T11"/>
    <mergeCell ref="U10:U11"/>
    <mergeCell ref="L22:L43"/>
    <mergeCell ref="U16:U17"/>
    <mergeCell ref="U18:U19"/>
    <mergeCell ref="U12:U13"/>
    <mergeCell ref="N14:N15"/>
    <mergeCell ref="O14:O15"/>
    <mergeCell ref="T14:T15"/>
    <mergeCell ref="U14:U15"/>
    <mergeCell ref="T22:T38"/>
    <mergeCell ref="N6:N7"/>
    <mergeCell ref="O6:O7"/>
    <mergeCell ref="T6:T7"/>
    <mergeCell ref="U6:U7"/>
    <mergeCell ref="N8:N9"/>
    <mergeCell ref="O8:O9"/>
    <mergeCell ref="T8:T9"/>
    <mergeCell ref="U8:U9"/>
    <mergeCell ref="J1:J2"/>
    <mergeCell ref="T56:X57"/>
    <mergeCell ref="A1:B1"/>
    <mergeCell ref="C1:C2"/>
    <mergeCell ref="D1:D2"/>
    <mergeCell ref="F1:I2"/>
    <mergeCell ref="E1:E2"/>
    <mergeCell ref="N3:O3"/>
    <mergeCell ref="P3:Q3"/>
    <mergeCell ref="T3:U3"/>
    <mergeCell ref="V3:W3"/>
    <mergeCell ref="U2:Y2"/>
    <mergeCell ref="N4:N5"/>
    <mergeCell ref="O4:O5"/>
    <mergeCell ref="T4:T5"/>
    <mergeCell ref="U4:U5"/>
  </mergeCells>
  <phoneticPr fontId="2" type="noConversion"/>
  <dataValidations count="5">
    <dataValidation type="list" allowBlank="1" showInputMessage="1" showErrorMessage="1" sqref="D3:D50" xr:uid="{8F5715B4-C3D9-41ED-AEEF-1AD014BF7757}">
      <formula1>"左,右"</formula1>
    </dataValidation>
    <dataValidation type="list" allowBlank="1" showInputMessage="1" showErrorMessage="1" sqref="Z21" xr:uid="{6D288645-E2D3-4078-A547-3B0B8F9E02B2}">
      <formula1>"E,I"</formula1>
    </dataValidation>
    <dataValidation type="list" allowBlank="1" showInputMessage="1" showErrorMessage="1" sqref="AA21:AB21" xr:uid="{C07020C6-D874-4DF9-B69D-B655B8DC4F03}">
      <formula1>"N,S"</formula1>
    </dataValidation>
    <dataValidation type="list" allowBlank="1" showInputMessage="1" showErrorMessage="1" sqref="AC21" xr:uid="{409C75B4-4995-4256-8A0C-13D7ADE26622}">
      <formula1>"T,F"</formula1>
    </dataValidation>
    <dataValidation type="list" allowBlank="1" showInputMessage="1" showErrorMessage="1" sqref="AE21" xr:uid="{199FD435-8D9A-48F2-A222-8EA5FA07944D}">
      <formula1>"P,J"</formula1>
    </dataValidation>
  </dataValidations>
  <hyperlinks>
    <hyperlink ref="J6" r:id="rId1" display="不确定的MBTI可参考此处" xr:uid="{62612380-6796-4A5A-AB8B-45AE0D9B6532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9DC269-D0CA-47FA-9802-F9F534C9CF90}">
          <x14:formula1>
            <xm:f>Sheet2!$A$3:$A$18</xm:f>
          </x14:formula1>
          <xm:sqref>E3:E50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7E00-D97A-423B-9475-45AAD201FFBC}">
  <dimension ref="A1:G18"/>
  <sheetViews>
    <sheetView zoomScaleNormal="100" workbookViewId="0">
      <selection activeCell="F11" sqref="F11"/>
    </sheetView>
  </sheetViews>
  <sheetFormatPr defaultRowHeight="13.8" x14ac:dyDescent="0.25"/>
  <cols>
    <col min="2" max="2" width="9.44140625" style="5" customWidth="1"/>
    <col min="3" max="3" width="9.44140625" style="4" customWidth="1"/>
    <col min="4" max="5" width="9.44140625" customWidth="1"/>
  </cols>
  <sheetData>
    <row r="1" spans="1:7" x14ac:dyDescent="0.25">
      <c r="A1" s="166" t="s">
        <v>55</v>
      </c>
      <c r="B1" s="167" t="s">
        <v>56</v>
      </c>
      <c r="C1" s="167"/>
      <c r="D1" s="167"/>
      <c r="E1" s="167"/>
      <c r="G1" t="s">
        <v>109</v>
      </c>
    </row>
    <row r="2" spans="1:7" x14ac:dyDescent="0.25">
      <c r="A2" s="166"/>
      <c r="B2" s="21" t="s">
        <v>57</v>
      </c>
      <c r="C2" s="22" t="s">
        <v>58</v>
      </c>
      <c r="D2" s="23" t="s">
        <v>59</v>
      </c>
      <c r="E2" s="24" t="s">
        <v>60</v>
      </c>
    </row>
    <row r="3" spans="1:7" x14ac:dyDescent="0.25">
      <c r="A3" s="25" t="s">
        <v>61</v>
      </c>
      <c r="B3" s="26" t="s">
        <v>78</v>
      </c>
      <c r="C3" s="27" t="s">
        <v>81</v>
      </c>
      <c r="D3" s="28" t="s">
        <v>82</v>
      </c>
      <c r="E3" s="29" t="s">
        <v>85</v>
      </c>
    </row>
    <row r="4" spans="1:7" x14ac:dyDescent="0.25">
      <c r="A4" s="25" t="s">
        <v>62</v>
      </c>
      <c r="B4" s="26" t="s">
        <v>80</v>
      </c>
      <c r="C4" s="27" t="s">
        <v>79</v>
      </c>
      <c r="D4" s="28" t="s">
        <v>84</v>
      </c>
      <c r="E4" s="29" t="s">
        <v>83</v>
      </c>
    </row>
    <row r="5" spans="1:7" x14ac:dyDescent="0.25">
      <c r="A5" s="25" t="s">
        <v>63</v>
      </c>
      <c r="B5" s="26" t="s">
        <v>79</v>
      </c>
      <c r="C5" s="27" t="s">
        <v>80</v>
      </c>
      <c r="D5" s="28" t="s">
        <v>83</v>
      </c>
      <c r="E5" s="29" t="s">
        <v>84</v>
      </c>
    </row>
    <row r="6" spans="1:7" x14ac:dyDescent="0.25">
      <c r="A6" s="25" t="s">
        <v>64</v>
      </c>
      <c r="B6" s="26" t="s">
        <v>81</v>
      </c>
      <c r="C6" s="27" t="s">
        <v>78</v>
      </c>
      <c r="D6" s="28" t="s">
        <v>85</v>
      </c>
      <c r="E6" s="29" t="s">
        <v>82</v>
      </c>
    </row>
    <row r="7" spans="1:7" x14ac:dyDescent="0.25">
      <c r="A7" s="25" t="s">
        <v>65</v>
      </c>
      <c r="B7" s="26" t="s">
        <v>78</v>
      </c>
      <c r="C7" s="27" t="s">
        <v>83</v>
      </c>
      <c r="D7" s="28" t="s">
        <v>80</v>
      </c>
      <c r="E7" s="29" t="s">
        <v>85</v>
      </c>
    </row>
    <row r="8" spans="1:7" x14ac:dyDescent="0.25">
      <c r="A8" s="25" t="s">
        <v>66</v>
      </c>
      <c r="B8" s="26" t="s">
        <v>82</v>
      </c>
      <c r="C8" s="27" t="s">
        <v>79</v>
      </c>
      <c r="D8" s="28" t="s">
        <v>84</v>
      </c>
      <c r="E8" s="29" t="s">
        <v>81</v>
      </c>
    </row>
    <row r="9" spans="1:7" x14ac:dyDescent="0.25">
      <c r="A9" s="25" t="s">
        <v>67</v>
      </c>
      <c r="B9" s="26" t="s">
        <v>79</v>
      </c>
      <c r="C9" s="27" t="s">
        <v>82</v>
      </c>
      <c r="D9" s="28" t="s">
        <v>81</v>
      </c>
      <c r="E9" s="29" t="s">
        <v>84</v>
      </c>
    </row>
    <row r="10" spans="1:7" x14ac:dyDescent="0.25">
      <c r="A10" s="20" t="s">
        <v>68</v>
      </c>
      <c r="B10" s="26" t="s">
        <v>83</v>
      </c>
      <c r="C10" s="27" t="s">
        <v>78</v>
      </c>
      <c r="D10" s="28" t="s">
        <v>85</v>
      </c>
      <c r="E10" s="29" t="s">
        <v>80</v>
      </c>
    </row>
    <row r="11" spans="1:7" x14ac:dyDescent="0.25">
      <c r="A11" s="20" t="s">
        <v>69</v>
      </c>
      <c r="B11" s="26" t="s">
        <v>84</v>
      </c>
      <c r="C11" s="27" t="s">
        <v>83</v>
      </c>
      <c r="D11" s="28" t="s">
        <v>80</v>
      </c>
      <c r="E11" s="29" t="s">
        <v>79</v>
      </c>
    </row>
    <row r="12" spans="1:7" x14ac:dyDescent="0.25">
      <c r="A12" s="20" t="s">
        <v>70</v>
      </c>
      <c r="B12" s="26" t="s">
        <v>82</v>
      </c>
      <c r="C12" s="27" t="s">
        <v>85</v>
      </c>
      <c r="D12" s="28" t="s">
        <v>78</v>
      </c>
      <c r="E12" s="29" t="s">
        <v>81</v>
      </c>
    </row>
    <row r="13" spans="1:7" x14ac:dyDescent="0.25">
      <c r="A13" s="20" t="s">
        <v>71</v>
      </c>
      <c r="B13" s="26" t="s">
        <v>85</v>
      </c>
      <c r="C13" s="27" t="s">
        <v>82</v>
      </c>
      <c r="D13" s="28" t="s">
        <v>81</v>
      </c>
      <c r="E13" s="29" t="s">
        <v>78</v>
      </c>
    </row>
    <row r="14" spans="1:7" x14ac:dyDescent="0.25">
      <c r="A14" s="25" t="s">
        <v>72</v>
      </c>
      <c r="B14" s="26" t="s">
        <v>83</v>
      </c>
      <c r="C14" s="27" t="s">
        <v>84</v>
      </c>
      <c r="D14" s="28" t="s">
        <v>79</v>
      </c>
      <c r="E14" s="29" t="s">
        <v>80</v>
      </c>
    </row>
    <row r="15" spans="1:7" x14ac:dyDescent="0.25">
      <c r="A15" s="25" t="s">
        <v>74</v>
      </c>
      <c r="B15" s="26" t="s">
        <v>84</v>
      </c>
      <c r="C15" s="27" t="s">
        <v>81</v>
      </c>
      <c r="D15" s="28" t="s">
        <v>82</v>
      </c>
      <c r="E15" s="29" t="s">
        <v>79</v>
      </c>
    </row>
    <row r="16" spans="1:7" x14ac:dyDescent="0.25">
      <c r="A16" s="25" t="s">
        <v>75</v>
      </c>
      <c r="B16" s="26" t="s">
        <v>80</v>
      </c>
      <c r="C16" s="27" t="s">
        <v>85</v>
      </c>
      <c r="D16" s="28" t="s">
        <v>78</v>
      </c>
      <c r="E16" s="29" t="s">
        <v>83</v>
      </c>
    </row>
    <row r="17" spans="1:5" x14ac:dyDescent="0.25">
      <c r="A17" s="25" t="s">
        <v>76</v>
      </c>
      <c r="B17" s="26" t="s">
        <v>85</v>
      </c>
      <c r="C17" s="27" t="s">
        <v>80</v>
      </c>
      <c r="D17" s="28" t="s">
        <v>83</v>
      </c>
      <c r="E17" s="29" t="s">
        <v>78</v>
      </c>
    </row>
    <row r="18" spans="1:5" x14ac:dyDescent="0.25">
      <c r="A18" s="25" t="s">
        <v>77</v>
      </c>
      <c r="B18" s="30" t="s">
        <v>81</v>
      </c>
      <c r="C18" s="31" t="s">
        <v>84</v>
      </c>
      <c r="D18" s="28" t="s">
        <v>79</v>
      </c>
      <c r="E18" s="29" t="s">
        <v>82</v>
      </c>
    </row>
  </sheetData>
  <mergeCells count="2">
    <mergeCell ref="A1:A2"/>
    <mergeCell ref="B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SoraRhythm Dong</dc:creator>
  <cp:lastModifiedBy>SoraRhythm Dong</cp:lastModifiedBy>
  <dcterms:created xsi:type="dcterms:W3CDTF">2015-06-05T18:19:34Z</dcterms:created>
  <dcterms:modified xsi:type="dcterms:W3CDTF">2020-09-09T03:07:59Z</dcterms:modified>
</cp:coreProperties>
</file>