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1"/>
  </bookViews>
  <sheets>
    <sheet name="Drop Down Lists" sheetId="3" r:id="rId1"/>
    <sheet name="Cost Calculator" sheetId="1" r:id="rId2"/>
    <sheet name="Calculator Raw" sheetId="2" r:id="rId3"/>
    <sheet name="Assumption_Distance" sheetId="5" r:id="rId4"/>
    <sheet name="Vehicle_Maintenance" sheetId="11" r:id="rId5"/>
    <sheet name="Vehicle EMI Sheet" sheetId="9" r:id="rId6"/>
    <sheet name="Assumption_Mileage" sheetId="6" r:id="rId7"/>
    <sheet name="Assumption_Salary" sheetId="8" r:id="rId8"/>
    <sheet name="(Inc) OU Profitability" sheetId="12" state="hidden" r:id="rId9"/>
    <sheet name="Cluster Mapping" sheetId="13" r:id="rId10"/>
    <sheet name="Vehicle Mapping" sheetId="14" r:id="rId11"/>
  </sheets>
  <definedNames>
    <definedName name="_xlnm._FilterDatabase" localSheetId="4" hidden="1">Vehicle_Maintenance!$A$1:$D$21</definedName>
    <definedName name="Ahmedabad">'Drop Down Lists'!$D$2:$D$17</definedName>
    <definedName name="Ambala">'Drop Down Lists'!$E$2:$E$18</definedName>
    <definedName name="Bangalore">'Drop Down Lists'!$F$2:$F$18</definedName>
    <definedName name="Chennai">'Drop Down Lists'!$G$2:$G$9</definedName>
    <definedName name="Cluster">'Drop Down Lists'!$A$2:$A$18</definedName>
    <definedName name="Coimbatore">'Drop Down Lists'!$H$2:$H$16</definedName>
    <definedName name="Delhi">'Drop Down Lists'!$I$2:$I$22</definedName>
    <definedName name="Guwahati">'Drop Down Lists'!$J$2:$J$6</definedName>
    <definedName name="Hyderabad">'Drop Down Lists'!$K$2:$K$18</definedName>
    <definedName name="Indore">'Drop Down Lists'!$L$2:$L$11</definedName>
    <definedName name="Jaipur">'Drop Down Lists'!$M$2:$M$8</definedName>
    <definedName name="Jamshedpur">'Drop Down Lists'!$N$2:$N$11</definedName>
    <definedName name="Kolkata">'Drop Down Lists'!$O$2:$O$14</definedName>
    <definedName name="Lucknow">'Drop Down Lists'!$P$2:$P$12</definedName>
    <definedName name="Mumbai">'Drop Down Lists'!$Q$2:$Q$11</definedName>
    <definedName name="Nagpur">'Drop Down Lists'!$R$2:$R$6</definedName>
    <definedName name="Noida">'Drop Down Lists'!$S$2:$S$13</definedName>
    <definedName name="Pune">'Drop Down Lists'!$T$2:$T$21</definedName>
    <definedName name="Veh_Cat">'Drop Down Lists'!$Z$2:$Z$13</definedName>
    <definedName name="Vehicle">'Drop Down Lists'!$V$2:$V$21</definedName>
    <definedName name="Year">'Drop Down Lists'!$X$2:$X$1048576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7" i="2"/>
  <c r="V3" i="2"/>
  <c r="V4" i="2"/>
  <c r="V2" i="2"/>
  <c r="O3" i="2"/>
  <c r="O4" i="2"/>
  <c r="O2" i="2"/>
  <c r="C20" i="1"/>
  <c r="K4" i="2"/>
  <c r="K3" i="2"/>
  <c r="K2" i="2"/>
  <c r="D20" i="1"/>
  <c r="L3" i="2"/>
  <c r="B18" i="2" l="1"/>
  <c r="B19" i="2"/>
  <c r="C23" i="1"/>
  <c r="D22" i="1"/>
  <c r="C22" i="1"/>
  <c r="H20" i="1" l="1"/>
  <c r="G20" i="1"/>
  <c r="F20" i="1"/>
  <c r="E20" i="1"/>
  <c r="B20" i="2" l="1"/>
  <c r="I20" i="1" s="1"/>
  <c r="J20" i="1" s="1"/>
  <c r="E24" i="1" s="1"/>
  <c r="L2" i="2"/>
  <c r="U3" i="2" l="1"/>
  <c r="U4" i="2"/>
  <c r="U2" i="2"/>
  <c r="T3" i="2"/>
  <c r="T4" i="2"/>
  <c r="T2" i="2"/>
  <c r="S3" i="2"/>
  <c r="S4" i="2"/>
  <c r="S2" i="2"/>
  <c r="R3" i="2"/>
  <c r="R4" i="2"/>
  <c r="R2" i="2"/>
  <c r="Q3" i="2"/>
  <c r="Q4" i="2"/>
  <c r="Q2" i="2"/>
  <c r="P3" i="2"/>
  <c r="P4" i="2"/>
  <c r="P2" i="2"/>
  <c r="M2" i="2"/>
  <c r="I3" i="2"/>
  <c r="I4" i="2"/>
  <c r="G3" i="2"/>
  <c r="G4" i="2"/>
  <c r="G2" i="2"/>
  <c r="F3" i="2"/>
  <c r="J3" i="2" s="1"/>
  <c r="F4" i="2"/>
  <c r="J4" i="2" s="1"/>
  <c r="F2" i="2"/>
  <c r="J2" i="2" s="1"/>
  <c r="E3" i="2"/>
  <c r="E4" i="2"/>
  <c r="E2" i="2"/>
  <c r="D24" i="11"/>
  <c r="D23" i="1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" i="8"/>
  <c r="R3" i="6"/>
  <c r="R4" i="6"/>
  <c r="R5" i="6"/>
  <c r="R6" i="6"/>
  <c r="S6" i="6" s="1"/>
  <c r="R7" i="6"/>
  <c r="R8" i="6"/>
  <c r="R9" i="6"/>
  <c r="R10" i="6"/>
  <c r="S10" i="6" s="1"/>
  <c r="R11" i="6"/>
  <c r="R12" i="6"/>
  <c r="R13" i="6"/>
  <c r="R14" i="6"/>
  <c r="S14" i="6" s="1"/>
  <c r="R15" i="6"/>
  <c r="R16" i="6"/>
  <c r="R17" i="6"/>
  <c r="R18" i="6"/>
  <c r="S18" i="6" s="1"/>
  <c r="R19" i="6"/>
  <c r="R20" i="6"/>
  <c r="R21" i="6"/>
  <c r="S3" i="6"/>
  <c r="S4" i="6"/>
  <c r="S5" i="6"/>
  <c r="S7" i="6"/>
  <c r="S8" i="6"/>
  <c r="S9" i="6"/>
  <c r="S11" i="6"/>
  <c r="S12" i="6"/>
  <c r="S13" i="6"/>
  <c r="S15" i="6"/>
  <c r="S16" i="6"/>
  <c r="S17" i="6"/>
  <c r="S19" i="6"/>
  <c r="S20" i="6"/>
  <c r="S21" i="6"/>
  <c r="S2" i="6"/>
  <c r="R2" i="6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4" i="9"/>
  <c r="G2" i="9"/>
  <c r="H2" i="9"/>
  <c r="I2" i="9"/>
  <c r="F2" i="9"/>
  <c r="G17" i="12" l="1"/>
  <c r="E17" i="12"/>
  <c r="D17" i="12"/>
  <c r="C17" i="12"/>
  <c r="B17" i="12"/>
  <c r="F17" i="12" s="1"/>
  <c r="G16" i="12"/>
  <c r="E16" i="12"/>
  <c r="D16" i="12"/>
  <c r="C16" i="12"/>
  <c r="B16" i="12"/>
  <c r="F16" i="12" s="1"/>
  <c r="G15" i="12"/>
  <c r="E15" i="12"/>
  <c r="D15" i="12"/>
  <c r="C15" i="12"/>
  <c r="B15" i="12"/>
  <c r="F15" i="12" s="1"/>
  <c r="G14" i="12"/>
  <c r="E14" i="12"/>
  <c r="D14" i="12"/>
  <c r="C14" i="12"/>
  <c r="B14" i="12"/>
  <c r="F14" i="12" s="1"/>
  <c r="G13" i="12"/>
  <c r="E13" i="12"/>
  <c r="D13" i="12"/>
  <c r="C13" i="12"/>
  <c r="B13" i="12"/>
  <c r="F13" i="12" s="1"/>
  <c r="G12" i="12"/>
  <c r="E12" i="12"/>
  <c r="D12" i="12"/>
  <c r="C12" i="12"/>
  <c r="B12" i="12"/>
  <c r="F12" i="12" s="1"/>
  <c r="G11" i="12"/>
  <c r="E11" i="12"/>
  <c r="D11" i="12"/>
  <c r="C11" i="12"/>
  <c r="B11" i="12"/>
  <c r="F11" i="12" s="1"/>
  <c r="G10" i="12"/>
  <c r="E10" i="12"/>
  <c r="D10" i="12"/>
  <c r="C10" i="12"/>
  <c r="B10" i="12"/>
  <c r="F10" i="12" s="1"/>
  <c r="G9" i="12"/>
  <c r="E9" i="12"/>
  <c r="D9" i="12"/>
  <c r="C9" i="12"/>
  <c r="B9" i="12"/>
  <c r="F9" i="12" s="1"/>
  <c r="G8" i="12"/>
  <c r="E8" i="12"/>
  <c r="D8" i="12"/>
  <c r="C8" i="12"/>
  <c r="B8" i="12"/>
  <c r="F8" i="12" s="1"/>
  <c r="G7" i="12"/>
  <c r="E7" i="12"/>
  <c r="D7" i="12"/>
  <c r="C7" i="12"/>
  <c r="B7" i="12"/>
  <c r="F7" i="12" s="1"/>
  <c r="G6" i="12"/>
  <c r="E6" i="12"/>
  <c r="D6" i="12"/>
  <c r="C6" i="12"/>
  <c r="B6" i="12"/>
  <c r="F6" i="12" s="1"/>
  <c r="G5" i="12"/>
  <c r="E5" i="12"/>
  <c r="D5" i="12"/>
  <c r="C5" i="12"/>
  <c r="B5" i="12"/>
  <c r="F5" i="12" s="1"/>
  <c r="G4" i="12"/>
  <c r="E4" i="12"/>
  <c r="E18" i="12" s="1"/>
  <c r="D4" i="12"/>
  <c r="D18" i="12" s="1"/>
  <c r="C4" i="12"/>
  <c r="C18" i="12" s="1"/>
  <c r="B4" i="12"/>
  <c r="B18" i="12" s="1"/>
  <c r="H6" i="12" l="1"/>
  <c r="I6" i="12" s="1"/>
  <c r="H10" i="12"/>
  <c r="I10" i="12" s="1"/>
  <c r="H14" i="12"/>
  <c r="I14" i="12" s="1"/>
  <c r="H7" i="12"/>
  <c r="I7" i="12" s="1"/>
  <c r="H11" i="12"/>
  <c r="I11" i="12" s="1"/>
  <c r="H15" i="12"/>
  <c r="I15" i="12" s="1"/>
  <c r="H8" i="12"/>
  <c r="I8" i="12" s="1"/>
  <c r="H12" i="12"/>
  <c r="I12" i="12" s="1"/>
  <c r="H16" i="12"/>
  <c r="I16" i="12" s="1"/>
  <c r="H5" i="12"/>
  <c r="I5" i="12" s="1"/>
  <c r="H9" i="12"/>
  <c r="I9" i="12" s="1"/>
  <c r="H13" i="12"/>
  <c r="I13" i="12" s="1"/>
  <c r="H17" i="12"/>
  <c r="I17" i="12" s="1"/>
  <c r="F4" i="12"/>
  <c r="F18" i="12" s="1"/>
  <c r="E19" i="12" s="1"/>
  <c r="G18" i="12"/>
  <c r="H4" i="12" l="1"/>
  <c r="C19" i="12"/>
  <c r="B19" i="12"/>
  <c r="D19" i="12"/>
  <c r="I4" i="12" l="1"/>
  <c r="H18" i="12"/>
  <c r="I18" i="12" s="1"/>
</calcChain>
</file>

<file path=xl/sharedStrings.xml><?xml version="1.0" encoding="utf-8"?>
<sst xmlns="http://schemas.openxmlformats.org/spreadsheetml/2006/main" count="1389" uniqueCount="466">
  <si>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</si>
  <si>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</si>
  <si>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</si>
  <si>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</si>
  <si>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</si>
  <si>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</si>
  <si>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</si>
  <si>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#6</t>
  </si>
  <si>
    <t>Vehicle #7</t>
  </si>
  <si>
    <t>Vehicle #8</t>
  </si>
  <si>
    <t>Vehicle #9</t>
  </si>
  <si>
    <t>Vehicle #10</t>
  </si>
  <si>
    <t>Tata Ace</t>
  </si>
  <si>
    <t>Eicher 32 ft</t>
  </si>
  <si>
    <t>Pickup</t>
  </si>
  <si>
    <t>Cargo king</t>
  </si>
  <si>
    <t>Vehicle Profile</t>
  </si>
  <si>
    <t>EMI (5 yrs)</t>
  </si>
  <si>
    <t>Market (30000)</t>
  </si>
  <si>
    <t>Market (20000)</t>
  </si>
  <si>
    <t>Area Profile</t>
  </si>
  <si>
    <t>Delivery Capability</t>
  </si>
  <si>
    <t>Cluster</t>
  </si>
  <si>
    <t>Branch Code</t>
  </si>
  <si>
    <t>Congestion Charges</t>
  </si>
  <si>
    <t>Ahmedabad</t>
  </si>
  <si>
    <t>AKVB1</t>
  </si>
  <si>
    <t>PROCESSING</t>
  </si>
  <si>
    <t>Cost Profile</t>
  </si>
  <si>
    <t>Manpower Cost</t>
  </si>
  <si>
    <t>Fuel Cost</t>
  </si>
  <si>
    <t>EMI Cost</t>
  </si>
  <si>
    <t>Additional Charges</t>
  </si>
  <si>
    <t>Total Costs</t>
  </si>
  <si>
    <t>Loader Count</t>
  </si>
  <si>
    <t>Driver Count</t>
  </si>
  <si>
    <t>Supervisor Count</t>
  </si>
  <si>
    <t>Month Capacity (T)</t>
  </si>
  <si>
    <t>OUTPUT</t>
  </si>
  <si>
    <t>OU</t>
  </si>
  <si>
    <t>Vehicle</t>
  </si>
  <si>
    <t>Year of Make</t>
  </si>
  <si>
    <t>AMDT1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</si>
  <si>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</si>
  <si>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</si>
  <si>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</si>
  <si>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</si>
  <si>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</si>
  <si>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</si>
  <si>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</si>
  <si>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</si>
  <si>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</si>
  <si>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</si>
  <si>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</si>
  <si>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</si>
  <si>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</si>
  <si>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</si>
  <si>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</si>
  <si>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</si>
  <si>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Veh_Category</t>
  </si>
  <si>
    <t>Additional charges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</si>
  <si>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</si>
  <si>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</si>
  <si>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</si>
  <si>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</si>
  <si>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</si>
  <si>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</si>
  <si>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</si>
  <si>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</si>
  <si>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</si>
  <si>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</si>
  <si>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</si>
  <si>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</si>
  <si>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</si>
  <si>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</si>
  <si>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</si>
  <si>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</si>
  <si>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Owned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</si>
  <si>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</si>
  <si>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</si>
  <si>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</si>
  <si>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</si>
  <si>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</si>
  <si>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</si>
  <si>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</si>
  <si>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</si>
  <si>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</si>
  <si>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</si>
  <si>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</si>
  <si>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</si>
  <si>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</si>
  <si>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</si>
  <si>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</si>
  <si>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</si>
  <si>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</si>
  <si>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Union charges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</si>
  <si>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</si>
  <si>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</si>
  <si>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</si>
  <si>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</si>
  <si>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</si>
  <si>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</si>
  <si>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</si>
  <si>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</si>
  <si>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</si>
  <si>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</si>
  <si>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</si>
  <si>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</si>
  <si>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</si>
  <si>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</si>
  <si>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</si>
  <si>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</si>
  <si>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</si>
  <si>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</si>
  <si>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Terrain charges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</si>
  <si>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</si>
  <si>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</si>
  <si>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</si>
  <si>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</si>
  <si>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</si>
  <si>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</si>
  <si>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</si>
  <si>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</si>
  <si>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</si>
  <si>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</si>
  <si>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</si>
  <si>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</si>
  <si>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</si>
  <si>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</si>
  <si>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</si>
  <si>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</si>
  <si>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</si>
  <si>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</si>
  <si>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(4 yrs)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</si>
  <si>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</si>
  <si>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</si>
  <si>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</si>
  <si>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</si>
  <si>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</si>
  <si>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</si>
  <si>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</si>
  <si>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</si>
  <si>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</si>
  <si>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</si>
  <si>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</si>
  <si>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</si>
  <si>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</si>
  <si>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</si>
  <si>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</si>
  <si>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</si>
  <si>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</si>
  <si>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</si>
  <si>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(3 yrs)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</si>
  <si>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</si>
  <si>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</si>
  <si>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</si>
  <si>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</si>
  <si>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</si>
  <si>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</si>
  <si>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</si>
  <si>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</si>
  <si>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</si>
  <si>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</si>
  <si>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</si>
  <si>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</si>
  <si>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</si>
  <si>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</si>
  <si>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</si>
  <si>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EMI (8 yrs)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</si>
  <si>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</si>
  <si>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</si>
  <si>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</si>
  <si>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</si>
  <si>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</si>
  <si>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</si>
  <si>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</si>
  <si>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</si>
  <si>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</si>
  <si>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</si>
  <si>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</si>
  <si>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</si>
  <si>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</si>
  <si>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</si>
  <si>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</si>
  <si>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</si>
  <si>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</si>
  <si>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</si>
  <si>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</si>
  <si>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</si>
  <si>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</si>
  <si>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</si>
  <si>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</si>
  <si>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</si>
  <si>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</si>
  <si>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</si>
  <si>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</si>
  <si>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</si>
  <si>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</si>
  <si>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</si>
  <si>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</si>
  <si>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</si>
  <si>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</si>
  <si>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</si>
  <si>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</si>
  <si>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</si>
  <si>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</si>
  <si>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</si>
  <si>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</si>
  <si>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</si>
  <si>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</si>
  <si>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</si>
  <si>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</si>
  <si>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</si>
  <si>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Market (40000)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</si>
  <si>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</si>
  <si>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</si>
  <si>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</si>
  <si>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</si>
  <si>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</si>
  <si>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</si>
  <si>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</si>
  <si>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</si>
  <si>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</si>
  <si>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</si>
  <si>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</si>
  <si>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</si>
  <si>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</si>
  <si>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</si>
  <si>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(50000)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</si>
  <si>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</si>
  <si>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</si>
  <si>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</si>
  <si>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</si>
  <si>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</si>
  <si>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</si>
  <si>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</si>
  <si>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</si>
  <si>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</si>
  <si>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</si>
  <si>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</si>
  <si>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(60000)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</si>
  <si>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</si>
  <si>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</si>
  <si>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</si>
  <si>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</si>
  <si>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</si>
  <si>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</si>
  <si>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</si>
  <si>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</si>
  <si>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</si>
  <si>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</si>
  <si>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(70000)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</si>
  <si>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</si>
  <si>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</si>
  <si>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</si>
  <si>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</si>
  <si>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</si>
  <si>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</si>
  <si>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</si>
  <si>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</si>
  <si>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</si>
  <si>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Market (80000)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</si>
  <si>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</si>
  <si>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</si>
  <si>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</si>
  <si>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</si>
  <si>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</si>
  <si>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</si>
  <si>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</si>
  <si>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</si>
  <si>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</si>
  <si>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</si>
  <si>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</si>
  <si>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</si>
  <si>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</si>
  <si>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</si>
  <si>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</si>
  <si>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</si>
  <si>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</si>
  <si>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</si>
  <si>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</si>
  <si>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</si>
  <si>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</si>
  <si>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</si>
  <si>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</si>
  <si>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</si>
  <si>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</si>
  <si>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</si>
  <si>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</si>
  <si>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</si>
  <si>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</si>
  <si>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</si>
  <si>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</si>
  <si>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</si>
  <si>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</si>
  <si>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</si>
  <si>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</si>
  <si>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</si>
  <si>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</si>
  <si>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</si>
  <si>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Capacity</t>
  </si>
  <si>
    <t>Average mileage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</si>
  <si>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</si>
  <si>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</si>
  <si>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</si>
  <si>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</si>
  <si>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</si>
  <si>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</si>
  <si>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</si>
  <si>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</si>
  <si>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</si>
  <si>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</si>
  <si>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</si>
  <si>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</si>
  <si>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</si>
  <si>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</si>
  <si>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</si>
  <si>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</si>
  <si>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</si>
  <si>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</si>
  <si>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</si>
  <si>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</si>
  <si>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</si>
  <si>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</si>
  <si>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</si>
  <si>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</si>
  <si>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</si>
  <si>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</si>
  <si>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</si>
  <si>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</si>
  <si>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</si>
  <si>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</si>
  <si>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</si>
  <si>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</si>
  <si>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</si>
  <si>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</si>
  <si>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</si>
  <si>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</si>
  <si>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</si>
  <si>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</si>
  <si>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</si>
  <si>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</si>
  <si>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</si>
  <si>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</si>
  <si>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</si>
  <si>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</si>
  <si>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</si>
  <si>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</si>
  <si>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</si>
  <si>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</si>
  <si>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</si>
  <si>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</si>
  <si>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</si>
  <si>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</si>
  <si>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</si>
  <si>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</si>
  <si>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</si>
  <si>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</si>
  <si>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</si>
  <si>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</si>
  <si>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</si>
  <si>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Cluster Name</t>
  </si>
  <si>
    <t>State</t>
  </si>
  <si>
    <t>Semi skilled</t>
  </si>
  <si>
    <t>Skilled</t>
  </si>
  <si>
    <t>Highly skilled</t>
  </si>
  <si>
    <t>Loader Cap</t>
  </si>
  <si>
    <t>Supervisor Cap</t>
  </si>
  <si>
    <t>Gujrat</t>
  </si>
  <si>
    <t>Loader= Semi Skilled</t>
  </si>
  <si>
    <t>Punjab</t>
  </si>
  <si>
    <t>Karnataka</t>
  </si>
  <si>
    <t>Supervisor= Highly Skilled</t>
  </si>
  <si>
    <t>Tamil Nadu</t>
  </si>
  <si>
    <t>Data for skills taken from government Employment Site</t>
  </si>
  <si>
    <t>Assam</t>
  </si>
  <si>
    <t>Telangana</t>
  </si>
  <si>
    <t>Madhya Pradesh</t>
  </si>
  <si>
    <t>Rajasthan</t>
  </si>
  <si>
    <t>Jharkhand</t>
  </si>
  <si>
    <t>West Bengal</t>
  </si>
  <si>
    <t>Uttar Pradesh</t>
  </si>
  <si>
    <t>Maharashtra</t>
  </si>
  <si>
    <t>Vehicles</t>
  </si>
  <si>
    <t>Downpayment %</t>
  </si>
  <si>
    <t>Rate of Interest</t>
  </si>
  <si>
    <t>Monthly EMI (INR)</t>
  </si>
  <si>
    <t>Driver Expenses</t>
  </si>
  <si>
    <t>Vehicle Cost</t>
  </si>
  <si>
    <t>Total Payout</t>
  </si>
  <si>
    <t>Profit</t>
  </si>
  <si>
    <t>Profitability</t>
  </si>
  <si>
    <t>Grand Total</t>
  </si>
  <si>
    <t>Location code</t>
  </si>
  <si>
    <t>CLUSTER</t>
  </si>
  <si>
    <t xml:space="preserve">Vehicle </t>
  </si>
  <si>
    <t>Mapped Vehicle</t>
  </si>
  <si>
    <t>14 ft</t>
  </si>
  <si>
    <t>17 ft</t>
  </si>
  <si>
    <t xml:space="preserve"> 3wheeler</t>
  </si>
  <si>
    <t>20 ft</t>
  </si>
  <si>
    <t>19 ft</t>
  </si>
  <si>
    <t>Tractor</t>
  </si>
  <si>
    <t>32 ft</t>
  </si>
  <si>
    <t>Driver=Skilled</t>
  </si>
  <si>
    <t>EMI/Refinance Cost</t>
  </si>
  <si>
    <t>Total Manpower Cost</t>
  </si>
  <si>
    <t>Total Fuel Cost</t>
  </si>
  <si>
    <t>Total Maintenence cost</t>
  </si>
  <si>
    <t>Profit margin%</t>
  </si>
  <si>
    <t>Total vehicle cost</t>
  </si>
  <si>
    <t>Vehicle Mapping</t>
  </si>
  <si>
    <t>Mileage Capped</t>
  </si>
  <si>
    <t>Team Size</t>
  </si>
  <si>
    <t>Loader</t>
  </si>
  <si>
    <t>Loader Salary</t>
  </si>
  <si>
    <t>EMI</t>
  </si>
  <si>
    <t>Maintenence cost</t>
  </si>
  <si>
    <t>Profit margin</t>
  </si>
  <si>
    <t>bottom cap</t>
  </si>
  <si>
    <t>Driver</t>
  </si>
  <si>
    <t>Ownership</t>
  </si>
  <si>
    <t>Driver salary</t>
  </si>
  <si>
    <t>Driver Cap</t>
  </si>
  <si>
    <t>Fuel consumed</t>
  </si>
  <si>
    <t>Long distance</t>
  </si>
  <si>
    <t>Intra-city</t>
  </si>
  <si>
    <t>Diesel per liter</t>
  </si>
  <si>
    <t>Tyre cap ₹ per km</t>
  </si>
  <si>
    <t>Maintenance cap ₹ per km</t>
  </si>
  <si>
    <t>Insurance and RTO (Fitness Etc)</t>
  </si>
  <si>
    <t>Distance travelled</t>
  </si>
  <si>
    <t>Tenure (yrs)</t>
  </si>
  <si>
    <t>Months</t>
  </si>
  <si>
    <t>Ad-hoc charges</t>
  </si>
  <si>
    <t>Yes</t>
  </si>
  <si>
    <t>No</t>
  </si>
  <si>
    <t>Total cost</t>
  </si>
  <si>
    <t>Market vehicle cost</t>
  </si>
  <si>
    <t>Utilization</t>
  </si>
  <si>
    <t>Days working in a month</t>
  </si>
  <si>
    <t>Other Inputs</t>
  </si>
  <si>
    <t>Additional
Charges</t>
  </si>
  <si>
    <t>Team</t>
  </si>
  <si>
    <t>Purchase Year</t>
  </si>
  <si>
    <t>Payout/kg to be
 offered to partner</t>
  </si>
  <si>
    <t>Additional charge rates</t>
  </si>
  <si>
    <t>Vehicle Capacity</t>
  </si>
  <si>
    <t>To get salaries cap, round up salary from govt. site upto 100th place and add 1000.</t>
  </si>
  <si>
    <t>e.g.</t>
  </si>
  <si>
    <t>round it up to 100th place: 10900</t>
  </si>
  <si>
    <t>add 1000 to it: 11900</t>
  </si>
  <si>
    <t>In AMDT1 semi skilled labor salary is 10809.6</t>
  </si>
  <si>
    <t>11900 is the loader cap for AMDT1</t>
  </si>
  <si>
    <t>Another example, for skilled labor salary in AMDT1</t>
  </si>
  <si>
    <t>11917.8 &gt; 12000 &gt; 13000</t>
  </si>
  <si>
    <t>Driver salary becomes 13000 in AMDT1</t>
  </si>
  <si>
    <t>Additional charges calculation</t>
  </si>
  <si>
    <t>Balance</t>
  </si>
  <si>
    <t>Terrain Charges (on fuel cost)</t>
  </si>
  <si>
    <t>Congestion Charges (on fuel cost)</t>
  </si>
  <si>
    <t>Ex-Showroom Price</t>
  </si>
  <si>
    <t>Union Charges (on total cost after including terrain and congestion charges)</t>
  </si>
  <si>
    <t>Ad-hoc (on total cost after including terrain and congestion charges)</t>
  </si>
  <si>
    <t>Market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</si>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</sst>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₹&quot;\ #,##0;[Red]&quot;₹&quot;\ \-#,##0"/>
    <numFmt numFmtId="43" formatCode="_ * #,##0.00_ ;_ * \-#,##0.00_ ;_ * &quot;-&quot;??_ ;_ @_ "/>
    <numFmt numFmtId="164" formatCode="_(* #,##0_);_(* \(#,##0\);_(* &quot;-&quot;??_);_(@_)"/>
    <numFmt numFmtId="165" formatCode="[$₹]#,##0.00"/>
    <numFmt numFmtId="166" formatCode="&quot;₹&quot;\ #,##0"/>
  </numFmts>
  <fonts count="14">
    <font>
      <sz val="11"/>
      <color theme="1"/>
      <name val="Calibri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A7D00"/>
      <name val="Nunito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</font>
    <font>
      <b/>
      <sz val="11"/>
      <color rgb="FFEFEFEF"/>
      <name val="Calibri"/>
      <family val="2"/>
    </font>
    <font>
      <b/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E2A9A4"/>
        <bgColor rgb="FFE2A9A4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theme="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F1E0B2"/>
      </patternFill>
    </fill>
    <fill>
      <patternFill patternType="solid">
        <fgColor theme="8" tint="0.79998168889431442"/>
        <bgColor rgb="FFEFC8A8"/>
      </patternFill>
    </fill>
    <fill>
      <patternFill patternType="solid">
        <fgColor theme="8" tint="0.79998168889431442"/>
        <bgColor rgb="FFF7E3D3"/>
      </patternFill>
    </fill>
    <fill>
      <patternFill patternType="solid">
        <fgColor theme="7" tint="0.79998168889431442"/>
        <bgColor rgb="FFE2A9A4"/>
      </patternFill>
    </fill>
    <fill>
      <patternFill patternType="solid">
        <fgColor theme="7" tint="0.79998168889431442"/>
        <bgColor rgb="FFF0D4D1"/>
      </patternFill>
    </fill>
    <fill>
      <patternFill patternType="solid">
        <fgColor theme="5" tint="0.79998168889431442"/>
        <bgColor rgb="FFA9DCC6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D71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15" borderId="13" applyNumberFormat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3" fillId="14" borderId="3" xfId="0" applyFont="1" applyFill="1" applyBorder="1"/>
    <xf numFmtId="9" fontId="1" fillId="0" borderId="0" xfId="0" applyNumberFormat="1" applyFont="1"/>
    <xf numFmtId="164" fontId="2" fillId="0" borderId="2" xfId="0" applyNumberFormat="1" applyFont="1" applyBorder="1"/>
    <xf numFmtId="9" fontId="2" fillId="0" borderId="2" xfId="0" applyNumberFormat="1" applyFont="1" applyBorder="1"/>
    <xf numFmtId="9" fontId="2" fillId="0" borderId="0" xfId="0" applyNumberFormat="1" applyFont="1"/>
    <xf numFmtId="0" fontId="4" fillId="11" borderId="2" xfId="0" applyFont="1" applyFill="1" applyBorder="1"/>
    <xf numFmtId="0" fontId="5" fillId="0" borderId="2" xfId="0" applyFont="1" applyBorder="1"/>
    <xf numFmtId="164" fontId="5" fillId="0" borderId="2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4" fillId="0" borderId="1" xfId="0" applyFont="1" applyBorder="1"/>
    <xf numFmtId="3" fontId="5" fillId="0" borderId="0" xfId="0" applyNumberFormat="1" applyFont="1"/>
    <xf numFmtId="3" fontId="4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9" borderId="6" xfId="0" applyFont="1" applyFill="1" applyBorder="1"/>
    <xf numFmtId="0" fontId="5" fillId="0" borderId="1" xfId="0" applyFont="1" applyBorder="1"/>
    <xf numFmtId="0" fontId="8" fillId="6" borderId="14" xfId="0" applyFont="1" applyFill="1" applyBorder="1" applyAlignment="1">
      <alignment wrapText="1"/>
    </xf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5" fillId="3" borderId="4" xfId="0" applyFont="1" applyFill="1" applyBorder="1"/>
    <xf numFmtId="0" fontId="4" fillId="16" borderId="8" xfId="0" applyFont="1" applyFill="1" applyBorder="1"/>
    <xf numFmtId="0" fontId="4" fillId="16" borderId="9" xfId="0" applyFont="1" applyFill="1" applyBorder="1"/>
    <xf numFmtId="0" fontId="5" fillId="3" borderId="21" xfId="0" applyFont="1" applyFill="1" applyBorder="1"/>
    <xf numFmtId="0" fontId="4" fillId="16" borderId="22" xfId="0" applyFont="1" applyFill="1" applyBorder="1"/>
    <xf numFmtId="0" fontId="5" fillId="3" borderId="5" xfId="0" applyFont="1" applyFill="1" applyBorder="1"/>
    <xf numFmtId="0" fontId="4" fillId="17" borderId="5" xfId="0" applyFont="1" applyFill="1" applyBorder="1"/>
    <xf numFmtId="0" fontId="4" fillId="17" borderId="4" xfId="0" applyFont="1" applyFill="1" applyBorder="1"/>
    <xf numFmtId="0" fontId="4" fillId="17" borderId="21" xfId="0" applyFont="1" applyFill="1" applyBorder="1"/>
    <xf numFmtId="0" fontId="5" fillId="18" borderId="5" xfId="0" applyFont="1" applyFill="1" applyBorder="1"/>
    <xf numFmtId="0" fontId="4" fillId="19" borderId="5" xfId="0" applyFont="1" applyFill="1" applyBorder="1"/>
    <xf numFmtId="0" fontId="4" fillId="19" borderId="4" xfId="0" applyFont="1" applyFill="1" applyBorder="1"/>
    <xf numFmtId="0" fontId="4" fillId="19" borderId="21" xfId="0" applyFont="1" applyFill="1" applyBorder="1"/>
    <xf numFmtId="0" fontId="5" fillId="20" borderId="23" xfId="0" applyFont="1" applyFill="1" applyBorder="1"/>
    <xf numFmtId="0" fontId="5" fillId="20" borderId="11" xfId="0" applyFont="1" applyFill="1" applyBorder="1"/>
    <xf numFmtId="0" fontId="5" fillId="20" borderId="12" xfId="0" applyFont="1" applyFill="1" applyBorder="1"/>
    <xf numFmtId="0" fontId="4" fillId="6" borderId="7" xfId="0" applyFont="1" applyFill="1" applyBorder="1"/>
    <xf numFmtId="0" fontId="9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0" fontId="10" fillId="7" borderId="11" xfId="0" applyFont="1" applyFill="1" applyBorder="1"/>
    <xf numFmtId="0" fontId="5" fillId="7" borderId="12" xfId="0" applyFont="1" applyFill="1" applyBorder="1"/>
    <xf numFmtId="0" fontId="4" fillId="6" borderId="8" xfId="0" applyFont="1" applyFill="1" applyBorder="1"/>
    <xf numFmtId="0" fontId="5" fillId="7" borderId="11" xfId="0" applyFont="1" applyFill="1" applyBorder="1"/>
    <xf numFmtId="9" fontId="5" fillId="7" borderId="11" xfId="0" applyNumberFormat="1" applyFont="1" applyFill="1" applyBorder="1"/>
    <xf numFmtId="3" fontId="5" fillId="7" borderId="12" xfId="0" applyNumberFormat="1" applyFont="1" applyFill="1" applyBorder="1"/>
    <xf numFmtId="0" fontId="4" fillId="21" borderId="31" xfId="0" applyFont="1" applyFill="1" applyBorder="1" applyAlignment="1">
      <alignment horizontal="center" vertical="center" wrapText="1"/>
    </xf>
    <xf numFmtId="165" fontId="11" fillId="21" borderId="18" xfId="0" applyNumberFormat="1" applyFont="1" applyFill="1" applyBorder="1" applyAlignment="1">
      <alignment horizontal="center" vertical="center"/>
    </xf>
    <xf numFmtId="164" fontId="5" fillId="10" borderId="6" xfId="0" applyNumberFormat="1" applyFont="1" applyFill="1" applyBorder="1"/>
    <xf numFmtId="0" fontId="4" fillId="9" borderId="8" xfId="0" applyFont="1" applyFill="1" applyBorder="1"/>
    <xf numFmtId="0" fontId="4" fillId="9" borderId="9" xfId="0" applyFont="1" applyFill="1" applyBorder="1"/>
    <xf numFmtId="6" fontId="5" fillId="10" borderId="11" xfId="0" applyNumberFormat="1" applyFont="1" applyFill="1" applyBorder="1"/>
    <xf numFmtId="6" fontId="5" fillId="10" borderId="12" xfId="0" applyNumberFormat="1" applyFont="1" applyFill="1" applyBorder="1"/>
    <xf numFmtId="164" fontId="5" fillId="10" borderId="11" xfId="0" applyNumberFormat="1" applyFont="1" applyFill="1" applyBorder="1"/>
    <xf numFmtId="0" fontId="12" fillId="12" borderId="2" xfId="0" applyFont="1" applyFill="1" applyBorder="1"/>
    <xf numFmtId="0" fontId="12" fillId="13" borderId="2" xfId="0" applyFont="1" applyFill="1" applyBorder="1"/>
    <xf numFmtId="49" fontId="4" fillId="11" borderId="2" xfId="0" applyNumberFormat="1" applyFont="1" applyFill="1" applyBorder="1"/>
    <xf numFmtId="9" fontId="5" fillId="0" borderId="2" xfId="0" applyNumberFormat="1" applyFont="1" applyBorder="1"/>
    <xf numFmtId="10" fontId="5" fillId="0" borderId="2" xfId="0" applyNumberFormat="1" applyFont="1" applyBorder="1"/>
    <xf numFmtId="6" fontId="5" fillId="0" borderId="2" xfId="0" applyNumberFormat="1" applyFont="1" applyBorder="1"/>
    <xf numFmtId="0" fontId="4" fillId="22" borderId="4" xfId="0" applyFont="1" applyFill="1" applyBorder="1"/>
    <xf numFmtId="49" fontId="5" fillId="22" borderId="4" xfId="0" applyNumberFormat="1" applyFont="1" applyFill="1" applyBorder="1"/>
    <xf numFmtId="0" fontId="5" fillId="0" borderId="4" xfId="0" applyFont="1" applyBorder="1"/>
    <xf numFmtId="1" fontId="5" fillId="0" borderId="4" xfId="0" applyNumberFormat="1" applyFont="1" applyBorder="1"/>
    <xf numFmtId="0" fontId="13" fillId="23" borderId="4" xfId="0" applyFont="1" applyFill="1" applyBorder="1"/>
    <xf numFmtId="0" fontId="0" fillId="24" borderId="4" xfId="0" applyFont="1" applyFill="1" applyBorder="1"/>
    <xf numFmtId="0" fontId="0" fillId="0" borderId="4" xfId="0" applyFont="1" applyBorder="1"/>
    <xf numFmtId="0" fontId="0" fillId="2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49" fontId="0" fillId="24" borderId="4" xfId="0" applyNumberFormat="1" applyFont="1" applyFill="1" applyBorder="1"/>
    <xf numFmtId="49" fontId="0" fillId="0" borderId="4" xfId="0" applyNumberFormat="1" applyFont="1" applyBorder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/>
    <xf numFmtId="166" fontId="0" fillId="0" borderId="0" xfId="0" applyNumberFormat="1" applyFont="1"/>
    <xf numFmtId="166" fontId="0" fillId="0" borderId="0" xfId="0" applyNumberFormat="1" applyFill="1"/>
    <xf numFmtId="1" fontId="5" fillId="0" borderId="4" xfId="0" applyNumberFormat="1" applyFont="1" applyFill="1" applyBorder="1"/>
    <xf numFmtId="0" fontId="5" fillId="0" borderId="0" xfId="0" applyFont="1" applyAlignment="1">
      <alignment wrapText="1"/>
    </xf>
    <xf numFmtId="1" fontId="5" fillId="10" borderId="11" xfId="0" applyNumberFormat="1" applyFont="1" applyFill="1" applyBorder="1"/>
    <xf numFmtId="43" fontId="5" fillId="0" borderId="0" xfId="0" applyNumberFormat="1" applyFont="1"/>
    <xf numFmtId="9" fontId="7" fillId="15" borderId="13" xfId="1" applyNumberFormat="1" applyAlignment="1">
      <alignment horizontal="center" vertical="center"/>
    </xf>
    <xf numFmtId="9" fontId="7" fillId="15" borderId="19" xfId="1" applyNumberForma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0" borderId="10" xfId="0" applyFont="1" applyBorder="1"/>
    <xf numFmtId="0" fontId="7" fillId="15" borderId="24" xfId="1" applyBorder="1" applyAlignment="1">
      <alignment horizontal="center" vertical="center"/>
    </xf>
    <xf numFmtId="0" fontId="7" fillId="15" borderId="25" xfId="1" applyBorder="1" applyAlignment="1">
      <alignment horizontal="center" vertical="center"/>
    </xf>
    <xf numFmtId="0" fontId="7" fillId="15" borderId="26" xfId="1" applyBorder="1" applyAlignment="1">
      <alignment horizontal="center" vertical="center"/>
    </xf>
    <xf numFmtId="0" fontId="7" fillId="15" borderId="27" xfId="1" applyBorder="1" applyAlignment="1">
      <alignment horizontal="center" vertical="center"/>
    </xf>
    <xf numFmtId="0" fontId="7" fillId="15" borderId="1" xfId="1" applyBorder="1" applyAlignment="1">
      <alignment horizontal="center" vertical="center"/>
    </xf>
    <xf numFmtId="0" fontId="7" fillId="15" borderId="28" xfId="1" applyBorder="1" applyAlignment="1">
      <alignment horizontal="center" vertical="center"/>
    </xf>
    <xf numFmtId="0" fontId="7" fillId="15" borderId="17" xfId="1" applyBorder="1" applyAlignment="1">
      <alignment horizontal="center" vertical="center" wrapText="1"/>
    </xf>
    <xf numFmtId="0" fontId="7" fillId="15" borderId="32" xfId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20" xfId="0" applyFont="1" applyBorder="1"/>
    <xf numFmtId="0" fontId="4" fillId="4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6" fillId="0" borderId="30" xfId="0" applyFont="1" applyBorder="1"/>
    <xf numFmtId="0" fontId="4" fillId="6" borderId="29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66" fontId="5" fillId="0" borderId="0" xfId="0" applyNumberFormat="1" applyFont="1"/>
  </cellXfs>
  <cellStyles count="2">
    <cellStyle name="Calculation" xfId="1" builtinId="22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000"/>
  <sheetViews>
    <sheetView topLeftCell="Z1" workbookViewId="0">
      <selection activeCell="AE7" sqref="AE7:AE10"/>
    </sheetView>
  </sheetViews>
  <sheetFormatPr defaultColWidth="12.85546875" defaultRowHeight="15" customHeight="1"/>
  <cols>
    <col min="1" max="1" width="11.85546875" style="12" customWidth="1"/>
    <col min="2" max="3" width="9.140625" style="12" customWidth="1"/>
    <col min="4" max="4" width="11.85546875" style="12" customWidth="1"/>
    <col min="5" max="5" width="11.28515625" style="12" customWidth="1"/>
    <col min="6" max="6" width="10.85546875" style="12" customWidth="1"/>
    <col min="7" max="7" width="10.28515625" style="12" customWidth="1"/>
    <col min="8" max="8" width="11.85546875" style="12" customWidth="1"/>
    <col min="9" max="9" width="14.140625" style="12" customWidth="1"/>
    <col min="10" max="10" width="10.28515625" style="12" customWidth="1"/>
    <col min="11" max="11" width="11.140625" style="12" customWidth="1"/>
    <col min="12" max="12" width="10.85546875" style="12" customWidth="1"/>
    <col min="13" max="13" width="10.28515625" style="12" customWidth="1"/>
    <col min="14" max="14" width="11.85546875" style="12" customWidth="1"/>
    <col min="15" max="16" width="10.85546875" style="12" customWidth="1"/>
    <col min="17" max="17" width="11.28515625" style="12" customWidth="1"/>
    <col min="18" max="18" width="10.28515625" style="12" customWidth="1"/>
    <col min="19" max="19" width="11.28515625" style="12" customWidth="1"/>
    <col min="20" max="20" width="11.140625" style="12" customWidth="1"/>
    <col min="21" max="21" width="9.140625" style="12" customWidth="1"/>
    <col min="22" max="22" width="13.28515625" style="12" customWidth="1"/>
    <col min="23" max="23" width="9.140625" style="12" customWidth="1"/>
    <col min="24" max="24" width="13.28515625" style="12" customWidth="1"/>
    <col min="25" max="25" width="9.140625" style="12" customWidth="1"/>
    <col min="26" max="26" width="14.28515625" style="12" customWidth="1"/>
    <col min="27" max="27" width="9.140625" style="12" customWidth="1"/>
    <col min="28" max="28" width="18.85546875" style="12" customWidth="1"/>
    <col min="29" max="29" width="9.140625" style="12" customWidth="1"/>
    <col min="30" max="30" width="33" style="12" customWidth="1"/>
    <col min="31" max="31" width="9.140625" style="12" customWidth="1"/>
    <col min="32" max="32" width="15.85546875" style="12" customWidth="1"/>
    <col min="33" max="33" width="15.140625" style="12" customWidth="1"/>
    <col min="34" max="16384" width="12.85546875" style="12"/>
  </cols>
  <sheetData>
    <row r="1" spans="1:33">
      <c r="A1" s="12" t="s">
        <v>22</v>
      </c>
      <c r="D1" s="12" t="s">
        <v>25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58</v>
      </c>
      <c r="V1" s="12" t="s">
        <v>40</v>
      </c>
      <c r="X1" s="12" t="s">
        <v>41</v>
      </c>
      <c r="Z1" s="12" t="s">
        <v>59</v>
      </c>
      <c r="AB1" s="12" t="s">
        <v>21</v>
      </c>
      <c r="AD1" s="12" t="s">
        <v>60</v>
      </c>
      <c r="AG1" s="12" t="s">
        <v>418</v>
      </c>
    </row>
    <row r="2" spans="1:33">
      <c r="A2" s="12" t="s">
        <v>25</v>
      </c>
      <c r="D2" s="13" t="s">
        <v>26</v>
      </c>
      <c r="E2" s="13" t="s">
        <v>61</v>
      </c>
      <c r="F2" s="13" t="s">
        <v>62</v>
      </c>
      <c r="G2" s="13" t="s">
        <v>63</v>
      </c>
      <c r="H2" s="13" t="s">
        <v>64</v>
      </c>
      <c r="I2" s="13" t="s">
        <v>65</v>
      </c>
      <c r="J2" s="13" t="s">
        <v>66</v>
      </c>
      <c r="K2" s="13" t="s">
        <v>67</v>
      </c>
      <c r="L2" s="13" t="s">
        <v>68</v>
      </c>
      <c r="M2" s="13" t="s">
        <v>69</v>
      </c>
      <c r="N2" s="13" t="s">
        <v>70</v>
      </c>
      <c r="O2" s="13" t="s">
        <v>71</v>
      </c>
      <c r="P2" s="13" t="s">
        <v>72</v>
      </c>
      <c r="Q2" s="13" t="s">
        <v>73</v>
      </c>
      <c r="R2" s="13" t="s">
        <v>74</v>
      </c>
      <c r="S2" s="13" t="s">
        <v>75</v>
      </c>
      <c r="T2" s="13" t="s">
        <v>76</v>
      </c>
      <c r="V2" s="12" t="s">
        <v>12</v>
      </c>
      <c r="X2" s="12">
        <v>2005</v>
      </c>
      <c r="Z2" s="12" t="s">
        <v>77</v>
      </c>
      <c r="AB2" s="12" t="s">
        <v>426</v>
      </c>
      <c r="AD2" s="12" t="s">
        <v>435</v>
      </c>
      <c r="AG2" s="14">
        <v>0.05</v>
      </c>
    </row>
    <row r="3" spans="1:33">
      <c r="A3" s="12" t="s">
        <v>43</v>
      </c>
      <c r="D3" s="13" t="s">
        <v>78</v>
      </c>
      <c r="E3" s="13" t="s">
        <v>79</v>
      </c>
      <c r="F3" s="13" t="s">
        <v>80</v>
      </c>
      <c r="G3" s="13" t="s">
        <v>81</v>
      </c>
      <c r="H3" s="13" t="s">
        <v>82</v>
      </c>
      <c r="I3" s="13" t="s">
        <v>83</v>
      </c>
      <c r="J3" s="13" t="s">
        <v>84</v>
      </c>
      <c r="K3" s="13" t="s">
        <v>85</v>
      </c>
      <c r="L3" s="13" t="s">
        <v>86</v>
      </c>
      <c r="M3" s="13" t="s">
        <v>87</v>
      </c>
      <c r="N3" s="13" t="s">
        <v>88</v>
      </c>
      <c r="O3" s="13" t="s">
        <v>89</v>
      </c>
      <c r="P3" s="13" t="s">
        <v>90</v>
      </c>
      <c r="Q3" s="13" t="s">
        <v>91</v>
      </c>
      <c r="R3" s="13" t="s">
        <v>92</v>
      </c>
      <c r="S3" s="13" t="s">
        <v>93</v>
      </c>
      <c r="T3" s="13" t="s">
        <v>94</v>
      </c>
      <c r="V3" s="12" t="s">
        <v>14</v>
      </c>
      <c r="X3" s="12">
        <v>2006</v>
      </c>
      <c r="Z3" s="12" t="s">
        <v>152</v>
      </c>
      <c r="AB3" s="12" t="s">
        <v>425</v>
      </c>
      <c r="AD3" s="12" t="s">
        <v>436</v>
      </c>
      <c r="AG3" s="14">
        <v>0.1</v>
      </c>
    </row>
    <row r="4" spans="1:33">
      <c r="A4" s="12" t="s">
        <v>44</v>
      </c>
      <c r="D4" s="13" t="s">
        <v>96</v>
      </c>
      <c r="E4" s="13" t="s">
        <v>97</v>
      </c>
      <c r="F4" s="13" t="s">
        <v>98</v>
      </c>
      <c r="G4" s="13" t="s">
        <v>99</v>
      </c>
      <c r="H4" s="13" t="s">
        <v>100</v>
      </c>
      <c r="I4" s="13" t="s">
        <v>101</v>
      </c>
      <c r="J4" s="13" t="s">
        <v>102</v>
      </c>
      <c r="K4" s="13" t="s">
        <v>103</v>
      </c>
      <c r="L4" s="13" t="s">
        <v>104</v>
      </c>
      <c r="M4" s="13" t="s">
        <v>105</v>
      </c>
      <c r="N4" s="13" t="s">
        <v>106</v>
      </c>
      <c r="O4" s="13" t="s">
        <v>107</v>
      </c>
      <c r="P4" s="13" t="s">
        <v>108</v>
      </c>
      <c r="Q4" s="13" t="s">
        <v>109</v>
      </c>
      <c r="R4" s="13" t="s">
        <v>110</v>
      </c>
      <c r="S4" s="13" t="s">
        <v>111</v>
      </c>
      <c r="T4" s="13" t="s">
        <v>112</v>
      </c>
      <c r="V4" s="12" t="s">
        <v>113</v>
      </c>
      <c r="X4" s="12">
        <v>2007</v>
      </c>
      <c r="Z4" s="12" t="s">
        <v>133</v>
      </c>
      <c r="AG4" s="14">
        <v>0.15</v>
      </c>
    </row>
    <row r="5" spans="1:33">
      <c r="A5" s="12" t="s">
        <v>45</v>
      </c>
      <c r="D5" s="13" t="s">
        <v>115</v>
      </c>
      <c r="E5" s="13" t="s">
        <v>116</v>
      </c>
      <c r="F5" s="13" t="s">
        <v>117</v>
      </c>
      <c r="G5" s="13" t="s">
        <v>118</v>
      </c>
      <c r="H5" s="13" t="s">
        <v>119</v>
      </c>
      <c r="I5" s="13" t="s">
        <v>120</v>
      </c>
      <c r="J5" s="13" t="s">
        <v>121</v>
      </c>
      <c r="K5" s="13" t="s">
        <v>122</v>
      </c>
      <c r="L5" s="13" t="s">
        <v>123</v>
      </c>
      <c r="M5" s="13" t="s">
        <v>124</v>
      </c>
      <c r="N5" s="13" t="s">
        <v>125</v>
      </c>
      <c r="O5" s="13" t="s">
        <v>126</v>
      </c>
      <c r="P5" s="13" t="s">
        <v>127</v>
      </c>
      <c r="Q5" s="13" t="s">
        <v>128</v>
      </c>
      <c r="R5" s="13" t="s">
        <v>129</v>
      </c>
      <c r="S5" s="13" t="s">
        <v>130</v>
      </c>
      <c r="T5" s="13" t="s">
        <v>131</v>
      </c>
      <c r="V5" s="12" t="s">
        <v>132</v>
      </c>
      <c r="X5" s="12">
        <v>2008</v>
      </c>
      <c r="Z5" s="12" t="s">
        <v>17</v>
      </c>
      <c r="AG5" s="14">
        <v>0.2</v>
      </c>
    </row>
    <row r="6" spans="1:33">
      <c r="A6" s="12" t="s">
        <v>46</v>
      </c>
      <c r="D6" s="13" t="s">
        <v>134</v>
      </c>
      <c r="E6" s="13" t="s">
        <v>135</v>
      </c>
      <c r="F6" s="13" t="s">
        <v>136</v>
      </c>
      <c r="G6" s="13" t="s">
        <v>137</v>
      </c>
      <c r="H6" s="13" t="s">
        <v>138</v>
      </c>
      <c r="I6" s="13" t="s">
        <v>139</v>
      </c>
      <c r="J6" s="13" t="s">
        <v>140</v>
      </c>
      <c r="K6" s="13" t="s">
        <v>141</v>
      </c>
      <c r="L6" s="13" t="s">
        <v>142</v>
      </c>
      <c r="M6" s="13" t="s">
        <v>143</v>
      </c>
      <c r="N6" s="13" t="s">
        <v>144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V6" s="12" t="s">
        <v>151</v>
      </c>
      <c r="X6" s="12">
        <v>2009</v>
      </c>
      <c r="Z6" s="12" t="s">
        <v>168</v>
      </c>
      <c r="AD6" s="15" t="s">
        <v>446</v>
      </c>
      <c r="AG6" s="14">
        <v>0.25</v>
      </c>
    </row>
    <row r="7" spans="1:33">
      <c r="A7" s="12" t="s">
        <v>47</v>
      </c>
      <c r="D7" s="13" t="s">
        <v>42</v>
      </c>
      <c r="E7" s="13" t="s">
        <v>153</v>
      </c>
      <c r="F7" s="13" t="s">
        <v>154</v>
      </c>
      <c r="G7" s="13" t="s">
        <v>155</v>
      </c>
      <c r="H7" s="13" t="s">
        <v>156</v>
      </c>
      <c r="I7" s="13" t="s">
        <v>157</v>
      </c>
      <c r="K7" s="13" t="s">
        <v>158</v>
      </c>
      <c r="L7" s="13" t="s">
        <v>159</v>
      </c>
      <c r="M7" s="13" t="s">
        <v>160</v>
      </c>
      <c r="N7" s="13" t="s">
        <v>161</v>
      </c>
      <c r="O7" s="13" t="s">
        <v>162</v>
      </c>
      <c r="P7" s="13" t="s">
        <v>163</v>
      </c>
      <c r="Q7" s="13" t="s">
        <v>164</v>
      </c>
      <c r="S7" s="13" t="s">
        <v>165</v>
      </c>
      <c r="T7" s="13" t="s">
        <v>166</v>
      </c>
      <c r="V7" s="12" t="s">
        <v>167</v>
      </c>
      <c r="X7" s="12">
        <v>2010</v>
      </c>
      <c r="Z7" s="12" t="s">
        <v>19</v>
      </c>
      <c r="AD7" s="12" t="s">
        <v>459</v>
      </c>
      <c r="AE7" s="14">
        <v>0.2</v>
      </c>
      <c r="AG7" s="14">
        <v>0.3</v>
      </c>
    </row>
    <row r="8" spans="1:33">
      <c r="A8" s="12" t="s">
        <v>48</v>
      </c>
      <c r="D8" s="13" t="s">
        <v>169</v>
      </c>
      <c r="E8" s="13" t="s">
        <v>170</v>
      </c>
      <c r="F8" s="13" t="s">
        <v>171</v>
      </c>
      <c r="G8" s="13" t="s">
        <v>172</v>
      </c>
      <c r="H8" s="13" t="s">
        <v>173</v>
      </c>
      <c r="I8" s="13" t="s">
        <v>174</v>
      </c>
      <c r="K8" s="13" t="s">
        <v>175</v>
      </c>
      <c r="L8" s="13" t="s">
        <v>176</v>
      </c>
      <c r="M8" s="13" t="s">
        <v>177</v>
      </c>
      <c r="N8" s="13" t="s">
        <v>178</v>
      </c>
      <c r="O8" s="13" t="s">
        <v>179</v>
      </c>
      <c r="P8" s="13" t="s">
        <v>180</v>
      </c>
      <c r="Q8" s="13" t="s">
        <v>181</v>
      </c>
      <c r="S8" s="13" t="s">
        <v>182</v>
      </c>
      <c r="T8" s="13" t="s">
        <v>183</v>
      </c>
      <c r="V8" s="12" t="s">
        <v>184</v>
      </c>
      <c r="X8" s="12">
        <v>2011</v>
      </c>
      <c r="Z8" s="12" t="s">
        <v>18</v>
      </c>
      <c r="AD8" s="12" t="s">
        <v>460</v>
      </c>
      <c r="AE8" s="14">
        <v>0.15</v>
      </c>
      <c r="AG8" s="14">
        <v>0.35</v>
      </c>
    </row>
    <row r="9" spans="1:33">
      <c r="A9" s="12" t="s">
        <v>49</v>
      </c>
      <c r="D9" s="13" t="s">
        <v>185</v>
      </c>
      <c r="E9" s="13" t="s">
        <v>186</v>
      </c>
      <c r="F9" s="13" t="s">
        <v>187</v>
      </c>
      <c r="G9" s="13" t="s">
        <v>188</v>
      </c>
      <c r="H9" s="13" t="s">
        <v>189</v>
      </c>
      <c r="I9" s="13" t="s">
        <v>190</v>
      </c>
      <c r="K9" s="13" t="s">
        <v>191</v>
      </c>
      <c r="L9" s="13" t="s">
        <v>192</v>
      </c>
      <c r="N9" s="13" t="s">
        <v>193</v>
      </c>
      <c r="O9" s="13" t="s">
        <v>194</v>
      </c>
      <c r="P9" s="13" t="s">
        <v>195</v>
      </c>
      <c r="Q9" s="13" t="s">
        <v>196</v>
      </c>
      <c r="S9" s="13" t="s">
        <v>197</v>
      </c>
      <c r="T9" s="13" t="s">
        <v>198</v>
      </c>
      <c r="V9" s="12" t="s">
        <v>199</v>
      </c>
      <c r="X9" s="12">
        <v>2012</v>
      </c>
      <c r="Z9" s="12" t="s">
        <v>213</v>
      </c>
      <c r="AD9" s="12" t="s">
        <v>462</v>
      </c>
      <c r="AE9" s="14">
        <v>0.15</v>
      </c>
      <c r="AG9" s="14">
        <v>0.4</v>
      </c>
    </row>
    <row r="10" spans="1:33">
      <c r="A10" s="12" t="s">
        <v>50</v>
      </c>
      <c r="D10" s="13" t="s">
        <v>200</v>
      </c>
      <c r="E10" s="13" t="s">
        <v>201</v>
      </c>
      <c r="F10" s="13" t="s">
        <v>202</v>
      </c>
      <c r="H10" s="13" t="s">
        <v>203</v>
      </c>
      <c r="I10" s="13" t="s">
        <v>204</v>
      </c>
      <c r="K10" s="13" t="s">
        <v>205</v>
      </c>
      <c r="L10" s="13" t="s">
        <v>206</v>
      </c>
      <c r="N10" s="13" t="s">
        <v>207</v>
      </c>
      <c r="O10" s="13" t="s">
        <v>208</v>
      </c>
      <c r="P10" s="13" t="s">
        <v>209</v>
      </c>
      <c r="Q10" s="13" t="s">
        <v>210</v>
      </c>
      <c r="S10" s="13" t="s">
        <v>211</v>
      </c>
      <c r="T10" s="13" t="s">
        <v>212</v>
      </c>
      <c r="V10" s="12" t="s">
        <v>13</v>
      </c>
      <c r="X10" s="12">
        <v>2013</v>
      </c>
      <c r="Z10" s="12" t="s">
        <v>228</v>
      </c>
      <c r="AD10" s="12" t="s">
        <v>463</v>
      </c>
      <c r="AE10" s="14">
        <v>0.3</v>
      </c>
      <c r="AG10" s="14">
        <v>0.45</v>
      </c>
    </row>
    <row r="11" spans="1:33">
      <c r="A11" s="12" t="s">
        <v>51</v>
      </c>
      <c r="D11" s="13" t="s">
        <v>214</v>
      </c>
      <c r="E11" s="13" t="s">
        <v>215</v>
      </c>
      <c r="F11" s="13" t="s">
        <v>216</v>
      </c>
      <c r="H11" s="13" t="s">
        <v>217</v>
      </c>
      <c r="I11" s="13" t="s">
        <v>218</v>
      </c>
      <c r="K11" s="13" t="s">
        <v>219</v>
      </c>
      <c r="L11" s="13" t="s">
        <v>220</v>
      </c>
      <c r="N11" s="13" t="s">
        <v>221</v>
      </c>
      <c r="O11" s="13" t="s">
        <v>222</v>
      </c>
      <c r="P11" s="13" t="s">
        <v>223</v>
      </c>
      <c r="Q11" s="13" t="s">
        <v>224</v>
      </c>
      <c r="S11" s="13" t="s">
        <v>225</v>
      </c>
      <c r="T11" s="13" t="s">
        <v>226</v>
      </c>
      <c r="V11" s="12" t="s">
        <v>227</v>
      </c>
      <c r="X11" s="12">
        <v>2014</v>
      </c>
      <c r="Z11" s="12" t="s">
        <v>240</v>
      </c>
      <c r="AG11" s="14">
        <v>0.5</v>
      </c>
    </row>
    <row r="12" spans="1:33">
      <c r="A12" s="12" t="s">
        <v>52</v>
      </c>
      <c r="D12" s="13" t="s">
        <v>229</v>
      </c>
      <c r="E12" s="13" t="s">
        <v>230</v>
      </c>
      <c r="F12" s="13" t="s">
        <v>231</v>
      </c>
      <c r="H12" s="13" t="s">
        <v>232</v>
      </c>
      <c r="I12" s="13" t="s">
        <v>233</v>
      </c>
      <c r="K12" s="13" t="s">
        <v>234</v>
      </c>
      <c r="O12" s="13" t="s">
        <v>235</v>
      </c>
      <c r="P12" s="13" t="s">
        <v>236</v>
      </c>
      <c r="S12" s="13" t="s">
        <v>237</v>
      </c>
      <c r="T12" s="13" t="s">
        <v>238</v>
      </c>
      <c r="V12" s="12" t="s">
        <v>239</v>
      </c>
      <c r="X12" s="12">
        <v>2015</v>
      </c>
      <c r="Z12" s="12" t="s">
        <v>251</v>
      </c>
    </row>
    <row r="13" spans="1:33">
      <c r="A13" s="12" t="s">
        <v>53</v>
      </c>
      <c r="D13" s="13" t="s">
        <v>241</v>
      </c>
      <c r="E13" s="13" t="s">
        <v>242</v>
      </c>
      <c r="F13" s="13" t="s">
        <v>243</v>
      </c>
      <c r="H13" s="13" t="s">
        <v>244</v>
      </c>
      <c r="I13" s="13" t="s">
        <v>245</v>
      </c>
      <c r="K13" s="13" t="s">
        <v>246</v>
      </c>
      <c r="O13" s="13" t="s">
        <v>247</v>
      </c>
      <c r="S13" s="13" t="s">
        <v>248</v>
      </c>
      <c r="T13" s="13" t="s">
        <v>249</v>
      </c>
      <c r="V13" s="12" t="s">
        <v>250</v>
      </c>
      <c r="X13" s="12">
        <v>2016</v>
      </c>
      <c r="Z13" s="12" t="s">
        <v>261</v>
      </c>
    </row>
    <row r="14" spans="1:33">
      <c r="A14" s="12" t="s">
        <v>54</v>
      </c>
      <c r="D14" s="13" t="s">
        <v>252</v>
      </c>
      <c r="E14" s="13" t="s">
        <v>253</v>
      </c>
      <c r="F14" s="13" t="s">
        <v>254</v>
      </c>
      <c r="H14" s="13" t="s">
        <v>255</v>
      </c>
      <c r="I14" s="13" t="s">
        <v>256</v>
      </c>
      <c r="K14" s="13" t="s">
        <v>257</v>
      </c>
      <c r="O14" s="13" t="s">
        <v>258</v>
      </c>
      <c r="T14" s="13" t="s">
        <v>259</v>
      </c>
      <c r="V14" s="12" t="s">
        <v>260</v>
      </c>
      <c r="X14" s="12">
        <v>2017</v>
      </c>
    </row>
    <row r="15" spans="1:33">
      <c r="A15" s="12" t="s">
        <v>55</v>
      </c>
      <c r="D15" s="13" t="s">
        <v>262</v>
      </c>
      <c r="E15" s="13" t="s">
        <v>263</v>
      </c>
      <c r="F15" s="13" t="s">
        <v>264</v>
      </c>
      <c r="H15" s="13" t="s">
        <v>265</v>
      </c>
      <c r="I15" s="13" t="s">
        <v>266</v>
      </c>
      <c r="K15" s="13" t="s">
        <v>267</v>
      </c>
      <c r="T15" s="13" t="s">
        <v>268</v>
      </c>
      <c r="V15" s="12" t="s">
        <v>269</v>
      </c>
      <c r="X15" s="12">
        <v>2018</v>
      </c>
    </row>
    <row r="16" spans="1:33">
      <c r="A16" s="12" t="s">
        <v>56</v>
      </c>
      <c r="D16" s="13" t="s">
        <v>270</v>
      </c>
      <c r="E16" s="13" t="s">
        <v>271</v>
      </c>
      <c r="F16" s="13" t="s">
        <v>272</v>
      </c>
      <c r="H16" s="13" t="s">
        <v>273</v>
      </c>
      <c r="I16" s="13" t="s">
        <v>274</v>
      </c>
      <c r="K16" s="13" t="s">
        <v>275</v>
      </c>
      <c r="T16" s="13" t="s">
        <v>276</v>
      </c>
      <c r="V16" s="12" t="s">
        <v>277</v>
      </c>
    </row>
    <row r="17" spans="1:22">
      <c r="A17" s="12" t="s">
        <v>57</v>
      </c>
      <c r="D17" s="13" t="s">
        <v>278</v>
      </c>
      <c r="E17" s="13" t="s">
        <v>279</v>
      </c>
      <c r="F17" s="13" t="s">
        <v>280</v>
      </c>
      <c r="I17" s="13" t="s">
        <v>281</v>
      </c>
      <c r="K17" s="13" t="s">
        <v>282</v>
      </c>
      <c r="T17" s="13" t="s">
        <v>283</v>
      </c>
      <c r="V17" s="12" t="s">
        <v>284</v>
      </c>
    </row>
    <row r="18" spans="1:22">
      <c r="A18" s="12" t="s">
        <v>58</v>
      </c>
      <c r="E18" s="13" t="s">
        <v>285</v>
      </c>
      <c r="F18" s="13" t="s">
        <v>286</v>
      </c>
      <c r="I18" s="13" t="s">
        <v>287</v>
      </c>
      <c r="K18" s="13" t="s">
        <v>288</v>
      </c>
      <c r="T18" s="13" t="s">
        <v>289</v>
      </c>
      <c r="V18" s="12" t="s">
        <v>15</v>
      </c>
    </row>
    <row r="19" spans="1:22">
      <c r="A19" s="12" t="s">
        <v>53</v>
      </c>
      <c r="I19" s="13" t="s">
        <v>290</v>
      </c>
      <c r="T19" s="13" t="s">
        <v>291</v>
      </c>
      <c r="V19" s="12" t="s">
        <v>292</v>
      </c>
    </row>
    <row r="20" spans="1:22">
      <c r="I20" s="13" t="s">
        <v>293</v>
      </c>
      <c r="T20" s="13" t="s">
        <v>294</v>
      </c>
      <c r="V20" s="12" t="s">
        <v>295</v>
      </c>
    </row>
    <row r="21" spans="1:22" ht="15.75" customHeight="1">
      <c r="I21" s="13" t="s">
        <v>296</v>
      </c>
      <c r="T21" s="13" t="s">
        <v>297</v>
      </c>
      <c r="V21" s="12" t="s">
        <v>298</v>
      </c>
    </row>
    <row r="22" spans="1:22" ht="15.75" customHeight="1">
      <c r="I22" s="13" t="s">
        <v>299</v>
      </c>
    </row>
    <row r="23" spans="1:22" ht="15.75" customHeight="1"/>
    <row r="24" spans="1:22" ht="15.75" customHeight="1"/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000"/>
  <sheetViews>
    <sheetView topLeftCell="A115" workbookViewId="0">
      <selection activeCell="A2" sqref="A2"/>
    </sheetView>
  </sheetViews>
  <sheetFormatPr defaultColWidth="12.85546875" defaultRowHeight="15" customHeight="1"/>
  <cols>
    <col min="1" max="1" width="15.28515625" style="12" customWidth="1"/>
    <col min="2" max="2" width="10.7109375" style="12" customWidth="1"/>
    <col min="3" max="3" width="14.140625" style="12" customWidth="1"/>
    <col min="4" max="4" width="10.7109375" style="12" customWidth="1"/>
    <col min="5" max="5" width="15.140625" style="12" customWidth="1"/>
    <col min="6" max="26" width="9.140625" style="12" customWidth="1"/>
    <col min="27" max="16384" width="12.85546875" style="12"/>
  </cols>
  <sheetData>
    <row r="1" spans="1:5">
      <c r="A1" s="69" t="s">
        <v>393</v>
      </c>
      <c r="B1" s="69" t="s">
        <v>394</v>
      </c>
      <c r="D1" s="69" t="s">
        <v>394</v>
      </c>
      <c r="E1" s="69" t="s">
        <v>361</v>
      </c>
    </row>
    <row r="2" spans="1:5">
      <c r="A2" s="70" t="s">
        <v>42</v>
      </c>
      <c r="B2" s="70" t="s">
        <v>42</v>
      </c>
      <c r="D2" s="72" t="s">
        <v>61</v>
      </c>
      <c r="E2" s="70" t="s">
        <v>43</v>
      </c>
    </row>
    <row r="3" spans="1:5">
      <c r="A3" s="71" t="s">
        <v>229</v>
      </c>
      <c r="B3" s="71" t="s">
        <v>42</v>
      </c>
      <c r="D3" s="73" t="s">
        <v>42</v>
      </c>
      <c r="E3" s="71" t="s">
        <v>25</v>
      </c>
    </row>
    <row r="4" spans="1:5">
      <c r="A4" s="70" t="s">
        <v>42</v>
      </c>
      <c r="B4" s="70" t="s">
        <v>42</v>
      </c>
      <c r="D4" s="72" t="s">
        <v>202</v>
      </c>
      <c r="E4" s="70" t="s">
        <v>44</v>
      </c>
    </row>
    <row r="5" spans="1:5">
      <c r="A5" s="71" t="s">
        <v>215</v>
      </c>
      <c r="B5" s="71" t="s">
        <v>61</v>
      </c>
      <c r="D5" s="73" t="s">
        <v>196</v>
      </c>
      <c r="E5" s="71" t="s">
        <v>55</v>
      </c>
    </row>
    <row r="6" spans="1:5">
      <c r="A6" s="70" t="s">
        <v>79</v>
      </c>
      <c r="B6" s="70" t="s">
        <v>61</v>
      </c>
      <c r="D6" s="72" t="s">
        <v>179</v>
      </c>
      <c r="E6" s="70" t="s">
        <v>53</v>
      </c>
    </row>
    <row r="7" spans="1:5">
      <c r="A7" s="71" t="s">
        <v>150</v>
      </c>
      <c r="B7" s="71" t="s">
        <v>276</v>
      </c>
      <c r="D7" s="73" t="s">
        <v>119</v>
      </c>
      <c r="E7" s="71" t="s">
        <v>46</v>
      </c>
    </row>
    <row r="8" spans="1:5">
      <c r="A8" s="70" t="s">
        <v>153</v>
      </c>
      <c r="B8" s="70" t="s">
        <v>61</v>
      </c>
      <c r="D8" s="72" t="s">
        <v>281</v>
      </c>
      <c r="E8" s="70" t="s">
        <v>47</v>
      </c>
    </row>
    <row r="9" spans="1:5">
      <c r="A9" s="71" t="s">
        <v>97</v>
      </c>
      <c r="B9" s="71" t="s">
        <v>61</v>
      </c>
      <c r="D9" s="73" t="s">
        <v>102</v>
      </c>
      <c r="E9" s="71" t="s">
        <v>48</v>
      </c>
    </row>
    <row r="10" spans="1:5">
      <c r="A10" s="70" t="s">
        <v>215</v>
      </c>
      <c r="B10" s="70" t="s">
        <v>61</v>
      </c>
      <c r="D10" s="72" t="s">
        <v>175</v>
      </c>
      <c r="E10" s="70" t="s">
        <v>49</v>
      </c>
    </row>
    <row r="11" spans="1:5">
      <c r="A11" s="71" t="s">
        <v>231</v>
      </c>
      <c r="B11" s="71" t="s">
        <v>202</v>
      </c>
      <c r="D11" s="73" t="s">
        <v>142</v>
      </c>
      <c r="E11" s="71" t="s">
        <v>50</v>
      </c>
    </row>
    <row r="12" spans="1:5">
      <c r="A12" s="70" t="s">
        <v>272</v>
      </c>
      <c r="B12" s="70" t="s">
        <v>202</v>
      </c>
      <c r="D12" s="72" t="s">
        <v>193</v>
      </c>
      <c r="E12" s="70" t="s">
        <v>52</v>
      </c>
    </row>
    <row r="13" spans="1:5">
      <c r="A13" s="71" t="s">
        <v>155</v>
      </c>
      <c r="B13" s="71" t="s">
        <v>99</v>
      </c>
      <c r="D13" s="73" t="s">
        <v>105</v>
      </c>
      <c r="E13" s="71" t="s">
        <v>51</v>
      </c>
    </row>
    <row r="14" spans="1:5">
      <c r="A14" s="70" t="s">
        <v>99</v>
      </c>
      <c r="B14" s="70" t="s">
        <v>99</v>
      </c>
      <c r="D14" s="72" t="s">
        <v>195</v>
      </c>
      <c r="E14" s="70" t="s">
        <v>54</v>
      </c>
    </row>
    <row r="15" spans="1:5">
      <c r="A15" s="71" t="s">
        <v>99</v>
      </c>
      <c r="B15" s="71" t="s">
        <v>99</v>
      </c>
      <c r="D15" s="73" t="s">
        <v>99</v>
      </c>
      <c r="E15" s="71" t="s">
        <v>45</v>
      </c>
    </row>
    <row r="16" spans="1:5">
      <c r="A16" s="70" t="s">
        <v>273</v>
      </c>
      <c r="B16" s="70" t="s">
        <v>119</v>
      </c>
      <c r="D16" s="72" t="s">
        <v>129</v>
      </c>
      <c r="E16" s="70" t="s">
        <v>56</v>
      </c>
    </row>
    <row r="17" spans="1:5">
      <c r="A17" s="71" t="s">
        <v>174</v>
      </c>
      <c r="B17" s="71" t="s">
        <v>281</v>
      </c>
      <c r="D17" s="73" t="s">
        <v>237</v>
      </c>
      <c r="E17" s="71" t="s">
        <v>57</v>
      </c>
    </row>
    <row r="18" spans="1:5">
      <c r="A18" s="70" t="s">
        <v>233</v>
      </c>
      <c r="B18" s="70" t="s">
        <v>281</v>
      </c>
      <c r="D18" s="72" t="s">
        <v>276</v>
      </c>
      <c r="E18" s="70" t="s">
        <v>58</v>
      </c>
    </row>
    <row r="19" spans="1:5">
      <c r="A19" s="71" t="s">
        <v>281</v>
      </c>
      <c r="B19" s="71" t="s">
        <v>281</v>
      </c>
    </row>
    <row r="20" spans="1:5">
      <c r="A20" s="70" t="s">
        <v>139</v>
      </c>
      <c r="B20" s="70" t="s">
        <v>281</v>
      </c>
    </row>
    <row r="21" spans="1:5" ht="15.75" customHeight="1">
      <c r="A21" s="71" t="s">
        <v>157</v>
      </c>
      <c r="B21" s="71" t="s">
        <v>281</v>
      </c>
    </row>
    <row r="22" spans="1:5" ht="15.75" customHeight="1">
      <c r="A22" s="70" t="s">
        <v>296</v>
      </c>
      <c r="B22" s="70" t="s">
        <v>281</v>
      </c>
    </row>
    <row r="23" spans="1:5" ht="15.75" customHeight="1">
      <c r="A23" s="71" t="s">
        <v>83</v>
      </c>
      <c r="B23" s="71" t="s">
        <v>281</v>
      </c>
    </row>
    <row r="24" spans="1:5" ht="15.75" customHeight="1">
      <c r="A24" s="70" t="s">
        <v>204</v>
      </c>
      <c r="B24" s="70" t="s">
        <v>281</v>
      </c>
    </row>
    <row r="25" spans="1:5" ht="15.75" customHeight="1">
      <c r="A25" s="71" t="s">
        <v>122</v>
      </c>
      <c r="B25" s="71" t="s">
        <v>175</v>
      </c>
    </row>
    <row r="26" spans="1:5" ht="15.75" customHeight="1">
      <c r="A26" s="70" t="s">
        <v>148</v>
      </c>
      <c r="B26" s="70" t="s">
        <v>129</v>
      </c>
    </row>
    <row r="27" spans="1:5" ht="15.75" customHeight="1">
      <c r="A27" s="71" t="s">
        <v>192</v>
      </c>
      <c r="B27" s="71" t="s">
        <v>142</v>
      </c>
    </row>
    <row r="28" spans="1:5" ht="15.75" customHeight="1">
      <c r="A28" s="70" t="s">
        <v>68</v>
      </c>
      <c r="B28" s="70" t="s">
        <v>142</v>
      </c>
    </row>
    <row r="29" spans="1:5" ht="15.75" customHeight="1">
      <c r="A29" s="71" t="s">
        <v>105</v>
      </c>
      <c r="B29" s="71" t="s">
        <v>105</v>
      </c>
    </row>
    <row r="30" spans="1:5" ht="15.75" customHeight="1">
      <c r="A30" s="70" t="s">
        <v>65</v>
      </c>
      <c r="B30" s="70" t="s">
        <v>281</v>
      </c>
    </row>
    <row r="31" spans="1:5" ht="15.75" customHeight="1">
      <c r="A31" s="71" t="s">
        <v>179</v>
      </c>
      <c r="B31" s="71" t="s">
        <v>179</v>
      </c>
    </row>
    <row r="32" spans="1:5" ht="15.75" customHeight="1">
      <c r="A32" s="70" t="s">
        <v>179</v>
      </c>
      <c r="B32" s="70" t="s">
        <v>179</v>
      </c>
    </row>
    <row r="33" spans="1:2" ht="15.75" customHeight="1">
      <c r="A33" s="71" t="s">
        <v>162</v>
      </c>
      <c r="B33" s="71" t="s">
        <v>179</v>
      </c>
    </row>
    <row r="34" spans="1:2" ht="15.75" customHeight="1">
      <c r="A34" s="70" t="s">
        <v>102</v>
      </c>
      <c r="B34" s="70" t="s">
        <v>102</v>
      </c>
    </row>
    <row r="35" spans="1:2" ht="15.75" customHeight="1">
      <c r="A35" s="71" t="s">
        <v>195</v>
      </c>
      <c r="B35" s="71" t="s">
        <v>195</v>
      </c>
    </row>
    <row r="36" spans="1:2" ht="15.75" customHeight="1">
      <c r="A36" s="70" t="s">
        <v>163</v>
      </c>
      <c r="B36" s="70" t="s">
        <v>195</v>
      </c>
    </row>
    <row r="37" spans="1:2" ht="15.75" customHeight="1">
      <c r="A37" s="71" t="s">
        <v>127</v>
      </c>
      <c r="B37" s="71" t="s">
        <v>195</v>
      </c>
    </row>
    <row r="38" spans="1:2" ht="15.75" customHeight="1">
      <c r="A38" s="70" t="s">
        <v>236</v>
      </c>
      <c r="B38" s="70" t="s">
        <v>195</v>
      </c>
    </row>
    <row r="39" spans="1:2" ht="15.75" customHeight="1">
      <c r="A39" s="71" t="s">
        <v>196</v>
      </c>
      <c r="B39" s="71" t="s">
        <v>196</v>
      </c>
    </row>
    <row r="40" spans="1:2" ht="15.75" customHeight="1">
      <c r="A40" s="70" t="s">
        <v>109</v>
      </c>
      <c r="B40" s="70" t="s">
        <v>196</v>
      </c>
    </row>
    <row r="41" spans="1:2" ht="15.75" customHeight="1">
      <c r="A41" s="71" t="s">
        <v>181</v>
      </c>
      <c r="B41" s="71" t="s">
        <v>196</v>
      </c>
    </row>
    <row r="42" spans="1:2" ht="15.75" customHeight="1">
      <c r="A42" s="70" t="s">
        <v>196</v>
      </c>
      <c r="B42" s="70" t="s">
        <v>196</v>
      </c>
    </row>
    <row r="43" spans="1:2" ht="15.75" customHeight="1">
      <c r="A43" s="71" t="s">
        <v>224</v>
      </c>
      <c r="B43" s="71" t="s">
        <v>196</v>
      </c>
    </row>
    <row r="44" spans="1:2" ht="15.75" customHeight="1">
      <c r="A44" s="70" t="s">
        <v>164</v>
      </c>
      <c r="B44" s="70" t="s">
        <v>196</v>
      </c>
    </row>
    <row r="45" spans="1:2" ht="15.75" customHeight="1">
      <c r="A45" s="71" t="s">
        <v>75</v>
      </c>
      <c r="B45" s="71" t="s">
        <v>237</v>
      </c>
    </row>
    <row r="46" spans="1:2" ht="15.75" customHeight="1">
      <c r="A46" s="70" t="s">
        <v>130</v>
      </c>
      <c r="B46" s="70" t="s">
        <v>237</v>
      </c>
    </row>
    <row r="47" spans="1:2" ht="15.75" customHeight="1">
      <c r="A47" s="71" t="s">
        <v>149</v>
      </c>
      <c r="B47" s="71" t="s">
        <v>237</v>
      </c>
    </row>
    <row r="48" spans="1:2" ht="15.75" customHeight="1">
      <c r="A48" s="70" t="s">
        <v>237</v>
      </c>
      <c r="B48" s="70" t="s">
        <v>237</v>
      </c>
    </row>
    <row r="49" spans="1:2" ht="15.75" customHeight="1">
      <c r="A49" s="71" t="s">
        <v>131</v>
      </c>
      <c r="B49" s="71" t="s">
        <v>276</v>
      </c>
    </row>
    <row r="50" spans="1:2" ht="15.75" customHeight="1">
      <c r="A50" s="70" t="s">
        <v>276</v>
      </c>
      <c r="B50" s="70" t="s">
        <v>276</v>
      </c>
    </row>
    <row r="51" spans="1:2" ht="15.75" customHeight="1">
      <c r="A51" s="71" t="s">
        <v>207</v>
      </c>
      <c r="B51" s="71" t="s">
        <v>193</v>
      </c>
    </row>
    <row r="52" spans="1:2" ht="15.75" customHeight="1">
      <c r="A52" s="70" t="s">
        <v>262</v>
      </c>
      <c r="B52" s="70" t="s">
        <v>42</v>
      </c>
    </row>
    <row r="53" spans="1:2" ht="15.75" customHeight="1">
      <c r="A53" s="71" t="s">
        <v>175</v>
      </c>
      <c r="B53" s="71" t="s">
        <v>175</v>
      </c>
    </row>
    <row r="54" spans="1:2" ht="15.75" customHeight="1">
      <c r="A54" s="70" t="s">
        <v>125</v>
      </c>
      <c r="B54" s="70" t="s">
        <v>193</v>
      </c>
    </row>
    <row r="55" spans="1:2" ht="15.75" customHeight="1">
      <c r="A55" s="71" t="s">
        <v>171</v>
      </c>
      <c r="B55" s="71" t="s">
        <v>202</v>
      </c>
    </row>
    <row r="56" spans="1:2" ht="15.75" customHeight="1">
      <c r="A56" s="70" t="s">
        <v>201</v>
      </c>
      <c r="B56" s="70" t="s">
        <v>61</v>
      </c>
    </row>
    <row r="57" spans="1:2" ht="15.75" customHeight="1">
      <c r="A57" s="71" t="s">
        <v>153</v>
      </c>
      <c r="B57" s="71" t="s">
        <v>61</v>
      </c>
    </row>
    <row r="58" spans="1:2" ht="15.75" customHeight="1">
      <c r="A58" s="70" t="s">
        <v>265</v>
      </c>
      <c r="B58" s="70" t="s">
        <v>119</v>
      </c>
    </row>
    <row r="59" spans="1:2" ht="15.75" customHeight="1">
      <c r="A59" s="71" t="s">
        <v>138</v>
      </c>
      <c r="B59" s="71" t="s">
        <v>119</v>
      </c>
    </row>
    <row r="60" spans="1:2" ht="15.75" customHeight="1">
      <c r="A60" s="70" t="s">
        <v>104</v>
      </c>
      <c r="B60" s="70" t="s">
        <v>142</v>
      </c>
    </row>
    <row r="61" spans="1:2" ht="15.75" customHeight="1">
      <c r="A61" s="71" t="s">
        <v>173</v>
      </c>
      <c r="B61" s="71" t="s">
        <v>119</v>
      </c>
    </row>
    <row r="62" spans="1:2" ht="15.75" customHeight="1">
      <c r="A62" s="70" t="s">
        <v>99</v>
      </c>
      <c r="B62" s="70" t="s">
        <v>99</v>
      </c>
    </row>
    <row r="63" spans="1:2" ht="15.75" customHeight="1">
      <c r="A63" s="71" t="s">
        <v>282</v>
      </c>
      <c r="B63" s="71" t="s">
        <v>175</v>
      </c>
    </row>
    <row r="64" spans="1:2" ht="15.75" customHeight="1">
      <c r="A64" s="70" t="s">
        <v>268</v>
      </c>
      <c r="B64" s="70" t="s">
        <v>276</v>
      </c>
    </row>
    <row r="65" spans="1:2" ht="15.75" customHeight="1">
      <c r="A65" s="71" t="s">
        <v>186</v>
      </c>
      <c r="B65" s="71" t="s">
        <v>61</v>
      </c>
    </row>
    <row r="66" spans="1:2" ht="15.75" customHeight="1">
      <c r="A66" s="70" t="s">
        <v>142</v>
      </c>
      <c r="B66" s="70" t="s">
        <v>142</v>
      </c>
    </row>
    <row r="67" spans="1:2" ht="15.75" customHeight="1">
      <c r="A67" s="71" t="s">
        <v>165</v>
      </c>
      <c r="B67" s="71" t="s">
        <v>237</v>
      </c>
    </row>
    <row r="68" spans="1:2" ht="15.75" customHeight="1">
      <c r="A68" s="70" t="s">
        <v>70</v>
      </c>
      <c r="B68" s="70" t="s">
        <v>193</v>
      </c>
    </row>
    <row r="69" spans="1:2" ht="15.75" customHeight="1">
      <c r="A69" s="71" t="s">
        <v>196</v>
      </c>
      <c r="B69" s="71" t="s">
        <v>196</v>
      </c>
    </row>
    <row r="70" spans="1:2" ht="15.75" customHeight="1">
      <c r="A70" s="70" t="s">
        <v>175</v>
      </c>
      <c r="B70" s="70" t="s">
        <v>175</v>
      </c>
    </row>
    <row r="71" spans="1:2" ht="15.75" customHeight="1">
      <c r="A71" s="71" t="s">
        <v>115</v>
      </c>
      <c r="B71" s="71" t="s">
        <v>42</v>
      </c>
    </row>
    <row r="72" spans="1:2" ht="15.75" customHeight="1">
      <c r="A72" s="70" t="s">
        <v>61</v>
      </c>
      <c r="B72" s="70" t="s">
        <v>61</v>
      </c>
    </row>
    <row r="73" spans="1:2" ht="15.75" customHeight="1">
      <c r="A73" s="71" t="s">
        <v>182</v>
      </c>
      <c r="B73" s="71" t="s">
        <v>237</v>
      </c>
    </row>
    <row r="74" spans="1:2" ht="15.75" customHeight="1">
      <c r="A74" s="70" t="s">
        <v>196</v>
      </c>
      <c r="B74" s="70" t="s">
        <v>196</v>
      </c>
    </row>
    <row r="75" spans="1:2" ht="15.75" customHeight="1">
      <c r="A75" s="71" t="s">
        <v>102</v>
      </c>
      <c r="B75" s="71" t="s">
        <v>102</v>
      </c>
    </row>
    <row r="76" spans="1:2" ht="15.75" customHeight="1">
      <c r="A76" s="70" t="s">
        <v>129</v>
      </c>
      <c r="B76" s="70" t="s">
        <v>129</v>
      </c>
    </row>
    <row r="77" spans="1:2" ht="15.75" customHeight="1">
      <c r="A77" s="71" t="s">
        <v>42</v>
      </c>
      <c r="B77" s="71" t="s">
        <v>42</v>
      </c>
    </row>
    <row r="78" spans="1:2" ht="15.75" customHeight="1">
      <c r="A78" s="70" t="s">
        <v>293</v>
      </c>
      <c r="B78" s="70" t="s">
        <v>281</v>
      </c>
    </row>
    <row r="79" spans="1:2" ht="15.75" customHeight="1">
      <c r="A79" s="71" t="s">
        <v>153</v>
      </c>
      <c r="B79" s="71" t="s">
        <v>61</v>
      </c>
    </row>
    <row r="80" spans="1:2" ht="15.75" customHeight="1">
      <c r="A80" s="70" t="s">
        <v>195</v>
      </c>
      <c r="B80" s="70" t="s">
        <v>195</v>
      </c>
    </row>
    <row r="81" spans="1:2" ht="15.75" customHeight="1">
      <c r="A81" s="71" t="s">
        <v>266</v>
      </c>
      <c r="B81" s="71" t="s">
        <v>281</v>
      </c>
    </row>
    <row r="82" spans="1:2" ht="15.75" customHeight="1">
      <c r="A82" s="70" t="s">
        <v>99</v>
      </c>
      <c r="B82" s="70" t="s">
        <v>99</v>
      </c>
    </row>
    <row r="83" spans="1:2" ht="15.75" customHeight="1">
      <c r="A83" s="71" t="s">
        <v>217</v>
      </c>
      <c r="B83" s="71" t="s">
        <v>119</v>
      </c>
    </row>
    <row r="84" spans="1:2" ht="15.75" customHeight="1">
      <c r="A84" s="70" t="s">
        <v>175</v>
      </c>
      <c r="B84" s="70" t="s">
        <v>175</v>
      </c>
    </row>
    <row r="85" spans="1:2" ht="15.75" customHeight="1">
      <c r="A85" s="71" t="s">
        <v>276</v>
      </c>
      <c r="B85" s="71" t="s">
        <v>276</v>
      </c>
    </row>
    <row r="86" spans="1:2" ht="15.75" customHeight="1">
      <c r="A86" s="70" t="s">
        <v>91</v>
      </c>
      <c r="B86" s="70" t="s">
        <v>196</v>
      </c>
    </row>
    <row r="87" spans="1:2" ht="15.75" customHeight="1">
      <c r="A87" s="71" t="s">
        <v>278</v>
      </c>
      <c r="B87" s="71" t="s">
        <v>42</v>
      </c>
    </row>
    <row r="88" spans="1:2" ht="15.75" customHeight="1">
      <c r="A88" s="70" t="s">
        <v>171</v>
      </c>
      <c r="B88" s="70" t="s">
        <v>202</v>
      </c>
    </row>
    <row r="89" spans="1:2" ht="15.75" customHeight="1">
      <c r="A89" s="71" t="s">
        <v>99</v>
      </c>
      <c r="B89" s="71" t="s">
        <v>99</v>
      </c>
    </row>
    <row r="90" spans="1:2" ht="15.75" customHeight="1">
      <c r="A90" s="70" t="s">
        <v>170</v>
      </c>
      <c r="B90" s="70" t="s">
        <v>61</v>
      </c>
    </row>
    <row r="91" spans="1:2" ht="15.75" customHeight="1">
      <c r="A91" s="71" t="s">
        <v>202</v>
      </c>
      <c r="B91" s="71" t="s">
        <v>202</v>
      </c>
    </row>
    <row r="92" spans="1:2" ht="15.75" customHeight="1">
      <c r="A92" s="70" t="s">
        <v>68</v>
      </c>
      <c r="B92" s="70" t="s">
        <v>142</v>
      </c>
    </row>
    <row r="93" spans="1:2" ht="15.75" customHeight="1">
      <c r="A93" s="71" t="s">
        <v>169</v>
      </c>
      <c r="B93" s="71" t="s">
        <v>42</v>
      </c>
    </row>
    <row r="94" spans="1:2" ht="15.75" customHeight="1">
      <c r="A94" s="70" t="s">
        <v>147</v>
      </c>
      <c r="B94" s="70" t="s">
        <v>196</v>
      </c>
    </row>
    <row r="95" spans="1:2" ht="15.75" customHeight="1">
      <c r="A95" s="71" t="s">
        <v>281</v>
      </c>
      <c r="B95" s="71" t="s">
        <v>281</v>
      </c>
    </row>
    <row r="96" spans="1:2" ht="15.75" customHeight="1">
      <c r="A96" s="70" t="s">
        <v>42</v>
      </c>
      <c r="B96" s="70" t="s">
        <v>42</v>
      </c>
    </row>
    <row r="97" spans="1:2" ht="15.75" customHeight="1">
      <c r="A97" s="71" t="s">
        <v>99</v>
      </c>
      <c r="B97" s="71" t="s">
        <v>99</v>
      </c>
    </row>
    <row r="98" spans="1:2" ht="15.75" customHeight="1">
      <c r="A98" s="70" t="s">
        <v>175</v>
      </c>
      <c r="B98" s="70" t="s">
        <v>175</v>
      </c>
    </row>
    <row r="99" spans="1:2" ht="15.75" customHeight="1">
      <c r="A99" s="71" t="s">
        <v>98</v>
      </c>
      <c r="B99" s="71" t="s">
        <v>202</v>
      </c>
    </row>
    <row r="100" spans="1:2" ht="15.75" customHeight="1">
      <c r="A100" s="70" t="s">
        <v>276</v>
      </c>
      <c r="B100" s="70" t="s">
        <v>276</v>
      </c>
    </row>
    <row r="101" spans="1:2" ht="15.75" customHeight="1">
      <c r="A101" s="71" t="s">
        <v>179</v>
      </c>
      <c r="B101" s="71" t="s">
        <v>179</v>
      </c>
    </row>
    <row r="102" spans="1:2" ht="15.75" customHeight="1">
      <c r="A102" s="70" t="s">
        <v>136</v>
      </c>
      <c r="B102" s="70" t="s">
        <v>202</v>
      </c>
    </row>
    <row r="103" spans="1:2" ht="15.75" customHeight="1">
      <c r="A103" s="71" t="s">
        <v>171</v>
      </c>
      <c r="B103" s="71" t="s">
        <v>202</v>
      </c>
    </row>
    <row r="104" spans="1:2" ht="15.75" customHeight="1">
      <c r="A104" s="70" t="s">
        <v>136</v>
      </c>
      <c r="B104" s="70" t="s">
        <v>202</v>
      </c>
    </row>
    <row r="105" spans="1:2" ht="15.75" customHeight="1">
      <c r="A105" s="71" t="s">
        <v>136</v>
      </c>
      <c r="B105" s="71" t="s">
        <v>202</v>
      </c>
    </row>
    <row r="106" spans="1:2" ht="15.75" customHeight="1">
      <c r="A106" s="70" t="s">
        <v>122</v>
      </c>
      <c r="B106" s="70" t="s">
        <v>175</v>
      </c>
    </row>
    <row r="107" spans="1:2" ht="15.75" customHeight="1">
      <c r="A107" s="71" t="s">
        <v>202</v>
      </c>
      <c r="B107" s="71" t="s">
        <v>202</v>
      </c>
    </row>
    <row r="108" spans="1:2" ht="15.75" customHeight="1">
      <c r="A108" s="70" t="s">
        <v>218</v>
      </c>
      <c r="B108" s="70" t="s">
        <v>281</v>
      </c>
    </row>
    <row r="109" spans="1:2" ht="15.75" customHeight="1">
      <c r="A109" s="71" t="s">
        <v>218</v>
      </c>
      <c r="B109" s="71" t="s">
        <v>281</v>
      </c>
    </row>
    <row r="110" spans="1:2" ht="15.75" customHeight="1">
      <c r="A110" s="70" t="s">
        <v>99</v>
      </c>
      <c r="B110" s="70" t="s">
        <v>99</v>
      </c>
    </row>
    <row r="111" spans="1:2" ht="15.75" customHeight="1">
      <c r="A111" s="71" t="s">
        <v>256</v>
      </c>
      <c r="B111" s="71" t="s">
        <v>281</v>
      </c>
    </row>
    <row r="112" spans="1:2" ht="15.75" customHeight="1">
      <c r="A112" s="70" t="s">
        <v>99</v>
      </c>
      <c r="B112" s="70" t="s">
        <v>99</v>
      </c>
    </row>
    <row r="113" spans="1:2" ht="15.75" customHeight="1">
      <c r="A113" s="71" t="s">
        <v>195</v>
      </c>
      <c r="B113" s="71" t="s">
        <v>195</v>
      </c>
    </row>
    <row r="114" spans="1:2" ht="15.75" customHeight="1">
      <c r="A114" s="70" t="s">
        <v>148</v>
      </c>
      <c r="B114" s="70" t="s">
        <v>129</v>
      </c>
    </row>
    <row r="115" spans="1:2" ht="15.75" customHeight="1">
      <c r="A115" s="71" t="s">
        <v>196</v>
      </c>
      <c r="B115" s="71" t="s">
        <v>196</v>
      </c>
    </row>
    <row r="116" spans="1:2" ht="15.75" customHeight="1">
      <c r="A116" s="70" t="s">
        <v>276</v>
      </c>
      <c r="B116" s="70" t="s">
        <v>276</v>
      </c>
    </row>
    <row r="117" spans="1:2" ht="15.75" customHeight="1">
      <c r="A117" s="71" t="s">
        <v>208</v>
      </c>
      <c r="B117" s="71" t="s">
        <v>179</v>
      </c>
    </row>
    <row r="118" spans="1:2" ht="15.75" customHeight="1">
      <c r="A118" s="70" t="s">
        <v>268</v>
      </c>
      <c r="B118" s="70" t="s">
        <v>276</v>
      </c>
    </row>
    <row r="119" spans="1:2" ht="15.75" customHeight="1">
      <c r="A119" s="71" t="s">
        <v>196</v>
      </c>
      <c r="B119" s="71" t="s">
        <v>196</v>
      </c>
    </row>
    <row r="120" spans="1:2" ht="15.75" customHeight="1">
      <c r="A120" s="70" t="s">
        <v>196</v>
      </c>
      <c r="B120" s="70" t="s">
        <v>196</v>
      </c>
    </row>
    <row r="121" spans="1:2" ht="15.75" customHeight="1">
      <c r="A121" s="71" t="s">
        <v>102</v>
      </c>
      <c r="B121" s="71" t="s">
        <v>102</v>
      </c>
    </row>
    <row r="122" spans="1:2" ht="15.75" customHeight="1">
      <c r="A122" s="70" t="s">
        <v>276</v>
      </c>
      <c r="B122" s="70" t="s">
        <v>276</v>
      </c>
    </row>
    <row r="123" spans="1:2" ht="15.75" customHeight="1">
      <c r="A123" s="71" t="s">
        <v>169</v>
      </c>
      <c r="B123" s="71" t="s">
        <v>42</v>
      </c>
    </row>
    <row r="124" spans="1:2" ht="15.75" customHeight="1">
      <c r="A124" s="70" t="s">
        <v>136</v>
      </c>
      <c r="B124" s="70" t="s">
        <v>202</v>
      </c>
    </row>
    <row r="125" spans="1:2" ht="15.75" customHeight="1">
      <c r="A125" s="71" t="s">
        <v>42</v>
      </c>
      <c r="B125" s="71" t="s">
        <v>42</v>
      </c>
    </row>
    <row r="126" spans="1:2" ht="15.75" customHeight="1">
      <c r="A126" s="70" t="s">
        <v>129</v>
      </c>
      <c r="B126" s="70" t="s">
        <v>129</v>
      </c>
    </row>
    <row r="127" spans="1:2" ht="15.75" customHeight="1">
      <c r="A127" s="71" t="s">
        <v>126</v>
      </c>
      <c r="B127" s="71" t="s">
        <v>179</v>
      </c>
    </row>
    <row r="128" spans="1:2" ht="15.75" customHeight="1">
      <c r="A128" s="70" t="s">
        <v>179</v>
      </c>
      <c r="B128" s="70" t="s">
        <v>179</v>
      </c>
    </row>
    <row r="129" spans="1:2" ht="15.75" customHeight="1">
      <c r="A129" s="71" t="s">
        <v>237</v>
      </c>
      <c r="B129" s="71" t="s">
        <v>237</v>
      </c>
    </row>
    <row r="130" spans="1:2" ht="15.75" customHeight="1">
      <c r="A130" s="70" t="s">
        <v>179</v>
      </c>
      <c r="B130" s="70" t="s">
        <v>179</v>
      </c>
    </row>
    <row r="131" spans="1:2" ht="15.75" customHeight="1">
      <c r="A131" s="71" t="s">
        <v>202</v>
      </c>
      <c r="B131" s="71" t="s">
        <v>202</v>
      </c>
    </row>
    <row r="132" spans="1:2" ht="15.75" customHeight="1">
      <c r="A132" s="70" t="s">
        <v>105</v>
      </c>
      <c r="B132" s="70" t="s">
        <v>105</v>
      </c>
    </row>
    <row r="133" spans="1:2" ht="15.75" customHeight="1">
      <c r="A133" s="71" t="s">
        <v>276</v>
      </c>
      <c r="B133" s="71" t="s">
        <v>276</v>
      </c>
    </row>
    <row r="134" spans="1:2" ht="15.75" customHeight="1">
      <c r="A134" s="70" t="s">
        <v>102</v>
      </c>
      <c r="B134" s="70" t="s">
        <v>102</v>
      </c>
    </row>
    <row r="135" spans="1:2" ht="15.75" customHeight="1">
      <c r="A135" s="71" t="s">
        <v>136</v>
      </c>
      <c r="B135" s="71" t="s">
        <v>202</v>
      </c>
    </row>
    <row r="136" spans="1:2" ht="15.75" customHeight="1">
      <c r="A136" s="70" t="s">
        <v>171</v>
      </c>
      <c r="B136" s="70" t="s">
        <v>202</v>
      </c>
    </row>
    <row r="137" spans="1:2" ht="15.75" customHeight="1">
      <c r="A137" s="71" t="s">
        <v>195</v>
      </c>
      <c r="B137" s="71" t="s">
        <v>195</v>
      </c>
    </row>
    <row r="138" spans="1:2" ht="15.75" customHeight="1">
      <c r="A138" s="70" t="s">
        <v>178</v>
      </c>
      <c r="B138" s="70" t="s">
        <v>193</v>
      </c>
    </row>
    <row r="139" spans="1:2" ht="15.75" customHeight="1">
      <c r="A139" s="71" t="s">
        <v>196</v>
      </c>
      <c r="B139" s="71" t="s">
        <v>196</v>
      </c>
    </row>
    <row r="140" spans="1:2" ht="15.75" customHeight="1">
      <c r="A140" s="70" t="s">
        <v>68</v>
      </c>
      <c r="B140" s="70" t="s">
        <v>142</v>
      </c>
    </row>
    <row r="141" spans="1:2" ht="15.75" customHeight="1">
      <c r="A141" s="71" t="s">
        <v>99</v>
      </c>
      <c r="B141" s="71" t="s">
        <v>99</v>
      </c>
    </row>
    <row r="142" spans="1:2" ht="15.75" customHeight="1">
      <c r="A142" s="70" t="s">
        <v>119</v>
      </c>
      <c r="B142" s="70" t="s">
        <v>119</v>
      </c>
    </row>
    <row r="143" spans="1:2" ht="15.75" customHeight="1">
      <c r="A143" s="71" t="s">
        <v>99</v>
      </c>
      <c r="B143" s="71" t="s">
        <v>99</v>
      </c>
    </row>
    <row r="144" spans="1:2" ht="15.75" customHeight="1">
      <c r="A144" s="70" t="s">
        <v>275</v>
      </c>
      <c r="B144" s="70" t="s">
        <v>175</v>
      </c>
    </row>
    <row r="145" spans="1:2" ht="15.75" customHeight="1">
      <c r="A145" s="71" t="s">
        <v>207</v>
      </c>
      <c r="B145" s="71" t="s">
        <v>193</v>
      </c>
    </row>
    <row r="146" spans="1:2" ht="15.75" customHeight="1">
      <c r="A146" s="70" t="s">
        <v>278</v>
      </c>
      <c r="B146" s="70" t="s">
        <v>42</v>
      </c>
    </row>
    <row r="147" spans="1:2" ht="15.75" customHeight="1">
      <c r="A147" s="71" t="s">
        <v>42</v>
      </c>
      <c r="B147" s="71" t="s">
        <v>42</v>
      </c>
    </row>
    <row r="148" spans="1:2" ht="15.75" customHeight="1">
      <c r="A148" s="70" t="s">
        <v>215</v>
      </c>
      <c r="B148" s="70" t="s">
        <v>61</v>
      </c>
    </row>
    <row r="149" spans="1:2" ht="15.75" customHeight="1">
      <c r="A149" s="71" t="s">
        <v>215</v>
      </c>
      <c r="B149" s="71" t="s">
        <v>61</v>
      </c>
    </row>
    <row r="150" spans="1:2" ht="15.75" customHeight="1">
      <c r="A150" s="70" t="s">
        <v>270</v>
      </c>
      <c r="B150" s="70" t="s">
        <v>42</v>
      </c>
    </row>
    <row r="151" spans="1:2" ht="15.75" customHeight="1">
      <c r="A151" s="71" t="s">
        <v>207</v>
      </c>
      <c r="B151" s="71" t="s">
        <v>193</v>
      </c>
    </row>
    <row r="152" spans="1:2" ht="15.75" customHeight="1">
      <c r="A152" s="70" t="s">
        <v>150</v>
      </c>
      <c r="B152" s="70" t="s">
        <v>276</v>
      </c>
    </row>
    <row r="153" spans="1:2" ht="15.75" customHeight="1">
      <c r="A153" s="71" t="s">
        <v>196</v>
      </c>
      <c r="B153" s="71" t="s">
        <v>196</v>
      </c>
    </row>
    <row r="154" spans="1:2" ht="15.75" customHeight="1">
      <c r="A154" s="70" t="s">
        <v>97</v>
      </c>
      <c r="B154" s="70" t="s">
        <v>61</v>
      </c>
    </row>
    <row r="155" spans="1:2" ht="15.75" customHeight="1">
      <c r="A155" s="71" t="s">
        <v>98</v>
      </c>
      <c r="B155" s="71" t="s">
        <v>202</v>
      </c>
    </row>
    <row r="156" spans="1:2" ht="15.75" customHeight="1">
      <c r="A156" s="70" t="s">
        <v>245</v>
      </c>
      <c r="B156" s="70" t="s">
        <v>281</v>
      </c>
    </row>
    <row r="157" spans="1:2" ht="15.75" customHeight="1">
      <c r="A157" s="71" t="s">
        <v>171</v>
      </c>
      <c r="B157" s="71" t="s">
        <v>202</v>
      </c>
    </row>
    <row r="158" spans="1:2" ht="15.75" customHeight="1">
      <c r="A158" s="70" t="s">
        <v>248</v>
      </c>
      <c r="B158" s="70" t="s">
        <v>237</v>
      </c>
    </row>
    <row r="159" spans="1:2" ht="15.75" customHeight="1">
      <c r="A159" s="71" t="s">
        <v>177</v>
      </c>
      <c r="B159" s="71" t="s">
        <v>105</v>
      </c>
    </row>
    <row r="160" spans="1:2" ht="15.75" customHeight="1">
      <c r="A160" s="70" t="s">
        <v>179</v>
      </c>
      <c r="B160" s="70" t="s">
        <v>179</v>
      </c>
    </row>
    <row r="161" spans="1:2" ht="15.75" customHeight="1">
      <c r="A161" s="71" t="s">
        <v>163</v>
      </c>
      <c r="B161" s="71" t="s">
        <v>195</v>
      </c>
    </row>
    <row r="162" spans="1:2" ht="15.75" customHeight="1">
      <c r="A162" s="70" t="s">
        <v>99</v>
      </c>
      <c r="B162" s="70" t="s">
        <v>99</v>
      </c>
    </row>
    <row r="163" spans="1:2" ht="15.75" customHeight="1">
      <c r="A163" s="71" t="s">
        <v>236</v>
      </c>
      <c r="B163" s="71" t="s">
        <v>195</v>
      </c>
    </row>
    <row r="164" spans="1:2" ht="15.75" customHeight="1">
      <c r="A164" s="70" t="s">
        <v>99</v>
      </c>
      <c r="B164" s="70" t="s">
        <v>99</v>
      </c>
    </row>
    <row r="165" spans="1:2" ht="15.75" customHeight="1">
      <c r="A165" s="71" t="s">
        <v>142</v>
      </c>
      <c r="B165" s="71" t="s">
        <v>142</v>
      </c>
    </row>
    <row r="166" spans="1:2" ht="15.75" customHeight="1">
      <c r="A166" s="70" t="s">
        <v>208</v>
      </c>
      <c r="B166" s="70" t="s">
        <v>179</v>
      </c>
    </row>
    <row r="167" spans="1:2" ht="15.75" customHeight="1">
      <c r="A167" s="71" t="s">
        <v>109</v>
      </c>
      <c r="B167" s="71" t="s">
        <v>196</v>
      </c>
    </row>
    <row r="168" spans="1:2" ht="15.75" customHeight="1">
      <c r="A168" s="70" t="s">
        <v>208</v>
      </c>
      <c r="B168" s="70" t="s">
        <v>179</v>
      </c>
    </row>
    <row r="169" spans="1:2" ht="15.75" customHeight="1">
      <c r="A169" s="71" t="s">
        <v>98</v>
      </c>
      <c r="B169" s="71" t="s">
        <v>202</v>
      </c>
    </row>
    <row r="170" spans="1:2" ht="15.75" customHeight="1">
      <c r="A170" s="70" t="s">
        <v>193</v>
      </c>
      <c r="B170" s="70" t="s">
        <v>193</v>
      </c>
    </row>
    <row r="171" spans="1:2" ht="15.75" customHeight="1">
      <c r="A171" s="71" t="s">
        <v>140</v>
      </c>
      <c r="B171" s="71" t="s">
        <v>102</v>
      </c>
    </row>
    <row r="172" spans="1:2" ht="15.75" customHeight="1">
      <c r="A172" s="70" t="s">
        <v>187</v>
      </c>
      <c r="B172" s="70" t="s">
        <v>202</v>
      </c>
    </row>
    <row r="173" spans="1:2" ht="15.75" customHeight="1">
      <c r="A173" s="71" t="s">
        <v>194</v>
      </c>
      <c r="B173" s="71" t="s">
        <v>179</v>
      </c>
    </row>
    <row r="174" spans="1:2" ht="15.75" customHeight="1">
      <c r="A174" s="70" t="s">
        <v>118</v>
      </c>
      <c r="B174" s="70" t="s">
        <v>99</v>
      </c>
    </row>
    <row r="175" spans="1:2" ht="15.75" customHeight="1">
      <c r="A175" s="71" t="s">
        <v>238</v>
      </c>
      <c r="B175" s="71" t="s">
        <v>276</v>
      </c>
    </row>
    <row r="176" spans="1:2" ht="15.75" customHeight="1">
      <c r="A176" s="70" t="s">
        <v>128</v>
      </c>
      <c r="B176" s="70" t="s">
        <v>196</v>
      </c>
    </row>
    <row r="177" spans="1:2" ht="15.75" customHeight="1">
      <c r="A177" s="71" t="s">
        <v>249</v>
      </c>
      <c r="B177" s="71" t="s">
        <v>276</v>
      </c>
    </row>
    <row r="178" spans="1:2" ht="15.75" customHeight="1">
      <c r="A178" s="70" t="s">
        <v>112</v>
      </c>
      <c r="B178" s="70" t="s">
        <v>276</v>
      </c>
    </row>
    <row r="179" spans="1:2" ht="15.75" customHeight="1">
      <c r="A179" s="71" t="s">
        <v>85</v>
      </c>
      <c r="B179" s="71" t="s">
        <v>175</v>
      </c>
    </row>
    <row r="180" spans="1:2" ht="15.75" customHeight="1">
      <c r="A180" s="70" t="s">
        <v>212</v>
      </c>
      <c r="B180" s="70" t="s">
        <v>276</v>
      </c>
    </row>
    <row r="181" spans="1:2" ht="15.75" customHeight="1">
      <c r="A181" s="71" t="s">
        <v>299</v>
      </c>
      <c r="B181" s="71" t="s">
        <v>281</v>
      </c>
    </row>
    <row r="182" spans="1:2" ht="15.75" customHeight="1">
      <c r="A182" s="70" t="s">
        <v>158</v>
      </c>
      <c r="B182" s="70" t="s">
        <v>175</v>
      </c>
    </row>
    <row r="183" spans="1:2" ht="15.75" customHeight="1">
      <c r="A183" s="71" t="s">
        <v>259</v>
      </c>
      <c r="B183" s="71" t="s">
        <v>276</v>
      </c>
    </row>
    <row r="184" spans="1:2" ht="15.75" customHeight="1">
      <c r="A184" s="70" t="s">
        <v>103</v>
      </c>
      <c r="B184" s="70" t="s">
        <v>175</v>
      </c>
    </row>
    <row r="185" spans="1:2" ht="15.75" customHeight="1">
      <c r="A185" s="71" t="s">
        <v>226</v>
      </c>
      <c r="B185" s="71" t="s">
        <v>276</v>
      </c>
    </row>
    <row r="186" spans="1:2" ht="15.75" customHeight="1">
      <c r="A186" s="70" t="s">
        <v>253</v>
      </c>
      <c r="B186" s="70" t="s">
        <v>61</v>
      </c>
    </row>
    <row r="187" spans="1:2" ht="15.75" customHeight="1">
      <c r="A187" s="71" t="s">
        <v>100</v>
      </c>
      <c r="B187" s="71" t="s">
        <v>119</v>
      </c>
    </row>
    <row r="188" spans="1:2" ht="15.75" customHeight="1">
      <c r="A188" s="70" t="s">
        <v>232</v>
      </c>
      <c r="B188" s="70" t="s">
        <v>119</v>
      </c>
    </row>
    <row r="189" spans="1:2" ht="15.75" customHeight="1">
      <c r="A189" s="71" t="s">
        <v>188</v>
      </c>
      <c r="B189" s="71" t="s">
        <v>99</v>
      </c>
    </row>
    <row r="190" spans="1:2" ht="15.75" customHeight="1">
      <c r="A190" s="70" t="s">
        <v>96</v>
      </c>
      <c r="B190" s="70" t="s">
        <v>42</v>
      </c>
    </row>
    <row r="191" spans="1:2" ht="15.75" customHeight="1">
      <c r="A191" s="71" t="s">
        <v>26</v>
      </c>
      <c r="B191" s="71" t="s">
        <v>42</v>
      </c>
    </row>
    <row r="192" spans="1:2" ht="15.75" customHeight="1">
      <c r="A192" s="70" t="s">
        <v>78</v>
      </c>
      <c r="B192" s="70" t="s">
        <v>42</v>
      </c>
    </row>
    <row r="193" spans="1:2" ht="15.75" customHeight="1">
      <c r="A193" s="71" t="s">
        <v>78</v>
      </c>
      <c r="B193" s="71" t="s">
        <v>42</v>
      </c>
    </row>
    <row r="194" spans="1:2" ht="15.75" customHeight="1">
      <c r="A194" s="70" t="s">
        <v>124</v>
      </c>
      <c r="B194" s="70" t="s">
        <v>105</v>
      </c>
    </row>
    <row r="195" spans="1:2" ht="15.75" customHeight="1">
      <c r="A195" s="71" t="s">
        <v>214</v>
      </c>
      <c r="B195" s="71" t="s">
        <v>42</v>
      </c>
    </row>
    <row r="196" spans="1:2" ht="15.75" customHeight="1">
      <c r="A196" s="70" t="s">
        <v>117</v>
      </c>
      <c r="B196" s="70" t="s">
        <v>202</v>
      </c>
    </row>
    <row r="197" spans="1:2" ht="15.75" customHeight="1">
      <c r="A197" s="71" t="s">
        <v>81</v>
      </c>
      <c r="B197" s="71" t="s">
        <v>99</v>
      </c>
    </row>
    <row r="198" spans="1:2" ht="15.75" customHeight="1">
      <c r="A198" s="70" t="s">
        <v>116</v>
      </c>
      <c r="B198" s="70" t="s">
        <v>61</v>
      </c>
    </row>
    <row r="199" spans="1:2" ht="15.75" customHeight="1">
      <c r="A199" s="71" t="s">
        <v>216</v>
      </c>
      <c r="B199" s="71" t="s">
        <v>202</v>
      </c>
    </row>
    <row r="200" spans="1:2" ht="15.75" customHeight="1">
      <c r="A200" s="70" t="s">
        <v>183</v>
      </c>
      <c r="B200" s="70" t="s">
        <v>276</v>
      </c>
    </row>
    <row r="201" spans="1:2" ht="15.75" customHeight="1">
      <c r="A201" s="71" t="s">
        <v>243</v>
      </c>
      <c r="B201" s="71" t="s">
        <v>202</v>
      </c>
    </row>
    <row r="202" spans="1:2" ht="15.75" customHeight="1">
      <c r="A202" s="70" t="s">
        <v>210</v>
      </c>
      <c r="B202" s="70" t="s">
        <v>196</v>
      </c>
    </row>
    <row r="203" spans="1:2" ht="15.75" customHeight="1">
      <c r="A203" s="71" t="s">
        <v>120</v>
      </c>
      <c r="B203" s="71" t="s">
        <v>281</v>
      </c>
    </row>
    <row r="204" spans="1:2" ht="15.75" customHeight="1">
      <c r="A204" s="70" t="s">
        <v>76</v>
      </c>
      <c r="B204" s="70" t="s">
        <v>276</v>
      </c>
    </row>
    <row r="205" spans="1:2" ht="15.75" customHeight="1">
      <c r="A205" s="71" t="s">
        <v>255</v>
      </c>
      <c r="B205" s="71" t="s">
        <v>119</v>
      </c>
    </row>
    <row r="206" spans="1:2" ht="15.75" customHeight="1">
      <c r="A206" s="70" t="s">
        <v>271</v>
      </c>
      <c r="B206" s="70" t="s">
        <v>61</v>
      </c>
    </row>
    <row r="207" spans="1:2" ht="15.75" customHeight="1">
      <c r="A207" s="71" t="s">
        <v>203</v>
      </c>
      <c r="B207" s="71" t="s">
        <v>119</v>
      </c>
    </row>
    <row r="208" spans="1:2" ht="15.75" customHeight="1">
      <c r="A208" s="70" t="s">
        <v>244</v>
      </c>
      <c r="B208" s="70" t="s">
        <v>119</v>
      </c>
    </row>
    <row r="209" spans="1:2" ht="15.75" customHeight="1">
      <c r="A209" s="71" t="s">
        <v>190</v>
      </c>
      <c r="B209" s="71" t="s">
        <v>281</v>
      </c>
    </row>
    <row r="210" spans="1:2" ht="15.75" customHeight="1">
      <c r="A210" s="70" t="s">
        <v>156</v>
      </c>
      <c r="B210" s="70" t="s">
        <v>119</v>
      </c>
    </row>
    <row r="211" spans="1:2" ht="15.75" customHeight="1">
      <c r="A211" s="71" t="s">
        <v>172</v>
      </c>
      <c r="B211" s="71" t="s">
        <v>99</v>
      </c>
    </row>
    <row r="212" spans="1:2" ht="15.75" customHeight="1">
      <c r="A212" s="70" t="s">
        <v>257</v>
      </c>
      <c r="B212" s="70" t="s">
        <v>175</v>
      </c>
    </row>
    <row r="213" spans="1:2" ht="15.75" customHeight="1">
      <c r="A213" s="71" t="s">
        <v>247</v>
      </c>
      <c r="B213" s="71" t="s">
        <v>179</v>
      </c>
    </row>
    <row r="214" spans="1:2" ht="15.75" customHeight="1">
      <c r="A214" s="70" t="s">
        <v>258</v>
      </c>
      <c r="B214" s="70" t="s">
        <v>179</v>
      </c>
    </row>
    <row r="215" spans="1:2" ht="15.75" customHeight="1">
      <c r="A215" s="71" t="s">
        <v>82</v>
      </c>
      <c r="B215" s="71" t="s">
        <v>119</v>
      </c>
    </row>
    <row r="216" spans="1:2" ht="15.75" customHeight="1">
      <c r="A216" s="70" t="s">
        <v>291</v>
      </c>
      <c r="B216" s="70" t="s">
        <v>276</v>
      </c>
    </row>
    <row r="217" spans="1:2" ht="15.75" customHeight="1">
      <c r="A217" s="71" t="s">
        <v>108</v>
      </c>
      <c r="B217" s="71" t="s">
        <v>195</v>
      </c>
    </row>
    <row r="218" spans="1:2" ht="15.75" customHeight="1">
      <c r="A218" s="70" t="s">
        <v>159</v>
      </c>
      <c r="B218" s="70" t="s">
        <v>142</v>
      </c>
    </row>
    <row r="219" spans="1:2" ht="15.75" customHeight="1">
      <c r="A219" s="71" t="s">
        <v>180</v>
      </c>
      <c r="B219" s="71" t="s">
        <v>195</v>
      </c>
    </row>
    <row r="220" spans="1:2" ht="15.75" customHeight="1">
      <c r="A220" s="70" t="s">
        <v>252</v>
      </c>
      <c r="B220" s="70" t="s">
        <v>42</v>
      </c>
    </row>
    <row r="221" spans="1:2" ht="15.75" customHeight="1">
      <c r="A221" s="71" t="s">
        <v>176</v>
      </c>
      <c r="B221" s="71" t="s">
        <v>142</v>
      </c>
    </row>
    <row r="222" spans="1:2" ht="15.75" customHeight="1">
      <c r="A222" s="70" t="s">
        <v>230</v>
      </c>
      <c r="B222" s="70" t="s">
        <v>61</v>
      </c>
    </row>
    <row r="223" spans="1:2" ht="15.75" customHeight="1">
      <c r="A223" s="71" t="s">
        <v>86</v>
      </c>
      <c r="B223" s="71" t="s">
        <v>142</v>
      </c>
    </row>
    <row r="224" spans="1:2" ht="15.75" customHeight="1">
      <c r="A224" s="70" t="s">
        <v>185</v>
      </c>
      <c r="B224" s="70" t="s">
        <v>42</v>
      </c>
    </row>
    <row r="225" spans="1:2" ht="15.75" customHeight="1">
      <c r="A225" s="71" t="s">
        <v>154</v>
      </c>
      <c r="B225" s="71" t="s">
        <v>202</v>
      </c>
    </row>
    <row r="226" spans="1:2" ht="15.75" customHeight="1">
      <c r="A226" s="70" t="s">
        <v>90</v>
      </c>
      <c r="B226" s="70" t="s">
        <v>195</v>
      </c>
    </row>
    <row r="227" spans="1:2" ht="15.75" customHeight="1">
      <c r="A227" s="71" t="s">
        <v>191</v>
      </c>
      <c r="B227" s="71" t="s">
        <v>175</v>
      </c>
    </row>
    <row r="228" spans="1:2" ht="15.75" customHeight="1">
      <c r="A228" s="70" t="s">
        <v>94</v>
      </c>
      <c r="B228" s="70" t="s">
        <v>276</v>
      </c>
    </row>
    <row r="229" spans="1:2" ht="15.75" customHeight="1">
      <c r="A229" s="71" t="s">
        <v>283</v>
      </c>
      <c r="B229" s="71" t="s">
        <v>276</v>
      </c>
    </row>
    <row r="230" spans="1:2" ht="15.75" customHeight="1">
      <c r="A230" s="70" t="s">
        <v>134</v>
      </c>
      <c r="B230" s="70" t="s">
        <v>42</v>
      </c>
    </row>
    <row r="231" spans="1:2" ht="15.75" customHeight="1">
      <c r="A231" s="71" t="s">
        <v>145</v>
      </c>
      <c r="B231" s="71" t="s">
        <v>179</v>
      </c>
    </row>
    <row r="232" spans="1:2" ht="15.75" customHeight="1">
      <c r="A232" s="70" t="s">
        <v>220</v>
      </c>
      <c r="B232" s="70" t="s">
        <v>142</v>
      </c>
    </row>
    <row r="233" spans="1:2" ht="15.75" customHeight="1">
      <c r="A233" s="71" t="s">
        <v>294</v>
      </c>
      <c r="B233" s="71" t="s">
        <v>276</v>
      </c>
    </row>
    <row r="234" spans="1:2" ht="15.75" customHeight="1">
      <c r="A234" s="70" t="s">
        <v>280</v>
      </c>
      <c r="B234" s="70" t="s">
        <v>202</v>
      </c>
    </row>
    <row r="235" spans="1:2" ht="15.75" customHeight="1">
      <c r="A235" s="71" t="s">
        <v>71</v>
      </c>
      <c r="B235" s="71" t="s">
        <v>179</v>
      </c>
    </row>
    <row r="236" spans="1:2" ht="15.75" customHeight="1">
      <c r="A236" s="70" t="s">
        <v>211</v>
      </c>
      <c r="B236" s="70" t="s">
        <v>237</v>
      </c>
    </row>
    <row r="237" spans="1:2" ht="15.75" customHeight="1">
      <c r="A237" s="71" t="s">
        <v>279</v>
      </c>
      <c r="B237" s="71" t="s">
        <v>61</v>
      </c>
    </row>
    <row r="238" spans="1:2" ht="15.75" customHeight="1">
      <c r="A238" s="70" t="s">
        <v>80</v>
      </c>
      <c r="B238" s="70" t="s">
        <v>202</v>
      </c>
    </row>
    <row r="239" spans="1:2" ht="15.75" customHeight="1">
      <c r="A239" s="71" t="s">
        <v>166</v>
      </c>
      <c r="B239" s="71" t="s">
        <v>276</v>
      </c>
    </row>
    <row r="240" spans="1:2" ht="15.75" customHeight="1">
      <c r="A240" s="70" t="s">
        <v>189</v>
      </c>
      <c r="B240" s="70" t="s">
        <v>119</v>
      </c>
    </row>
    <row r="241" spans="1:2" ht="15.75" customHeight="1">
      <c r="A241" s="71" t="s">
        <v>92</v>
      </c>
      <c r="B241" s="71" t="s">
        <v>129</v>
      </c>
    </row>
    <row r="242" spans="1:2" ht="15.75" customHeight="1">
      <c r="A242" s="70" t="s">
        <v>219</v>
      </c>
      <c r="B242" s="70" t="s">
        <v>175</v>
      </c>
    </row>
    <row r="243" spans="1:2" ht="15.75" customHeight="1">
      <c r="A243" s="71" t="s">
        <v>288</v>
      </c>
      <c r="B243" s="71" t="s">
        <v>175</v>
      </c>
    </row>
    <row r="244" spans="1:2" ht="15.75" customHeight="1">
      <c r="A244" s="70" t="s">
        <v>106</v>
      </c>
      <c r="B244" s="70" t="s">
        <v>193</v>
      </c>
    </row>
    <row r="245" spans="1:2" ht="15.75" customHeight="1">
      <c r="A245" s="71" t="s">
        <v>225</v>
      </c>
      <c r="B245" s="71" t="s">
        <v>237</v>
      </c>
    </row>
    <row r="246" spans="1:2" ht="15.75" customHeight="1">
      <c r="A246" s="70" t="s">
        <v>222</v>
      </c>
      <c r="B246" s="70" t="s">
        <v>179</v>
      </c>
    </row>
    <row r="247" spans="1:2" ht="15.75" customHeight="1">
      <c r="A247" s="71" t="s">
        <v>205</v>
      </c>
      <c r="B247" s="71" t="s">
        <v>175</v>
      </c>
    </row>
    <row r="248" spans="1:2" ht="15.75" customHeight="1">
      <c r="A248" s="70" t="s">
        <v>72</v>
      </c>
      <c r="B248" s="70" t="s">
        <v>195</v>
      </c>
    </row>
    <row r="249" spans="1:2" ht="15.75" customHeight="1">
      <c r="A249" s="71" t="s">
        <v>69</v>
      </c>
      <c r="B249" s="71" t="s">
        <v>105</v>
      </c>
    </row>
    <row r="250" spans="1:2" ht="15.75" customHeight="1">
      <c r="A250" s="70" t="s">
        <v>241</v>
      </c>
      <c r="B250" s="70" t="s">
        <v>42</v>
      </c>
    </row>
    <row r="251" spans="1:2" ht="15.75" customHeight="1">
      <c r="A251" s="71" t="s">
        <v>264</v>
      </c>
      <c r="B251" s="71" t="s">
        <v>202</v>
      </c>
    </row>
    <row r="252" spans="1:2" ht="15.75" customHeight="1">
      <c r="A252" s="70" t="s">
        <v>221</v>
      </c>
      <c r="B252" s="70" t="s">
        <v>193</v>
      </c>
    </row>
    <row r="253" spans="1:2" ht="15.75" customHeight="1">
      <c r="A253" s="71" t="s">
        <v>143</v>
      </c>
      <c r="B253" s="71" t="s">
        <v>105</v>
      </c>
    </row>
    <row r="254" spans="1:2" ht="15.75" customHeight="1">
      <c r="A254" s="70" t="s">
        <v>135</v>
      </c>
      <c r="B254" s="70" t="s">
        <v>61</v>
      </c>
    </row>
    <row r="255" spans="1:2" ht="15.75" customHeight="1">
      <c r="A255" s="71" t="s">
        <v>64</v>
      </c>
      <c r="B255" s="71" t="s">
        <v>119</v>
      </c>
    </row>
    <row r="256" spans="1:2" ht="15.75" customHeight="1">
      <c r="A256" s="70" t="s">
        <v>267</v>
      </c>
      <c r="B256" s="70" t="s">
        <v>175</v>
      </c>
    </row>
    <row r="257" spans="1:2" ht="15.75" customHeight="1">
      <c r="A257" s="71" t="s">
        <v>290</v>
      </c>
      <c r="B257" s="71" t="s">
        <v>281</v>
      </c>
    </row>
    <row r="258" spans="1:2" ht="15.75" customHeight="1">
      <c r="A258" s="70" t="s">
        <v>287</v>
      </c>
      <c r="B258" s="70" t="s">
        <v>281</v>
      </c>
    </row>
    <row r="259" spans="1:2" ht="15.75" customHeight="1">
      <c r="A259" s="71" t="s">
        <v>87</v>
      </c>
      <c r="B259" s="71" t="s">
        <v>105</v>
      </c>
    </row>
    <row r="260" spans="1:2" ht="15.75" customHeight="1">
      <c r="A260" s="70" t="s">
        <v>74</v>
      </c>
      <c r="B260" s="70" t="s">
        <v>129</v>
      </c>
    </row>
    <row r="261" spans="1:2" ht="15.75" customHeight="1">
      <c r="A261" s="71" t="s">
        <v>200</v>
      </c>
      <c r="B261" s="71" t="s">
        <v>42</v>
      </c>
    </row>
    <row r="262" spans="1:2" ht="15.75" customHeight="1">
      <c r="A262" s="70" t="s">
        <v>200</v>
      </c>
      <c r="B262" s="70" t="s">
        <v>42</v>
      </c>
    </row>
    <row r="263" spans="1:2" ht="15.75" customHeight="1">
      <c r="A263" s="71" t="s">
        <v>200</v>
      </c>
      <c r="B263" s="71" t="s">
        <v>42</v>
      </c>
    </row>
    <row r="264" spans="1:2" ht="15.75" customHeight="1">
      <c r="A264" s="70" t="s">
        <v>200</v>
      </c>
      <c r="B264" s="70" t="s">
        <v>42</v>
      </c>
    </row>
    <row r="265" spans="1:2" ht="15.75" customHeight="1">
      <c r="A265" s="71" t="s">
        <v>200</v>
      </c>
      <c r="B265" s="71" t="s">
        <v>42</v>
      </c>
    </row>
    <row r="266" spans="1:2" ht="15.75" customHeight="1">
      <c r="A266" s="70" t="s">
        <v>297</v>
      </c>
      <c r="B266" s="70" t="s">
        <v>276</v>
      </c>
    </row>
    <row r="267" spans="1:2" ht="15.75" customHeight="1">
      <c r="A267" s="71" t="s">
        <v>93</v>
      </c>
      <c r="B267" s="71" t="s">
        <v>237</v>
      </c>
    </row>
    <row r="268" spans="1:2" ht="15.75" customHeight="1">
      <c r="A268" s="70" t="s">
        <v>206</v>
      </c>
      <c r="B268" s="70" t="s">
        <v>142</v>
      </c>
    </row>
    <row r="269" spans="1:2" ht="15.75" customHeight="1">
      <c r="A269" s="71" t="s">
        <v>289</v>
      </c>
      <c r="B269" s="71" t="s">
        <v>276</v>
      </c>
    </row>
    <row r="270" spans="1:2" ht="15.75" customHeight="1">
      <c r="A270" s="70" t="s">
        <v>101</v>
      </c>
      <c r="B270" s="70" t="s">
        <v>281</v>
      </c>
    </row>
    <row r="271" spans="1:2" ht="15.75" customHeight="1">
      <c r="A271" s="71" t="s">
        <v>144</v>
      </c>
      <c r="B271" s="71" t="s">
        <v>193</v>
      </c>
    </row>
    <row r="272" spans="1:2" ht="15.75" customHeight="1">
      <c r="A272" s="70" t="s">
        <v>111</v>
      </c>
      <c r="B272" s="70" t="s">
        <v>237</v>
      </c>
    </row>
    <row r="273" spans="1:2" ht="15.75" customHeight="1">
      <c r="A273" s="71" t="s">
        <v>110</v>
      </c>
      <c r="B273" s="71" t="s">
        <v>129</v>
      </c>
    </row>
    <row r="274" spans="1:2" ht="15.75" customHeight="1">
      <c r="A274" s="70" t="s">
        <v>73</v>
      </c>
      <c r="B274" s="70" t="s">
        <v>196</v>
      </c>
    </row>
    <row r="275" spans="1:2" ht="15.75" customHeight="1">
      <c r="A275" s="71" t="s">
        <v>197</v>
      </c>
      <c r="B275" s="71" t="s">
        <v>237</v>
      </c>
    </row>
    <row r="276" spans="1:2" ht="15.75" customHeight="1">
      <c r="A276" s="70" t="s">
        <v>141</v>
      </c>
      <c r="B276" s="70" t="s">
        <v>175</v>
      </c>
    </row>
    <row r="277" spans="1:2" ht="15.75" customHeight="1">
      <c r="A277" s="71" t="s">
        <v>66</v>
      </c>
      <c r="B277" s="71" t="s">
        <v>102</v>
      </c>
    </row>
    <row r="278" spans="1:2" ht="15.75" customHeight="1">
      <c r="A278" s="70" t="s">
        <v>89</v>
      </c>
      <c r="B278" s="70" t="s">
        <v>179</v>
      </c>
    </row>
    <row r="279" spans="1:2" ht="15.75" customHeight="1">
      <c r="A279" s="71" t="s">
        <v>274</v>
      </c>
      <c r="B279" s="71" t="s">
        <v>281</v>
      </c>
    </row>
    <row r="280" spans="1:2" ht="15.75" customHeight="1">
      <c r="A280" s="70" t="s">
        <v>137</v>
      </c>
      <c r="B280" s="70" t="s">
        <v>99</v>
      </c>
    </row>
    <row r="281" spans="1:2" ht="15.75" customHeight="1">
      <c r="A281" s="71" t="s">
        <v>107</v>
      </c>
      <c r="B281" s="71" t="s">
        <v>179</v>
      </c>
    </row>
    <row r="282" spans="1:2" ht="15.75" customHeight="1">
      <c r="A282" s="70" t="s">
        <v>123</v>
      </c>
      <c r="B282" s="70" t="s">
        <v>142</v>
      </c>
    </row>
    <row r="283" spans="1:2" ht="15.75" customHeight="1">
      <c r="A283" s="71" t="s">
        <v>121</v>
      </c>
      <c r="B283" s="71" t="s">
        <v>102</v>
      </c>
    </row>
    <row r="284" spans="1:2" ht="15.75" customHeight="1">
      <c r="A284" s="70" t="s">
        <v>246</v>
      </c>
      <c r="B284" s="70" t="s">
        <v>175</v>
      </c>
    </row>
    <row r="285" spans="1:2" ht="15.75" customHeight="1">
      <c r="A285" s="71" t="s">
        <v>242</v>
      </c>
      <c r="B285" s="71" t="s">
        <v>61</v>
      </c>
    </row>
    <row r="286" spans="1:2" ht="15.75" customHeight="1">
      <c r="A286" s="70" t="s">
        <v>263</v>
      </c>
      <c r="B286" s="70" t="s">
        <v>61</v>
      </c>
    </row>
    <row r="287" spans="1:2" ht="15.75" customHeight="1">
      <c r="A287" s="71" t="s">
        <v>160</v>
      </c>
      <c r="B287" s="71" t="s">
        <v>105</v>
      </c>
    </row>
    <row r="288" spans="1:2" ht="15.75" customHeight="1">
      <c r="A288" s="70" t="s">
        <v>84</v>
      </c>
      <c r="B288" s="70" t="s">
        <v>102</v>
      </c>
    </row>
    <row r="289" spans="1:2" ht="15.75" customHeight="1">
      <c r="A289" s="71" t="s">
        <v>63</v>
      </c>
      <c r="B289" s="71" t="s">
        <v>99</v>
      </c>
    </row>
    <row r="290" spans="1:2" ht="15.75" customHeight="1">
      <c r="A290" s="70" t="s">
        <v>235</v>
      </c>
      <c r="B290" s="70" t="s">
        <v>179</v>
      </c>
    </row>
    <row r="291" spans="1:2" ht="15.75" customHeight="1">
      <c r="A291" s="71" t="s">
        <v>62</v>
      </c>
      <c r="B291" s="71" t="s">
        <v>202</v>
      </c>
    </row>
    <row r="292" spans="1:2" ht="15.75" customHeight="1">
      <c r="A292" s="70" t="s">
        <v>285</v>
      </c>
      <c r="B292" s="70" t="s">
        <v>61</v>
      </c>
    </row>
    <row r="293" spans="1:2" ht="15.75" customHeight="1">
      <c r="A293" s="71" t="s">
        <v>198</v>
      </c>
      <c r="B293" s="71" t="s">
        <v>276</v>
      </c>
    </row>
    <row r="294" spans="1:2" ht="15.75" customHeight="1">
      <c r="A294" s="70" t="s">
        <v>254</v>
      </c>
      <c r="B294" s="70" t="s">
        <v>202</v>
      </c>
    </row>
    <row r="295" spans="1:2" ht="15.75" customHeight="1">
      <c r="A295" s="71" t="s">
        <v>223</v>
      </c>
      <c r="B295" s="71" t="s">
        <v>195</v>
      </c>
    </row>
    <row r="296" spans="1:2" ht="15.75" customHeight="1">
      <c r="A296" s="70" t="s">
        <v>209</v>
      </c>
      <c r="B296" s="70" t="s">
        <v>195</v>
      </c>
    </row>
    <row r="297" spans="1:2" ht="15.75" customHeight="1">
      <c r="A297" s="71" t="s">
        <v>146</v>
      </c>
      <c r="B297" s="71" t="s">
        <v>195</v>
      </c>
    </row>
    <row r="298" spans="1:2" ht="15.75" customHeight="1">
      <c r="A298" s="70" t="s">
        <v>88</v>
      </c>
      <c r="B298" s="70" t="s">
        <v>193</v>
      </c>
    </row>
    <row r="299" spans="1:2" ht="15.75" customHeight="1">
      <c r="A299" s="71" t="s">
        <v>67</v>
      </c>
      <c r="B299" s="71" t="s">
        <v>175</v>
      </c>
    </row>
    <row r="300" spans="1:2" ht="15.75" customHeight="1">
      <c r="A300" s="70" t="s">
        <v>161</v>
      </c>
      <c r="B300" s="70" t="s">
        <v>193</v>
      </c>
    </row>
    <row r="301" spans="1:2" ht="15.75" customHeight="1">
      <c r="A301" s="71" t="s">
        <v>234</v>
      </c>
      <c r="B301" s="71" t="s">
        <v>175</v>
      </c>
    </row>
    <row r="302" spans="1:2" ht="15.75" customHeight="1">
      <c r="A302" s="70" t="s">
        <v>286</v>
      </c>
      <c r="B302" s="70" t="s">
        <v>202</v>
      </c>
    </row>
    <row r="303" spans="1:2" ht="15.75" customHeight="1"/>
    <row r="304" spans="1:2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000"/>
  <sheetViews>
    <sheetView topLeftCell="A17" workbookViewId="0">
      <selection activeCell="G38" sqref="G38"/>
    </sheetView>
  </sheetViews>
  <sheetFormatPr defaultColWidth="12.85546875" defaultRowHeight="15" customHeight="1"/>
  <cols>
    <col min="1" max="1" width="12.28515625" style="21" customWidth="1"/>
    <col min="2" max="2" width="17.7109375" style="21" customWidth="1"/>
    <col min="3" max="26" width="9.140625" style="21" customWidth="1"/>
    <col min="27" max="16384" width="12.85546875" style="21"/>
  </cols>
  <sheetData>
    <row r="1" spans="1:2">
      <c r="A1" s="69" t="s">
        <v>395</v>
      </c>
      <c r="B1" s="69" t="s">
        <v>396</v>
      </c>
    </row>
    <row r="2" spans="1:2">
      <c r="A2" s="74" t="s">
        <v>14</v>
      </c>
      <c r="B2" s="70" t="s">
        <v>14</v>
      </c>
    </row>
    <row r="3" spans="1:2">
      <c r="A3" s="75" t="s">
        <v>113</v>
      </c>
      <c r="B3" s="71" t="s">
        <v>113</v>
      </c>
    </row>
    <row r="4" spans="1:2">
      <c r="A4" s="74" t="s">
        <v>292</v>
      </c>
      <c r="B4" s="70" t="s">
        <v>292</v>
      </c>
    </row>
    <row r="5" spans="1:2">
      <c r="A5" s="75" t="s">
        <v>298</v>
      </c>
      <c r="B5" s="71" t="s">
        <v>298</v>
      </c>
    </row>
    <row r="6" spans="1:2">
      <c r="A6" s="74" t="s">
        <v>184</v>
      </c>
      <c r="B6" s="70" t="s">
        <v>184</v>
      </c>
    </row>
    <row r="7" spans="1:2">
      <c r="A7" s="75" t="s">
        <v>397</v>
      </c>
      <c r="B7" s="71" t="s">
        <v>132</v>
      </c>
    </row>
    <row r="8" spans="1:2">
      <c r="A8" s="74" t="s">
        <v>12</v>
      </c>
      <c r="B8" s="70" t="s">
        <v>12</v>
      </c>
    </row>
    <row r="9" spans="1:2">
      <c r="A9" s="75" t="s">
        <v>398</v>
      </c>
      <c r="B9" s="71" t="s">
        <v>151</v>
      </c>
    </row>
    <row r="10" spans="1:2">
      <c r="A10" s="74" t="s">
        <v>295</v>
      </c>
      <c r="B10" s="70" t="s">
        <v>295</v>
      </c>
    </row>
    <row r="11" spans="1:2">
      <c r="A11" s="75" t="s">
        <v>227</v>
      </c>
      <c r="B11" s="71" t="s">
        <v>227</v>
      </c>
    </row>
    <row r="12" spans="1:2">
      <c r="A12" s="74">
        <v>1109</v>
      </c>
      <c r="B12" s="70" t="s">
        <v>250</v>
      </c>
    </row>
    <row r="13" spans="1:2">
      <c r="A13" s="75" t="s">
        <v>260</v>
      </c>
      <c r="B13" s="71" t="s">
        <v>260</v>
      </c>
    </row>
    <row r="14" spans="1:2">
      <c r="A14" s="74">
        <v>909</v>
      </c>
      <c r="B14" s="70" t="s">
        <v>239</v>
      </c>
    </row>
    <row r="15" spans="1:2">
      <c r="A15" s="75" t="s">
        <v>269</v>
      </c>
      <c r="B15" s="71" t="s">
        <v>269</v>
      </c>
    </row>
    <row r="16" spans="1:2">
      <c r="A16" s="74" t="s">
        <v>277</v>
      </c>
      <c r="B16" s="70" t="s">
        <v>277</v>
      </c>
    </row>
    <row r="17" spans="1:2">
      <c r="A17" s="75" t="s">
        <v>284</v>
      </c>
      <c r="B17" s="71" t="s">
        <v>284</v>
      </c>
    </row>
    <row r="18" spans="1:2">
      <c r="A18" s="74" t="s">
        <v>15</v>
      </c>
      <c r="B18" s="70" t="s">
        <v>15</v>
      </c>
    </row>
    <row r="19" spans="1:2">
      <c r="A19" s="75" t="s">
        <v>400</v>
      </c>
      <c r="B19" s="71" t="s">
        <v>199</v>
      </c>
    </row>
    <row r="20" spans="1:2">
      <c r="A20" s="74" t="s">
        <v>401</v>
      </c>
      <c r="B20" s="70" t="s">
        <v>167</v>
      </c>
    </row>
    <row r="21" spans="1:2" ht="15.75" customHeight="1">
      <c r="A21" s="75" t="s">
        <v>402</v>
      </c>
      <c r="B21" s="71" t="s">
        <v>402</v>
      </c>
    </row>
    <row r="22" spans="1:2" ht="15.75" customHeight="1">
      <c r="A22" s="74" t="s">
        <v>403</v>
      </c>
      <c r="B22" s="70" t="s">
        <v>13</v>
      </c>
    </row>
    <row r="23" spans="1:2" ht="15.75" customHeight="1">
      <c r="A23" s="75" t="s">
        <v>14</v>
      </c>
      <c r="B23" s="71" t="s">
        <v>14</v>
      </c>
    </row>
    <row r="24" spans="1:2" ht="15.75" customHeight="1">
      <c r="A24" s="74" t="s">
        <v>113</v>
      </c>
      <c r="B24" s="70" t="s">
        <v>113</v>
      </c>
    </row>
    <row r="25" spans="1:2" ht="15.75" customHeight="1">
      <c r="A25" s="75" t="s">
        <v>292</v>
      </c>
      <c r="B25" s="71" t="s">
        <v>292</v>
      </c>
    </row>
    <row r="26" spans="1:2" ht="15.75" customHeight="1">
      <c r="A26" s="74" t="s">
        <v>298</v>
      </c>
      <c r="B26" s="70" t="s">
        <v>298</v>
      </c>
    </row>
    <row r="27" spans="1:2" ht="15.75" customHeight="1">
      <c r="A27" s="75" t="s">
        <v>184</v>
      </c>
      <c r="B27" s="71" t="s">
        <v>184</v>
      </c>
    </row>
    <row r="28" spans="1:2" ht="15.75" customHeight="1">
      <c r="A28" s="74" t="s">
        <v>132</v>
      </c>
      <c r="B28" s="70" t="s">
        <v>132</v>
      </c>
    </row>
    <row r="29" spans="1:2" ht="15.75" customHeight="1">
      <c r="A29" s="75" t="s">
        <v>12</v>
      </c>
      <c r="B29" s="71" t="s">
        <v>12</v>
      </c>
    </row>
    <row r="30" spans="1:2" ht="15.75" customHeight="1">
      <c r="A30" s="74" t="s">
        <v>151</v>
      </c>
      <c r="B30" s="70" t="s">
        <v>151</v>
      </c>
    </row>
    <row r="31" spans="1:2" ht="15.75" customHeight="1">
      <c r="A31" s="75" t="s">
        <v>295</v>
      </c>
      <c r="B31" s="71" t="s">
        <v>295</v>
      </c>
    </row>
    <row r="32" spans="1:2" ht="15.75" customHeight="1">
      <c r="A32" s="74" t="s">
        <v>399</v>
      </c>
      <c r="B32" s="70" t="s">
        <v>399</v>
      </c>
    </row>
    <row r="33" spans="1:2" ht="15.75" customHeight="1">
      <c r="A33" s="75" t="s">
        <v>250</v>
      </c>
      <c r="B33" s="71" t="s">
        <v>250</v>
      </c>
    </row>
    <row r="34" spans="1:2" ht="15.75" customHeight="1">
      <c r="A34" s="74" t="s">
        <v>260</v>
      </c>
      <c r="B34" s="70" t="s">
        <v>260</v>
      </c>
    </row>
    <row r="35" spans="1:2" ht="15.75" customHeight="1">
      <c r="A35" s="75" t="s">
        <v>239</v>
      </c>
      <c r="B35" s="71" t="s">
        <v>239</v>
      </c>
    </row>
    <row r="36" spans="1:2" ht="15.75" customHeight="1">
      <c r="A36" s="74" t="s">
        <v>269</v>
      </c>
      <c r="B36" s="70" t="s">
        <v>269</v>
      </c>
    </row>
    <row r="37" spans="1:2" ht="15.75" customHeight="1">
      <c r="A37" s="75" t="s">
        <v>277</v>
      </c>
      <c r="B37" s="71" t="s">
        <v>277</v>
      </c>
    </row>
    <row r="38" spans="1:2" ht="15.75" customHeight="1">
      <c r="A38" s="74" t="s">
        <v>284</v>
      </c>
      <c r="B38" s="70" t="s">
        <v>284</v>
      </c>
    </row>
    <row r="39" spans="1:2" ht="15.75" customHeight="1">
      <c r="A39" s="75" t="s">
        <v>15</v>
      </c>
      <c r="B39" s="71" t="s">
        <v>15</v>
      </c>
    </row>
    <row r="40" spans="1:2" ht="15.75" customHeight="1">
      <c r="A40" s="74" t="s">
        <v>199</v>
      </c>
      <c r="B40" s="70" t="s">
        <v>199</v>
      </c>
    </row>
    <row r="41" spans="1:2" ht="15.75" customHeight="1">
      <c r="A41" s="75" t="s">
        <v>167</v>
      </c>
      <c r="B41" s="71" t="s">
        <v>167</v>
      </c>
    </row>
    <row r="42" spans="1:2" ht="15.75" customHeight="1">
      <c r="A42" s="74" t="s">
        <v>402</v>
      </c>
      <c r="B42" s="70" t="s">
        <v>402</v>
      </c>
    </row>
    <row r="43" spans="1:2" ht="15.75" customHeight="1">
      <c r="A43" s="75" t="s">
        <v>13</v>
      </c>
      <c r="B43" s="71" t="s">
        <v>13</v>
      </c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N1010"/>
  <sheetViews>
    <sheetView showGridLines="0" tabSelected="1" zoomScale="85" zoomScaleNormal="85" workbookViewId="0">
      <selection activeCell="D43" sqref="D43"/>
    </sheetView>
  </sheetViews>
  <sheetFormatPr defaultColWidth="12.85546875" defaultRowHeight="15" customHeight="1"/>
  <cols>
    <col min="1" max="1" width="0.85546875" style="12" customWidth="1"/>
    <col min="2" max="2" width="16.28515625" style="12" customWidth="1"/>
    <col min="3" max="3" width="18.28515625" style="12" customWidth="1"/>
    <col min="4" max="4" width="19.28515625" style="12" customWidth="1"/>
    <col min="5" max="5" width="22.5703125" style="12" customWidth="1"/>
    <col min="6" max="8" width="19.28515625" style="12" customWidth="1"/>
    <col min="9" max="12" width="16.85546875" style="12" customWidth="1"/>
    <col min="13" max="13" width="20.140625" style="12" customWidth="1"/>
    <col min="14" max="15" width="16.7109375" style="12" customWidth="1"/>
    <col min="16" max="28" width="10.85546875" style="12" customWidth="1"/>
    <col min="29" max="16384" width="12.85546875" style="12"/>
  </cols>
  <sheetData>
    <row r="1" spans="2:12" ht="5.25" customHeight="1"/>
    <row r="2" spans="2:12" ht="13.9" customHeight="1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2:12" ht="15" customHeight="1" thickBot="1"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2:12">
      <c r="B4" s="97" t="s">
        <v>1</v>
      </c>
      <c r="C4" s="29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  <c r="K4" s="26" t="s">
        <v>10</v>
      </c>
      <c r="L4" s="27" t="s">
        <v>11</v>
      </c>
    </row>
    <row r="5" spans="2:12">
      <c r="B5" s="98"/>
      <c r="C5" s="30" t="s">
        <v>113</v>
      </c>
      <c r="D5" s="30" t="s">
        <v>184</v>
      </c>
      <c r="E5" s="25"/>
      <c r="F5" s="25"/>
      <c r="G5" s="25"/>
      <c r="H5" s="25"/>
      <c r="I5" s="30" t="s">
        <v>239</v>
      </c>
      <c r="J5" s="25"/>
      <c r="K5" s="25"/>
      <c r="L5" s="28"/>
    </row>
    <row r="6" spans="2:12">
      <c r="B6" s="99" t="s">
        <v>444</v>
      </c>
      <c r="C6" s="31" t="s">
        <v>444</v>
      </c>
      <c r="D6" s="32" t="s">
        <v>444</v>
      </c>
      <c r="E6" s="32" t="s">
        <v>444</v>
      </c>
      <c r="F6" s="32" t="s">
        <v>444</v>
      </c>
      <c r="G6" s="32" t="s">
        <v>444</v>
      </c>
      <c r="H6" s="32" t="s">
        <v>444</v>
      </c>
      <c r="I6" s="32" t="s">
        <v>444</v>
      </c>
      <c r="J6" s="32" t="s">
        <v>444</v>
      </c>
      <c r="K6" s="32" t="s">
        <v>444</v>
      </c>
      <c r="L6" s="33" t="s">
        <v>444</v>
      </c>
    </row>
    <row r="7" spans="2:12">
      <c r="B7" s="98"/>
      <c r="C7" s="34">
        <v>2017</v>
      </c>
      <c r="D7" s="34">
        <v>2010</v>
      </c>
      <c r="E7" s="34"/>
      <c r="F7" s="34"/>
      <c r="G7" s="34"/>
      <c r="H7" s="34"/>
      <c r="I7" s="34">
        <v>2008</v>
      </c>
      <c r="J7" s="34"/>
      <c r="K7" s="34"/>
      <c r="L7" s="34"/>
    </row>
    <row r="8" spans="2:12">
      <c r="B8" s="100" t="s">
        <v>16</v>
      </c>
      <c r="C8" s="35" t="s">
        <v>421</v>
      </c>
      <c r="D8" s="36" t="s">
        <v>421</v>
      </c>
      <c r="E8" s="36" t="s">
        <v>421</v>
      </c>
      <c r="F8" s="36" t="s">
        <v>421</v>
      </c>
      <c r="G8" s="36" t="s">
        <v>421</v>
      </c>
      <c r="H8" s="36" t="s">
        <v>421</v>
      </c>
      <c r="I8" s="36" t="s">
        <v>421</v>
      </c>
      <c r="J8" s="36" t="s">
        <v>421</v>
      </c>
      <c r="K8" s="36" t="s">
        <v>421</v>
      </c>
      <c r="L8" s="37" t="s">
        <v>421</v>
      </c>
    </row>
    <row r="9" spans="2:12" ht="15.75" thickBot="1">
      <c r="B9" s="88"/>
      <c r="C9" s="38" t="s">
        <v>17</v>
      </c>
      <c r="D9" s="38" t="s">
        <v>77</v>
      </c>
      <c r="E9" s="39"/>
      <c r="F9" s="39"/>
      <c r="G9" s="39"/>
      <c r="H9" s="39"/>
      <c r="I9" s="38" t="s">
        <v>213</v>
      </c>
      <c r="J9" s="39"/>
      <c r="K9" s="39"/>
      <c r="L9" s="40"/>
    </row>
    <row r="10" spans="2:12">
      <c r="B10" s="101" t="s">
        <v>20</v>
      </c>
      <c r="C10" s="41" t="s">
        <v>21</v>
      </c>
      <c r="D10" s="42" t="s">
        <v>22</v>
      </c>
      <c r="E10" s="42" t="s">
        <v>23</v>
      </c>
      <c r="F10" s="43" t="s">
        <v>427</v>
      </c>
      <c r="G10" s="21"/>
      <c r="H10" s="21"/>
      <c r="I10" s="21"/>
      <c r="J10" s="21"/>
      <c r="K10" s="21"/>
      <c r="L10" s="21"/>
    </row>
    <row r="11" spans="2:12" ht="15.75" thickBot="1">
      <c r="B11" s="102"/>
      <c r="C11" s="44" t="s">
        <v>425</v>
      </c>
      <c r="D11" s="45" t="s">
        <v>47</v>
      </c>
      <c r="E11" s="45" t="s">
        <v>139</v>
      </c>
      <c r="F11" s="46">
        <v>90</v>
      </c>
    </row>
    <row r="12" spans="2:12" ht="23.25" customHeight="1">
      <c r="B12" s="103" t="s">
        <v>442</v>
      </c>
      <c r="C12" s="47" t="s">
        <v>114</v>
      </c>
      <c r="D12" s="47" t="s">
        <v>24</v>
      </c>
      <c r="E12" s="47" t="s">
        <v>95</v>
      </c>
      <c r="F12" s="43" t="s">
        <v>434</v>
      </c>
    </row>
    <row r="13" spans="2:12" ht="23.25" customHeight="1" thickBot="1">
      <c r="B13" s="102"/>
      <c r="C13" s="48" t="s">
        <v>435</v>
      </c>
      <c r="D13" s="48" t="s">
        <v>435</v>
      </c>
      <c r="E13" s="48" t="s">
        <v>435</v>
      </c>
      <c r="F13" s="48" t="s">
        <v>435</v>
      </c>
      <c r="L13" s="16"/>
    </row>
    <row r="14" spans="2:12">
      <c r="B14" s="101" t="s">
        <v>441</v>
      </c>
      <c r="C14" s="47" t="s">
        <v>409</v>
      </c>
      <c r="D14" s="47" t="s">
        <v>439</v>
      </c>
      <c r="E14" s="43" t="s">
        <v>440</v>
      </c>
      <c r="F14" s="21"/>
      <c r="I14" s="16"/>
      <c r="J14" s="16"/>
      <c r="K14" s="16"/>
      <c r="L14" s="16"/>
    </row>
    <row r="15" spans="2:12" ht="15.75" thickBot="1">
      <c r="B15" s="102"/>
      <c r="C15" s="49">
        <v>0.15</v>
      </c>
      <c r="D15" s="49">
        <v>0.8</v>
      </c>
      <c r="E15" s="50">
        <v>25</v>
      </c>
      <c r="F15" s="21"/>
      <c r="I15" s="16"/>
      <c r="J15" s="16"/>
      <c r="K15" s="16"/>
      <c r="L15" s="16"/>
    </row>
    <row r="16" spans="2:12"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2:14" ht="13.9" customHeight="1">
      <c r="B17" s="89" t="s">
        <v>27</v>
      </c>
      <c r="C17" s="90"/>
      <c r="D17" s="90"/>
      <c r="E17" s="90"/>
      <c r="F17" s="90"/>
      <c r="G17" s="90"/>
      <c r="H17" s="90"/>
      <c r="I17" s="90"/>
      <c r="J17" s="91"/>
      <c r="K17"/>
      <c r="L17"/>
      <c r="M17"/>
      <c r="N17"/>
    </row>
    <row r="18" spans="2:14" ht="16.149999999999999" customHeight="1" thickBot="1">
      <c r="B18" s="92"/>
      <c r="C18" s="93"/>
      <c r="D18" s="93"/>
      <c r="E18" s="93"/>
      <c r="F18" s="93"/>
      <c r="G18" s="93"/>
      <c r="H18" s="93"/>
      <c r="I18" s="93"/>
      <c r="J18" s="94"/>
      <c r="K18"/>
      <c r="L18"/>
      <c r="M18"/>
      <c r="N18"/>
    </row>
    <row r="19" spans="2:14">
      <c r="B19" s="87" t="s">
        <v>28</v>
      </c>
      <c r="C19" s="54" t="s">
        <v>407</v>
      </c>
      <c r="D19" s="54" t="s">
        <v>408</v>
      </c>
      <c r="E19" s="54" t="s">
        <v>405</v>
      </c>
      <c r="F19" s="54" t="s">
        <v>438</v>
      </c>
      <c r="G19" s="54" t="s">
        <v>410</v>
      </c>
      <c r="H19" s="54" t="s">
        <v>406</v>
      </c>
      <c r="I19" s="54" t="s">
        <v>32</v>
      </c>
      <c r="J19" s="55" t="s">
        <v>33</v>
      </c>
    </row>
    <row r="20" spans="2:14" ht="15.75" thickBot="1">
      <c r="B20" s="88"/>
      <c r="C20" s="56">
        <f>SUM('Calculator Raw'!K2:K4)</f>
        <v>75600</v>
      </c>
      <c r="D20" s="56">
        <f>SUM('Calculator Raw'!L2:L4)</f>
        <v>20020</v>
      </c>
      <c r="E20" s="56">
        <f>SUM('Calculator Raw'!M2:M4)</f>
        <v>10317.07218149638</v>
      </c>
      <c r="F20" s="56">
        <f>SUM('Calculator Raw'!N2:N4)</f>
        <v>40000</v>
      </c>
      <c r="G20" s="56">
        <f>SUM(C20:F20)</f>
        <v>145937.07218149636</v>
      </c>
      <c r="H20" s="56">
        <f>SUM('Calculator Raw'!U2:U4)</f>
        <v>133600</v>
      </c>
      <c r="I20" s="56">
        <f>'Calculator Raw'!B20</f>
        <v>164158.68248167337</v>
      </c>
      <c r="J20" s="57">
        <f>SUM(G20:I20)</f>
        <v>443695.75466316973</v>
      </c>
    </row>
    <row r="21" spans="2:14">
      <c r="B21" s="87" t="s">
        <v>443</v>
      </c>
      <c r="C21" s="54" t="s">
        <v>34</v>
      </c>
      <c r="D21" s="54" t="s">
        <v>35</v>
      </c>
      <c r="E21" s="55" t="s">
        <v>36</v>
      </c>
      <c r="F21" s="21"/>
      <c r="G21" s="21"/>
      <c r="H21" s="21"/>
      <c r="I21" s="21"/>
      <c r="J21" s="21"/>
    </row>
    <row r="22" spans="2:14" ht="15.75" thickBot="1">
      <c r="B22" s="88"/>
      <c r="C22" s="58">
        <f>SUM('Calculator Raw'!P2:P4)</f>
        <v>6</v>
      </c>
      <c r="D22" s="58">
        <f>SUM('Calculator Raw'!Q2:Q4)</f>
        <v>2</v>
      </c>
      <c r="E22" s="83">
        <v>0</v>
      </c>
      <c r="F22" s="21"/>
    </row>
    <row r="23" spans="2:14" ht="15.75" thickBot="1">
      <c r="B23" s="20" t="s">
        <v>37</v>
      </c>
      <c r="C23" s="53">
        <f>(SUM('Calculator Raw'!G2:G4)*25)*80%</f>
        <v>342.00000000000006</v>
      </c>
      <c r="D23" s="21"/>
      <c r="E23" s="21"/>
      <c r="F23" s="21"/>
    </row>
    <row r="24" spans="2:14" ht="36" customHeight="1" thickBot="1">
      <c r="B24" s="95" t="s">
        <v>38</v>
      </c>
      <c r="C24" s="96"/>
      <c r="D24" s="51" t="s">
        <v>445</v>
      </c>
      <c r="E24" s="52">
        <f>(J20*(1+C15))/(C23*1000)</f>
        <v>1.4919594089551025</v>
      </c>
      <c r="F24" s="84"/>
    </row>
    <row r="25" spans="2:14" ht="15" hidden="1" customHeight="1">
      <c r="B25" s="22"/>
      <c r="C25" s="23"/>
      <c r="D25" s="24"/>
      <c r="E25" s="21"/>
      <c r="F25" s="21"/>
    </row>
    <row r="26" spans="2:14" hidden="1"/>
    <row r="27" spans="2:14" hidden="1"/>
    <row r="28" spans="2:14" hidden="1"/>
    <row r="29" spans="2:14" hidden="1"/>
    <row r="30" spans="2:14" hidden="1"/>
    <row r="31" spans="2:14" ht="15.75" hidden="1" customHeight="1"/>
    <row r="32" spans="2:14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9" ht="38.2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1">
    <mergeCell ref="B2:L3"/>
    <mergeCell ref="B21:B22"/>
    <mergeCell ref="B17:J18"/>
    <mergeCell ref="B24:C24"/>
    <mergeCell ref="B19:B20"/>
    <mergeCell ref="B4:B5"/>
    <mergeCell ref="B6:B7"/>
    <mergeCell ref="B8:B9"/>
    <mergeCell ref="B10:B11"/>
    <mergeCell ref="B12:B13"/>
    <mergeCell ref="B14:B15"/>
  </mergeCells>
  <dataValidations disablePrompts="1" count="3">
    <dataValidation type="list" allowBlank="1" showInputMessage="1" showErrorMessage="1" sqref="C5:D5 I5">
      <formula1>Vehicle</formula1>
    </dataValidation>
    <dataValidation type="list" allowBlank="1" showInputMessage="1" showErrorMessage="1" sqref="C9:D9 I9">
      <formula1>Veh_Cat</formula1>
    </dataValidation>
    <dataValidation type="list" allowBlank="1" showInputMessage="1" showErrorMessage="1" sqref="E11">
      <formula1>Delhi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'Drop Down Lists'!$X$2:$X$15</xm:f>
          </x14:formula1>
          <xm:sqref>C7:L7</xm:sqref>
        </x14:dataValidation>
        <x14:dataValidation type="list" allowBlank="1" showInputMessage="1" showErrorMessage="1">
          <x14:formula1>
            <xm:f>'Drop Down Lists'!$AB$2:$AB$3</xm:f>
          </x14:formula1>
          <xm:sqref>C11</xm:sqref>
        </x14:dataValidation>
        <x14:dataValidation type="list" allowBlank="1" showInputMessage="1" showErrorMessage="1">
          <x14:formula1>
            <xm:f>'Drop Down Lists'!$A$2:$A$19</xm:f>
          </x14:formula1>
          <xm:sqref>D11</xm:sqref>
        </x14:dataValidation>
        <x14:dataValidation type="list" allowBlank="1" showInputMessage="1" showErrorMessage="1">
          <x14:formula1>
            <xm:f>'Drop Down Lists'!$AD$2:$AD$3</xm:f>
          </x14:formula1>
          <xm:sqref>C13:F13</xm:sqref>
        </x14:dataValidation>
        <x14:dataValidation type="list" allowBlank="1" showInputMessage="1" showErrorMessage="1">
          <x14:formula1>
            <xm:f>'Drop Down Lists'!$AG$2:$AG$11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08"/>
  <sheetViews>
    <sheetView zoomScaleNormal="100" workbookViewId="0">
      <selection activeCell="A15" sqref="A15"/>
    </sheetView>
  </sheetViews>
  <sheetFormatPr defaultColWidth="12.85546875" defaultRowHeight="15" customHeight="1"/>
  <cols>
    <col min="1" max="1" width="28" style="12" bestFit="1" customWidth="1"/>
    <col min="2" max="2" width="28" style="12" customWidth="1"/>
    <col min="3" max="3" width="12.85546875" style="12" customWidth="1"/>
    <col min="4" max="4" width="13.28515625" style="12" customWidth="1"/>
    <col min="5" max="5" width="16.85546875" style="12" customWidth="1"/>
    <col min="6" max="6" width="15.85546875" style="12" customWidth="1"/>
    <col min="7" max="7" width="17.7109375" style="12" customWidth="1"/>
    <col min="8" max="10" width="17.28515625" style="12" customWidth="1"/>
    <col min="11" max="11" width="10.7109375" style="12" bestFit="1" customWidth="1"/>
    <col min="12" max="12" width="16.85546875" style="12" customWidth="1"/>
    <col min="13" max="13" width="12.140625" style="12" customWidth="1"/>
    <col min="14" max="14" width="18.5703125" style="12" bestFit="1" customWidth="1"/>
    <col min="15" max="15" width="22.28515625" style="12" customWidth="1"/>
    <col min="16" max="16" width="8.28515625" style="12" customWidth="1"/>
    <col min="17" max="17" width="8.140625" style="12" customWidth="1"/>
    <col min="18" max="19" width="13.85546875" style="12" customWidth="1"/>
    <col min="20" max="20" width="10.28515625" style="12" customWidth="1"/>
    <col min="21" max="22" width="22.28515625" style="12" customWidth="1"/>
    <col min="23" max="23" width="17.28515625" customWidth="1"/>
    <col min="24" max="24" width="20.28515625" customWidth="1"/>
  </cols>
  <sheetData>
    <row r="1" spans="1:22">
      <c r="A1" s="15" t="s">
        <v>40</v>
      </c>
      <c r="B1" s="15" t="s">
        <v>22</v>
      </c>
      <c r="C1" s="15" t="s">
        <v>1</v>
      </c>
      <c r="D1" s="15" t="s">
        <v>41</v>
      </c>
      <c r="E1" s="15" t="s">
        <v>411</v>
      </c>
      <c r="F1" s="15" t="s">
        <v>412</v>
      </c>
      <c r="G1" s="15" t="s">
        <v>447</v>
      </c>
      <c r="H1" s="15" t="s">
        <v>421</v>
      </c>
      <c r="I1" s="15" t="s">
        <v>431</v>
      </c>
      <c r="J1" s="15" t="s">
        <v>424</v>
      </c>
      <c r="K1" s="15" t="s">
        <v>30</v>
      </c>
      <c r="L1" s="15" t="s">
        <v>417</v>
      </c>
      <c r="M1" s="15" t="s">
        <v>416</v>
      </c>
      <c r="N1" s="15" t="s">
        <v>438</v>
      </c>
      <c r="O1" s="15" t="s">
        <v>410</v>
      </c>
      <c r="P1" s="15" t="s">
        <v>414</v>
      </c>
      <c r="Q1" s="15" t="s">
        <v>420</v>
      </c>
      <c r="R1" s="15" t="s">
        <v>415</v>
      </c>
      <c r="S1" s="15" t="s">
        <v>422</v>
      </c>
      <c r="T1" s="15" t="s">
        <v>413</v>
      </c>
      <c r="U1" s="15" t="s">
        <v>29</v>
      </c>
      <c r="V1" s="15" t="s">
        <v>437</v>
      </c>
    </row>
    <row r="2" spans="1:22">
      <c r="A2" t="s">
        <v>113</v>
      </c>
      <c r="B2" t="s">
        <v>47</v>
      </c>
      <c r="C2" t="s">
        <v>416</v>
      </c>
      <c r="D2">
        <v>2017</v>
      </c>
      <c r="E2" t="str">
        <f>VLOOKUP(A2,'Vehicle Mapping'!$A$1:$B$43,2,FALSE)</f>
        <v>Tata 407</v>
      </c>
      <c r="F2" s="78">
        <f>VLOOKUP(A2,Assumption_Mileage!$A$1:$S$21,3,FALSE)</f>
        <v>9</v>
      </c>
      <c r="G2">
        <f>VLOOKUP(A2,Vehicle_Maintenance!$A$1:$B$21,2,FALSE)</f>
        <v>3.5</v>
      </c>
      <c r="H2" t="s">
        <v>17</v>
      </c>
      <c r="I2">
        <v>2700</v>
      </c>
      <c r="J2" s="78">
        <f>I2/F2</f>
        <v>300</v>
      </c>
      <c r="K2" s="77">
        <f>I2+(J2*90)</f>
        <v>29700</v>
      </c>
      <c r="L2" s="77">
        <f>Vehicle_Maintenance!C10+Vehicle_Maintenance!D10+Vehicle_Maintenance!D23+Vehicle_Maintenance!D24</f>
        <v>8510</v>
      </c>
      <c r="M2" s="77">
        <f>VLOOKUP(A2,'Vehicle EMI Sheet'!$A$3:$I$23,8,FALSE)</f>
        <v>10317.07218149638</v>
      </c>
      <c r="N2" s="77">
        <v>0</v>
      </c>
      <c r="O2" s="77">
        <f>SUM(K2:N2)</f>
        <v>48527.072181496376</v>
      </c>
      <c r="P2">
        <f>IF(G2&gt;3,2,1)</f>
        <v>2</v>
      </c>
      <c r="Q2">
        <f>IF(C2="Market",0,1)</f>
        <v>1</v>
      </c>
      <c r="R2">
        <f>P2*(VLOOKUP(B2,Assumption_Salary!$B$1:$H$19,5,FALSE))</f>
        <v>32600</v>
      </c>
      <c r="S2">
        <f>Q2*(VLOOKUP(B2,Assumption_Salary!$B$1:$H$19,6,FALSE))</f>
        <v>17900</v>
      </c>
      <c r="T2">
        <f>P2+Q2</f>
        <v>3</v>
      </c>
      <c r="U2">
        <f>R2+S2</f>
        <v>50500</v>
      </c>
      <c r="V2" s="77">
        <f>O2+U2</f>
        <v>99027.072181496376</v>
      </c>
    </row>
    <row r="3" spans="1:22">
      <c r="A3" t="s">
        <v>184</v>
      </c>
      <c r="B3" t="s">
        <v>47</v>
      </c>
      <c r="C3" t="s">
        <v>77</v>
      </c>
      <c r="D3">
        <v>2010</v>
      </c>
      <c r="E3" t="str">
        <f>VLOOKUP(A3,'Vehicle Mapping'!$A$1:$B$43,2,FALSE)</f>
        <v>22 ft</v>
      </c>
      <c r="F3">
        <f>VLOOKUP(A3,Assumption_Mileage!$A$1:$S$21,3,FALSE)</f>
        <v>6</v>
      </c>
      <c r="G3">
        <f>VLOOKUP(A3,Vehicle_Maintenance!$A$1:$B$21,2,FALSE)</f>
        <v>6.8</v>
      </c>
      <c r="H3" t="s">
        <v>77</v>
      </c>
      <c r="I3">
        <f>Assumption_Distance!$C$7</f>
        <v>2700</v>
      </c>
      <c r="J3">
        <f t="shared" ref="J3:J4" si="0">I3/F3</f>
        <v>450</v>
      </c>
      <c r="K3" s="77">
        <f>I3+(J3*90)</f>
        <v>43200</v>
      </c>
      <c r="L3" s="77">
        <f>Vehicle_Maintenance!C15+Vehicle_Maintenance!D15+Vehicle_Maintenance!D23+Vehicle_Maintenance!D24</f>
        <v>11510</v>
      </c>
      <c r="M3" s="77">
        <v>0</v>
      </c>
      <c r="N3" s="77">
        <v>0</v>
      </c>
      <c r="O3" s="77">
        <f t="shared" ref="O3:O4" si="1">SUM(K3:N3)</f>
        <v>54710</v>
      </c>
      <c r="P3">
        <f t="shared" ref="P3:P4" si="2">IF(G3&gt;3,2,1)</f>
        <v>2</v>
      </c>
      <c r="Q3">
        <f t="shared" ref="Q3:Q4" si="3">IF(C3="Market",0,1)</f>
        <v>1</v>
      </c>
      <c r="R3">
        <f>P3*(VLOOKUP(B3,Assumption_Salary!$B$1:$H$19,5,FALSE))</f>
        <v>32600</v>
      </c>
      <c r="S3">
        <f>Q3*(VLOOKUP(B3,Assumption_Salary!$B$1:$H$19,6,FALSE))</f>
        <v>17900</v>
      </c>
      <c r="T3">
        <f t="shared" ref="T3:T4" si="4">P3+Q3</f>
        <v>3</v>
      </c>
      <c r="U3">
        <f t="shared" ref="U3:U4" si="5">R3+S3</f>
        <v>50500</v>
      </c>
      <c r="V3" s="77">
        <f t="shared" ref="V3:V4" si="6">O3+U3</f>
        <v>105210</v>
      </c>
    </row>
    <row r="4" spans="1:22">
      <c r="A4" s="76">
        <v>909</v>
      </c>
      <c r="B4" t="s">
        <v>47</v>
      </c>
      <c r="C4" t="s">
        <v>464</v>
      </c>
      <c r="D4">
        <v>2008</v>
      </c>
      <c r="E4" t="str">
        <f>VLOOKUP(A4,'Vehicle Mapping'!$A$1:$B$43,2,FALSE)</f>
        <v>Tata 909</v>
      </c>
      <c r="F4">
        <f>VLOOKUP(A4,Assumption_Mileage!$A$1:$S$21,3,FALSE)</f>
        <v>7</v>
      </c>
      <c r="G4">
        <f>VLOOKUP(A4,Vehicle_Maintenance!$A$1:$B$21,2,FALSE)</f>
        <v>6.8</v>
      </c>
      <c r="H4" t="s">
        <v>213</v>
      </c>
      <c r="I4">
        <f>Assumption_Distance!$C$7</f>
        <v>2700</v>
      </c>
      <c r="J4" s="78">
        <f t="shared" si="0"/>
        <v>385.71428571428572</v>
      </c>
      <c r="K4" s="77">
        <f>I4+0</f>
        <v>2700</v>
      </c>
      <c r="L4" s="77">
        <v>0</v>
      </c>
      <c r="M4" s="77">
        <v>0</v>
      </c>
      <c r="N4" s="77">
        <v>40000</v>
      </c>
      <c r="O4" s="77">
        <f t="shared" si="1"/>
        <v>42700</v>
      </c>
      <c r="P4">
        <f t="shared" si="2"/>
        <v>2</v>
      </c>
      <c r="Q4">
        <f t="shared" si="3"/>
        <v>0</v>
      </c>
      <c r="R4">
        <f>P4*(VLOOKUP(B4,Assumption_Salary!$B$1:$H$19,5,FALSE))</f>
        <v>32600</v>
      </c>
      <c r="S4">
        <f>Q4*(VLOOKUP(B4,Assumption_Salary!$B$1:$H$19,6,FALSE))</f>
        <v>0</v>
      </c>
      <c r="T4">
        <f t="shared" si="4"/>
        <v>2</v>
      </c>
      <c r="U4">
        <f t="shared" si="5"/>
        <v>32600</v>
      </c>
      <c r="V4" s="77">
        <f t="shared" si="6"/>
        <v>75300</v>
      </c>
    </row>
    <row r="5" spans="1:22">
      <c r="A5"/>
      <c r="B5"/>
      <c r="C5"/>
      <c r="D5"/>
      <c r="E5"/>
      <c r="F5"/>
      <c r="G5"/>
      <c r="H5"/>
      <c r="I5"/>
      <c r="J5" s="78"/>
      <c r="K5" s="77"/>
      <c r="L5"/>
      <c r="M5" s="77"/>
      <c r="N5" s="77"/>
      <c r="O5" s="77"/>
      <c r="P5"/>
      <c r="Q5"/>
      <c r="R5"/>
      <c r="S5"/>
      <c r="T5"/>
      <c r="U5"/>
      <c r="V5" s="77"/>
    </row>
    <row r="6" spans="1:22">
      <c r="A6"/>
      <c r="B6"/>
      <c r="C6"/>
      <c r="D6"/>
      <c r="E6"/>
      <c r="F6"/>
      <c r="G6"/>
      <c r="H6"/>
      <c r="I6"/>
      <c r="J6"/>
      <c r="K6" s="77"/>
      <c r="L6"/>
      <c r="M6"/>
      <c r="N6"/>
      <c r="O6"/>
      <c r="P6"/>
      <c r="Q6"/>
      <c r="R6"/>
      <c r="S6"/>
      <c r="T6"/>
      <c r="U6"/>
      <c r="V6"/>
    </row>
    <row r="7" spans="1:22">
      <c r="A7"/>
      <c r="B7"/>
      <c r="C7"/>
      <c r="D7"/>
      <c r="E7"/>
      <c r="F7" s="78"/>
      <c r="G7"/>
      <c r="H7" s="78"/>
      <c r="I7"/>
      <c r="J7"/>
      <c r="K7" s="77"/>
      <c r="L7"/>
      <c r="M7"/>
      <c r="N7"/>
      <c r="O7"/>
      <c r="P7"/>
      <c r="Q7"/>
      <c r="R7"/>
      <c r="S7"/>
      <c r="T7"/>
      <c r="U7"/>
      <c r="V7"/>
    </row>
    <row r="8" spans="1:22">
      <c r="A8"/>
      <c r="B8"/>
      <c r="C8"/>
      <c r="D8"/>
      <c r="E8"/>
      <c r="F8" s="78"/>
      <c r="G8"/>
      <c r="H8" s="78"/>
      <c r="I8"/>
      <c r="J8"/>
      <c r="K8" s="77"/>
      <c r="L8"/>
      <c r="M8"/>
      <c r="N8"/>
      <c r="O8"/>
      <c r="P8"/>
      <c r="Q8"/>
      <c r="R8"/>
      <c r="S8"/>
      <c r="T8"/>
      <c r="U8"/>
      <c r="V8"/>
    </row>
    <row r="9" spans="1:22">
      <c r="A9"/>
      <c r="B9"/>
      <c r="C9"/>
      <c r="D9"/>
      <c r="E9"/>
      <c r="F9" s="78"/>
      <c r="G9"/>
      <c r="H9" s="78"/>
      <c r="I9" s="78"/>
      <c r="J9"/>
      <c r="K9" s="77"/>
      <c r="L9"/>
      <c r="M9"/>
      <c r="N9"/>
      <c r="O9"/>
      <c r="P9"/>
      <c r="Q9"/>
      <c r="R9"/>
      <c r="S9"/>
      <c r="T9"/>
      <c r="U9"/>
      <c r="V9"/>
    </row>
    <row r="10" spans="1:22">
      <c r="A10"/>
      <c r="B10"/>
      <c r="C10"/>
      <c r="D10"/>
      <c r="E10"/>
      <c r="F10"/>
      <c r="G10"/>
      <c r="H10"/>
      <c r="I10" s="78"/>
      <c r="J10" s="77"/>
      <c r="K10" s="77"/>
      <c r="L10" s="77"/>
      <c r="M10" s="77"/>
      <c r="N10"/>
      <c r="O10"/>
      <c r="P10"/>
      <c r="Q10"/>
      <c r="R10"/>
      <c r="S10"/>
      <c r="T10"/>
      <c r="U10"/>
      <c r="V10"/>
    </row>
    <row r="11" spans="1:22">
      <c r="A11"/>
      <c r="B11"/>
      <c r="C11"/>
      <c r="D11"/>
      <c r="E11"/>
      <c r="F11"/>
      <c r="G11"/>
      <c r="H11"/>
      <c r="I11"/>
      <c r="J11"/>
      <c r="K11" s="77"/>
      <c r="L11" s="80"/>
      <c r="M11"/>
      <c r="N11"/>
      <c r="O11"/>
      <c r="P11"/>
      <c r="Q11"/>
      <c r="R11"/>
      <c r="S11"/>
      <c r="T11"/>
      <c r="U11"/>
      <c r="V11"/>
    </row>
    <row r="12" spans="1:22">
      <c r="A12"/>
      <c r="B12"/>
      <c r="C12"/>
      <c r="D12"/>
      <c r="E12"/>
      <c r="F12"/>
      <c r="G12"/>
      <c r="H12"/>
      <c r="I12"/>
      <c r="J12"/>
      <c r="K12"/>
      <c r="L12"/>
      <c r="M12" s="77"/>
      <c r="N12"/>
      <c r="O12"/>
      <c r="P12"/>
      <c r="Q12"/>
      <c r="R12"/>
      <c r="S12"/>
      <c r="T12"/>
      <c r="U12"/>
      <c r="V12"/>
    </row>
    <row r="13" spans="1:22" ht="15" customHeight="1">
      <c r="K13" s="79"/>
    </row>
    <row r="15" spans="1:22">
      <c r="A15" s="15" t="s">
        <v>457</v>
      </c>
      <c r="B15"/>
      <c r="C15"/>
    </row>
    <row r="16" spans="1:22">
      <c r="A16" s="12" t="s">
        <v>459</v>
      </c>
      <c r="B16" s="77">
        <f>75600*'Drop Down Lists'!AE7</f>
        <v>15120</v>
      </c>
      <c r="C16" s="14"/>
      <c r="D16" s="105"/>
    </row>
    <row r="17" spans="1:7" ht="30">
      <c r="A17" s="82" t="s">
        <v>460</v>
      </c>
      <c r="B17" s="77">
        <f>75600*'Drop Down Lists'!AE8</f>
        <v>11340</v>
      </c>
      <c r="C17" s="14"/>
      <c r="D17" s="105"/>
    </row>
    <row r="18" spans="1:7" ht="45">
      <c r="A18" s="82" t="s">
        <v>462</v>
      </c>
      <c r="B18" s="77">
        <f>('Cost Calculator'!G20+'Cost Calculator'!H20+'Calculator Raw'!B16+'Calculator Raw'!B17)*'Drop Down Lists'!AE9</f>
        <v>45899.56082722445</v>
      </c>
      <c r="C18" s="14"/>
      <c r="D18" s="105"/>
      <c r="F18" s="15"/>
    </row>
    <row r="19" spans="1:7" ht="45">
      <c r="A19" s="82" t="s">
        <v>463</v>
      </c>
      <c r="B19" s="77">
        <f>('Cost Calculator'!G20+'Cost Calculator'!H20+'Calculator Raw'!B16+'Calculator Raw'!B17)*'Drop Down Lists'!AE10</f>
        <v>91799.1216544489</v>
      </c>
      <c r="C19" s="14"/>
      <c r="D19" s="105"/>
    </row>
    <row r="20" spans="1:7">
      <c r="A20" s="104" t="s">
        <v>465</v>
      </c>
      <c r="B20" s="77">
        <f>SUM(B16:B19)</f>
        <v>164158.68248167337</v>
      </c>
      <c r="C20"/>
    </row>
    <row r="21" spans="1:7">
      <c r="A21"/>
      <c r="B21"/>
      <c r="C21"/>
    </row>
    <row r="22" spans="1:7" ht="15.75" customHeight="1">
      <c r="A22"/>
      <c r="B22"/>
      <c r="C22"/>
    </row>
    <row r="23" spans="1:7" ht="15.75" customHeight="1">
      <c r="A23"/>
      <c r="B23"/>
      <c r="C23"/>
    </row>
    <row r="24" spans="1:7" ht="15.75" customHeight="1">
      <c r="A24"/>
      <c r="B24"/>
      <c r="C24"/>
      <c r="F24" s="18"/>
      <c r="G24" s="18"/>
    </row>
    <row r="25" spans="1:7" ht="15.75" customHeight="1">
      <c r="A25"/>
      <c r="B25"/>
      <c r="C25"/>
    </row>
    <row r="26" spans="1:7" ht="15.75" customHeight="1">
      <c r="A26"/>
      <c r="B26"/>
      <c r="C26"/>
    </row>
    <row r="27" spans="1:7" ht="15.75" customHeight="1">
      <c r="A27"/>
      <c r="B27"/>
      <c r="C27"/>
    </row>
    <row r="28" spans="1:7" ht="15.75" customHeight="1">
      <c r="A28"/>
      <c r="B28"/>
      <c r="C28"/>
    </row>
    <row r="29" spans="1:7" ht="15.75" customHeight="1">
      <c r="A29"/>
      <c r="B29"/>
      <c r="C29"/>
    </row>
    <row r="30" spans="1:7" ht="15.75" customHeight="1">
      <c r="A30"/>
      <c r="B30"/>
      <c r="C30"/>
      <c r="D30" s="17"/>
      <c r="E30" s="17"/>
    </row>
    <row r="31" spans="1:7" ht="15.75" customHeight="1">
      <c r="A31"/>
      <c r="B31"/>
      <c r="C31"/>
      <c r="D31" s="17"/>
      <c r="E31" s="17"/>
    </row>
    <row r="32" spans="1:7" ht="15.75" customHeight="1">
      <c r="A32"/>
      <c r="B32"/>
      <c r="C32"/>
      <c r="D32" s="17"/>
      <c r="E32" s="17"/>
    </row>
    <row r="33" spans="1:3" ht="15.75" customHeight="1">
      <c r="A33"/>
      <c r="B33"/>
      <c r="C33"/>
    </row>
    <row r="34" spans="1:3" ht="15" customHeight="1">
      <c r="A34"/>
      <c r="B34"/>
      <c r="C34"/>
    </row>
    <row r="35" spans="1:3" ht="15.75" customHeight="1">
      <c r="A35"/>
      <c r="B35"/>
      <c r="C35"/>
    </row>
    <row r="36" spans="1:3" ht="15.75" customHeight="1">
      <c r="A36"/>
      <c r="B36"/>
      <c r="C36"/>
    </row>
    <row r="37" spans="1:3" ht="15.75" customHeight="1">
      <c r="A37"/>
      <c r="B37"/>
      <c r="C37"/>
    </row>
    <row r="38" spans="1:3" ht="15.75" customHeight="1">
      <c r="A38"/>
      <c r="B38"/>
      <c r="C38"/>
    </row>
    <row r="39" spans="1:3" ht="15.75" customHeight="1">
      <c r="A39"/>
      <c r="B39"/>
      <c r="C39"/>
    </row>
    <row r="40" spans="1:3" ht="15.75" customHeight="1">
      <c r="A40"/>
      <c r="B40"/>
      <c r="C40"/>
    </row>
    <row r="41" spans="1:3" ht="15.75" customHeight="1">
      <c r="A41"/>
      <c r="B41"/>
      <c r="C41"/>
    </row>
    <row r="42" spans="1:3" ht="15.75" customHeight="1">
      <c r="A42"/>
      <c r="B42"/>
      <c r="C42"/>
    </row>
    <row r="43" spans="1:3" ht="15.75" customHeight="1">
      <c r="A43"/>
      <c r="B43"/>
      <c r="C43"/>
    </row>
    <row r="44" spans="1:3" ht="15.75" customHeight="1">
      <c r="A44"/>
      <c r="B44"/>
      <c r="C44"/>
    </row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ataValidations count="2">
    <dataValidation type="list" allowBlank="1" showInputMessage="1" showErrorMessage="1" sqref="H2:H4">
      <formula1>Veh_Cat</formula1>
    </dataValidation>
    <dataValidation type="list" allowBlank="1" showInputMessage="1" showErrorMessage="1" sqref="C2:C4">
      <formula1>"Owned, EMI, Market"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Lists'!$A$2:$A$19</xm:f>
          </x14:formula1>
          <xm:sqref>B2:B4</xm:sqref>
        </x14:dataValidation>
        <x14:dataValidation type="list" allowBlank="1" showInputMessage="1" showErrorMessage="1">
          <x14:formula1>
            <xm:f>'Drop Down Lists'!$X$2:$X$15</xm:f>
          </x14:formula1>
          <xm:sqref>D2:D4</xm:sqref>
        </x14:dataValidation>
        <x14:dataValidation type="list" allowBlank="1" showInputMessage="1" showErrorMessage="1">
          <x14:formula1>
            <xm:f>Vehicle_Maintenance!$A$2:$A$21</xm:f>
          </x14:formula1>
          <xm:sqref>A2:A4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000"/>
  <sheetViews>
    <sheetView zoomScaleNormal="100" workbookViewId="0">
      <selection activeCell="A7" sqref="A7"/>
    </sheetView>
  </sheetViews>
  <sheetFormatPr defaultColWidth="12.85546875" defaultRowHeight="15" customHeight="1"/>
  <cols>
    <col min="1" max="1" width="8.85546875" style="12" customWidth="1"/>
    <col min="2" max="2" width="12" style="12" customWidth="1"/>
    <col min="3" max="3" width="19.28515625" style="12" customWidth="1"/>
    <col min="4" max="23" width="9.140625" style="12" customWidth="1"/>
    <col min="24" max="16384" width="12.85546875" style="12"/>
  </cols>
  <sheetData>
    <row r="1" spans="1:3">
      <c r="A1" s="9" t="s">
        <v>22</v>
      </c>
      <c r="B1" s="9" t="s">
        <v>426</v>
      </c>
      <c r="C1" s="9" t="s">
        <v>425</v>
      </c>
    </row>
    <row r="2" spans="1:3">
      <c r="A2" s="9" t="s">
        <v>42</v>
      </c>
      <c r="B2" s="10">
        <v>1500</v>
      </c>
      <c r="C2" s="10">
        <v>2100</v>
      </c>
    </row>
    <row r="3" spans="1:3">
      <c r="A3" s="9" t="s">
        <v>61</v>
      </c>
      <c r="B3" s="10">
        <v>1500</v>
      </c>
      <c r="C3" s="10">
        <v>2200</v>
      </c>
    </row>
    <row r="4" spans="1:3">
      <c r="A4" s="9" t="s">
        <v>202</v>
      </c>
      <c r="B4" s="10">
        <v>1200</v>
      </c>
      <c r="C4" s="10">
        <v>2200</v>
      </c>
    </row>
    <row r="5" spans="1:3">
      <c r="A5" s="9" t="s">
        <v>99</v>
      </c>
      <c r="B5" s="10">
        <v>1200</v>
      </c>
      <c r="C5" s="10">
        <v>2200</v>
      </c>
    </row>
    <row r="6" spans="1:3">
      <c r="A6" s="9" t="s">
        <v>119</v>
      </c>
      <c r="B6" s="10">
        <v>1200</v>
      </c>
      <c r="C6" s="10">
        <v>2400</v>
      </c>
    </row>
    <row r="7" spans="1:3">
      <c r="A7" s="9" t="s">
        <v>281</v>
      </c>
      <c r="B7" s="10">
        <v>1300</v>
      </c>
      <c r="C7" s="10">
        <v>2700</v>
      </c>
    </row>
    <row r="8" spans="1:3">
      <c r="A8" s="9" t="s">
        <v>102</v>
      </c>
      <c r="B8" s="10">
        <v>1300</v>
      </c>
      <c r="C8" s="10">
        <v>2300</v>
      </c>
    </row>
    <row r="9" spans="1:3">
      <c r="A9" s="9" t="s">
        <v>175</v>
      </c>
      <c r="B9" s="10">
        <v>1500</v>
      </c>
      <c r="C9" s="10">
        <v>2500</v>
      </c>
    </row>
    <row r="10" spans="1:3">
      <c r="A10" s="9" t="s">
        <v>142</v>
      </c>
      <c r="B10" s="10">
        <v>1500</v>
      </c>
      <c r="C10" s="10">
        <v>1800</v>
      </c>
    </row>
    <row r="11" spans="1:3">
      <c r="A11" s="9" t="s">
        <v>105</v>
      </c>
      <c r="B11" s="10">
        <v>1400</v>
      </c>
      <c r="C11" s="10">
        <v>2000</v>
      </c>
    </row>
    <row r="12" spans="1:3">
      <c r="A12" s="9" t="s">
        <v>193</v>
      </c>
      <c r="B12" s="10">
        <v>1200</v>
      </c>
      <c r="C12" s="10">
        <v>2400</v>
      </c>
    </row>
    <row r="13" spans="1:3">
      <c r="A13" s="9" t="s">
        <v>179</v>
      </c>
      <c r="B13" s="10">
        <v>1300</v>
      </c>
      <c r="C13" s="10">
        <v>2100</v>
      </c>
    </row>
    <row r="14" spans="1:3">
      <c r="A14" s="9" t="s">
        <v>195</v>
      </c>
      <c r="B14" s="10">
        <v>1500</v>
      </c>
      <c r="C14" s="10">
        <v>2600</v>
      </c>
    </row>
    <row r="15" spans="1:3">
      <c r="A15" s="9" t="s">
        <v>196</v>
      </c>
      <c r="B15" s="10">
        <v>1400</v>
      </c>
      <c r="C15" s="10">
        <v>2200</v>
      </c>
    </row>
    <row r="16" spans="1:3">
      <c r="A16" s="9" t="s">
        <v>129</v>
      </c>
      <c r="B16" s="10">
        <v>1100</v>
      </c>
      <c r="C16" s="10">
        <v>2700</v>
      </c>
    </row>
    <row r="17" spans="1:3">
      <c r="A17" s="9" t="s">
        <v>237</v>
      </c>
      <c r="B17" s="10">
        <v>1100</v>
      </c>
      <c r="C17" s="10">
        <v>2500</v>
      </c>
    </row>
    <row r="18" spans="1:3">
      <c r="A18" s="9" t="s">
        <v>276</v>
      </c>
      <c r="B18" s="10">
        <v>1300</v>
      </c>
      <c r="C18" s="10">
        <v>2200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1000"/>
  <sheetViews>
    <sheetView zoomScaleNormal="100" workbookViewId="0">
      <selection activeCell="G5" sqref="G5"/>
    </sheetView>
  </sheetViews>
  <sheetFormatPr defaultColWidth="12.85546875" defaultRowHeight="15" customHeight="1"/>
  <cols>
    <col min="1" max="1" width="22.7109375" customWidth="1"/>
    <col min="2" max="2" width="12.85546875" customWidth="1"/>
    <col min="3" max="3" width="29.28515625" customWidth="1"/>
    <col min="4" max="4" width="14.28515625" customWidth="1"/>
    <col min="5" max="5" width="9.140625" customWidth="1"/>
    <col min="6" max="22" width="10.28515625" customWidth="1"/>
  </cols>
  <sheetData>
    <row r="1" spans="1:4">
      <c r="A1" s="9" t="s">
        <v>383</v>
      </c>
      <c r="B1" s="9" t="s">
        <v>300</v>
      </c>
      <c r="C1" s="9" t="s">
        <v>430</v>
      </c>
      <c r="D1" s="9" t="s">
        <v>387</v>
      </c>
    </row>
    <row r="2" spans="1:4">
      <c r="A2" s="61" t="s">
        <v>12</v>
      </c>
      <c r="B2" s="10">
        <v>0.75</v>
      </c>
      <c r="C2" s="10">
        <v>1800</v>
      </c>
      <c r="D2" s="10">
        <v>2000</v>
      </c>
    </row>
    <row r="3" spans="1:4">
      <c r="A3" s="61" t="s">
        <v>14</v>
      </c>
      <c r="B3" s="10">
        <v>1.5</v>
      </c>
      <c r="C3" s="10">
        <v>2100</v>
      </c>
      <c r="D3" s="10">
        <v>2000</v>
      </c>
    </row>
    <row r="4" spans="1:4">
      <c r="A4" s="61" t="s">
        <v>227</v>
      </c>
      <c r="B4" s="10">
        <v>0.8</v>
      </c>
      <c r="C4" s="10">
        <v>2000</v>
      </c>
      <c r="D4" s="10">
        <v>2000</v>
      </c>
    </row>
    <row r="5" spans="1:4">
      <c r="A5" s="61" t="s">
        <v>260</v>
      </c>
      <c r="B5" s="10">
        <v>1.5</v>
      </c>
      <c r="C5" s="10">
        <v>2000</v>
      </c>
      <c r="D5" s="10">
        <v>2000</v>
      </c>
    </row>
    <row r="6" spans="1:4">
      <c r="A6" s="61" t="s">
        <v>269</v>
      </c>
      <c r="B6" s="10">
        <v>0.75</v>
      </c>
      <c r="C6" s="10">
        <v>2000</v>
      </c>
      <c r="D6" s="10">
        <v>2000</v>
      </c>
    </row>
    <row r="7" spans="1:4">
      <c r="A7" s="61" t="s">
        <v>277</v>
      </c>
      <c r="B7" s="10">
        <v>1</v>
      </c>
      <c r="C7" s="10">
        <v>2000</v>
      </c>
      <c r="D7" s="10">
        <v>2000</v>
      </c>
    </row>
    <row r="8" spans="1:4">
      <c r="A8" s="61" t="s">
        <v>284</v>
      </c>
      <c r="B8" s="10">
        <v>1.2</v>
      </c>
      <c r="C8" s="10">
        <v>2000</v>
      </c>
      <c r="D8" s="10">
        <v>2500</v>
      </c>
    </row>
    <row r="9" spans="1:4">
      <c r="A9" s="61" t="s">
        <v>295</v>
      </c>
      <c r="B9" s="10">
        <v>1.25</v>
      </c>
      <c r="C9" s="10">
        <v>2000</v>
      </c>
      <c r="D9" s="10">
        <v>2500</v>
      </c>
    </row>
    <row r="10" spans="1:4">
      <c r="A10" s="61" t="s">
        <v>113</v>
      </c>
      <c r="B10" s="10">
        <v>3.5</v>
      </c>
      <c r="C10" s="10">
        <v>2500</v>
      </c>
      <c r="D10" s="10">
        <v>2500</v>
      </c>
    </row>
    <row r="11" spans="1:4">
      <c r="A11" s="61" t="s">
        <v>400</v>
      </c>
      <c r="B11" s="10">
        <v>6.5</v>
      </c>
      <c r="C11" s="10">
        <v>4500</v>
      </c>
      <c r="D11" s="10">
        <v>3000</v>
      </c>
    </row>
    <row r="12" spans="1:4">
      <c r="A12" s="61" t="s">
        <v>397</v>
      </c>
      <c r="B12" s="10">
        <v>2.5</v>
      </c>
      <c r="C12" s="10">
        <v>4000</v>
      </c>
      <c r="D12" s="10">
        <v>3000</v>
      </c>
    </row>
    <row r="13" spans="1:4">
      <c r="A13" s="61" t="s">
        <v>15</v>
      </c>
      <c r="B13" s="10">
        <v>2.5</v>
      </c>
      <c r="C13" s="10">
        <v>4000</v>
      </c>
      <c r="D13" s="10">
        <v>3000</v>
      </c>
    </row>
    <row r="14" spans="1:4">
      <c r="A14" s="61" t="s">
        <v>292</v>
      </c>
      <c r="B14" s="10">
        <v>7.5</v>
      </c>
      <c r="C14" s="10">
        <v>4000</v>
      </c>
      <c r="D14" s="10">
        <v>3000</v>
      </c>
    </row>
    <row r="15" spans="1:4">
      <c r="A15" s="61" t="s">
        <v>184</v>
      </c>
      <c r="B15" s="10">
        <v>6.8</v>
      </c>
      <c r="C15" s="10">
        <v>5000</v>
      </c>
      <c r="D15" s="10">
        <v>3000</v>
      </c>
    </row>
    <row r="16" spans="1:4">
      <c r="A16" s="61" t="s">
        <v>398</v>
      </c>
      <c r="B16" s="10">
        <v>4.5</v>
      </c>
      <c r="C16" s="10">
        <v>5000</v>
      </c>
      <c r="D16" s="10">
        <v>3000</v>
      </c>
    </row>
    <row r="17" spans="1:4">
      <c r="A17" s="61" t="s">
        <v>401</v>
      </c>
      <c r="B17" s="10">
        <v>6.5</v>
      </c>
      <c r="C17" s="10">
        <v>5000</v>
      </c>
      <c r="D17" s="10">
        <v>3000</v>
      </c>
    </row>
    <row r="18" spans="1:4">
      <c r="A18" s="61">
        <v>909</v>
      </c>
      <c r="B18" s="10">
        <v>6.8</v>
      </c>
      <c r="C18" s="10">
        <v>5000</v>
      </c>
      <c r="D18" s="10">
        <v>3000</v>
      </c>
    </row>
    <row r="19" spans="1:4">
      <c r="A19" s="61" t="s">
        <v>403</v>
      </c>
      <c r="B19" s="10">
        <v>8</v>
      </c>
      <c r="C19" s="10">
        <v>6000</v>
      </c>
      <c r="D19" s="10">
        <v>3000</v>
      </c>
    </row>
    <row r="20" spans="1:4">
      <c r="A20" s="61">
        <v>1109</v>
      </c>
      <c r="B20" s="10">
        <v>7.5</v>
      </c>
      <c r="C20" s="10">
        <v>6000</v>
      </c>
      <c r="D20" s="10">
        <v>3000</v>
      </c>
    </row>
    <row r="21" spans="1:4" ht="15.75" customHeight="1">
      <c r="A21" s="61" t="s">
        <v>298</v>
      </c>
      <c r="B21" s="10">
        <v>16</v>
      </c>
      <c r="C21" s="10">
        <v>6000</v>
      </c>
      <c r="D21" s="10">
        <v>3000</v>
      </c>
    </row>
    <row r="22" spans="1:4" ht="15.75" customHeight="1">
      <c r="A22" s="12"/>
      <c r="B22" s="12"/>
      <c r="C22" s="12"/>
      <c r="D22" s="12"/>
    </row>
    <row r="23" spans="1:4" ht="15.75" customHeight="1">
      <c r="A23" s="15" t="s">
        <v>428</v>
      </c>
      <c r="B23" s="21">
        <v>0.3</v>
      </c>
      <c r="C23" s="12"/>
      <c r="D23" s="12">
        <f>2700*B23</f>
        <v>810</v>
      </c>
    </row>
    <row r="24" spans="1:4" ht="15.75" customHeight="1">
      <c r="A24" s="15" t="s">
        <v>429</v>
      </c>
      <c r="B24" s="21">
        <v>1</v>
      </c>
      <c r="C24" s="12"/>
      <c r="D24" s="12">
        <f>2700*B24</f>
        <v>2700</v>
      </c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02"/>
  <sheetViews>
    <sheetView topLeftCell="E1" workbookViewId="0">
      <selection activeCell="O4" sqref="O4"/>
    </sheetView>
  </sheetViews>
  <sheetFormatPr defaultColWidth="12.85546875" defaultRowHeight="15" customHeight="1"/>
  <cols>
    <col min="1" max="1" width="18.28515625" style="12" customWidth="1"/>
    <col min="2" max="2" width="17.42578125" style="12" customWidth="1"/>
    <col min="3" max="3" width="16.85546875" style="12" customWidth="1"/>
    <col min="4" max="4" width="22.85546875" style="12" customWidth="1"/>
    <col min="5" max="5" width="15.28515625" style="12" customWidth="1"/>
    <col min="6" max="9" width="17.7109375" style="12" customWidth="1"/>
    <col min="10" max="10" width="13.85546875" style="12" customWidth="1"/>
    <col min="11" max="11" width="20.28515625" style="12" customWidth="1"/>
    <col min="12" max="12" width="13.85546875" style="12" customWidth="1"/>
    <col min="13" max="13" width="20.28515625" style="12" customWidth="1"/>
    <col min="14" max="26" width="9.140625" style="12" customWidth="1"/>
    <col min="27" max="16384" width="12.85546875" style="12"/>
  </cols>
  <sheetData>
    <row r="1" spans="1:9" ht="15" customHeight="1">
      <c r="E1" s="12" t="s">
        <v>432</v>
      </c>
      <c r="F1" s="12">
        <v>3</v>
      </c>
      <c r="G1" s="12">
        <v>4</v>
      </c>
      <c r="H1" s="12">
        <v>5</v>
      </c>
      <c r="I1" s="12">
        <v>8</v>
      </c>
    </row>
    <row r="2" spans="1:9" ht="15" customHeight="1">
      <c r="E2" s="12" t="s">
        <v>433</v>
      </c>
      <c r="F2" s="12">
        <f>F1*12</f>
        <v>36</v>
      </c>
      <c r="G2" s="12">
        <f t="shared" ref="G2:I2" si="0">G1*12</f>
        <v>48</v>
      </c>
      <c r="H2" s="12">
        <f t="shared" si="0"/>
        <v>60</v>
      </c>
      <c r="I2" s="12">
        <f t="shared" si="0"/>
        <v>96</v>
      </c>
    </row>
    <row r="3" spans="1:9">
      <c r="A3" s="9" t="s">
        <v>383</v>
      </c>
      <c r="B3" s="9" t="s">
        <v>461</v>
      </c>
      <c r="C3" s="9" t="s">
        <v>384</v>
      </c>
      <c r="D3" s="9" t="s">
        <v>458</v>
      </c>
      <c r="E3" s="9" t="s">
        <v>385</v>
      </c>
      <c r="F3" s="59" t="s">
        <v>386</v>
      </c>
      <c r="G3" s="60" t="s">
        <v>386</v>
      </c>
      <c r="H3" s="60" t="s">
        <v>386</v>
      </c>
      <c r="I3" s="60" t="s">
        <v>386</v>
      </c>
    </row>
    <row r="4" spans="1:9">
      <c r="A4" s="61" t="s">
        <v>12</v>
      </c>
      <c r="B4" s="11">
        <v>400000</v>
      </c>
      <c r="C4" s="62">
        <v>0.2</v>
      </c>
      <c r="D4" s="11">
        <f>B4-(B4*C4)</f>
        <v>320000</v>
      </c>
      <c r="E4" s="63">
        <v>0.105</v>
      </c>
      <c r="F4" s="64">
        <f>PMT((E4/12),$F$2,-(D4))</f>
        <v>10400.781921499816</v>
      </c>
      <c r="G4" s="64">
        <f>PMT((E4/12),$G$2,-(D4))</f>
        <v>8193.0815206092902</v>
      </c>
      <c r="H4" s="64">
        <f>PMT((E4/12),$H$2,-(D4))</f>
        <v>6878.0481209975869</v>
      </c>
      <c r="I4" s="64">
        <f>PMT((E4/12),$I$2,-(D4))</f>
        <v>4940.8051853710622</v>
      </c>
    </row>
    <row r="5" spans="1:9">
      <c r="A5" s="61" t="s">
        <v>14</v>
      </c>
      <c r="B5" s="11">
        <v>650000</v>
      </c>
      <c r="C5" s="62">
        <v>0.2</v>
      </c>
      <c r="D5" s="11">
        <f t="shared" ref="D5:D23" si="1">B5-(B5*C5)</f>
        <v>520000</v>
      </c>
      <c r="E5" s="63">
        <v>0.105</v>
      </c>
      <c r="F5" s="64">
        <f t="shared" ref="F5:F23" si="2">PMT((E5/12),$F$2,-(D5))</f>
        <v>16901.270622437201</v>
      </c>
      <c r="G5" s="64">
        <f t="shared" ref="G5:G23" si="3">PMT((E5/12),$G$2,-(D5))</f>
        <v>13313.757470990096</v>
      </c>
      <c r="H5" s="64">
        <f t="shared" ref="H5:H23" si="4">PMT((E5/12),$H$2,-(D5))</f>
        <v>11176.828196621078</v>
      </c>
      <c r="I5" s="64">
        <f t="shared" ref="I5:I23" si="5">PMT((E5/12),$I$2,-(D5))</f>
        <v>8028.8084262279763</v>
      </c>
    </row>
    <row r="6" spans="1:9">
      <c r="A6" s="61" t="s">
        <v>113</v>
      </c>
      <c r="B6" s="11">
        <v>600000</v>
      </c>
      <c r="C6" s="62">
        <v>0.2</v>
      </c>
      <c r="D6" s="11">
        <f t="shared" si="1"/>
        <v>480000</v>
      </c>
      <c r="E6" s="63">
        <v>0.105</v>
      </c>
      <c r="F6" s="64">
        <f t="shared" si="2"/>
        <v>15601.172882249726</v>
      </c>
      <c r="G6" s="64">
        <f t="shared" si="3"/>
        <v>12289.622280913936</v>
      </c>
      <c r="H6" s="64">
        <f t="shared" si="4"/>
        <v>10317.07218149638</v>
      </c>
      <c r="I6" s="64">
        <f t="shared" si="5"/>
        <v>7411.2077780565942</v>
      </c>
    </row>
    <row r="7" spans="1:9">
      <c r="A7" s="61" t="s">
        <v>397</v>
      </c>
      <c r="B7" s="11">
        <v>750000</v>
      </c>
      <c r="C7" s="62">
        <v>0.2</v>
      </c>
      <c r="D7" s="11">
        <f t="shared" si="1"/>
        <v>600000</v>
      </c>
      <c r="E7" s="63">
        <v>0.105</v>
      </c>
      <c r="F7" s="64">
        <f t="shared" si="2"/>
        <v>19501.466102812159</v>
      </c>
      <c r="G7" s="64">
        <f t="shared" si="3"/>
        <v>15362.027851142419</v>
      </c>
      <c r="H7" s="64">
        <f t="shared" si="4"/>
        <v>12896.340226870476</v>
      </c>
      <c r="I7" s="64">
        <f t="shared" si="5"/>
        <v>9264.0097225707414</v>
      </c>
    </row>
    <row r="8" spans="1:9">
      <c r="A8" s="61" t="s">
        <v>398</v>
      </c>
      <c r="B8" s="11">
        <v>1150000</v>
      </c>
      <c r="C8" s="62">
        <v>0.2</v>
      </c>
      <c r="D8" s="11">
        <f t="shared" si="1"/>
        <v>920000</v>
      </c>
      <c r="E8" s="63">
        <v>0.105</v>
      </c>
      <c r="F8" s="64">
        <f t="shared" si="2"/>
        <v>29902.248024311975</v>
      </c>
      <c r="G8" s="64">
        <f t="shared" si="3"/>
        <v>23555.109371751707</v>
      </c>
      <c r="H8" s="64">
        <f t="shared" si="4"/>
        <v>19774.388347868062</v>
      </c>
      <c r="I8" s="64">
        <f t="shared" si="5"/>
        <v>14204.814907941805</v>
      </c>
    </row>
    <row r="9" spans="1:9">
      <c r="A9" s="61" t="s">
        <v>401</v>
      </c>
      <c r="B9" s="11">
        <v>1150000</v>
      </c>
      <c r="C9" s="62">
        <v>0.2</v>
      </c>
      <c r="D9" s="11">
        <f t="shared" si="1"/>
        <v>920000</v>
      </c>
      <c r="E9" s="63">
        <v>0.105</v>
      </c>
      <c r="F9" s="64">
        <f t="shared" si="2"/>
        <v>29902.248024311975</v>
      </c>
      <c r="G9" s="64">
        <f t="shared" si="3"/>
        <v>23555.109371751707</v>
      </c>
      <c r="H9" s="64">
        <f t="shared" si="4"/>
        <v>19774.388347868062</v>
      </c>
      <c r="I9" s="64">
        <f t="shared" si="5"/>
        <v>14204.814907941805</v>
      </c>
    </row>
    <row r="10" spans="1:9">
      <c r="A10" s="61" t="s">
        <v>184</v>
      </c>
      <c r="B10" s="11">
        <v>1400000</v>
      </c>
      <c r="C10" s="62">
        <v>0.2</v>
      </c>
      <c r="D10" s="11">
        <f t="shared" si="1"/>
        <v>1120000</v>
      </c>
      <c r="E10" s="63">
        <v>0.105</v>
      </c>
      <c r="F10" s="64">
        <f t="shared" si="2"/>
        <v>36402.736725249364</v>
      </c>
      <c r="G10" s="64">
        <f t="shared" si="3"/>
        <v>28675.785322132517</v>
      </c>
      <c r="H10" s="64">
        <f t="shared" si="4"/>
        <v>24073.168423491556</v>
      </c>
      <c r="I10" s="64">
        <f t="shared" si="5"/>
        <v>17292.818148798717</v>
      </c>
    </row>
    <row r="11" spans="1:9">
      <c r="A11" s="61" t="s">
        <v>400</v>
      </c>
      <c r="B11" s="11">
        <v>1250000</v>
      </c>
      <c r="C11" s="62">
        <v>0.2</v>
      </c>
      <c r="D11" s="11">
        <f t="shared" si="1"/>
        <v>1000000</v>
      </c>
      <c r="E11" s="63">
        <v>0.105</v>
      </c>
      <c r="F11" s="64">
        <f t="shared" si="2"/>
        <v>32502.443504686929</v>
      </c>
      <c r="G11" s="64">
        <f t="shared" si="3"/>
        <v>25603.379751904034</v>
      </c>
      <c r="H11" s="64">
        <f t="shared" si="4"/>
        <v>21493.900378117458</v>
      </c>
      <c r="I11" s="64">
        <f t="shared" si="5"/>
        <v>15440.01620428457</v>
      </c>
    </row>
    <row r="12" spans="1:9">
      <c r="A12" s="61" t="s">
        <v>403</v>
      </c>
      <c r="B12" s="11">
        <v>1450000</v>
      </c>
      <c r="C12" s="62">
        <v>0.2</v>
      </c>
      <c r="D12" s="11">
        <f t="shared" si="1"/>
        <v>1160000</v>
      </c>
      <c r="E12" s="63">
        <v>0.105</v>
      </c>
      <c r="F12" s="64">
        <f t="shared" si="2"/>
        <v>37702.834465436841</v>
      </c>
      <c r="G12" s="64">
        <f t="shared" si="3"/>
        <v>29699.920512208679</v>
      </c>
      <c r="H12" s="64">
        <f t="shared" si="4"/>
        <v>24932.924438616254</v>
      </c>
      <c r="I12" s="64">
        <f t="shared" si="5"/>
        <v>17910.418796970102</v>
      </c>
    </row>
    <row r="13" spans="1:9">
      <c r="A13" s="61" t="s">
        <v>227</v>
      </c>
      <c r="B13" s="11">
        <v>250000</v>
      </c>
      <c r="C13" s="62">
        <v>0.2</v>
      </c>
      <c r="D13" s="11">
        <f t="shared" si="1"/>
        <v>200000</v>
      </c>
      <c r="E13" s="63">
        <v>0.105</v>
      </c>
      <c r="F13" s="64">
        <f t="shared" si="2"/>
        <v>6500.4887009373861</v>
      </c>
      <c r="G13" s="64">
        <f t="shared" si="3"/>
        <v>5120.6759503808071</v>
      </c>
      <c r="H13" s="64">
        <f t="shared" si="4"/>
        <v>4298.7800756234919</v>
      </c>
      <c r="I13" s="64">
        <f t="shared" si="5"/>
        <v>3088.0032408569141</v>
      </c>
    </row>
    <row r="14" spans="1:9">
      <c r="A14" s="61">
        <v>909</v>
      </c>
      <c r="B14" s="11">
        <v>1200000</v>
      </c>
      <c r="C14" s="62">
        <v>0.2</v>
      </c>
      <c r="D14" s="11">
        <f t="shared" si="1"/>
        <v>960000</v>
      </c>
      <c r="E14" s="63">
        <v>0.105</v>
      </c>
      <c r="F14" s="64">
        <f t="shared" si="2"/>
        <v>31202.345764499452</v>
      </c>
      <c r="G14" s="64">
        <f t="shared" si="3"/>
        <v>24579.244561827873</v>
      </c>
      <c r="H14" s="64">
        <f t="shared" si="4"/>
        <v>20634.14436299276</v>
      </c>
      <c r="I14" s="64">
        <f t="shared" si="5"/>
        <v>14822.415556113188</v>
      </c>
    </row>
    <row r="15" spans="1:9">
      <c r="A15" s="61">
        <v>1109</v>
      </c>
      <c r="B15" s="11">
        <v>1400000</v>
      </c>
      <c r="C15" s="62">
        <v>0.2</v>
      </c>
      <c r="D15" s="11">
        <f t="shared" si="1"/>
        <v>1120000</v>
      </c>
      <c r="E15" s="63">
        <v>0.105</v>
      </c>
      <c r="F15" s="64">
        <f t="shared" si="2"/>
        <v>36402.736725249364</v>
      </c>
      <c r="G15" s="64">
        <f t="shared" si="3"/>
        <v>28675.785322132517</v>
      </c>
      <c r="H15" s="64">
        <f t="shared" si="4"/>
        <v>24073.168423491556</v>
      </c>
      <c r="I15" s="64">
        <f t="shared" si="5"/>
        <v>17292.818148798717</v>
      </c>
    </row>
    <row r="16" spans="1:9">
      <c r="A16" s="61" t="s">
        <v>260</v>
      </c>
      <c r="B16" s="11">
        <v>750000</v>
      </c>
      <c r="C16" s="62">
        <v>0.2</v>
      </c>
      <c r="D16" s="11">
        <f t="shared" si="1"/>
        <v>600000</v>
      </c>
      <c r="E16" s="63">
        <v>0.105</v>
      </c>
      <c r="F16" s="64">
        <f t="shared" si="2"/>
        <v>19501.466102812159</v>
      </c>
      <c r="G16" s="64">
        <f t="shared" si="3"/>
        <v>15362.027851142419</v>
      </c>
      <c r="H16" s="64">
        <f t="shared" si="4"/>
        <v>12896.340226870476</v>
      </c>
      <c r="I16" s="64">
        <f t="shared" si="5"/>
        <v>9264.0097225707414</v>
      </c>
    </row>
    <row r="17" spans="1:9">
      <c r="A17" s="61" t="s">
        <v>269</v>
      </c>
      <c r="B17" s="11">
        <v>300000</v>
      </c>
      <c r="C17" s="62">
        <v>0.2</v>
      </c>
      <c r="D17" s="11">
        <f t="shared" si="1"/>
        <v>240000</v>
      </c>
      <c r="E17" s="63">
        <v>0.105</v>
      </c>
      <c r="F17" s="64">
        <f t="shared" si="2"/>
        <v>7800.5864411248631</v>
      </c>
      <c r="G17" s="64">
        <f t="shared" si="3"/>
        <v>6144.8111404569681</v>
      </c>
      <c r="H17" s="64">
        <f t="shared" si="4"/>
        <v>5158.53609074819</v>
      </c>
      <c r="I17" s="64">
        <f t="shared" si="5"/>
        <v>3705.6038890282971</v>
      </c>
    </row>
    <row r="18" spans="1:9">
      <c r="A18" s="61" t="s">
        <v>277</v>
      </c>
      <c r="B18" s="11">
        <v>450000</v>
      </c>
      <c r="C18" s="62">
        <v>0.2</v>
      </c>
      <c r="D18" s="11">
        <f t="shared" si="1"/>
        <v>360000</v>
      </c>
      <c r="E18" s="63">
        <v>0.105</v>
      </c>
      <c r="F18" s="64">
        <f t="shared" si="2"/>
        <v>11700.879661687295</v>
      </c>
      <c r="G18" s="64">
        <f t="shared" si="3"/>
        <v>9217.2167106854522</v>
      </c>
      <c r="H18" s="64">
        <f t="shared" si="4"/>
        <v>7737.8041361222849</v>
      </c>
      <c r="I18" s="64">
        <f t="shared" si="5"/>
        <v>5558.4058335424452</v>
      </c>
    </row>
    <row r="19" spans="1:9">
      <c r="A19" s="61" t="s">
        <v>284</v>
      </c>
      <c r="B19" s="11">
        <v>550000</v>
      </c>
      <c r="C19" s="62">
        <v>0.2</v>
      </c>
      <c r="D19" s="11">
        <f t="shared" si="1"/>
        <v>440000</v>
      </c>
      <c r="E19" s="63">
        <v>0.105</v>
      </c>
      <c r="F19" s="64">
        <f t="shared" si="2"/>
        <v>14301.075142062249</v>
      </c>
      <c r="G19" s="64">
        <f t="shared" si="3"/>
        <v>11265.487090837774</v>
      </c>
      <c r="H19" s="64">
        <f t="shared" si="4"/>
        <v>9457.3161663716819</v>
      </c>
      <c r="I19" s="64">
        <f t="shared" si="5"/>
        <v>6793.6071298852112</v>
      </c>
    </row>
    <row r="20" spans="1:9">
      <c r="A20" s="61" t="s">
        <v>15</v>
      </c>
      <c r="B20" s="11">
        <v>700000</v>
      </c>
      <c r="C20" s="62">
        <v>0.2</v>
      </c>
      <c r="D20" s="11">
        <f t="shared" si="1"/>
        <v>560000</v>
      </c>
      <c r="E20" s="63">
        <v>0.105</v>
      </c>
      <c r="F20" s="64">
        <f t="shared" si="2"/>
        <v>18201.368362624682</v>
      </c>
      <c r="G20" s="64">
        <f t="shared" si="3"/>
        <v>14337.892661066258</v>
      </c>
      <c r="H20" s="64">
        <f t="shared" si="4"/>
        <v>12036.584211745778</v>
      </c>
      <c r="I20" s="64">
        <f t="shared" si="5"/>
        <v>8646.4090743993584</v>
      </c>
    </row>
    <row r="21" spans="1:9">
      <c r="A21" s="61" t="s">
        <v>292</v>
      </c>
      <c r="B21" s="11">
        <v>1200000</v>
      </c>
      <c r="C21" s="62">
        <v>0.2</v>
      </c>
      <c r="D21" s="11">
        <f t="shared" si="1"/>
        <v>960000</v>
      </c>
      <c r="E21" s="63">
        <v>0.105</v>
      </c>
      <c r="F21" s="64">
        <f t="shared" si="2"/>
        <v>31202.345764499452</v>
      </c>
      <c r="G21" s="64">
        <f t="shared" si="3"/>
        <v>24579.244561827873</v>
      </c>
      <c r="H21" s="64">
        <f t="shared" si="4"/>
        <v>20634.14436299276</v>
      </c>
      <c r="I21" s="64">
        <f t="shared" si="5"/>
        <v>14822.415556113188</v>
      </c>
    </row>
    <row r="22" spans="1:9">
      <c r="A22" s="61" t="s">
        <v>295</v>
      </c>
      <c r="B22" s="11">
        <v>500000</v>
      </c>
      <c r="C22" s="62">
        <v>0.2</v>
      </c>
      <c r="D22" s="11">
        <f t="shared" si="1"/>
        <v>400000</v>
      </c>
      <c r="E22" s="63">
        <v>0.105</v>
      </c>
      <c r="F22" s="64">
        <f t="shared" si="2"/>
        <v>13000.977401874772</v>
      </c>
      <c r="G22" s="64">
        <f t="shared" si="3"/>
        <v>10241.351900761614</v>
      </c>
      <c r="H22" s="64">
        <f t="shared" si="4"/>
        <v>8597.5601512469839</v>
      </c>
      <c r="I22" s="64">
        <f t="shared" si="5"/>
        <v>6176.0064817138282</v>
      </c>
    </row>
    <row r="23" spans="1:9" ht="15.75" customHeight="1">
      <c r="A23" s="61" t="s">
        <v>298</v>
      </c>
      <c r="B23" s="11">
        <v>2000000</v>
      </c>
      <c r="C23" s="62">
        <v>0.2</v>
      </c>
      <c r="D23" s="11">
        <f t="shared" si="1"/>
        <v>1600000</v>
      </c>
      <c r="E23" s="63">
        <v>0.105</v>
      </c>
      <c r="F23" s="64">
        <f t="shared" si="2"/>
        <v>52003.909607499088</v>
      </c>
      <c r="G23" s="64">
        <f t="shared" si="3"/>
        <v>40965.407603046457</v>
      </c>
      <c r="H23" s="64">
        <f t="shared" si="4"/>
        <v>34390.240604987936</v>
      </c>
      <c r="I23" s="64">
        <f t="shared" si="5"/>
        <v>24704.025926855313</v>
      </c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999"/>
  <sheetViews>
    <sheetView workbookViewId="0">
      <selection activeCell="R4" sqref="R4"/>
    </sheetView>
  </sheetViews>
  <sheetFormatPr defaultColWidth="12.85546875" defaultRowHeight="15" customHeight="1"/>
  <cols>
    <col min="1" max="1" width="11.5703125" style="21" customWidth="1"/>
    <col min="2" max="3" width="9.28515625" style="21" customWidth="1"/>
    <col min="4" max="4" width="10.140625" style="21" customWidth="1"/>
    <col min="5" max="8" width="9.28515625" style="21" customWidth="1"/>
    <col min="9" max="9" width="10.42578125" style="21" customWidth="1"/>
    <col min="10" max="11" width="11.28515625" style="21" customWidth="1"/>
    <col min="12" max="17" width="9.28515625" style="21" customWidth="1"/>
    <col min="18" max="18" width="15.85546875" style="21" customWidth="1"/>
    <col min="19" max="19" width="10.7109375" style="21" customWidth="1"/>
    <col min="20" max="20" width="11.28515625" style="21" customWidth="1"/>
    <col min="21" max="21" width="13.140625" style="21" customWidth="1"/>
    <col min="22" max="22" width="9.140625" style="21" customWidth="1"/>
    <col min="23" max="23" width="9.140625" style="21" hidden="1" customWidth="1"/>
    <col min="24" max="24" width="29.28515625" style="21" hidden="1" customWidth="1"/>
    <col min="25" max="25" width="9.85546875" style="21" hidden="1" customWidth="1"/>
    <col min="26" max="16384" width="12.85546875" style="21"/>
  </cols>
  <sheetData>
    <row r="1" spans="1:24" ht="15" customHeight="1">
      <c r="A1" s="65" t="s">
        <v>40</v>
      </c>
      <c r="B1" s="65" t="s">
        <v>55</v>
      </c>
      <c r="C1" s="65" t="s">
        <v>47</v>
      </c>
      <c r="D1" s="65" t="s">
        <v>44</v>
      </c>
      <c r="E1" s="65" t="s">
        <v>53</v>
      </c>
      <c r="F1" s="65" t="s">
        <v>45</v>
      </c>
      <c r="G1" s="65" t="s">
        <v>43</v>
      </c>
      <c r="H1" s="65" t="s">
        <v>57</v>
      </c>
      <c r="I1" s="65" t="s">
        <v>49</v>
      </c>
      <c r="J1" s="65" t="s">
        <v>46</v>
      </c>
      <c r="K1" s="65" t="s">
        <v>25</v>
      </c>
      <c r="L1" s="65" t="s">
        <v>58</v>
      </c>
      <c r="M1" s="65" t="s">
        <v>48</v>
      </c>
      <c r="N1" s="65" t="s">
        <v>50</v>
      </c>
      <c r="O1" s="65" t="s">
        <v>52</v>
      </c>
      <c r="P1" s="65" t="s">
        <v>51</v>
      </c>
      <c r="Q1" s="65" t="s">
        <v>54</v>
      </c>
      <c r="R1" s="65" t="s">
        <v>301</v>
      </c>
      <c r="S1" s="65" t="s">
        <v>419</v>
      </c>
      <c r="W1" s="21" t="s">
        <v>302</v>
      </c>
      <c r="X1" s="21" t="s">
        <v>303</v>
      </c>
    </row>
    <row r="2" spans="1:24">
      <c r="A2" s="66" t="s">
        <v>12</v>
      </c>
      <c r="B2" s="67">
        <v>14</v>
      </c>
      <c r="C2" s="67">
        <v>13</v>
      </c>
      <c r="D2" s="67">
        <v>15</v>
      </c>
      <c r="E2" s="67">
        <v>14</v>
      </c>
      <c r="F2" s="67">
        <v>14</v>
      </c>
      <c r="G2" s="67">
        <v>10</v>
      </c>
      <c r="H2" s="67">
        <v>14</v>
      </c>
      <c r="I2" s="67">
        <v>16</v>
      </c>
      <c r="J2" s="67"/>
      <c r="K2" s="67"/>
      <c r="L2" s="67"/>
      <c r="M2" s="67">
        <v>12</v>
      </c>
      <c r="N2" s="67">
        <v>12</v>
      </c>
      <c r="O2" s="67">
        <v>16</v>
      </c>
      <c r="P2" s="67"/>
      <c r="Q2" s="67">
        <v>13</v>
      </c>
      <c r="R2" s="68">
        <f>AVERAGE(B2:Q2)</f>
        <v>13.583333333333334</v>
      </c>
      <c r="S2" s="68">
        <f>MIN(C2:R2)</f>
        <v>10</v>
      </c>
      <c r="W2" s="21" t="s">
        <v>304</v>
      </c>
      <c r="X2" s="21" t="s">
        <v>305</v>
      </c>
    </row>
    <row r="3" spans="1:24">
      <c r="A3" s="66" t="s">
        <v>14</v>
      </c>
      <c r="B3" s="67">
        <v>11</v>
      </c>
      <c r="C3" s="67">
        <v>12</v>
      </c>
      <c r="D3" s="67">
        <v>14</v>
      </c>
      <c r="E3" s="67">
        <v>14</v>
      </c>
      <c r="F3" s="67">
        <v>14</v>
      </c>
      <c r="G3" s="67"/>
      <c r="H3" s="67"/>
      <c r="I3" s="67">
        <v>12</v>
      </c>
      <c r="J3" s="67"/>
      <c r="K3" s="67"/>
      <c r="L3" s="67"/>
      <c r="M3" s="67">
        <v>10</v>
      </c>
      <c r="N3" s="67">
        <v>8</v>
      </c>
      <c r="O3" s="67">
        <v>14</v>
      </c>
      <c r="P3" s="67">
        <v>10</v>
      </c>
      <c r="Q3" s="67"/>
      <c r="R3" s="68">
        <f t="shared" ref="R3:R21" si="0">AVERAGE(B3:Q3)</f>
        <v>11.9</v>
      </c>
      <c r="S3" s="68">
        <f t="shared" ref="S3:S21" si="1">MIN(C3:R3)</f>
        <v>8</v>
      </c>
      <c r="W3" s="21" t="s">
        <v>306</v>
      </c>
      <c r="X3" s="21" t="s">
        <v>307</v>
      </c>
    </row>
    <row r="4" spans="1:24">
      <c r="A4" s="66" t="s">
        <v>113</v>
      </c>
      <c r="B4" s="67">
        <v>7</v>
      </c>
      <c r="C4" s="67">
        <v>9</v>
      </c>
      <c r="D4" s="67">
        <v>10</v>
      </c>
      <c r="E4" s="67">
        <v>10</v>
      </c>
      <c r="F4" s="67">
        <v>10</v>
      </c>
      <c r="G4" s="67"/>
      <c r="H4" s="67"/>
      <c r="I4" s="67">
        <v>10</v>
      </c>
      <c r="J4" s="67"/>
      <c r="K4" s="67"/>
      <c r="L4" s="67"/>
      <c r="M4" s="67">
        <v>10</v>
      </c>
      <c r="N4" s="67"/>
      <c r="O4" s="67"/>
      <c r="P4" s="67">
        <v>9</v>
      </c>
      <c r="Q4" s="67"/>
      <c r="R4" s="81">
        <f t="shared" si="0"/>
        <v>9.375</v>
      </c>
      <c r="S4" s="68">
        <f t="shared" si="1"/>
        <v>9</v>
      </c>
      <c r="W4" s="21" t="s">
        <v>308</v>
      </c>
      <c r="X4" s="21" t="s">
        <v>309</v>
      </c>
    </row>
    <row r="5" spans="1:24">
      <c r="A5" s="66" t="s">
        <v>397</v>
      </c>
      <c r="B5" s="67">
        <v>9</v>
      </c>
      <c r="C5" s="67">
        <v>8</v>
      </c>
      <c r="D5" s="67">
        <v>9</v>
      </c>
      <c r="E5" s="67">
        <v>9</v>
      </c>
      <c r="F5" s="67">
        <v>9</v>
      </c>
      <c r="G5" s="67"/>
      <c r="H5" s="67">
        <v>7</v>
      </c>
      <c r="I5" s="67">
        <v>6</v>
      </c>
      <c r="J5" s="67"/>
      <c r="K5" s="67"/>
      <c r="L5" s="67"/>
      <c r="M5" s="67"/>
      <c r="N5" s="67">
        <v>7</v>
      </c>
      <c r="O5" s="67">
        <v>9</v>
      </c>
      <c r="P5" s="67">
        <v>7</v>
      </c>
      <c r="Q5" s="67">
        <v>9</v>
      </c>
      <c r="R5" s="68">
        <f t="shared" si="0"/>
        <v>8.0909090909090917</v>
      </c>
      <c r="S5" s="68">
        <f t="shared" si="1"/>
        <v>6</v>
      </c>
      <c r="W5" s="21" t="s">
        <v>310</v>
      </c>
      <c r="X5" s="21" t="s">
        <v>311</v>
      </c>
    </row>
    <row r="6" spans="1:24">
      <c r="A6" s="66" t="s">
        <v>398</v>
      </c>
      <c r="B6" s="67">
        <v>7</v>
      </c>
      <c r="C6" s="67">
        <v>7</v>
      </c>
      <c r="D6" s="67">
        <v>7</v>
      </c>
      <c r="E6" s="67">
        <v>7</v>
      </c>
      <c r="F6" s="67">
        <v>7</v>
      </c>
      <c r="G6" s="67">
        <v>8</v>
      </c>
      <c r="H6" s="67"/>
      <c r="I6" s="67">
        <v>6</v>
      </c>
      <c r="J6" s="67"/>
      <c r="K6" s="67"/>
      <c r="L6" s="67"/>
      <c r="M6" s="67"/>
      <c r="N6" s="67">
        <v>6</v>
      </c>
      <c r="O6" s="67"/>
      <c r="P6" s="67">
        <v>7</v>
      </c>
      <c r="Q6" s="67">
        <v>7</v>
      </c>
      <c r="R6" s="68">
        <f t="shared" si="0"/>
        <v>6.9</v>
      </c>
      <c r="S6" s="68">
        <f t="shared" si="1"/>
        <v>6</v>
      </c>
      <c r="W6" s="21" t="s">
        <v>312</v>
      </c>
      <c r="X6" s="21" t="s">
        <v>313</v>
      </c>
    </row>
    <row r="7" spans="1:24">
      <c r="A7" s="66" t="s">
        <v>401</v>
      </c>
      <c r="B7" s="67">
        <v>7</v>
      </c>
      <c r="C7" s="67">
        <v>7</v>
      </c>
      <c r="D7" s="67">
        <v>7</v>
      </c>
      <c r="E7" s="67">
        <v>7</v>
      </c>
      <c r="F7" s="67">
        <v>7</v>
      </c>
      <c r="G7" s="67"/>
      <c r="H7" s="67"/>
      <c r="I7" s="67">
        <v>6</v>
      </c>
      <c r="J7" s="67"/>
      <c r="K7" s="67"/>
      <c r="L7" s="67"/>
      <c r="M7" s="67">
        <v>7</v>
      </c>
      <c r="N7" s="67">
        <v>7</v>
      </c>
      <c r="O7" s="67">
        <v>7</v>
      </c>
      <c r="P7" s="67">
        <v>7</v>
      </c>
      <c r="Q7" s="67">
        <v>7</v>
      </c>
      <c r="R7" s="68">
        <f t="shared" si="0"/>
        <v>6.9090909090909092</v>
      </c>
      <c r="S7" s="68">
        <f t="shared" si="1"/>
        <v>6</v>
      </c>
      <c r="W7" s="21" t="s">
        <v>314</v>
      </c>
      <c r="X7" s="21" t="s">
        <v>303</v>
      </c>
    </row>
    <row r="8" spans="1:24">
      <c r="A8" s="66" t="s">
        <v>184</v>
      </c>
      <c r="B8" s="67">
        <v>5</v>
      </c>
      <c r="C8" s="67">
        <v>6</v>
      </c>
      <c r="D8" s="67">
        <v>6</v>
      </c>
      <c r="E8" s="67">
        <v>6</v>
      </c>
      <c r="F8" s="67">
        <v>6</v>
      </c>
      <c r="G8" s="67"/>
      <c r="H8" s="67">
        <v>6</v>
      </c>
      <c r="I8" s="67">
        <v>5</v>
      </c>
      <c r="J8" s="67"/>
      <c r="K8" s="67"/>
      <c r="L8" s="67"/>
      <c r="M8" s="67"/>
      <c r="N8" s="67">
        <v>6</v>
      </c>
      <c r="O8" s="67"/>
      <c r="P8" s="67">
        <v>6</v>
      </c>
      <c r="Q8" s="67"/>
      <c r="R8" s="68">
        <f t="shared" si="0"/>
        <v>5.7777777777777777</v>
      </c>
      <c r="S8" s="68">
        <f t="shared" si="1"/>
        <v>5</v>
      </c>
      <c r="W8" s="21" t="s">
        <v>315</v>
      </c>
      <c r="X8" s="21" t="s">
        <v>316</v>
      </c>
    </row>
    <row r="9" spans="1:24">
      <c r="A9" s="66" t="s">
        <v>400</v>
      </c>
      <c r="B9" s="67">
        <v>7</v>
      </c>
      <c r="C9" s="67">
        <v>7</v>
      </c>
      <c r="D9" s="67">
        <v>6</v>
      </c>
      <c r="E9" s="67">
        <v>6</v>
      </c>
      <c r="F9" s="67">
        <v>6</v>
      </c>
      <c r="G9" s="67">
        <v>7</v>
      </c>
      <c r="H9" s="67"/>
      <c r="I9" s="67"/>
      <c r="J9" s="67"/>
      <c r="K9" s="67"/>
      <c r="L9" s="67"/>
      <c r="M9" s="67">
        <v>7</v>
      </c>
      <c r="N9" s="67">
        <v>7</v>
      </c>
      <c r="O9" s="67">
        <v>6</v>
      </c>
      <c r="P9" s="67">
        <v>6</v>
      </c>
      <c r="Q9" s="67">
        <v>6</v>
      </c>
      <c r="R9" s="68">
        <f t="shared" si="0"/>
        <v>6.4545454545454541</v>
      </c>
      <c r="S9" s="68">
        <f t="shared" si="1"/>
        <v>6</v>
      </c>
      <c r="W9" s="21" t="s">
        <v>317</v>
      </c>
      <c r="X9" s="21" t="s">
        <v>318</v>
      </c>
    </row>
    <row r="10" spans="1:24">
      <c r="A10" s="66" t="s">
        <v>403</v>
      </c>
      <c r="B10" s="67">
        <v>3</v>
      </c>
      <c r="C10" s="67">
        <v>3</v>
      </c>
      <c r="D10" s="67">
        <v>3</v>
      </c>
      <c r="E10" s="67">
        <v>3</v>
      </c>
      <c r="F10" s="67">
        <v>3</v>
      </c>
      <c r="G10" s="67"/>
      <c r="H10" s="67"/>
      <c r="I10" s="67">
        <v>3</v>
      </c>
      <c r="J10" s="67"/>
      <c r="K10" s="67"/>
      <c r="L10" s="67"/>
      <c r="M10" s="67"/>
      <c r="N10" s="67">
        <v>3</v>
      </c>
      <c r="O10" s="67"/>
      <c r="P10" s="67"/>
      <c r="Q10" s="67"/>
      <c r="R10" s="68">
        <f t="shared" si="0"/>
        <v>3</v>
      </c>
      <c r="S10" s="68">
        <f t="shared" si="1"/>
        <v>3</v>
      </c>
      <c r="W10" s="21" t="s">
        <v>319</v>
      </c>
      <c r="X10" s="21" t="s">
        <v>320</v>
      </c>
    </row>
    <row r="11" spans="1:24">
      <c r="A11" s="66" t="s">
        <v>227</v>
      </c>
      <c r="B11" s="67">
        <v>10</v>
      </c>
      <c r="C11" s="67">
        <v>10</v>
      </c>
      <c r="D11" s="67">
        <v>10</v>
      </c>
      <c r="E11" s="67">
        <v>10</v>
      </c>
      <c r="F11" s="67">
        <v>10</v>
      </c>
      <c r="G11" s="67"/>
      <c r="H11" s="67"/>
      <c r="I11" s="67">
        <v>10</v>
      </c>
      <c r="J11" s="67"/>
      <c r="K11" s="67"/>
      <c r="L11" s="67"/>
      <c r="M11" s="67"/>
      <c r="N11" s="67">
        <v>10</v>
      </c>
      <c r="O11" s="67">
        <v>10</v>
      </c>
      <c r="P11" s="67">
        <v>10</v>
      </c>
      <c r="Q11" s="67"/>
      <c r="R11" s="68">
        <f t="shared" si="0"/>
        <v>10</v>
      </c>
      <c r="S11" s="68">
        <f t="shared" si="1"/>
        <v>10</v>
      </c>
      <c r="W11" s="21" t="s">
        <v>321</v>
      </c>
      <c r="X11" s="21" t="s">
        <v>322</v>
      </c>
    </row>
    <row r="12" spans="1:24">
      <c r="A12" s="66">
        <v>909</v>
      </c>
      <c r="B12" s="67">
        <v>7</v>
      </c>
      <c r="C12" s="67">
        <v>7</v>
      </c>
      <c r="D12" s="67">
        <v>7</v>
      </c>
      <c r="E12" s="67">
        <v>7</v>
      </c>
      <c r="F12" s="67">
        <v>7</v>
      </c>
      <c r="G12" s="67">
        <v>7</v>
      </c>
      <c r="H12" s="67">
        <v>7</v>
      </c>
      <c r="I12" s="67">
        <v>7</v>
      </c>
      <c r="J12" s="67">
        <v>7</v>
      </c>
      <c r="K12" s="67">
        <v>7</v>
      </c>
      <c r="L12" s="67">
        <v>7</v>
      </c>
      <c r="M12" s="67">
        <v>7</v>
      </c>
      <c r="N12" s="67">
        <v>7</v>
      </c>
      <c r="O12" s="67">
        <v>7</v>
      </c>
      <c r="P12" s="67">
        <v>7</v>
      </c>
      <c r="Q12" s="67">
        <v>7</v>
      </c>
      <c r="R12" s="68">
        <f t="shared" si="0"/>
        <v>7</v>
      </c>
      <c r="S12" s="68">
        <f t="shared" si="1"/>
        <v>7</v>
      </c>
      <c r="W12" s="21" t="s">
        <v>323</v>
      </c>
      <c r="X12" s="21" t="s">
        <v>324</v>
      </c>
    </row>
    <row r="13" spans="1:24">
      <c r="A13" s="66">
        <v>1109</v>
      </c>
      <c r="B13" s="67">
        <v>6</v>
      </c>
      <c r="C13" s="67">
        <v>6</v>
      </c>
      <c r="D13" s="67">
        <v>6</v>
      </c>
      <c r="E13" s="67">
        <v>6</v>
      </c>
      <c r="F13" s="67">
        <v>6</v>
      </c>
      <c r="G13" s="67">
        <v>6</v>
      </c>
      <c r="H13" s="67">
        <v>6</v>
      </c>
      <c r="I13" s="67">
        <v>6</v>
      </c>
      <c r="J13" s="67">
        <v>6</v>
      </c>
      <c r="K13" s="67">
        <v>6</v>
      </c>
      <c r="L13" s="67">
        <v>6</v>
      </c>
      <c r="M13" s="67">
        <v>8</v>
      </c>
      <c r="N13" s="67">
        <v>6</v>
      </c>
      <c r="O13" s="67">
        <v>6</v>
      </c>
      <c r="P13" s="67">
        <v>6</v>
      </c>
      <c r="Q13" s="67">
        <v>6</v>
      </c>
      <c r="R13" s="68">
        <f t="shared" si="0"/>
        <v>6.125</v>
      </c>
      <c r="S13" s="68">
        <f t="shared" si="1"/>
        <v>6</v>
      </c>
      <c r="W13" s="21" t="s">
        <v>325</v>
      </c>
      <c r="X13" s="21" t="s">
        <v>326</v>
      </c>
    </row>
    <row r="14" spans="1:24">
      <c r="A14" s="66" t="s">
        <v>260</v>
      </c>
      <c r="B14" s="67">
        <v>12</v>
      </c>
      <c r="C14" s="67">
        <v>12</v>
      </c>
      <c r="D14" s="67">
        <v>12</v>
      </c>
      <c r="E14" s="67">
        <v>12</v>
      </c>
      <c r="F14" s="67">
        <v>12</v>
      </c>
      <c r="G14" s="67"/>
      <c r="H14" s="67"/>
      <c r="I14" s="67">
        <v>12</v>
      </c>
      <c r="J14" s="67"/>
      <c r="K14" s="67"/>
      <c r="L14" s="67"/>
      <c r="M14" s="67"/>
      <c r="N14" s="67">
        <v>12</v>
      </c>
      <c r="O14" s="67">
        <v>12</v>
      </c>
      <c r="P14" s="67">
        <v>12</v>
      </c>
      <c r="Q14" s="67"/>
      <c r="R14" s="68">
        <f t="shared" si="0"/>
        <v>12</v>
      </c>
      <c r="S14" s="68">
        <f t="shared" si="1"/>
        <v>12</v>
      </c>
      <c r="W14" s="21" t="s">
        <v>327</v>
      </c>
      <c r="X14" s="21" t="s">
        <v>328</v>
      </c>
    </row>
    <row r="15" spans="1:24">
      <c r="A15" s="66" t="s">
        <v>269</v>
      </c>
      <c r="B15" s="67">
        <v>10</v>
      </c>
      <c r="C15" s="67">
        <v>10</v>
      </c>
      <c r="D15" s="67">
        <v>10</v>
      </c>
      <c r="E15" s="67">
        <v>10</v>
      </c>
      <c r="F15" s="67">
        <v>10</v>
      </c>
      <c r="G15" s="67"/>
      <c r="H15" s="67"/>
      <c r="I15" s="67">
        <v>10</v>
      </c>
      <c r="J15" s="67"/>
      <c r="K15" s="67"/>
      <c r="L15" s="67"/>
      <c r="M15" s="67"/>
      <c r="N15" s="67">
        <v>10</v>
      </c>
      <c r="O15" s="67">
        <v>10</v>
      </c>
      <c r="P15" s="67">
        <v>10</v>
      </c>
      <c r="Q15" s="67"/>
      <c r="R15" s="68">
        <f t="shared" si="0"/>
        <v>10</v>
      </c>
      <c r="S15" s="68">
        <f t="shared" si="1"/>
        <v>10</v>
      </c>
      <c r="W15" s="21" t="s">
        <v>329</v>
      </c>
      <c r="X15" s="21" t="s">
        <v>330</v>
      </c>
    </row>
    <row r="16" spans="1:24">
      <c r="A16" s="66" t="s">
        <v>277</v>
      </c>
      <c r="B16" s="67">
        <v>15</v>
      </c>
      <c r="C16" s="67">
        <v>15</v>
      </c>
      <c r="D16" s="67">
        <v>15</v>
      </c>
      <c r="E16" s="67">
        <v>15</v>
      </c>
      <c r="F16" s="67">
        <v>15</v>
      </c>
      <c r="G16" s="67"/>
      <c r="H16" s="67">
        <v>15</v>
      </c>
      <c r="I16" s="67">
        <v>15</v>
      </c>
      <c r="J16" s="67">
        <v>15</v>
      </c>
      <c r="K16" s="67">
        <v>15</v>
      </c>
      <c r="L16" s="67"/>
      <c r="M16" s="67"/>
      <c r="N16" s="67">
        <v>15</v>
      </c>
      <c r="O16" s="67">
        <v>15</v>
      </c>
      <c r="P16" s="67">
        <v>15</v>
      </c>
      <c r="Q16" s="67"/>
      <c r="R16" s="68">
        <f t="shared" si="0"/>
        <v>15</v>
      </c>
      <c r="S16" s="68">
        <f t="shared" si="1"/>
        <v>15</v>
      </c>
      <c r="W16" s="21" t="s">
        <v>331</v>
      </c>
      <c r="X16" s="21" t="s">
        <v>332</v>
      </c>
    </row>
    <row r="17" spans="1:25">
      <c r="A17" s="66" t="s">
        <v>284</v>
      </c>
      <c r="B17" s="67">
        <v>15</v>
      </c>
      <c r="C17" s="67">
        <v>15</v>
      </c>
      <c r="D17" s="67">
        <v>15</v>
      </c>
      <c r="E17" s="67">
        <v>15</v>
      </c>
      <c r="F17" s="67">
        <v>15</v>
      </c>
      <c r="G17" s="67"/>
      <c r="H17" s="67">
        <v>15</v>
      </c>
      <c r="I17" s="67">
        <v>15</v>
      </c>
      <c r="J17" s="67">
        <v>15</v>
      </c>
      <c r="K17" s="67">
        <v>15</v>
      </c>
      <c r="L17" s="67"/>
      <c r="M17" s="67">
        <v>13</v>
      </c>
      <c r="N17" s="67">
        <v>15</v>
      </c>
      <c r="O17" s="67">
        <v>15</v>
      </c>
      <c r="P17" s="67">
        <v>15</v>
      </c>
      <c r="Q17" s="67"/>
      <c r="R17" s="68">
        <f t="shared" si="0"/>
        <v>14.846153846153847</v>
      </c>
      <c r="S17" s="68">
        <f t="shared" si="1"/>
        <v>13</v>
      </c>
      <c r="W17" s="21" t="s">
        <v>333</v>
      </c>
      <c r="X17" s="21" t="s">
        <v>334</v>
      </c>
    </row>
    <row r="18" spans="1:25">
      <c r="A18" s="66" t="s">
        <v>15</v>
      </c>
      <c r="B18" s="67">
        <v>10</v>
      </c>
      <c r="C18" s="67">
        <v>10</v>
      </c>
      <c r="D18" s="67">
        <v>10</v>
      </c>
      <c r="E18" s="67">
        <v>10</v>
      </c>
      <c r="F18" s="67">
        <v>10</v>
      </c>
      <c r="G18" s="67"/>
      <c r="H18" s="67">
        <v>10</v>
      </c>
      <c r="I18" s="67">
        <v>10</v>
      </c>
      <c r="J18" s="67">
        <v>10</v>
      </c>
      <c r="K18" s="67">
        <v>10</v>
      </c>
      <c r="L18" s="67"/>
      <c r="M18" s="67"/>
      <c r="N18" s="67">
        <v>10</v>
      </c>
      <c r="O18" s="67">
        <v>10</v>
      </c>
      <c r="P18" s="67">
        <v>10</v>
      </c>
      <c r="Q18" s="67"/>
      <c r="R18" s="68">
        <f t="shared" si="0"/>
        <v>10</v>
      </c>
      <c r="S18" s="68">
        <f t="shared" si="1"/>
        <v>10</v>
      </c>
      <c r="W18" s="21" t="s">
        <v>335</v>
      </c>
      <c r="X18" s="21" t="s">
        <v>336</v>
      </c>
    </row>
    <row r="19" spans="1:25">
      <c r="A19" s="66" t="s">
        <v>292</v>
      </c>
      <c r="B19" s="67">
        <v>4</v>
      </c>
      <c r="C19" s="67">
        <v>4</v>
      </c>
      <c r="D19" s="67">
        <v>4</v>
      </c>
      <c r="E19" s="67">
        <v>4</v>
      </c>
      <c r="F19" s="67">
        <v>4</v>
      </c>
      <c r="G19" s="67">
        <v>4</v>
      </c>
      <c r="H19" s="67">
        <v>4</v>
      </c>
      <c r="I19" s="67"/>
      <c r="J19" s="67">
        <v>4</v>
      </c>
      <c r="K19" s="67">
        <v>4</v>
      </c>
      <c r="L19" s="67"/>
      <c r="M19" s="67"/>
      <c r="N19" s="67">
        <v>4</v>
      </c>
      <c r="O19" s="67">
        <v>4</v>
      </c>
      <c r="P19" s="67">
        <v>4</v>
      </c>
      <c r="Q19" s="67"/>
      <c r="R19" s="68">
        <f t="shared" si="0"/>
        <v>4</v>
      </c>
      <c r="S19" s="68">
        <f t="shared" si="1"/>
        <v>4</v>
      </c>
      <c r="W19" s="21" t="s">
        <v>337</v>
      </c>
      <c r="X19" s="21" t="s">
        <v>338</v>
      </c>
    </row>
    <row r="20" spans="1:25" ht="15.75" customHeight="1">
      <c r="A20" s="66" t="s">
        <v>295</v>
      </c>
      <c r="B20" s="67">
        <v>12</v>
      </c>
      <c r="C20" s="67">
        <v>12</v>
      </c>
      <c r="D20" s="67">
        <v>12</v>
      </c>
      <c r="E20" s="67">
        <v>12</v>
      </c>
      <c r="F20" s="67">
        <v>12</v>
      </c>
      <c r="G20" s="67">
        <v>12</v>
      </c>
      <c r="H20" s="67">
        <v>12</v>
      </c>
      <c r="I20" s="67"/>
      <c r="J20" s="67">
        <v>12</v>
      </c>
      <c r="K20" s="67">
        <v>12</v>
      </c>
      <c r="L20" s="67"/>
      <c r="M20" s="67"/>
      <c r="N20" s="67">
        <v>12</v>
      </c>
      <c r="O20" s="67">
        <v>12</v>
      </c>
      <c r="P20" s="67">
        <v>12</v>
      </c>
      <c r="Q20" s="67"/>
      <c r="R20" s="68">
        <f t="shared" si="0"/>
        <v>12</v>
      </c>
      <c r="S20" s="68">
        <f t="shared" si="1"/>
        <v>12</v>
      </c>
      <c r="W20" s="21" t="s">
        <v>339</v>
      </c>
      <c r="X20" s="21" t="s">
        <v>340</v>
      </c>
    </row>
    <row r="21" spans="1:25" ht="15.75" customHeight="1">
      <c r="A21" s="66" t="s">
        <v>298</v>
      </c>
      <c r="B21" s="67"/>
      <c r="C21" s="67">
        <v>6</v>
      </c>
      <c r="D21" s="67"/>
      <c r="E21" s="67"/>
      <c r="F21" s="67"/>
      <c r="G21" s="67">
        <v>6</v>
      </c>
      <c r="H21" s="67"/>
      <c r="I21" s="67"/>
      <c r="J21" s="67"/>
      <c r="K21" s="67"/>
      <c r="L21" s="67"/>
      <c r="M21" s="67"/>
      <c r="N21" s="67">
        <v>6</v>
      </c>
      <c r="O21" s="67"/>
      <c r="P21" s="67"/>
      <c r="Q21" s="67"/>
      <c r="R21" s="68">
        <f t="shared" si="0"/>
        <v>6</v>
      </c>
      <c r="S21" s="68">
        <f t="shared" si="1"/>
        <v>6</v>
      </c>
      <c r="W21" s="21" t="s">
        <v>341</v>
      </c>
      <c r="X21" s="21" t="s">
        <v>342</v>
      </c>
    </row>
    <row r="22" spans="1:25" ht="15.75" customHeight="1">
      <c r="X22" s="21" t="s">
        <v>343</v>
      </c>
      <c r="Y22" s="21" t="s">
        <v>344</v>
      </c>
    </row>
    <row r="23" spans="1:25" ht="15.75" customHeight="1">
      <c r="X23" s="21" t="s">
        <v>345</v>
      </c>
      <c r="Y23" s="21" t="s">
        <v>346</v>
      </c>
    </row>
    <row r="24" spans="1:25" ht="15.75" customHeight="1">
      <c r="X24" s="21" t="s">
        <v>347</v>
      </c>
      <c r="Y24" s="21" t="s">
        <v>348</v>
      </c>
    </row>
    <row r="25" spans="1:25" ht="15.75" customHeight="1">
      <c r="X25" s="21" t="s">
        <v>349</v>
      </c>
      <c r="Y25" s="21" t="s">
        <v>350</v>
      </c>
    </row>
    <row r="26" spans="1:25" ht="15.75" customHeight="1">
      <c r="X26" s="21" t="s">
        <v>351</v>
      </c>
      <c r="Y26" s="21" t="s">
        <v>352</v>
      </c>
    </row>
    <row r="27" spans="1:25" ht="15.75" customHeight="1">
      <c r="X27" s="21" t="s">
        <v>353</v>
      </c>
      <c r="Y27" s="21" t="s">
        <v>354</v>
      </c>
    </row>
    <row r="28" spans="1:25" ht="15.75" customHeight="1">
      <c r="X28" s="21" t="s">
        <v>355</v>
      </c>
      <c r="Y28" s="21" t="s">
        <v>356</v>
      </c>
    </row>
    <row r="29" spans="1:25" ht="15.75" customHeight="1">
      <c r="X29" s="21" t="s">
        <v>357</v>
      </c>
      <c r="Y29" s="21" t="s">
        <v>358</v>
      </c>
    </row>
    <row r="30" spans="1:25" ht="15.75" customHeight="1">
      <c r="X30" s="21" t="s">
        <v>359</v>
      </c>
      <c r="Y30" s="21" t="s">
        <v>360</v>
      </c>
    </row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0"/>
  <sheetViews>
    <sheetView workbookViewId="0">
      <selection activeCell="F7" sqref="F7"/>
    </sheetView>
  </sheetViews>
  <sheetFormatPr defaultColWidth="12.85546875" defaultRowHeight="15" customHeight="1"/>
  <cols>
    <col min="1" max="1" width="9.140625" style="12" customWidth="1"/>
    <col min="2" max="2" width="15.85546875" style="12" customWidth="1"/>
    <col min="3" max="3" width="12.85546875" style="12" customWidth="1"/>
    <col min="4" max="4" width="9.28515625" style="12" customWidth="1"/>
    <col min="5" max="5" width="14.28515625" style="12" customWidth="1"/>
    <col min="6" max="6" width="12.28515625" style="12" customWidth="1"/>
    <col min="7" max="7" width="13.140625" style="12" customWidth="1"/>
    <col min="8" max="8" width="15.28515625" style="12" customWidth="1"/>
    <col min="9" max="9" width="9.140625" style="12" customWidth="1"/>
    <col min="10" max="10" width="49.28515625" style="12" customWidth="1"/>
    <col min="11" max="25" width="9.140625" style="12" customWidth="1"/>
    <col min="26" max="16384" width="12.85546875" style="12"/>
  </cols>
  <sheetData>
    <row r="1" spans="1:10">
      <c r="A1" s="9" t="s">
        <v>22</v>
      </c>
      <c r="B1" s="9" t="s">
        <v>362</v>
      </c>
      <c r="C1" s="9" t="s">
        <v>363</v>
      </c>
      <c r="D1" s="9" t="s">
        <v>364</v>
      </c>
      <c r="E1" s="9" t="s">
        <v>365</v>
      </c>
      <c r="F1" s="9" t="s">
        <v>366</v>
      </c>
      <c r="G1" s="9" t="s">
        <v>423</v>
      </c>
      <c r="H1" s="9" t="s">
        <v>367</v>
      </c>
    </row>
    <row r="2" spans="1:10">
      <c r="A2" s="9" t="s">
        <v>42</v>
      </c>
      <c r="B2" s="10" t="s">
        <v>368</v>
      </c>
      <c r="C2" s="10">
        <v>10809.6</v>
      </c>
      <c r="D2" s="10">
        <v>11917.8</v>
      </c>
      <c r="E2" s="10">
        <v>12513.6</v>
      </c>
      <c r="F2" s="10">
        <f>CEILING(C2,100)+1000</f>
        <v>11900</v>
      </c>
      <c r="G2" s="10">
        <f>CEILING(D2,100)+1000</f>
        <v>13000</v>
      </c>
      <c r="H2" s="10">
        <f>CEILING(E2,100)+1000</f>
        <v>13600</v>
      </c>
      <c r="J2" s="12" t="s">
        <v>369</v>
      </c>
    </row>
    <row r="3" spans="1:10">
      <c r="A3" s="9" t="s">
        <v>61</v>
      </c>
      <c r="B3" s="10" t="s">
        <v>370</v>
      </c>
      <c r="C3" s="10">
        <v>9972.3000000000011</v>
      </c>
      <c r="D3" s="10">
        <v>11007.300000000001</v>
      </c>
      <c r="E3" s="10">
        <v>12198.300000000001</v>
      </c>
      <c r="F3" s="10">
        <f t="shared" ref="F3:F19" si="0">CEILING(C3,100)+1000</f>
        <v>11000</v>
      </c>
      <c r="G3" s="10">
        <f t="shared" ref="G3:G19" si="1">CEILING(D3,100)+1000</f>
        <v>12100</v>
      </c>
      <c r="H3" s="10">
        <f t="shared" ref="H3:H19" si="2">CEILING(E3,100)+1000</f>
        <v>13200</v>
      </c>
      <c r="J3" s="12" t="s">
        <v>404</v>
      </c>
    </row>
    <row r="4" spans="1:10">
      <c r="A4" s="9" t="s">
        <v>202</v>
      </c>
      <c r="B4" s="10" t="s">
        <v>371</v>
      </c>
      <c r="C4" s="10">
        <v>13429.41</v>
      </c>
      <c r="D4" s="10">
        <v>14704.07</v>
      </c>
      <c r="E4" s="10">
        <v>16106.2</v>
      </c>
      <c r="F4" s="10">
        <f t="shared" si="0"/>
        <v>14500</v>
      </c>
      <c r="G4" s="10">
        <f t="shared" si="1"/>
        <v>15800</v>
      </c>
      <c r="H4" s="10">
        <f t="shared" si="2"/>
        <v>17200</v>
      </c>
      <c r="J4" s="12" t="s">
        <v>372</v>
      </c>
    </row>
    <row r="5" spans="1:10">
      <c r="A5" s="9" t="s">
        <v>99</v>
      </c>
      <c r="B5" s="10" t="s">
        <v>373</v>
      </c>
      <c r="C5" s="10">
        <v>13429.41</v>
      </c>
      <c r="D5" s="10">
        <v>14704.07</v>
      </c>
      <c r="E5" s="10">
        <v>16106.2</v>
      </c>
      <c r="F5" s="10">
        <f t="shared" si="0"/>
        <v>14500</v>
      </c>
      <c r="G5" s="10">
        <f t="shared" si="1"/>
        <v>15800</v>
      </c>
      <c r="H5" s="10">
        <f t="shared" si="2"/>
        <v>17200</v>
      </c>
    </row>
    <row r="6" spans="1:10">
      <c r="A6" s="9" t="s">
        <v>119</v>
      </c>
      <c r="B6" s="10" t="s">
        <v>373</v>
      </c>
      <c r="C6" s="10">
        <v>13429.41</v>
      </c>
      <c r="D6" s="10">
        <v>14704.07</v>
      </c>
      <c r="E6" s="10">
        <v>16106.2</v>
      </c>
      <c r="F6" s="10">
        <f t="shared" si="0"/>
        <v>14500</v>
      </c>
      <c r="G6" s="10">
        <f t="shared" si="1"/>
        <v>15800</v>
      </c>
      <c r="H6" s="10">
        <f t="shared" si="2"/>
        <v>17200</v>
      </c>
      <c r="J6" s="12" t="s">
        <v>374</v>
      </c>
    </row>
    <row r="7" spans="1:10">
      <c r="A7" s="9" t="s">
        <v>281</v>
      </c>
      <c r="B7" s="10" t="s">
        <v>47</v>
      </c>
      <c r="C7" s="10">
        <v>15296</v>
      </c>
      <c r="D7" s="10">
        <v>16858</v>
      </c>
      <c r="E7" s="10">
        <v>18332</v>
      </c>
      <c r="F7" s="10">
        <f t="shared" si="0"/>
        <v>16300</v>
      </c>
      <c r="G7" s="10">
        <f t="shared" si="1"/>
        <v>17900</v>
      </c>
      <c r="H7" s="10">
        <f t="shared" si="2"/>
        <v>19400</v>
      </c>
    </row>
    <row r="8" spans="1:10">
      <c r="A8" s="9" t="s">
        <v>102</v>
      </c>
      <c r="B8" s="10" t="s">
        <v>375</v>
      </c>
      <c r="C8" s="10">
        <v>8700</v>
      </c>
      <c r="D8" s="10">
        <v>11100</v>
      </c>
      <c r="E8" s="10">
        <v>13800</v>
      </c>
      <c r="F8" s="10">
        <f t="shared" si="0"/>
        <v>9700</v>
      </c>
      <c r="G8" s="10">
        <f t="shared" si="1"/>
        <v>12100</v>
      </c>
      <c r="H8" s="10">
        <f t="shared" si="2"/>
        <v>14800</v>
      </c>
    </row>
    <row r="9" spans="1:10">
      <c r="A9" s="9" t="s">
        <v>175</v>
      </c>
      <c r="B9" s="10" t="s">
        <v>376</v>
      </c>
      <c r="C9" s="10">
        <v>8366</v>
      </c>
      <c r="D9" s="10">
        <v>9618</v>
      </c>
      <c r="E9" s="10">
        <v>10037</v>
      </c>
      <c r="F9" s="10">
        <f t="shared" si="0"/>
        <v>9400</v>
      </c>
      <c r="G9" s="10">
        <f t="shared" si="1"/>
        <v>10700</v>
      </c>
      <c r="H9" s="10">
        <f t="shared" si="2"/>
        <v>11100</v>
      </c>
      <c r="J9" s="12" t="s">
        <v>448</v>
      </c>
    </row>
    <row r="10" spans="1:10">
      <c r="A10" s="9" t="s">
        <v>142</v>
      </c>
      <c r="B10" s="10" t="s">
        <v>377</v>
      </c>
      <c r="C10" s="10">
        <v>8182</v>
      </c>
      <c r="D10" s="10">
        <v>9560</v>
      </c>
      <c r="E10" s="10">
        <v>10860</v>
      </c>
      <c r="F10" s="10">
        <f t="shared" si="0"/>
        <v>9200</v>
      </c>
      <c r="G10" s="10">
        <f t="shared" si="1"/>
        <v>10600</v>
      </c>
      <c r="H10" s="10">
        <f t="shared" si="2"/>
        <v>11900</v>
      </c>
      <c r="J10" s="12" t="s">
        <v>449</v>
      </c>
    </row>
    <row r="11" spans="1:10">
      <c r="A11" s="9" t="s">
        <v>105</v>
      </c>
      <c r="B11" s="10" t="s">
        <v>378</v>
      </c>
      <c r="C11" s="10">
        <v>5798</v>
      </c>
      <c r="D11" s="10">
        <v>6058</v>
      </c>
      <c r="E11" s="10">
        <v>7358</v>
      </c>
      <c r="F11" s="10">
        <f t="shared" si="0"/>
        <v>6800</v>
      </c>
      <c r="G11" s="10">
        <f t="shared" si="1"/>
        <v>7100</v>
      </c>
      <c r="H11" s="10">
        <f t="shared" si="2"/>
        <v>8400</v>
      </c>
      <c r="J11" s="12" t="s">
        <v>452</v>
      </c>
    </row>
    <row r="12" spans="1:10">
      <c r="A12" s="9" t="s">
        <v>193</v>
      </c>
      <c r="B12" s="10" t="s">
        <v>379</v>
      </c>
      <c r="C12" s="10">
        <v>6465.88</v>
      </c>
      <c r="D12" s="10">
        <v>8523.2099999999991</v>
      </c>
      <c r="E12" s="10">
        <v>9845.7800000000007</v>
      </c>
      <c r="F12" s="10">
        <f t="shared" si="0"/>
        <v>7500</v>
      </c>
      <c r="G12" s="10">
        <f t="shared" si="1"/>
        <v>9600</v>
      </c>
      <c r="H12" s="10">
        <f t="shared" si="2"/>
        <v>10900</v>
      </c>
      <c r="J12" s="12" t="s">
        <v>450</v>
      </c>
    </row>
    <row r="13" spans="1:10">
      <c r="A13" s="9" t="s">
        <v>179</v>
      </c>
      <c r="B13" s="10" t="s">
        <v>380</v>
      </c>
      <c r="C13" s="10">
        <v>7030</v>
      </c>
      <c r="D13" s="10">
        <v>7038</v>
      </c>
      <c r="E13" s="10">
        <v>7109</v>
      </c>
      <c r="F13" s="10">
        <f t="shared" si="0"/>
        <v>8100</v>
      </c>
      <c r="G13" s="10">
        <f t="shared" si="1"/>
        <v>8100</v>
      </c>
      <c r="H13" s="10">
        <f t="shared" si="2"/>
        <v>8200</v>
      </c>
      <c r="J13" s="12" t="s">
        <v>451</v>
      </c>
    </row>
    <row r="14" spans="1:10">
      <c r="A14" s="9" t="s">
        <v>195</v>
      </c>
      <c r="B14" s="10" t="s">
        <v>381</v>
      </c>
      <c r="C14" s="10">
        <v>8374.77</v>
      </c>
      <c r="D14" s="10">
        <v>9381.06</v>
      </c>
      <c r="E14" s="10">
        <v>14000</v>
      </c>
      <c r="F14" s="10">
        <f t="shared" si="0"/>
        <v>9400</v>
      </c>
      <c r="G14" s="10">
        <f t="shared" si="1"/>
        <v>10400</v>
      </c>
      <c r="H14" s="10">
        <f t="shared" si="2"/>
        <v>15000</v>
      </c>
      <c r="J14" s="12" t="s">
        <v>453</v>
      </c>
    </row>
    <row r="15" spans="1:10">
      <c r="A15" s="9" t="s">
        <v>196</v>
      </c>
      <c r="B15" s="10" t="s">
        <v>382</v>
      </c>
      <c r="C15" s="10">
        <v>8527</v>
      </c>
      <c r="D15" s="10">
        <v>9627</v>
      </c>
      <c r="E15" s="10">
        <v>14000</v>
      </c>
      <c r="F15" s="10">
        <f t="shared" si="0"/>
        <v>9600</v>
      </c>
      <c r="G15" s="10">
        <f t="shared" si="1"/>
        <v>10700</v>
      </c>
      <c r="H15" s="10">
        <f t="shared" si="2"/>
        <v>15000</v>
      </c>
    </row>
    <row r="16" spans="1:10">
      <c r="A16" s="9" t="s">
        <v>129</v>
      </c>
      <c r="B16" s="10" t="s">
        <v>382</v>
      </c>
      <c r="C16" s="10">
        <v>8527</v>
      </c>
      <c r="D16" s="10">
        <v>9627</v>
      </c>
      <c r="E16" s="10">
        <v>14000</v>
      </c>
      <c r="F16" s="10">
        <f t="shared" si="0"/>
        <v>9600</v>
      </c>
      <c r="G16" s="10">
        <f t="shared" si="1"/>
        <v>10700</v>
      </c>
      <c r="H16" s="10">
        <f t="shared" si="2"/>
        <v>15000</v>
      </c>
      <c r="J16" s="12" t="s">
        <v>454</v>
      </c>
    </row>
    <row r="17" spans="1:10">
      <c r="A17" s="9" t="s">
        <v>237</v>
      </c>
      <c r="B17" s="10" t="s">
        <v>381</v>
      </c>
      <c r="C17" s="10">
        <v>8374.77</v>
      </c>
      <c r="D17" s="10">
        <v>9381.06</v>
      </c>
      <c r="E17" s="10">
        <v>14000</v>
      </c>
      <c r="F17" s="10">
        <f t="shared" si="0"/>
        <v>9400</v>
      </c>
      <c r="G17" s="10">
        <f t="shared" si="1"/>
        <v>10400</v>
      </c>
      <c r="H17" s="10">
        <f t="shared" si="2"/>
        <v>15000</v>
      </c>
      <c r="J17" s="12" t="s">
        <v>455</v>
      </c>
    </row>
    <row r="18" spans="1:10">
      <c r="A18" s="9" t="s">
        <v>276</v>
      </c>
      <c r="B18" s="10" t="s">
        <v>382</v>
      </c>
      <c r="C18" s="10">
        <v>8527</v>
      </c>
      <c r="D18" s="10">
        <v>9627</v>
      </c>
      <c r="E18" s="10">
        <v>14000</v>
      </c>
      <c r="F18" s="10">
        <f t="shared" si="0"/>
        <v>9600</v>
      </c>
      <c r="G18" s="10">
        <f t="shared" si="1"/>
        <v>10700</v>
      </c>
      <c r="H18" s="10">
        <f t="shared" si="2"/>
        <v>15000</v>
      </c>
      <c r="J18" s="12" t="s">
        <v>456</v>
      </c>
    </row>
    <row r="19" spans="1:10">
      <c r="A19" s="9" t="s">
        <v>283</v>
      </c>
      <c r="B19" s="10" t="s">
        <v>382</v>
      </c>
      <c r="C19" s="10">
        <v>8527</v>
      </c>
      <c r="D19" s="10">
        <v>9627</v>
      </c>
      <c r="E19" s="10">
        <v>14000</v>
      </c>
      <c r="F19" s="10">
        <f t="shared" si="0"/>
        <v>9600</v>
      </c>
      <c r="G19" s="10">
        <f t="shared" si="1"/>
        <v>10700</v>
      </c>
      <c r="H19" s="10">
        <f t="shared" si="2"/>
        <v>15000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00"/>
  <sheetViews>
    <sheetView workbookViewId="0"/>
  </sheetViews>
  <sheetFormatPr defaultColWidth="12.85546875" defaultRowHeight="15" customHeight="1"/>
  <cols>
    <col min="1" max="1" width="12.140625" customWidth="1"/>
    <col min="2" max="2" width="15.85546875" customWidth="1"/>
    <col min="3" max="3" width="10.140625" customWidth="1"/>
    <col min="4" max="4" width="12.28515625" customWidth="1"/>
    <col min="5" max="5" width="10.28515625" customWidth="1"/>
    <col min="6" max="6" width="11.28515625" customWidth="1"/>
    <col min="7" max="7" width="12.85546875" customWidth="1"/>
    <col min="8" max="8" width="11.28515625" customWidth="1"/>
    <col min="9" max="9" width="11.85546875" customWidth="1"/>
    <col min="10" max="12" width="9.140625" customWidth="1"/>
    <col min="13" max="26" width="10.28515625" customWidth="1"/>
  </cols>
  <sheetData>
    <row r="3" spans="1:11">
      <c r="A3" s="1" t="s">
        <v>39</v>
      </c>
      <c r="B3" s="4" t="s">
        <v>29</v>
      </c>
      <c r="C3" s="4" t="s">
        <v>30</v>
      </c>
      <c r="D3" s="4" t="s">
        <v>388</v>
      </c>
      <c r="E3" s="4" t="s">
        <v>31</v>
      </c>
      <c r="F3" s="4" t="s">
        <v>33</v>
      </c>
      <c r="G3" s="4" t="s">
        <v>389</v>
      </c>
      <c r="H3" s="4" t="s">
        <v>390</v>
      </c>
      <c r="I3" s="4" t="s">
        <v>391</v>
      </c>
      <c r="K3" s="1"/>
    </row>
    <row r="4" spans="1:11">
      <c r="A4" s="2" t="s">
        <v>26</v>
      </c>
      <c r="B4" s="3" t="e">
        <f>SUMIFS(#REF!,#REF!,'(Inc) OU Profitability'!A4)</f>
        <v>#REF!</v>
      </c>
      <c r="C4" s="3" t="e">
        <f>SUMIFS(#REF!,#REF!,'(Inc) OU Profitability'!A4)</f>
        <v>#REF!</v>
      </c>
      <c r="D4" s="3" t="e">
        <f>SUMIFS(#REF!,#REF!,'(Inc) OU Profitability'!A4)</f>
        <v>#REF!</v>
      </c>
      <c r="E4" s="3" t="e">
        <f>SUMIFS(#REF!,#REF!,'(Inc) OU Profitability'!A4)</f>
        <v>#REF!</v>
      </c>
      <c r="F4" s="3" t="e">
        <f t="shared" ref="F4:F17" si="0">SUM(B4:E4)</f>
        <v>#REF!</v>
      </c>
      <c r="G4" s="3" t="e">
        <f>SUMIFS(#REF!,#REF!,'(Inc) OU Profitability'!A4)</f>
        <v>#REF!</v>
      </c>
      <c r="H4" s="3" t="e">
        <f t="shared" ref="H4:H17" si="1">G4-F4</f>
        <v>#REF!</v>
      </c>
      <c r="I4" s="5" t="str">
        <f t="shared" ref="I4:I18" si="2">IFERROR(H4/F4,"-")</f>
        <v>-</v>
      </c>
      <c r="K4" s="1"/>
    </row>
    <row r="5" spans="1:11">
      <c r="A5" s="2" t="s">
        <v>96</v>
      </c>
      <c r="B5" s="3" t="e">
        <f>SUMIFS(#REF!,#REF!,'(Inc) OU Profitability'!A5)</f>
        <v>#REF!</v>
      </c>
      <c r="C5" s="3" t="e">
        <f>SUMIFS(#REF!,#REF!,'(Inc) OU Profitability'!A5)</f>
        <v>#REF!</v>
      </c>
      <c r="D5" s="3" t="e">
        <f>SUMIFS(#REF!,#REF!,'(Inc) OU Profitability'!A5)</f>
        <v>#REF!</v>
      </c>
      <c r="E5" s="3" t="e">
        <f>SUMIFS(#REF!,#REF!,'(Inc) OU Profitability'!A5)</f>
        <v>#REF!</v>
      </c>
      <c r="F5" s="3" t="e">
        <f t="shared" si="0"/>
        <v>#REF!</v>
      </c>
      <c r="G5" s="3" t="e">
        <f>SUMIFS(#REF!,#REF!,'(Inc) OU Profitability'!A5)</f>
        <v>#REF!</v>
      </c>
      <c r="H5" s="3" t="e">
        <f t="shared" si="1"/>
        <v>#REF!</v>
      </c>
      <c r="I5" s="5" t="str">
        <f t="shared" si="2"/>
        <v>-</v>
      </c>
      <c r="K5" s="1"/>
    </row>
    <row r="6" spans="1:11">
      <c r="A6" s="2" t="s">
        <v>115</v>
      </c>
      <c r="B6" s="3" t="e">
        <f>SUMIFS(#REF!,#REF!,'(Inc) OU Profitability'!A6)</f>
        <v>#REF!</v>
      </c>
      <c r="C6" s="3" t="e">
        <f>SUMIFS(#REF!,#REF!,'(Inc) OU Profitability'!A6)</f>
        <v>#REF!</v>
      </c>
      <c r="D6" s="3" t="e">
        <f>SUMIFS(#REF!,#REF!,'(Inc) OU Profitability'!A6)</f>
        <v>#REF!</v>
      </c>
      <c r="E6" s="3" t="e">
        <f>SUMIFS(#REF!,#REF!,'(Inc) OU Profitability'!A6)</f>
        <v>#REF!</v>
      </c>
      <c r="F6" s="3" t="e">
        <f t="shared" si="0"/>
        <v>#REF!</v>
      </c>
      <c r="G6" s="3" t="e">
        <f>SUMIFS(#REF!,#REF!,'(Inc) OU Profitability'!A6)</f>
        <v>#REF!</v>
      </c>
      <c r="H6" s="3" t="e">
        <f t="shared" si="1"/>
        <v>#REF!</v>
      </c>
      <c r="I6" s="5" t="str">
        <f t="shared" si="2"/>
        <v>-</v>
      </c>
      <c r="K6" s="1"/>
    </row>
    <row r="7" spans="1:11">
      <c r="A7" s="2" t="s">
        <v>134</v>
      </c>
      <c r="B7" s="3" t="e">
        <f>SUMIFS(#REF!,#REF!,'(Inc) OU Profitability'!A7)</f>
        <v>#REF!</v>
      </c>
      <c r="C7" s="3" t="e">
        <f>SUMIFS(#REF!,#REF!,'(Inc) OU Profitability'!A7)</f>
        <v>#REF!</v>
      </c>
      <c r="D7" s="3" t="e">
        <f>SUMIFS(#REF!,#REF!,'(Inc) OU Profitability'!A7)</f>
        <v>#REF!</v>
      </c>
      <c r="E7" s="3" t="e">
        <f>SUMIFS(#REF!,#REF!,'(Inc) OU Profitability'!A7)</f>
        <v>#REF!</v>
      </c>
      <c r="F7" s="3" t="e">
        <f t="shared" si="0"/>
        <v>#REF!</v>
      </c>
      <c r="G7" s="3" t="e">
        <f>SUMIFS(#REF!,#REF!,'(Inc) OU Profitability'!A7)</f>
        <v>#REF!</v>
      </c>
      <c r="H7" s="3" t="e">
        <f t="shared" si="1"/>
        <v>#REF!</v>
      </c>
      <c r="I7" s="5" t="str">
        <f t="shared" si="2"/>
        <v>-</v>
      </c>
      <c r="K7" s="1"/>
    </row>
    <row r="8" spans="1:11">
      <c r="A8" s="2" t="s">
        <v>42</v>
      </c>
      <c r="B8" s="3" t="e">
        <f>SUMIFS(#REF!,#REF!,'(Inc) OU Profitability'!A8)</f>
        <v>#REF!</v>
      </c>
      <c r="C8" s="3" t="e">
        <f>SUMIFS(#REF!,#REF!,'(Inc) OU Profitability'!A8)</f>
        <v>#REF!</v>
      </c>
      <c r="D8" s="3" t="e">
        <f>SUMIFS(#REF!,#REF!,'(Inc) OU Profitability'!A8)</f>
        <v>#REF!</v>
      </c>
      <c r="E8" s="3" t="e">
        <f>SUMIFS(#REF!,#REF!,'(Inc) OU Profitability'!A8)</f>
        <v>#REF!</v>
      </c>
      <c r="F8" s="3" t="e">
        <f t="shared" si="0"/>
        <v>#REF!</v>
      </c>
      <c r="G8" s="3" t="e">
        <f>SUMIFS(#REF!,#REF!,'(Inc) OU Profitability'!A8)</f>
        <v>#REF!</v>
      </c>
      <c r="H8" s="3" t="e">
        <f t="shared" si="1"/>
        <v>#REF!</v>
      </c>
      <c r="I8" s="5" t="str">
        <f t="shared" si="2"/>
        <v>-</v>
      </c>
      <c r="K8" s="1"/>
    </row>
    <row r="9" spans="1:11">
      <c r="A9" s="2" t="s">
        <v>169</v>
      </c>
      <c r="B9" s="3" t="e">
        <f>SUMIFS(#REF!,#REF!,'(Inc) OU Profitability'!A9)</f>
        <v>#REF!</v>
      </c>
      <c r="C9" s="3" t="e">
        <f>SUMIFS(#REF!,#REF!,'(Inc) OU Profitability'!A9)</f>
        <v>#REF!</v>
      </c>
      <c r="D9" s="3" t="e">
        <f>SUMIFS(#REF!,#REF!,'(Inc) OU Profitability'!A9)</f>
        <v>#REF!</v>
      </c>
      <c r="E9" s="3" t="e">
        <f>SUMIFS(#REF!,#REF!,'(Inc) OU Profitability'!A9)</f>
        <v>#REF!</v>
      </c>
      <c r="F9" s="3" t="e">
        <f t="shared" si="0"/>
        <v>#REF!</v>
      </c>
      <c r="G9" s="3" t="e">
        <f>SUMIFS(#REF!,#REF!,'(Inc) OU Profitability'!A9)</f>
        <v>#REF!</v>
      </c>
      <c r="H9" s="3" t="e">
        <f t="shared" si="1"/>
        <v>#REF!</v>
      </c>
      <c r="I9" s="5" t="str">
        <f t="shared" si="2"/>
        <v>-</v>
      </c>
      <c r="K9" s="1"/>
    </row>
    <row r="10" spans="1:11">
      <c r="A10" s="2" t="s">
        <v>185</v>
      </c>
      <c r="B10" s="3" t="e">
        <f>SUMIFS(#REF!,#REF!,'(Inc) OU Profitability'!A10)</f>
        <v>#REF!</v>
      </c>
      <c r="C10" s="3" t="e">
        <f>SUMIFS(#REF!,#REF!,'(Inc) OU Profitability'!A10)</f>
        <v>#REF!</v>
      </c>
      <c r="D10" s="3" t="e">
        <f>SUMIFS(#REF!,#REF!,'(Inc) OU Profitability'!A10)</f>
        <v>#REF!</v>
      </c>
      <c r="E10" s="3" t="e">
        <f>SUMIFS(#REF!,#REF!,'(Inc) OU Profitability'!A10)</f>
        <v>#REF!</v>
      </c>
      <c r="F10" s="3" t="e">
        <f t="shared" si="0"/>
        <v>#REF!</v>
      </c>
      <c r="G10" s="3" t="e">
        <f>SUMIFS(#REF!,#REF!,'(Inc) OU Profitability'!A10)</f>
        <v>#REF!</v>
      </c>
      <c r="H10" s="3" t="e">
        <f t="shared" si="1"/>
        <v>#REF!</v>
      </c>
      <c r="I10" s="5" t="str">
        <f t="shared" si="2"/>
        <v>-</v>
      </c>
      <c r="K10" s="1"/>
    </row>
    <row r="11" spans="1:11">
      <c r="A11" s="2" t="s">
        <v>200</v>
      </c>
      <c r="B11" s="3" t="e">
        <f>SUMIFS(#REF!,#REF!,'(Inc) OU Profitability'!A11)</f>
        <v>#REF!</v>
      </c>
      <c r="C11" s="3" t="e">
        <f>SUMIFS(#REF!,#REF!,'(Inc) OU Profitability'!A11)</f>
        <v>#REF!</v>
      </c>
      <c r="D11" s="3" t="e">
        <f>SUMIFS(#REF!,#REF!,'(Inc) OU Profitability'!A11)</f>
        <v>#REF!</v>
      </c>
      <c r="E11" s="3" t="e">
        <f>SUMIFS(#REF!,#REF!,'(Inc) OU Profitability'!A11)</f>
        <v>#REF!</v>
      </c>
      <c r="F11" s="3" t="e">
        <f t="shared" si="0"/>
        <v>#REF!</v>
      </c>
      <c r="G11" s="3" t="e">
        <f>SUMIFS(#REF!,#REF!,'(Inc) OU Profitability'!A11)</f>
        <v>#REF!</v>
      </c>
      <c r="H11" s="3" t="e">
        <f t="shared" si="1"/>
        <v>#REF!</v>
      </c>
      <c r="I11" s="5" t="str">
        <f t="shared" si="2"/>
        <v>-</v>
      </c>
    </row>
    <row r="12" spans="1:11">
      <c r="A12" s="2" t="s">
        <v>229</v>
      </c>
      <c r="B12" s="3" t="e">
        <f>SUMIFS(#REF!,#REF!,'(Inc) OU Profitability'!A12)</f>
        <v>#REF!</v>
      </c>
      <c r="C12" s="3" t="e">
        <f>SUMIFS(#REF!,#REF!,'(Inc) OU Profitability'!A12)</f>
        <v>#REF!</v>
      </c>
      <c r="D12" s="3" t="e">
        <f>SUMIFS(#REF!,#REF!,'(Inc) OU Profitability'!A12)</f>
        <v>#REF!</v>
      </c>
      <c r="E12" s="3" t="e">
        <f>SUMIFS(#REF!,#REF!,'(Inc) OU Profitability'!A12)</f>
        <v>#REF!</v>
      </c>
      <c r="F12" s="3" t="e">
        <f t="shared" si="0"/>
        <v>#REF!</v>
      </c>
      <c r="G12" s="3" t="e">
        <f>SUMIFS(#REF!,#REF!,'(Inc) OU Profitability'!A12)</f>
        <v>#REF!</v>
      </c>
      <c r="H12" s="3" t="e">
        <f t="shared" si="1"/>
        <v>#REF!</v>
      </c>
      <c r="I12" s="5" t="str">
        <f t="shared" si="2"/>
        <v>-</v>
      </c>
    </row>
    <row r="13" spans="1:11">
      <c r="A13" s="2" t="s">
        <v>241</v>
      </c>
      <c r="B13" s="3" t="e">
        <f>SUMIFS(#REF!,#REF!,'(Inc) OU Profitability'!A13)</f>
        <v>#REF!</v>
      </c>
      <c r="C13" s="3" t="e">
        <f>SUMIFS(#REF!,#REF!,'(Inc) OU Profitability'!A13)</f>
        <v>#REF!</v>
      </c>
      <c r="D13" s="3" t="e">
        <f>SUMIFS(#REF!,#REF!,'(Inc) OU Profitability'!A13)</f>
        <v>#REF!</v>
      </c>
      <c r="E13" s="3" t="e">
        <f>SUMIFS(#REF!,#REF!,'(Inc) OU Profitability'!A13)</f>
        <v>#REF!</v>
      </c>
      <c r="F13" s="3" t="e">
        <f t="shared" si="0"/>
        <v>#REF!</v>
      </c>
      <c r="G13" s="3" t="e">
        <f>SUMIFS(#REF!,#REF!,'(Inc) OU Profitability'!A13)</f>
        <v>#REF!</v>
      </c>
      <c r="H13" s="3" t="e">
        <f t="shared" si="1"/>
        <v>#REF!</v>
      </c>
      <c r="I13" s="5" t="str">
        <f t="shared" si="2"/>
        <v>-</v>
      </c>
    </row>
    <row r="14" spans="1:11">
      <c r="A14" s="2" t="s">
        <v>252</v>
      </c>
      <c r="B14" s="3" t="e">
        <f>SUMIFS(#REF!,#REF!,'(Inc) OU Profitability'!A14)</f>
        <v>#REF!</v>
      </c>
      <c r="C14" s="3" t="e">
        <f>SUMIFS(#REF!,#REF!,'(Inc) OU Profitability'!A14)</f>
        <v>#REF!</v>
      </c>
      <c r="D14" s="3" t="e">
        <f>SUMIFS(#REF!,#REF!,'(Inc) OU Profitability'!A14)</f>
        <v>#REF!</v>
      </c>
      <c r="E14" s="3" t="e">
        <f>SUMIFS(#REF!,#REF!,'(Inc) OU Profitability'!A14)</f>
        <v>#REF!</v>
      </c>
      <c r="F14" s="3" t="e">
        <f t="shared" si="0"/>
        <v>#REF!</v>
      </c>
      <c r="G14" s="3" t="e">
        <f>SUMIFS(#REF!,#REF!,'(Inc) OU Profitability'!A14)</f>
        <v>#REF!</v>
      </c>
      <c r="H14" s="3" t="e">
        <f t="shared" si="1"/>
        <v>#REF!</v>
      </c>
      <c r="I14" s="5" t="str">
        <f t="shared" si="2"/>
        <v>-</v>
      </c>
    </row>
    <row r="15" spans="1:11">
      <c r="A15" s="2" t="s">
        <v>262</v>
      </c>
      <c r="B15" s="3" t="e">
        <f>SUMIFS(#REF!,#REF!,'(Inc) OU Profitability'!A15)</f>
        <v>#REF!</v>
      </c>
      <c r="C15" s="3" t="e">
        <f>SUMIFS(#REF!,#REF!,'(Inc) OU Profitability'!A15)</f>
        <v>#REF!</v>
      </c>
      <c r="D15" s="3" t="e">
        <f>SUMIFS(#REF!,#REF!,'(Inc) OU Profitability'!A15)</f>
        <v>#REF!</v>
      </c>
      <c r="E15" s="3" t="e">
        <f>SUMIFS(#REF!,#REF!,'(Inc) OU Profitability'!A15)</f>
        <v>#REF!</v>
      </c>
      <c r="F15" s="3" t="e">
        <f t="shared" si="0"/>
        <v>#REF!</v>
      </c>
      <c r="G15" s="3" t="e">
        <f>SUMIFS(#REF!,#REF!,'(Inc) OU Profitability'!A15)</f>
        <v>#REF!</v>
      </c>
      <c r="H15" s="3" t="e">
        <f t="shared" si="1"/>
        <v>#REF!</v>
      </c>
      <c r="I15" s="5" t="str">
        <f t="shared" si="2"/>
        <v>-</v>
      </c>
    </row>
    <row r="16" spans="1:11">
      <c r="A16" s="2" t="s">
        <v>270</v>
      </c>
      <c r="B16" s="3" t="e">
        <f>SUMIFS(#REF!,#REF!,'(Inc) OU Profitability'!A16)</f>
        <v>#REF!</v>
      </c>
      <c r="C16" s="3" t="e">
        <f>SUMIFS(#REF!,#REF!,'(Inc) OU Profitability'!A16)</f>
        <v>#REF!</v>
      </c>
      <c r="D16" s="3" t="e">
        <f>SUMIFS(#REF!,#REF!,'(Inc) OU Profitability'!A16)</f>
        <v>#REF!</v>
      </c>
      <c r="E16" s="3" t="e">
        <f>SUMIFS(#REF!,#REF!,'(Inc) OU Profitability'!A16)</f>
        <v>#REF!</v>
      </c>
      <c r="F16" s="3" t="e">
        <f t="shared" si="0"/>
        <v>#REF!</v>
      </c>
      <c r="G16" s="3" t="e">
        <f>SUMIFS(#REF!,#REF!,'(Inc) OU Profitability'!A16)</f>
        <v>#REF!</v>
      </c>
      <c r="H16" s="3" t="e">
        <f t="shared" si="1"/>
        <v>#REF!</v>
      </c>
      <c r="I16" s="5" t="str">
        <f t="shared" si="2"/>
        <v>-</v>
      </c>
    </row>
    <row r="17" spans="1:9">
      <c r="A17" s="2" t="s">
        <v>278</v>
      </c>
      <c r="B17" s="3" t="e">
        <f>SUMIFS(#REF!,#REF!,'(Inc) OU Profitability'!A17)</f>
        <v>#REF!</v>
      </c>
      <c r="C17" s="3" t="e">
        <f>SUMIFS(#REF!,#REF!,'(Inc) OU Profitability'!A17)</f>
        <v>#REF!</v>
      </c>
      <c r="D17" s="3" t="e">
        <f>SUMIFS(#REF!,#REF!,'(Inc) OU Profitability'!A17)</f>
        <v>#REF!</v>
      </c>
      <c r="E17" s="3" t="e">
        <f>SUMIFS(#REF!,#REF!,'(Inc) OU Profitability'!A17)</f>
        <v>#REF!</v>
      </c>
      <c r="F17" s="3" t="e">
        <f t="shared" si="0"/>
        <v>#REF!</v>
      </c>
      <c r="G17" s="3" t="e">
        <f>SUMIFS(#REF!,#REF!,'(Inc) OU Profitability'!A17)</f>
        <v>#REF!</v>
      </c>
      <c r="H17" s="3" t="e">
        <f t="shared" si="1"/>
        <v>#REF!</v>
      </c>
      <c r="I17" s="5" t="str">
        <f t="shared" si="2"/>
        <v>-</v>
      </c>
    </row>
    <row r="18" spans="1:9">
      <c r="A18" s="2" t="s">
        <v>392</v>
      </c>
      <c r="B18" s="6" t="e">
        <f t="shared" ref="B18:H18" si="3">SUM(B3:B17)</f>
        <v>#REF!</v>
      </c>
      <c r="C18" s="6" t="e">
        <f t="shared" si="3"/>
        <v>#REF!</v>
      </c>
      <c r="D18" s="6" t="e">
        <f t="shared" si="3"/>
        <v>#REF!</v>
      </c>
      <c r="E18" s="6" t="e">
        <f t="shared" si="3"/>
        <v>#REF!</v>
      </c>
      <c r="F18" s="6" t="e">
        <f t="shared" si="3"/>
        <v>#REF!</v>
      </c>
      <c r="G18" s="6" t="e">
        <f t="shared" si="3"/>
        <v>#REF!</v>
      </c>
      <c r="H18" s="6" t="e">
        <f t="shared" si="3"/>
        <v>#REF!</v>
      </c>
      <c r="I18" s="7" t="str">
        <f t="shared" si="2"/>
        <v>-</v>
      </c>
    </row>
    <row r="19" spans="1:9">
      <c r="B19" s="8" t="e">
        <f t="shared" ref="B19:E19" si="4">B18/$F$18</f>
        <v>#REF!</v>
      </c>
      <c r="C19" s="8" t="e">
        <f t="shared" si="4"/>
        <v>#REF!</v>
      </c>
      <c r="D19" s="8" t="e">
        <f t="shared" si="4"/>
        <v>#REF!</v>
      </c>
      <c r="E19" s="8" t="e">
        <f t="shared" si="4"/>
        <v>#REF!</v>
      </c>
      <c r="F19" s="8">
        <v>1</v>
      </c>
      <c r="G19" s="3"/>
      <c r="H19" s="3"/>
      <c r="I19" s="3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Drop Down Lists</vt:lpstr>
      <vt:lpstr>Cost Calculator</vt:lpstr>
      <vt:lpstr>Calculator Raw</vt:lpstr>
      <vt:lpstr>Assumption_Distance</vt:lpstr>
      <vt:lpstr>Vehicle_Maintenance</vt:lpstr>
      <vt:lpstr>Vehicle EMI Sheet</vt:lpstr>
      <vt:lpstr>Assumption_Mileage</vt:lpstr>
      <vt:lpstr>Assumption_Salary</vt:lpstr>
      <vt:lpstr>(Inc) OU Profitability</vt:lpstr>
      <vt:lpstr>Cluster Mapping</vt:lpstr>
      <vt:lpstr>Vehicle Mapping</vt:lpstr>
      <vt:lpstr>Ahmedabad</vt:lpstr>
      <vt:lpstr>Ambala</vt:lpstr>
      <vt:lpstr>Bangalore</vt:lpstr>
      <vt:lpstr>Chennai</vt:lpstr>
      <vt:lpstr>Cluster</vt:lpstr>
      <vt:lpstr>Coimbatore</vt:lpstr>
      <vt:lpstr>Delhi</vt:lpstr>
      <vt:lpstr>Guwahati</vt:lpstr>
      <vt:lpstr>Hyderabad</vt:lpstr>
      <vt:lpstr>Indore</vt:lpstr>
      <vt:lpstr>Jaipur</vt:lpstr>
      <vt:lpstr>Jamshedpur</vt:lpstr>
      <vt:lpstr>Kolkata</vt:lpstr>
      <vt:lpstr>Lucknow</vt:lpstr>
      <vt:lpstr>Mumbai</vt:lpstr>
      <vt:lpstr>Nagpur</vt:lpstr>
      <vt:lpstr>Noida</vt:lpstr>
      <vt:lpstr>Pune</vt:lpstr>
      <vt:lpstr>Veh_Cat</vt:lpstr>
      <vt:lpstr>Vehicle</vt:lpstr>
      <vt:lpstr>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Aritra Basu</cp:lastModifiedBy>
  <dcterms:created xsi:type="dcterms:W3CDTF">2021-09-26T05:08:58Z</dcterms:created>
  <dcterms:modified xsi:type="dcterms:W3CDTF">2023-06-30T12:07:10Z</dcterms:modified>
</cp:coreProperties>
</file>