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Model" sheetId="1" r:id="rId1"/>
  </sheets>
  <externalReferences>
    <externalReference r:id="rId2"/>
  </externalReferences>
  <definedNames>
    <definedName name="b">#REF!</definedName>
    <definedName name="Cluster">'[1]Drop Down Lists'!$A$2:$A$18</definedName>
    <definedName name="cp">#REF!</definedName>
    <definedName name="p">#REF!</definedName>
    <definedName name="Veh_Cat">'[1]Drop Down Lists'!$AA$2:$AA$14</definedName>
    <definedName name="Vehicle">'[1]Drop Down Lists'!$W$2:$W$21</definedName>
    <definedName name="Year">'[1]Drop Down Lists'!$Y$2:$Y$1048576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6" i="1"/>
  <c r="E15" i="1"/>
  <c r="E14" i="1"/>
  <c r="E13" i="1"/>
  <c r="C12" i="1"/>
  <c r="E12" i="1"/>
  <c r="E10" i="1"/>
  <c r="C16" i="1"/>
  <c r="C18" i="1"/>
  <c r="C19" i="1" s="1"/>
  <c r="C20" i="1" s="1"/>
  <c r="C15" i="1"/>
  <c r="C14" i="1"/>
  <c r="C13" i="1"/>
  <c r="C10" i="1"/>
</calcChain>
</file>

<file path=xl/sharedStrings.xml><?xml version="1.0" encoding="utf-8"?>
<sst xmlns="http://schemas.openxmlformats.org/spreadsheetml/2006/main" count="54" uniqueCount="31">
  <si>
    <t>Delivery window</t>
  </si>
  <si>
    <t>minutes</t>
  </si>
  <si>
    <t>kg</t>
  </si>
  <si>
    <t xml:space="preserve">Distance range </t>
  </si>
  <si>
    <t>km</t>
  </si>
  <si>
    <t>km/hr</t>
  </si>
  <si>
    <t>Utilization</t>
  </si>
  <si>
    <t>Time per trip</t>
  </si>
  <si>
    <t>Time available in delivery window</t>
  </si>
  <si>
    <t>Maximum trips possible</t>
  </si>
  <si>
    <t>Tonnage daily</t>
  </si>
  <si>
    <t>Tonnage month</t>
  </si>
  <si>
    <t>INR</t>
  </si>
  <si>
    <t>liters</t>
  </si>
  <si>
    <t>Cost of fuel</t>
  </si>
  <si>
    <t>Monthly fuel cost</t>
  </si>
  <si>
    <t>Team</t>
  </si>
  <si>
    <t>EMI</t>
  </si>
  <si>
    <t>Total cost</t>
  </si>
  <si>
    <t>Partner 1</t>
  </si>
  <si>
    <t>Partner 2</t>
  </si>
  <si>
    <t>Working days per month</t>
  </si>
  <si>
    <t>Mileage</t>
  </si>
  <si>
    <t>kmpl</t>
  </si>
  <si>
    <t>Fuel consumed</t>
  </si>
  <si>
    <t>Cost per kg</t>
  </si>
  <si>
    <t>Average speed of vehicle per trip</t>
  </si>
  <si>
    <t xml:space="preserve">Vehicle Capacity </t>
  </si>
  <si>
    <t>Geography
based inputs</t>
  </si>
  <si>
    <t>Partner 
dependent inputs
(same for both partners)</t>
  </si>
  <si>
    <t>Model to arrive at cost per kg of two partners with same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</si>
</sst>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Nunito"/>
      <family val="2"/>
    </font>
    <font>
      <b/>
      <sz val="11"/>
      <color rgb="FF3F3F3F"/>
      <name val="Nunito"/>
      <family val="2"/>
    </font>
    <font>
      <sz val="11"/>
      <color theme="1"/>
      <name val="Nunito"/>
    </font>
    <font>
      <b/>
      <sz val="11"/>
      <color rgb="FF3F3F3F"/>
      <name val="Nunito"/>
    </font>
    <font>
      <sz val="11"/>
      <name val="Nunito"/>
    </font>
    <font>
      <b/>
      <sz val="11"/>
      <color theme="1"/>
      <name val="Nunito"/>
    </font>
    <font>
      <b/>
      <sz val="14"/>
      <color theme="1"/>
      <name val="Nunito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medium">
        <color indexed="64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61">
    <xf numFmtId="0" fontId="0" fillId="0" borderId="0" xfId="0"/>
    <xf numFmtId="0" fontId="4" fillId="0" borderId="0" xfId="1" applyFont="1"/>
    <xf numFmtId="3" fontId="4" fillId="0" borderId="0" xfId="1" applyNumberFormat="1" applyFont="1"/>
    <xf numFmtId="0" fontId="4" fillId="0" borderId="3" xfId="1" applyFont="1" applyBorder="1"/>
    <xf numFmtId="0" fontId="4" fillId="0" borderId="4" xfId="1" applyFont="1" applyBorder="1"/>
    <xf numFmtId="18" fontId="4" fillId="0" borderId="5" xfId="1" applyNumberFormat="1" applyFont="1" applyBorder="1"/>
    <xf numFmtId="0" fontId="5" fillId="3" borderId="8" xfId="3" applyFont="1" applyBorder="1"/>
    <xf numFmtId="0" fontId="5" fillId="3" borderId="9" xfId="3" applyFont="1" applyBorder="1"/>
    <xf numFmtId="0" fontId="4" fillId="0" borderId="10" xfId="1" applyFont="1" applyBorder="1"/>
    <xf numFmtId="0" fontId="4" fillId="0" borderId="11" xfId="1" applyFont="1" applyBorder="1"/>
    <xf numFmtId="0" fontId="4" fillId="0" borderId="15" xfId="1" applyFont="1" applyBorder="1"/>
    <xf numFmtId="0" fontId="4" fillId="0" borderId="16" xfId="1" applyFont="1" applyBorder="1"/>
    <xf numFmtId="0" fontId="4" fillId="0" borderId="17" xfId="1" applyFont="1" applyBorder="1"/>
    <xf numFmtId="0" fontId="4" fillId="0" borderId="23" xfId="2" applyFont="1" applyFill="1" applyBorder="1"/>
    <xf numFmtId="0" fontId="4" fillId="0" borderId="24" xfId="2" applyFont="1" applyFill="1" applyBorder="1"/>
    <xf numFmtId="0" fontId="4" fillId="0" borderId="25" xfId="2" applyFont="1" applyFill="1" applyBorder="1"/>
    <xf numFmtId="0" fontId="4" fillId="0" borderId="20" xfId="1" applyFont="1" applyBorder="1"/>
    <xf numFmtId="0" fontId="4" fillId="0" borderId="21" xfId="1" applyFont="1" applyBorder="1"/>
    <xf numFmtId="0" fontId="5" fillId="3" borderId="26" xfId="3" applyFont="1" applyBorder="1"/>
    <xf numFmtId="0" fontId="5" fillId="3" borderId="27" xfId="3" applyFont="1" applyBorder="1"/>
    <xf numFmtId="9" fontId="4" fillId="0" borderId="11" xfId="1" applyNumberFormat="1" applyFont="1" applyBorder="1"/>
    <xf numFmtId="18" fontId="4" fillId="0" borderId="12" xfId="1" applyNumberFormat="1" applyFont="1" applyBorder="1"/>
    <xf numFmtId="1" fontId="4" fillId="0" borderId="10" xfId="1" applyNumberFormat="1" applyFont="1" applyBorder="1"/>
    <xf numFmtId="3" fontId="4" fillId="0" borderId="11" xfId="1" applyNumberFormat="1" applyFont="1" applyBorder="1"/>
    <xf numFmtId="2" fontId="4" fillId="0" borderId="11" xfId="1" applyNumberFormat="1" applyFont="1" applyBorder="1"/>
    <xf numFmtId="3" fontId="5" fillId="3" borderId="13" xfId="3" applyNumberFormat="1" applyFont="1" applyBorder="1"/>
    <xf numFmtId="4" fontId="5" fillId="3" borderId="14" xfId="3" applyNumberFormat="1" applyFont="1" applyBorder="1"/>
    <xf numFmtId="0" fontId="4" fillId="0" borderId="28" xfId="1" applyFont="1" applyBorder="1"/>
    <xf numFmtId="0" fontId="4" fillId="0" borderId="29" xfId="1" applyFont="1" applyBorder="1"/>
    <xf numFmtId="9" fontId="4" fillId="0" borderId="29" xfId="1" applyNumberFormat="1" applyFont="1" applyBorder="1"/>
    <xf numFmtId="18" fontId="4" fillId="0" borderId="30" xfId="1" applyNumberFormat="1" applyFont="1" applyBorder="1"/>
    <xf numFmtId="1" fontId="4" fillId="0" borderId="28" xfId="1" applyNumberFormat="1" applyFont="1" applyBorder="1"/>
    <xf numFmtId="3" fontId="4" fillId="0" borderId="29" xfId="1" applyNumberFormat="1" applyFont="1" applyBorder="1"/>
    <xf numFmtId="3" fontId="4" fillId="0" borderId="7" xfId="1" applyNumberFormat="1" applyFont="1" applyBorder="1"/>
    <xf numFmtId="2" fontId="4" fillId="0" borderId="29" xfId="1" applyNumberFormat="1" applyFont="1" applyBorder="1"/>
    <xf numFmtId="3" fontId="5" fillId="3" borderId="31" xfId="3" applyNumberFormat="1" applyFont="1" applyBorder="1"/>
    <xf numFmtId="4" fontId="5" fillId="3" borderId="32" xfId="3" applyNumberFormat="1" applyFont="1" applyBorder="1"/>
    <xf numFmtId="0" fontId="6" fillId="0" borderId="20" xfId="1" applyFont="1" applyBorder="1"/>
    <xf numFmtId="0" fontId="6" fillId="0" borderId="28" xfId="1" applyFont="1" applyBorder="1"/>
    <xf numFmtId="0" fontId="6" fillId="0" borderId="3" xfId="1" applyFont="1" applyBorder="1"/>
    <xf numFmtId="0" fontId="6" fillId="0" borderId="10" xfId="1" applyFont="1" applyBorder="1"/>
    <xf numFmtId="0" fontId="6" fillId="0" borderId="21" xfId="1" applyFont="1" applyBorder="1"/>
    <xf numFmtId="0" fontId="6" fillId="0" borderId="29" xfId="1" applyFont="1" applyBorder="1"/>
    <xf numFmtId="0" fontId="6" fillId="0" borderId="4" xfId="1" applyFont="1" applyBorder="1"/>
    <xf numFmtId="0" fontId="6" fillId="0" borderId="11" xfId="1" applyFont="1" applyBorder="1"/>
    <xf numFmtId="0" fontId="6" fillId="0" borderId="22" xfId="1" applyFont="1" applyBorder="1"/>
    <xf numFmtId="0" fontId="6" fillId="0" borderId="30" xfId="1" applyFont="1" applyBorder="1"/>
    <xf numFmtId="0" fontId="6" fillId="0" borderId="5" xfId="1" applyFont="1" applyBorder="1"/>
    <xf numFmtId="0" fontId="6" fillId="0" borderId="12" xfId="1" applyFont="1" applyBorder="1"/>
    <xf numFmtId="0" fontId="7" fillId="0" borderId="6" xfId="1" applyFont="1" applyBorder="1" applyAlignment="1">
      <alignment horizontal="center"/>
    </xf>
    <xf numFmtId="0" fontId="7" fillId="0" borderId="19" xfId="1" applyFont="1" applyBorder="1" applyAlignment="1">
      <alignment horizontal="center"/>
    </xf>
    <xf numFmtId="0" fontId="7" fillId="0" borderId="18" xfId="1" applyFont="1" applyBorder="1" applyAlignment="1">
      <alignment horizontal="center"/>
    </xf>
    <xf numFmtId="0" fontId="4" fillId="0" borderId="15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8" fillId="0" borderId="33" xfId="1" applyFont="1" applyBorder="1" applyAlignment="1">
      <alignment horizontal="left" vertical="center" wrapText="1"/>
    </xf>
    <xf numFmtId="0" fontId="8" fillId="0" borderId="34" xfId="1" applyFont="1" applyBorder="1" applyAlignment="1">
      <alignment horizontal="left" vertical="center" wrapText="1"/>
    </xf>
    <xf numFmtId="1" fontId="4" fillId="0" borderId="7" xfId="1" applyNumberFormat="1" applyFont="1" applyBorder="1"/>
    <xf numFmtId="1" fontId="4" fillId="0" borderId="29" xfId="1" applyNumberFormat="1" applyFont="1" applyBorder="1"/>
    <xf numFmtId="1" fontId="4" fillId="0" borderId="0" xfId="1" applyNumberFormat="1" applyFont="1"/>
    <xf numFmtId="1" fontId="4" fillId="0" borderId="11" xfId="1" applyNumberFormat="1" applyFont="1" applyBorder="1"/>
  </cellXfs>
  <cellStyles count="4">
    <cellStyle name="Input" xfId="2" builtinId="20"/>
    <cellStyle name="Normal" xfId="0" builtinId="0"/>
    <cellStyle name="Normal 2" xfId="1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hitjhurani/Google%20Drive/E%20commerce%20workshop/E-Commerce%20analyticsV1/operation%20analytics/Profitability%20Calculator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115" zoomScaleNormal="115" workbookViewId="0">
      <selection activeCell="E21" sqref="E21"/>
    </sheetView>
  </sheetViews>
  <sheetFormatPr defaultColWidth="10.875" defaultRowHeight="14.25"/>
  <cols>
    <col min="1" max="1" width="23.75" style="1" customWidth="1"/>
    <col min="2" max="2" width="35" style="1" customWidth="1"/>
    <col min="3" max="3" width="12.625" style="1" bestFit="1" customWidth="1"/>
    <col min="4" max="4" width="10.875" style="1"/>
    <col min="5" max="5" width="12.625" style="1" bestFit="1" customWidth="1"/>
    <col min="6" max="16384" width="10.875" style="1"/>
  </cols>
  <sheetData>
    <row r="1" spans="1:6" ht="48" customHeight="1" thickBot="1">
      <c r="A1" s="55" t="s">
        <v>30</v>
      </c>
      <c r="B1" s="56"/>
      <c r="C1" s="49" t="s">
        <v>19</v>
      </c>
      <c r="D1" s="50"/>
      <c r="E1" s="51" t="s">
        <v>20</v>
      </c>
      <c r="F1" s="50"/>
    </row>
    <row r="2" spans="1:6">
      <c r="A2" s="52" t="s">
        <v>29</v>
      </c>
      <c r="B2" s="37" t="s">
        <v>27</v>
      </c>
      <c r="C2" s="38">
        <v>2000</v>
      </c>
      <c r="D2" s="39" t="s">
        <v>2</v>
      </c>
      <c r="E2" s="40">
        <v>2000</v>
      </c>
      <c r="F2" s="39" t="s">
        <v>2</v>
      </c>
    </row>
    <row r="3" spans="1:6">
      <c r="A3" s="53"/>
      <c r="B3" s="41" t="s">
        <v>16</v>
      </c>
      <c r="C3" s="42">
        <v>25000</v>
      </c>
      <c r="D3" s="43" t="s">
        <v>12</v>
      </c>
      <c r="E3" s="44">
        <v>25000</v>
      </c>
      <c r="F3" s="43" t="s">
        <v>12</v>
      </c>
    </row>
    <row r="4" spans="1:6">
      <c r="A4" s="53"/>
      <c r="B4" s="41" t="s">
        <v>17</v>
      </c>
      <c r="C4" s="42">
        <v>5000</v>
      </c>
      <c r="D4" s="43" t="s">
        <v>12</v>
      </c>
      <c r="E4" s="44">
        <v>5000</v>
      </c>
      <c r="F4" s="43" t="s">
        <v>12</v>
      </c>
    </row>
    <row r="5" spans="1:6" ht="15" thickBot="1">
      <c r="A5" s="54"/>
      <c r="B5" s="45" t="s">
        <v>21</v>
      </c>
      <c r="C5" s="46">
        <v>27</v>
      </c>
      <c r="D5" s="47"/>
      <c r="E5" s="48">
        <v>27</v>
      </c>
      <c r="F5" s="47"/>
    </row>
    <row r="6" spans="1:6">
      <c r="A6" s="52" t="s">
        <v>28</v>
      </c>
      <c r="B6" s="13" t="s">
        <v>22</v>
      </c>
      <c r="C6" s="27">
        <v>6</v>
      </c>
      <c r="D6" s="3" t="s">
        <v>23</v>
      </c>
      <c r="E6" s="8">
        <v>10</v>
      </c>
      <c r="F6" s="3" t="s">
        <v>23</v>
      </c>
    </row>
    <row r="7" spans="1:6">
      <c r="A7" s="53"/>
      <c r="B7" s="14" t="s">
        <v>3</v>
      </c>
      <c r="C7" s="28">
        <v>8</v>
      </c>
      <c r="D7" s="4" t="s">
        <v>4</v>
      </c>
      <c r="E7" s="9">
        <v>50</v>
      </c>
      <c r="F7" s="4" t="s">
        <v>4</v>
      </c>
    </row>
    <row r="8" spans="1:6">
      <c r="A8" s="53"/>
      <c r="B8" s="14" t="s">
        <v>26</v>
      </c>
      <c r="C8" s="28">
        <v>20</v>
      </c>
      <c r="D8" s="4" t="s">
        <v>5</v>
      </c>
      <c r="E8" s="9">
        <v>40</v>
      </c>
      <c r="F8" s="4" t="s">
        <v>5</v>
      </c>
    </row>
    <row r="9" spans="1:6">
      <c r="A9" s="53"/>
      <c r="B9" s="14" t="s">
        <v>6</v>
      </c>
      <c r="C9" s="29">
        <v>0.7</v>
      </c>
      <c r="D9" s="4"/>
      <c r="E9" s="20">
        <v>0.25</v>
      </c>
      <c r="F9" s="4"/>
    </row>
    <row r="10" spans="1:6">
      <c r="A10" s="53"/>
      <c r="B10" s="14" t="s">
        <v>7</v>
      </c>
      <c r="C10" s="28">
        <f>(C7/C8)*60</f>
        <v>24</v>
      </c>
      <c r="D10" s="4" t="s">
        <v>1</v>
      </c>
      <c r="E10" s="9">
        <f>(E7/E8)*60</f>
        <v>75</v>
      </c>
      <c r="F10" s="4" t="s">
        <v>1</v>
      </c>
    </row>
    <row r="11" spans="1:6" ht="15" thickBot="1">
      <c r="A11" s="54"/>
      <c r="B11" s="15" t="s">
        <v>0</v>
      </c>
      <c r="C11" s="30">
        <v>0.41666666666666669</v>
      </c>
      <c r="D11" s="5">
        <v>0.72916666666666663</v>
      </c>
      <c r="E11" s="21">
        <v>0.375</v>
      </c>
      <c r="F11" s="5">
        <v>0.875</v>
      </c>
    </row>
    <row r="12" spans="1:6">
      <c r="A12" s="10"/>
      <c r="B12" s="16" t="s">
        <v>8</v>
      </c>
      <c r="C12" s="31">
        <f>((17-10)*60)+30</f>
        <v>450</v>
      </c>
      <c r="D12" s="3" t="s">
        <v>1</v>
      </c>
      <c r="E12" s="22">
        <f>((21-9)*60)</f>
        <v>720</v>
      </c>
      <c r="F12" s="3" t="s">
        <v>1</v>
      </c>
    </row>
    <row r="13" spans="1:6">
      <c r="A13" s="11"/>
      <c r="B13" s="1" t="s">
        <v>9</v>
      </c>
      <c r="C13" s="57">
        <f>FLOOR(C12/(2*C10),1)</f>
        <v>9</v>
      </c>
      <c r="D13" s="4"/>
      <c r="E13" s="59">
        <f>CEILING(E12/(E10*2),1)</f>
        <v>5</v>
      </c>
      <c r="F13" s="4"/>
    </row>
    <row r="14" spans="1:6">
      <c r="A14" s="11"/>
      <c r="B14" s="17" t="s">
        <v>10</v>
      </c>
      <c r="C14" s="32">
        <f>((C2*C9)*9)</f>
        <v>12600</v>
      </c>
      <c r="D14" s="4" t="s">
        <v>2</v>
      </c>
      <c r="E14" s="23">
        <f>(E2*E9)*E13</f>
        <v>2500</v>
      </c>
      <c r="F14" s="4" t="s">
        <v>2</v>
      </c>
    </row>
    <row r="15" spans="1:6">
      <c r="A15" s="11"/>
      <c r="B15" s="1" t="s">
        <v>11</v>
      </c>
      <c r="C15" s="33">
        <f>C14*C5</f>
        <v>340200</v>
      </c>
      <c r="D15" s="4" t="s">
        <v>2</v>
      </c>
      <c r="E15" s="2">
        <f>E14*E5</f>
        <v>67500</v>
      </c>
      <c r="F15" s="4" t="s">
        <v>2</v>
      </c>
    </row>
    <row r="16" spans="1:6">
      <c r="A16" s="11"/>
      <c r="B16" s="17" t="s">
        <v>24</v>
      </c>
      <c r="C16" s="58">
        <f>((C7*2)*9)/C6</f>
        <v>24</v>
      </c>
      <c r="D16" s="4" t="s">
        <v>13</v>
      </c>
      <c r="E16" s="60">
        <f>((E7*2)*E13)/E6</f>
        <v>50</v>
      </c>
      <c r="F16" s="4" t="s">
        <v>13</v>
      </c>
    </row>
    <row r="17" spans="1:6">
      <c r="A17" s="11"/>
      <c r="B17" s="17" t="s">
        <v>14</v>
      </c>
      <c r="C17" s="34">
        <v>100</v>
      </c>
      <c r="D17" s="4" t="s">
        <v>12</v>
      </c>
      <c r="E17" s="24">
        <v>100</v>
      </c>
      <c r="F17" s="4" t="s">
        <v>12</v>
      </c>
    </row>
    <row r="18" spans="1:6" ht="15">
      <c r="A18" s="11"/>
      <c r="B18" s="18" t="s">
        <v>15</v>
      </c>
      <c r="C18" s="35">
        <f>(C16*C17)*C5</f>
        <v>64800</v>
      </c>
      <c r="D18" s="6" t="s">
        <v>12</v>
      </c>
      <c r="E18" s="25">
        <f>(E16*E17)*E5</f>
        <v>135000</v>
      </c>
      <c r="F18" s="6" t="s">
        <v>12</v>
      </c>
    </row>
    <row r="19" spans="1:6" ht="15">
      <c r="A19" s="11"/>
      <c r="B19" s="18" t="s">
        <v>18</v>
      </c>
      <c r="C19" s="35">
        <f>(C18+C3+C4)</f>
        <v>94800</v>
      </c>
      <c r="D19" s="6" t="s">
        <v>12</v>
      </c>
      <c r="E19" s="25">
        <f>(E18+E3+E4)</f>
        <v>165000</v>
      </c>
      <c r="F19" s="6" t="s">
        <v>12</v>
      </c>
    </row>
    <row r="20" spans="1:6" ht="15.75" thickBot="1">
      <c r="A20" s="12"/>
      <c r="B20" s="19" t="s">
        <v>25</v>
      </c>
      <c r="C20" s="36">
        <f>C19/C15</f>
        <v>0.27865961199294531</v>
      </c>
      <c r="D20" s="7" t="s">
        <v>12</v>
      </c>
      <c r="E20" s="26">
        <f>(E19/E15)</f>
        <v>2.4444444444444446</v>
      </c>
      <c r="F20" s="7" t="s">
        <v>12</v>
      </c>
    </row>
  </sheetData>
  <mergeCells count="5">
    <mergeCell ref="C1:D1"/>
    <mergeCell ref="E1:F1"/>
    <mergeCell ref="A6:A11"/>
    <mergeCell ref="A2:A5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Aritra Basu</cp:lastModifiedBy>
  <dcterms:created xsi:type="dcterms:W3CDTF">2021-09-23T06:22:16Z</dcterms:created>
  <dcterms:modified xsi:type="dcterms:W3CDTF">2023-06-20T09:05:47Z</dcterms:modified>
</cp:coreProperties>
</file>