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18CD33AD-69EF-4531-94E9-2C9408544CD9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PatientDetails" sheetId="1" r:id="rId1"/>
    <sheet name="WardCharges" sheetId="2" r:id="rId2"/>
    <sheet name="Patient Bill" sheetId="3" r:id="rId3"/>
    <sheet name="HospitalMaintenance" sheetId="4" r:id="rId4"/>
    <sheet name="HospitalEarnings-2021" sheetId="5" r:id="rId5"/>
    <sheet name="Summary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2" i="4"/>
  <c r="F2" i="3"/>
  <c r="F3" i="3"/>
  <c r="F4" i="3"/>
  <c r="F5" i="3"/>
  <c r="F6" i="3"/>
  <c r="F7" i="3"/>
  <c r="F8" i="3"/>
  <c r="F9" i="3"/>
  <c r="E3" i="3"/>
  <c r="E4" i="3"/>
  <c r="E5" i="3"/>
  <c r="E6" i="3"/>
  <c r="E7" i="3"/>
  <c r="E8" i="3"/>
  <c r="E9" i="3"/>
  <c r="E2" i="3"/>
  <c r="F2" i="1"/>
  <c r="F3" i="1"/>
  <c r="D2" i="3"/>
  <c r="D3" i="3"/>
  <c r="D4" i="3"/>
  <c r="D5" i="3"/>
  <c r="D6" i="3"/>
  <c r="D7" i="3"/>
  <c r="D8" i="3"/>
  <c r="D9" i="3"/>
  <c r="G2" i="1"/>
  <c r="G3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C3" i="5" l="1"/>
  <c r="C4" i="5"/>
  <c r="C5" i="5"/>
  <c r="C6" i="5"/>
  <c r="C7" i="5"/>
  <c r="C2" i="5"/>
  <c r="D7" i="5"/>
  <c r="E7" i="5" s="1" a="1"/>
  <c r="E7" i="5" s="1"/>
  <c r="D6" i="5"/>
  <c r="E6" i="5" s="1" a="1"/>
  <c r="E6" i="5" s="1"/>
  <c r="D5" i="5"/>
  <c r="E5" i="5" s="1" a="1"/>
  <c r="E5" i="5" s="1"/>
  <c r="D4" i="5"/>
  <c r="E4" i="5" s="1" a="1"/>
  <c r="E4" i="5" s="1"/>
  <c r="D3" i="5"/>
  <c r="E3" i="5" s="1" a="1"/>
  <c r="E3" i="5" s="1"/>
  <c r="D2" i="5"/>
  <c r="E2" i="5" s="1" a="1"/>
  <c r="E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<sst xmlns="http://schemas.openxmlformats.org/spreadsheetml/2006/main" count="102" uniqueCount="62">
  <si>
    <t>Patient Id</t>
  </si>
  <si>
    <t>Patient Name</t>
  </si>
  <si>
    <t>Gender</t>
  </si>
  <si>
    <t>Days</t>
  </si>
  <si>
    <t>WardType</t>
  </si>
  <si>
    <t>DoctorVisitFees</t>
  </si>
  <si>
    <t>Amount</t>
  </si>
  <si>
    <t>Alexa</t>
  </si>
  <si>
    <t>F</t>
  </si>
  <si>
    <t>ICU</t>
  </si>
  <si>
    <t>Jegan</t>
  </si>
  <si>
    <t>M</t>
  </si>
  <si>
    <t>Rithik</t>
  </si>
  <si>
    <t>CCU</t>
  </si>
  <si>
    <t>Roshini</t>
  </si>
  <si>
    <t>Normal</t>
  </si>
  <si>
    <t>Aisha</t>
  </si>
  <si>
    <t>Dhana</t>
  </si>
  <si>
    <t>Dinesh</t>
  </si>
  <si>
    <t>Srinika</t>
  </si>
  <si>
    <t>Charges</t>
  </si>
  <si>
    <t>DoctorFees</t>
  </si>
  <si>
    <t>Discharge Patient No</t>
  </si>
  <si>
    <t>DateOfJoining</t>
  </si>
  <si>
    <t>DateOfDischarge</t>
  </si>
  <si>
    <t>DischargeMonth</t>
  </si>
  <si>
    <t>No.of.Days</t>
  </si>
  <si>
    <t>AmountPaid</t>
  </si>
  <si>
    <t>Column1</t>
  </si>
  <si>
    <t>Column2</t>
  </si>
  <si>
    <t>Column3</t>
  </si>
  <si>
    <t>Column4</t>
  </si>
  <si>
    <t>Column5</t>
  </si>
  <si>
    <t>Column6</t>
  </si>
  <si>
    <t>Column8</t>
  </si>
  <si>
    <t>Column9</t>
  </si>
  <si>
    <t>Date</t>
  </si>
  <si>
    <t>Month</t>
  </si>
  <si>
    <t>MaintenanceDescription</t>
  </si>
  <si>
    <t>Cost</t>
  </si>
  <si>
    <t>Replace filter A/c</t>
  </si>
  <si>
    <t>Floor cleaning</t>
  </si>
  <si>
    <t>Electricity Bill</t>
  </si>
  <si>
    <t>Sweeper</t>
  </si>
  <si>
    <t>cleaning&amp;Sanitation</t>
  </si>
  <si>
    <t>Electricals(3rd Floor)</t>
  </si>
  <si>
    <t>Repairs</t>
  </si>
  <si>
    <t>MonthWise</t>
  </si>
  <si>
    <t>Expenditure</t>
  </si>
  <si>
    <t>Income</t>
  </si>
  <si>
    <t>Profit</t>
  </si>
  <si>
    <t>Status</t>
  </si>
  <si>
    <t>February</t>
  </si>
  <si>
    <t>March</t>
  </si>
  <si>
    <t>April</t>
  </si>
  <si>
    <t>May</t>
  </si>
  <si>
    <t>June</t>
  </si>
  <si>
    <t>July</t>
  </si>
  <si>
    <t>High</t>
  </si>
  <si>
    <t>Medium</t>
  </si>
  <si>
    <t>Low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</si>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</sst>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3E30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3" borderId="3" xfId="0" applyFill="1" applyBorder="1"/>
    <xf numFmtId="0" fontId="0" fillId="0" borderId="3" xfId="0" applyBorder="1"/>
    <xf numFmtId="0" fontId="0" fillId="4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0" fillId="6" borderId="10" xfId="0" applyFill="1" applyBorder="1"/>
    <xf numFmtId="14" fontId="0" fillId="6" borderId="11" xfId="0" applyNumberFormat="1" applyFill="1" applyBorder="1"/>
    <xf numFmtId="0" fontId="0" fillId="0" borderId="10" xfId="0" applyBorder="1"/>
    <xf numFmtId="14" fontId="0" fillId="0" borderId="11" xfId="0" applyNumberFormat="1" applyBorder="1"/>
    <xf numFmtId="0" fontId="0" fillId="4" borderId="12" xfId="0" applyFill="1" applyBorder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A3E30E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3E6DC-0DD2-4A7B-9DF9-5557BA9B976E}" name="Table1" displayName="Table1" ref="A1:G14" totalsRowShown="0" headerRowDxfId="20" dataDxfId="19" headerRowBorderDxfId="17" tableBorderDxfId="18" totalsRowBorderDxfId="16">
  <autoFilter ref="A1:G14" xr:uid="{3003E6DC-0DD2-4A7B-9DF9-5557BA9B976E}"/>
  <tableColumns count="7">
    <tableColumn id="1" xr3:uid="{5AE1DE46-2969-4EC6-9B56-B68FD1D478D2}" name="Patient Id" dataDxfId="15"/>
    <tableColumn id="2" xr3:uid="{AAD29FA1-A491-45FF-B49E-C74E008ECC0B}" name="Patient Name" dataDxfId="14"/>
    <tableColumn id="3" xr3:uid="{0D9AF684-B7A7-4AAC-B77C-36F1EA6F8418}" name="Gender" dataDxfId="13"/>
    <tableColumn id="4" xr3:uid="{80C59A52-F2CA-4544-8FC6-5A6B6125084D}" name="Days" dataDxfId="12"/>
    <tableColumn id="5" xr3:uid="{27F9913C-3FE2-4856-9EEA-1BD945317C52}" name="WardType" dataDxfId="11"/>
    <tableColumn id="6" xr3:uid="{ACDAD04C-A1F1-42DA-951F-531295520066}" name="DoctorVisitFees" dataDxfId="10">
      <calculatedColumnFormula>INDEX(Wards[DoctorFees],MATCH(Table1[[#This Row],[WardType]],Wards[WardType],0))*Table1[[#This Row],[Days]]</calculatedColumnFormula>
    </tableColumn>
    <tableColumn id="7" xr3:uid="{A73696F2-CBAF-4FFC-812F-69953BC9A35F}" name="Amount" dataDxfId="9">
      <calculatedColumnFormula>INDEX(Wards[Charges],MATCH(Table1[[#This Row],[WardType]],Wards[WardType],0))*Table1[[#This Row],[Days]]+Table1[[#This Row],[DoctorVisitFees]]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D984F8-56E8-4F02-9681-140A969B2504}" name="Wards" displayName="Wards" ref="A1:C4" totalsRowShown="0">
  <autoFilter ref="A1:C4" xr:uid="{98D984F8-56E8-4F02-9681-140A969B2504}"/>
  <tableColumns count="3">
    <tableColumn id="1" xr3:uid="{DBC3BD26-464F-4764-AAAA-9427ECB3A33D}" name="WardType"/>
    <tableColumn id="2" xr3:uid="{DA49176B-FAD6-4408-BCA9-863BF2CF83AC}" name="Charges"/>
    <tableColumn id="3" xr3:uid="{74392A06-0608-4BC5-8B23-D4B4F9D346CF}" name="DoctorFe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3F97A9-40EE-49EE-8121-169D2E59097D}" name="Table3" displayName="Table3" ref="A1:N14" totalsRowShown="0">
  <autoFilter ref="A1:N14" xr:uid="{A23F97A9-40EE-49EE-8121-169D2E59097D}"/>
  <tableColumns count="14">
    <tableColumn id="1" xr3:uid="{7D047722-9619-4787-BAF1-5E0F732273B1}" name="Discharge Patient No"/>
    <tableColumn id="2" xr3:uid="{5329E217-67F0-43CD-8778-61527C8785A8}" name="DateOfJoining"/>
    <tableColumn id="3" xr3:uid="{91E59050-E045-4C99-9CD6-60F03BFB7531}" name="DateOfDischarge"/>
    <tableColumn id="4" xr3:uid="{696DF20E-697A-4860-8786-A18D596666F8}" name="DischargeMonth" dataDxfId="8">
      <calculatedColumnFormula>TEXT(Table3[[#This Row],[DateOfDischarge]],"MMMM")</calculatedColumnFormula>
    </tableColumn>
    <tableColumn id="6" xr3:uid="{51DF23C3-AD16-43F4-A17E-26AA67630AF9}" name="No.of.Days" dataDxfId="7">
      <calculatedColumnFormula>SUMIF(Table1[Patient Id],Table3[[#This Row],[Discharge Patient No]],Table3[[#This Row],[DateOfDischarge]])</calculatedColumnFormula>
    </tableColumn>
    <tableColumn id="7" xr3:uid="{E1AD5091-499C-4F74-BF0C-EA07F26C8E36}" name="AmountPaid" dataDxfId="6">
      <calculatedColumnFormula>SUMIF(Table1[Patient Id],Table1[[#This Row],[Patient Id]],Table1[Amount])</calculatedColumnFormula>
    </tableColumn>
    <tableColumn id="9" xr3:uid="{80965B58-9F88-4B42-BADF-734ADAF81225}" name="Column1"/>
    <tableColumn id="10" xr3:uid="{615D6F06-EB73-472D-98B3-7E02F97F9BCD}" name="Column2"/>
    <tableColumn id="11" xr3:uid="{4E5FD195-862C-4025-BCE6-C31BD4071F08}" name="Column3"/>
    <tableColumn id="12" xr3:uid="{F3038360-F45A-45DB-8A2C-D1A111AEBAFD}" name="Column4"/>
    <tableColumn id="13" xr3:uid="{67317BC5-6D39-4230-B659-AEAD2E98598E}" name="Column5"/>
    <tableColumn id="14" xr3:uid="{8531F3DB-7A56-4E1F-B732-CE674BB87739}" name="Column6"/>
    <tableColumn id="15" xr3:uid="{BE4D8EC2-B56F-4EAC-AB97-3EE01F60B24D}" name="Column8"/>
    <tableColumn id="16" xr3:uid="{E48DD189-723C-4196-A48C-5A08DE014C47}" name="Column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C8B73A-57D6-41B9-B5A6-F455F64105E9}" name="Table5" displayName="Table5" ref="A1:D16" totalsRowShown="0">
  <autoFilter ref="A1:D16" xr:uid="{0CC8B73A-57D6-41B9-B5A6-F455F64105E9}"/>
  <tableColumns count="4">
    <tableColumn id="1" xr3:uid="{00321F8B-B6E3-41FD-9015-F1CFB91509E1}" name="Date"/>
    <tableColumn id="2" xr3:uid="{625FF23D-2F6F-419D-8658-A3C2EB412C9F}" name="Month" dataDxfId="5">
      <calculatedColumnFormula>TEXT(Table5[[#This Row],[Date]],"mmmm")</calculatedColumnFormula>
    </tableColumn>
    <tableColumn id="3" xr3:uid="{E19BA448-9596-48F4-B4C9-F1FAB20ABD83}" name="MaintenanceDescription"/>
    <tableColumn id="4" xr3:uid="{0264BA00-7AC0-412D-96D1-357501FF80DE}" name="Cos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DDD1DE-82B1-4E07-95A5-0CF853F2B842}" name="Table4" displayName="Table4" ref="A1:E12" totalsRowShown="0">
  <autoFilter ref="A1:E12" xr:uid="{19DDD1DE-82B1-4E07-95A5-0CF853F2B842}"/>
  <tableColumns count="5">
    <tableColumn id="1" xr3:uid="{B98150CD-B34D-4CB8-9930-A765531EE071}" name="MonthWise" dataDxfId="4">
      <calculatedColumnFormula array="1">_xludf.Month</calculatedColumnFormula>
    </tableColumn>
    <tableColumn id="3" xr3:uid="{40503AB5-F3ED-42B1-A175-1D8DB781CA8F}" name="Expenditure" dataDxfId="3">
      <calculatedColumnFormula>SUMIF(Table5[Month],Table4[[#This Row],[MonthWise]],Table5[Cost])</calculatedColumnFormula>
    </tableColumn>
    <tableColumn id="2" xr3:uid="{89EC01A8-7A5B-4449-8A00-E181D49E8186}" name="Income" dataDxfId="2">
      <calculatedColumnFormula>SUMIF(Table3[DischargeMonth],Table4[[#This Row],[MonthWise]],Table3[AmountPaid])</calculatedColumnFormula>
    </tableColumn>
    <tableColumn id="4" xr3:uid="{FA884735-7A54-45C3-9212-50BC62D95660}" name="Profit" dataDxfId="1">
      <calculatedColumnFormula>#REF!-#REF!</calculatedColumnFormula>
    </tableColumn>
    <tableColumn id="5" xr3:uid="{67564A1B-9B94-439C-A090-9E8B7B1315AF}" name="Status" dataDxfId="0">
      <calculatedColumnFormula array="1">INDEX(#REF!,MATCH(1,(#REF!&gt;=#REF!)*1,0))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05F78F-24C7-4E72-8700-59359032C620}" name="Table6" displayName="Table6" ref="A1:B6" totalsRowShown="0">
  <autoFilter ref="A1:B6" xr:uid="{9005F78F-24C7-4E72-8700-59359032C620}"/>
  <tableColumns count="2">
    <tableColumn id="2" xr3:uid="{5AFD0D00-A087-46E5-938C-702481931CBA}" name="Status"/>
    <tableColumn id="3" xr3:uid="{04C30540-344A-4C7A-9E98-9F1C863A0361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2" sqref="F2"/>
    </sheetView>
  </sheetViews>
  <sheetFormatPr defaultRowHeight="15"/>
  <cols>
    <col min="1" max="1" width="15" customWidth="1"/>
    <col min="2" max="2" width="26.28515625" customWidth="1"/>
    <col min="3" max="3" width="12.85546875" customWidth="1"/>
    <col min="4" max="4" width="13.140625" customWidth="1"/>
    <col min="5" max="5" width="22" customWidth="1"/>
    <col min="6" max="6" width="19.85546875" customWidth="1"/>
    <col min="7" max="7" width="13.7109375" customWidth="1"/>
  </cols>
  <sheetData>
    <row r="1" spans="1:7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</row>
    <row r="2" spans="1:7">
      <c r="A2" s="4">
        <v>1</v>
      </c>
      <c r="B2" s="1" t="s">
        <v>7</v>
      </c>
      <c r="C2" s="1" t="s">
        <v>8</v>
      </c>
      <c r="D2" s="1">
        <v>5</v>
      </c>
      <c r="E2" s="7" t="s">
        <v>9</v>
      </c>
      <c r="F2" s="22">
        <f>INDEX(Wards[DoctorFees],MATCH(Table1[[#This Row],[WardType]],Wards[WardType],0))*Table1[[#This Row],[Days]]</f>
        <v>1500</v>
      </c>
      <c r="G2" s="22">
        <f>INDEX(Wards[Charges],MATCH(Table1[[#This Row],[WardType]],Wards[WardType],0))*Table1[[#This Row],[Days]]+Table1[[#This Row],[DoctorVisitFees]]</f>
        <v>26500</v>
      </c>
    </row>
    <row r="3" spans="1:7">
      <c r="A3" s="5">
        <v>2</v>
      </c>
      <c r="B3" s="2" t="s">
        <v>10</v>
      </c>
      <c r="C3" s="2" t="s">
        <v>11</v>
      </c>
      <c r="D3" s="2">
        <v>1</v>
      </c>
      <c r="E3" s="8" t="s">
        <v>9</v>
      </c>
      <c r="F3" s="3">
        <f>INDEX(Wards[DoctorFees],MATCH(Table1[[#This Row],[WardType]],Wards[WardType],0))*Table1[[#This Row],[Days]]</f>
        <v>300</v>
      </c>
      <c r="G3" s="22">
        <f>INDEX(Wards[Charges],MATCH(Table1[[#This Row],[WardType]],Wards[WardType],0))*Table1[[#This Row],[Days]]+Table1[[#This Row],[DoctorVisitFees]]</f>
        <v>5300</v>
      </c>
    </row>
    <row r="4" spans="1:7">
      <c r="A4" s="6">
        <v>3</v>
      </c>
      <c r="B4" s="3" t="s">
        <v>12</v>
      </c>
      <c r="C4" s="3" t="s">
        <v>11</v>
      </c>
      <c r="D4" s="3">
        <v>3</v>
      </c>
      <c r="E4" s="9" t="s">
        <v>13</v>
      </c>
      <c r="F4" s="3">
        <f>INDEX(Wards[DoctorFees],MATCH(Table1[[#This Row],[WardType]],Wards[WardType],0))*Table1[[#This Row],[Days]]</f>
        <v>600</v>
      </c>
      <c r="G4" s="22">
        <f>INDEX(Wards[Charges],MATCH(Table1[[#This Row],[WardType]],Wards[WardType],0))*Table1[[#This Row],[Days]]+Table1[[#This Row],[DoctorVisitFees]]</f>
        <v>23100</v>
      </c>
    </row>
    <row r="5" spans="1:7">
      <c r="A5" s="5">
        <v>4</v>
      </c>
      <c r="B5" s="2" t="s">
        <v>14</v>
      </c>
      <c r="C5" s="2" t="s">
        <v>8</v>
      </c>
      <c r="D5" s="2">
        <v>10</v>
      </c>
      <c r="E5" s="8" t="s">
        <v>15</v>
      </c>
      <c r="F5" s="3">
        <f>INDEX(Wards[DoctorFees],MATCH(Table1[[#This Row],[WardType]],Wards[WardType],0))*Table1[[#This Row],[Days]]</f>
        <v>0</v>
      </c>
      <c r="G5" s="22">
        <f>INDEX(Wards[Charges],MATCH(Table1[[#This Row],[WardType]],Wards[WardType],0))*Table1[[#This Row],[Days]]+Table1[[#This Row],[DoctorVisitFees]]</f>
        <v>20000</v>
      </c>
    </row>
    <row r="6" spans="1:7">
      <c r="A6" s="6">
        <v>2</v>
      </c>
      <c r="B6" s="3" t="s">
        <v>10</v>
      </c>
      <c r="C6" s="3" t="s">
        <v>11</v>
      </c>
      <c r="D6" s="3">
        <v>6</v>
      </c>
      <c r="E6" s="9" t="s">
        <v>15</v>
      </c>
      <c r="F6" s="3">
        <f>INDEX(Wards[DoctorFees],MATCH(Table1[[#This Row],[WardType]],Wards[WardType],0))*Table1[[#This Row],[Days]]</f>
        <v>0</v>
      </c>
      <c r="G6" s="22">
        <f>INDEX(Wards[Charges],MATCH(Table1[[#This Row],[WardType]],Wards[WardType],0))*Table1[[#This Row],[Days]]+Table1[[#This Row],[DoctorVisitFees]]</f>
        <v>12000</v>
      </c>
    </row>
    <row r="7" spans="1:7">
      <c r="A7" s="5">
        <v>5</v>
      </c>
      <c r="B7" s="2" t="s">
        <v>16</v>
      </c>
      <c r="C7" s="2" t="s">
        <v>8</v>
      </c>
      <c r="D7" s="2">
        <v>2</v>
      </c>
      <c r="E7" s="8" t="s">
        <v>13</v>
      </c>
      <c r="F7" s="3">
        <f>INDEX(Wards[DoctorFees],MATCH(Table1[[#This Row],[WardType]],Wards[WardType],0))*Table1[[#This Row],[Days]]</f>
        <v>400</v>
      </c>
      <c r="G7" s="22">
        <f>INDEX(Wards[Charges],MATCH(Table1[[#This Row],[WardType]],Wards[WardType],0))*Table1[[#This Row],[Days]]+Table1[[#This Row],[DoctorVisitFees]]</f>
        <v>15400</v>
      </c>
    </row>
    <row r="8" spans="1:7">
      <c r="A8" s="6">
        <v>1</v>
      </c>
      <c r="B8" s="3" t="s">
        <v>7</v>
      </c>
      <c r="C8" s="3" t="s">
        <v>8</v>
      </c>
      <c r="D8" s="3">
        <v>2</v>
      </c>
      <c r="E8" s="9" t="s">
        <v>15</v>
      </c>
      <c r="F8" s="3">
        <f>INDEX(Wards[DoctorFees],MATCH(Table1[[#This Row],[WardType]],Wards[WardType],0))*Table1[[#This Row],[Days]]</f>
        <v>0</v>
      </c>
      <c r="G8" s="22">
        <f>INDEX(Wards[Charges],MATCH(Table1[[#This Row],[WardType]],Wards[WardType],0))*Table1[[#This Row],[Days]]+Table1[[#This Row],[DoctorVisitFees]]</f>
        <v>4000</v>
      </c>
    </row>
    <row r="9" spans="1:7">
      <c r="A9" s="5">
        <v>3</v>
      </c>
      <c r="B9" s="2" t="s">
        <v>12</v>
      </c>
      <c r="C9" s="2" t="s">
        <v>11</v>
      </c>
      <c r="D9" s="2">
        <v>1</v>
      </c>
      <c r="E9" s="8" t="s">
        <v>15</v>
      </c>
      <c r="F9" s="3">
        <f>INDEX(Wards[DoctorFees],MATCH(Table1[[#This Row],[WardType]],Wards[WardType],0))*Table1[[#This Row],[Days]]</f>
        <v>0</v>
      </c>
      <c r="G9" s="22">
        <f>INDEX(Wards[Charges],MATCH(Table1[[#This Row],[WardType]],Wards[WardType],0))*Table1[[#This Row],[Days]]+Table1[[#This Row],[DoctorVisitFees]]</f>
        <v>2000</v>
      </c>
    </row>
    <row r="10" spans="1:7">
      <c r="A10" s="6">
        <v>5</v>
      </c>
      <c r="B10" s="3" t="s">
        <v>16</v>
      </c>
      <c r="C10" s="3" t="s">
        <v>8</v>
      </c>
      <c r="D10" s="3">
        <v>1</v>
      </c>
      <c r="E10" s="9" t="s">
        <v>9</v>
      </c>
      <c r="F10" s="3">
        <f>INDEX(Wards[DoctorFees],MATCH(Table1[[#This Row],[WardType]],Wards[WardType],0))*Table1[[#This Row],[Days]]</f>
        <v>300</v>
      </c>
      <c r="G10" s="22">
        <f>INDEX(Wards[Charges],MATCH(Table1[[#This Row],[WardType]],Wards[WardType],0))*Table1[[#This Row],[Days]]+Table1[[#This Row],[DoctorVisitFees]]</f>
        <v>5300</v>
      </c>
    </row>
    <row r="11" spans="1:7">
      <c r="A11" s="5">
        <v>5</v>
      </c>
      <c r="B11" s="2" t="s">
        <v>16</v>
      </c>
      <c r="C11" s="2" t="s">
        <v>8</v>
      </c>
      <c r="D11" s="2">
        <v>3</v>
      </c>
      <c r="E11" s="8" t="s">
        <v>15</v>
      </c>
      <c r="F11" s="3">
        <f>INDEX(Wards[DoctorFees],MATCH(Table1[[#This Row],[WardType]],Wards[WardType],0))*Table1[[#This Row],[Days]]</f>
        <v>0</v>
      </c>
      <c r="G11" s="22">
        <f>INDEX(Wards[Charges],MATCH(Table1[[#This Row],[WardType]],Wards[WardType],0))*Table1[[#This Row],[Days]]+Table1[[#This Row],[DoctorVisitFees]]</f>
        <v>6000</v>
      </c>
    </row>
    <row r="12" spans="1:7">
      <c r="A12" s="6">
        <v>6</v>
      </c>
      <c r="B12" s="3" t="s">
        <v>17</v>
      </c>
      <c r="C12" s="3" t="s">
        <v>8</v>
      </c>
      <c r="D12" s="3">
        <v>2</v>
      </c>
      <c r="E12" s="9" t="s">
        <v>15</v>
      </c>
      <c r="F12" s="3">
        <f>INDEX(Wards[DoctorFees],MATCH(Table1[[#This Row],[WardType]],Wards[WardType],0))*Table1[[#This Row],[Days]]</f>
        <v>0</v>
      </c>
      <c r="G12" s="22">
        <f>INDEX(Wards[Charges],MATCH(Table1[[#This Row],[WardType]],Wards[WardType],0))*Table1[[#This Row],[Days]]+Table1[[#This Row],[DoctorVisitFees]]</f>
        <v>4000</v>
      </c>
    </row>
    <row r="13" spans="1:7">
      <c r="A13" s="5">
        <v>7</v>
      </c>
      <c r="B13" s="2" t="s">
        <v>18</v>
      </c>
      <c r="C13" s="2" t="s">
        <v>11</v>
      </c>
      <c r="D13" s="2">
        <v>4</v>
      </c>
      <c r="E13" s="8" t="s">
        <v>9</v>
      </c>
      <c r="F13" s="3">
        <f>INDEX(Wards[DoctorFees],MATCH(Table1[[#This Row],[WardType]],Wards[WardType],0))*Table1[[#This Row],[Days]]</f>
        <v>1200</v>
      </c>
      <c r="G13" s="22">
        <f>INDEX(Wards[Charges],MATCH(Table1[[#This Row],[WardType]],Wards[WardType],0))*Table1[[#This Row],[Days]]+Table1[[#This Row],[DoctorVisitFees]]</f>
        <v>21200</v>
      </c>
    </row>
    <row r="14" spans="1:7">
      <c r="A14" s="13">
        <v>8</v>
      </c>
      <c r="B14" s="14" t="s">
        <v>19</v>
      </c>
      <c r="C14" s="14" t="s">
        <v>8</v>
      </c>
      <c r="D14" s="14">
        <v>1</v>
      </c>
      <c r="E14" s="15" t="s">
        <v>15</v>
      </c>
      <c r="F14" s="14">
        <f>INDEX(Wards[DoctorFees],MATCH(Table1[[#This Row],[WardType]],Wards[WardType],0))*Table1[[#This Row],[Days]]</f>
        <v>0</v>
      </c>
      <c r="G14" s="22">
        <f>INDEX(Wards[Charges],MATCH(Table1[[#This Row],[WardType]],Wards[WardType],0))*Table1[[#This Row],[Days]]+Table1[[#This Row],[DoctorVisitFees]]</f>
        <v>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0141-44D7-4554-8DFB-D8AE8870BE23}">
  <dimension ref="A1:C4"/>
  <sheetViews>
    <sheetView workbookViewId="0">
      <selection sqref="A1:C4"/>
    </sheetView>
  </sheetViews>
  <sheetFormatPr defaultRowHeight="15"/>
  <cols>
    <col min="1" max="1" width="18" customWidth="1"/>
    <col min="2" max="2" width="26.7109375" customWidth="1"/>
    <col min="3" max="3" width="20.7109375" customWidth="1"/>
  </cols>
  <sheetData>
    <row r="1" spans="1:3">
      <c r="A1" t="s">
        <v>4</v>
      </c>
      <c r="B1" t="s">
        <v>20</v>
      </c>
      <c r="C1" t="s">
        <v>21</v>
      </c>
    </row>
    <row r="2" spans="1:3">
      <c r="A2" t="s">
        <v>9</v>
      </c>
      <c r="B2">
        <v>5000</v>
      </c>
      <c r="C2">
        <v>300</v>
      </c>
    </row>
    <row r="3" spans="1:3">
      <c r="A3" t="s">
        <v>13</v>
      </c>
      <c r="B3">
        <v>7500</v>
      </c>
      <c r="C3">
        <v>200</v>
      </c>
    </row>
    <row r="4" spans="1:3">
      <c r="A4" t="s">
        <v>15</v>
      </c>
      <c r="B4">
        <v>2000</v>
      </c>
      <c r="C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B94A-6D24-41C8-861C-E3224706B0FB}">
  <dimension ref="A1:N9"/>
  <sheetViews>
    <sheetView workbookViewId="0">
      <selection activeCell="D14" sqref="D14:E19"/>
    </sheetView>
  </sheetViews>
  <sheetFormatPr defaultRowHeight="15"/>
  <cols>
    <col min="1" max="1" width="22.42578125" bestFit="1" customWidth="1"/>
    <col min="2" max="2" width="16.140625" bestFit="1" customWidth="1"/>
    <col min="3" max="3" width="18.5703125" bestFit="1" customWidth="1"/>
    <col min="4" max="4" width="20.5703125" customWidth="1"/>
    <col min="5" max="5" width="23.7109375" customWidth="1"/>
    <col min="6" max="6" width="18.7109375" customWidth="1"/>
    <col min="7" max="10" width="11.42578125" bestFit="1" customWidth="1"/>
    <col min="11" max="14" width="12.42578125" bestFit="1" customWidth="1"/>
  </cols>
  <sheetData>
    <row r="1" spans="1:14">
      <c r="A1" s="16" t="s">
        <v>22</v>
      </c>
      <c r="B1" s="17" t="s">
        <v>23</v>
      </c>
      <c r="C1" s="17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s="18">
        <v>1</v>
      </c>
      <c r="B2" s="19">
        <v>44237</v>
      </c>
      <c r="C2" s="19">
        <v>44244</v>
      </c>
      <c r="D2" t="str">
        <f>TEXT(Table3[[#This Row],[DateOfDischarge]],"MMMM")</f>
        <v>February</v>
      </c>
      <c r="E2">
        <f>SUMIF(Table1[Patient Id],Table3[[#This Row],[Discharge Patient No]],Table1[Days])</f>
        <v>7</v>
      </c>
      <c r="F2">
        <f>SUMIF(Table1[Patient Id],Table1[[#This Row],[Patient Id]],Table1[Amount])</f>
        <v>30500</v>
      </c>
    </row>
    <row r="3" spans="1:14">
      <c r="A3" s="20">
        <v>2</v>
      </c>
      <c r="B3" s="21">
        <v>44242</v>
      </c>
      <c r="C3" s="21">
        <v>44249</v>
      </c>
      <c r="D3" t="str">
        <f>TEXT(Table3[[#This Row],[DateOfDischarge]],"MMMM")</f>
        <v>February</v>
      </c>
      <c r="E3">
        <f>SUMIF(Table1[Patient Id],Table3[[#This Row],[Discharge Patient No]],Table1[Days])</f>
        <v>7</v>
      </c>
      <c r="F3">
        <f>SUMIF(Table1[Patient Id],Table1[[#This Row],[Patient Id]],Table1[Amount])</f>
        <v>17300</v>
      </c>
    </row>
    <row r="4" spans="1:14">
      <c r="A4" s="18">
        <v>3</v>
      </c>
      <c r="B4" s="19">
        <v>44257</v>
      </c>
      <c r="C4" s="19">
        <v>44261</v>
      </c>
      <c r="D4" t="str">
        <f>TEXT(Table3[[#This Row],[DateOfDischarge]],"MMMM")</f>
        <v>March</v>
      </c>
      <c r="E4">
        <f>SUMIF(Table1[Patient Id],Table3[[#This Row],[Discharge Patient No]],Table1[Days])</f>
        <v>4</v>
      </c>
      <c r="F4">
        <f>SUMIF(Table1[Patient Id],Table1[[#This Row],[Patient Id]],Table1[Amount])</f>
        <v>25100</v>
      </c>
    </row>
    <row r="5" spans="1:14">
      <c r="A5" s="20">
        <v>4</v>
      </c>
      <c r="B5" s="21">
        <v>44273</v>
      </c>
      <c r="C5" s="21">
        <v>44283</v>
      </c>
      <c r="D5" t="str">
        <f>TEXT(Table3[[#This Row],[DateOfDischarge]],"MMMM")</f>
        <v>March</v>
      </c>
      <c r="E5">
        <f>SUMIF(Table1[Patient Id],Table3[[#This Row],[Discharge Patient No]],Table1[Days])</f>
        <v>10</v>
      </c>
      <c r="F5">
        <f>SUMIF(Table1[Patient Id],Table1[[#This Row],[Patient Id]],Table1[Amount])</f>
        <v>20000</v>
      </c>
    </row>
    <row r="6" spans="1:14">
      <c r="A6" s="18">
        <v>5</v>
      </c>
      <c r="B6" s="19">
        <v>44293</v>
      </c>
      <c r="C6" s="19">
        <v>44299</v>
      </c>
      <c r="D6" t="str">
        <f>TEXT(Table3[[#This Row],[DateOfDischarge]],"MMMM")</f>
        <v>April</v>
      </c>
      <c r="E6">
        <f>SUMIF(Table1[Patient Id],Table3[[#This Row],[Discharge Patient No]],Table1[Days])</f>
        <v>6</v>
      </c>
      <c r="F6">
        <f>SUMIF(Table1[Patient Id],Table1[[#This Row],[Patient Id]],Table1[Amount])</f>
        <v>17300</v>
      </c>
    </row>
    <row r="7" spans="1:14">
      <c r="A7" s="20">
        <v>6</v>
      </c>
      <c r="B7" s="21">
        <v>44332</v>
      </c>
      <c r="C7" s="21">
        <v>44334</v>
      </c>
      <c r="D7" t="str">
        <f>TEXT(Table3[[#This Row],[DateOfDischarge]],"MMMM")</f>
        <v>May</v>
      </c>
      <c r="E7">
        <f>SUMIF(Table1[Patient Id],Table3[[#This Row],[Discharge Patient No]],Table1[Days])</f>
        <v>2</v>
      </c>
      <c r="F7">
        <f>SUMIF(Table1[Patient Id],Table1[[#This Row],[Patient Id]],Table1[Amount])</f>
        <v>26700</v>
      </c>
    </row>
    <row r="8" spans="1:14">
      <c r="A8" s="18">
        <v>7</v>
      </c>
      <c r="B8" s="19">
        <v>44372</v>
      </c>
      <c r="C8" s="19">
        <v>44376</v>
      </c>
      <c r="D8" t="str">
        <f>TEXT(Table3[[#This Row],[DateOfDischarge]],"MMMM")</f>
        <v>June</v>
      </c>
      <c r="E8">
        <f>SUMIF(Table1[Patient Id],Table3[[#This Row],[Discharge Patient No]],Table1[Days])</f>
        <v>4</v>
      </c>
      <c r="F8">
        <f>SUMIF(Table1[Patient Id],Table1[[#This Row],[Patient Id]],Table1[Amount])</f>
        <v>30500</v>
      </c>
    </row>
    <row r="9" spans="1:14">
      <c r="A9" s="20">
        <v>8</v>
      </c>
      <c r="B9" s="21">
        <v>44381</v>
      </c>
      <c r="C9" s="21">
        <v>44382</v>
      </c>
      <c r="D9" t="str">
        <f>TEXT(Table3[[#This Row],[DateOfDischarge]],"MMMM")</f>
        <v>July</v>
      </c>
      <c r="E9">
        <f>SUMIF(Table1[Patient Id],Table3[[#This Row],[Discharge Patient No]],Table1[Days])</f>
        <v>1</v>
      </c>
      <c r="F9">
        <f>SUMIF(Table1[Patient Id],Table1[[#This Row],[Patient Id]],Table1[Amount])</f>
        <v>25100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EDD5-3264-4A1C-9F09-E639C97D0A16}">
  <dimension ref="A1:D16"/>
  <sheetViews>
    <sheetView workbookViewId="0">
      <selection activeCell="D17" sqref="D17"/>
    </sheetView>
  </sheetViews>
  <sheetFormatPr defaultRowHeight="15"/>
  <cols>
    <col min="1" max="1" width="17.85546875" customWidth="1"/>
    <col min="2" max="2" width="25" customWidth="1"/>
    <col min="3" max="3" width="31.7109375" customWidth="1"/>
    <col min="4" max="4" width="26.28515625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s="23">
        <v>44235</v>
      </c>
      <c r="B2" t="str">
        <f>TEXT(Table5[[#This Row],[Date]],"mmmm")</f>
        <v>February</v>
      </c>
      <c r="C2" t="s">
        <v>40</v>
      </c>
      <c r="D2">
        <v>500</v>
      </c>
    </row>
    <row r="3" spans="1:4">
      <c r="A3" s="23">
        <v>44237</v>
      </c>
      <c r="B3" t="str">
        <f>TEXT(Table5[[#This Row],[Date]],"mmmm")</f>
        <v>February</v>
      </c>
      <c r="C3" t="s">
        <v>41</v>
      </c>
      <c r="D3">
        <v>700</v>
      </c>
    </row>
    <row r="4" spans="1:4">
      <c r="A4" s="23">
        <v>44242</v>
      </c>
      <c r="B4" t="str">
        <f>TEXT(Table5[[#This Row],[Date]],"mmmm")</f>
        <v>February</v>
      </c>
      <c r="C4" t="s">
        <v>42</v>
      </c>
      <c r="D4">
        <v>2000</v>
      </c>
    </row>
    <row r="5" spans="1:4">
      <c r="A5" s="23">
        <v>44253</v>
      </c>
      <c r="B5" t="str">
        <f>TEXT(Table5[[#This Row],[Date]],"mmmm")</f>
        <v>February</v>
      </c>
      <c r="C5" t="s">
        <v>43</v>
      </c>
      <c r="D5">
        <v>350</v>
      </c>
    </row>
    <row r="6" spans="1:4">
      <c r="A6" s="23">
        <v>44258</v>
      </c>
      <c r="B6" t="str">
        <f>TEXT(Table5[[#This Row],[Date]],"mmmm")</f>
        <v>March</v>
      </c>
      <c r="C6" t="s">
        <v>44</v>
      </c>
      <c r="D6">
        <v>200</v>
      </c>
    </row>
    <row r="7" spans="1:4">
      <c r="A7" s="23">
        <v>44261</v>
      </c>
      <c r="B7" t="str">
        <f>TEXT(Table5[[#This Row],[Date]],"mmmm")</f>
        <v>March</v>
      </c>
      <c r="C7" t="s">
        <v>45</v>
      </c>
      <c r="D7">
        <v>650</v>
      </c>
    </row>
    <row r="8" spans="1:4">
      <c r="A8" s="23">
        <v>44262</v>
      </c>
      <c r="B8" t="str">
        <f>TEXT(Table5[[#This Row],[Date]],"mmmm")</f>
        <v>March</v>
      </c>
      <c r="C8" t="s">
        <v>43</v>
      </c>
      <c r="D8">
        <v>350</v>
      </c>
    </row>
    <row r="9" spans="1:4">
      <c r="A9" s="23">
        <v>44272</v>
      </c>
      <c r="B9" t="str">
        <f>TEXT(Table5[[#This Row],[Date]],"mmmm")</f>
        <v>March</v>
      </c>
      <c r="C9" t="s">
        <v>42</v>
      </c>
      <c r="D9">
        <v>2100</v>
      </c>
    </row>
    <row r="10" spans="1:4">
      <c r="A10" s="23">
        <v>44275</v>
      </c>
      <c r="B10" t="str">
        <f>TEXT(Table5[[#This Row],[Date]],"mmmm")</f>
        <v>March</v>
      </c>
      <c r="C10" t="s">
        <v>41</v>
      </c>
      <c r="D10">
        <v>700</v>
      </c>
    </row>
    <row r="11" spans="1:4">
      <c r="A11" s="23">
        <v>44295</v>
      </c>
      <c r="B11" t="str">
        <f>TEXT(Table5[[#This Row],[Date]],"mmmm")</f>
        <v>April</v>
      </c>
      <c r="C11" t="s">
        <v>43</v>
      </c>
      <c r="D11">
        <v>350</v>
      </c>
    </row>
    <row r="12" spans="1:4">
      <c r="A12" s="23">
        <v>44298</v>
      </c>
      <c r="B12" t="str">
        <f>TEXT(Table5[[#This Row],[Date]],"mmmm")</f>
        <v>April</v>
      </c>
      <c r="C12" t="s">
        <v>41</v>
      </c>
      <c r="D12">
        <v>700</v>
      </c>
    </row>
    <row r="13" spans="1:4">
      <c r="A13" s="23">
        <v>44309</v>
      </c>
      <c r="B13" t="str">
        <f>TEXT(Table5[[#This Row],[Date]],"mmmm")</f>
        <v>April</v>
      </c>
      <c r="C13" t="s">
        <v>42</v>
      </c>
      <c r="D13">
        <v>1800</v>
      </c>
    </row>
    <row r="14" spans="1:4">
      <c r="A14" s="23">
        <v>44329</v>
      </c>
      <c r="B14" t="str">
        <f>TEXT(Table5[[#This Row],[Date]],"mmmm")</f>
        <v>May</v>
      </c>
      <c r="C14" t="s">
        <v>46</v>
      </c>
      <c r="D14">
        <v>400</v>
      </c>
    </row>
    <row r="15" spans="1:4">
      <c r="A15" s="23">
        <v>44354</v>
      </c>
      <c r="B15" t="str">
        <f>TEXT(Table5[[#This Row],[Date]],"mmmm")</f>
        <v>June</v>
      </c>
      <c r="C15" t="s">
        <v>42</v>
      </c>
      <c r="D15">
        <v>1000</v>
      </c>
    </row>
    <row r="16" spans="1:4">
      <c r="A16" s="23">
        <v>44382</v>
      </c>
      <c r="B16" t="str">
        <f>TEXT(Table5[[#This Row],[Date]],"mmmm")</f>
        <v>July</v>
      </c>
      <c r="C16" t="s">
        <v>42</v>
      </c>
      <c r="D16">
        <v>2100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9F9A-0C6E-458E-8177-363C27A3480B}">
  <dimension ref="A1:E7"/>
  <sheetViews>
    <sheetView workbookViewId="0">
      <selection activeCell="E2" sqref="E2"/>
    </sheetView>
  </sheetViews>
  <sheetFormatPr defaultRowHeight="15"/>
  <cols>
    <col min="2" max="2" width="22.5703125" customWidth="1"/>
    <col min="3" max="3" width="25.5703125" customWidth="1"/>
    <col min="4" max="4" width="19.7109375" customWidth="1"/>
    <col min="5" max="5" width="23.28515625" customWidth="1"/>
  </cols>
  <sheetData>
    <row r="1" spans="1: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>
      <c r="A2" t="s">
        <v>52</v>
      </c>
      <c r="B2">
        <f>SUMIF(Table5[Month],Table4[[#This Row],[MonthWise]],Table5[Cost])</f>
        <v>3550</v>
      </c>
      <c r="C2">
        <f>SUMIF(Table3[DischargeMonth],Table4[[#This Row],[MonthWise]],Table3[AmountPaid])</f>
        <v>47800</v>
      </c>
      <c r="D2">
        <f>MIN(Table4[[#This Row],[Income]]-Table4[[#This Row],[Expenditure]])</f>
        <v>44250</v>
      </c>
      <c r="E2" t="str" cm="1">
        <f t="array" ref="E2">INDEX(Table6[Status],MATCH(1,(Table4[[#This Row],[Profit]]&gt;=Table6[Amount])*1,0))</f>
        <v>High</v>
      </c>
    </row>
    <row r="3" spans="1:5">
      <c r="A3" t="s">
        <v>53</v>
      </c>
      <c r="B3">
        <f>SUMIF(Table5[Month],Table4[[#This Row],[MonthWise]],Table5[Cost])</f>
        <v>4000</v>
      </c>
      <c r="C3">
        <f>SUMIF(Table3[DischargeMonth],Table4[[#This Row],[MonthWise]],Table3[AmountPaid])</f>
        <v>45100</v>
      </c>
      <c r="D3">
        <f>MIN(Table4[[#This Row],[Income]]-Table4[[#This Row],[Expenditure]])</f>
        <v>41100</v>
      </c>
      <c r="E3" t="str" cm="1">
        <f t="array" ref="E3">INDEX(Table6[Status],MATCH(1,(Table4[[#This Row],[Profit]]&gt;=Table6[Amount])*1,0))</f>
        <v>High</v>
      </c>
    </row>
    <row r="4" spans="1:5">
      <c r="A4" t="s">
        <v>54</v>
      </c>
      <c r="B4">
        <f>SUMIF(Table5[Month],Table4[[#This Row],[MonthWise]],Table5[Cost])</f>
        <v>2850</v>
      </c>
      <c r="C4">
        <f>SUMIF(Table3[DischargeMonth],Table4[[#This Row],[MonthWise]],Table3[AmountPaid])</f>
        <v>17300</v>
      </c>
      <c r="D4">
        <f>MIN(Table4[[#This Row],[Income]]-Table4[[#This Row],[Expenditure]])</f>
        <v>14450</v>
      </c>
      <c r="E4" t="str" cm="1">
        <f t="array" ref="E4">INDEX(Table6[Status],MATCH(1,(Table4[[#This Row],[Profit]]&gt;=Table6[Amount])*1,0))</f>
        <v>Low</v>
      </c>
    </row>
    <row r="5" spans="1:5">
      <c r="A5" t="s">
        <v>55</v>
      </c>
      <c r="B5">
        <f>SUMIF(Table5[Month],Table4[[#This Row],[MonthWise]],Table5[Cost])</f>
        <v>400</v>
      </c>
      <c r="C5">
        <f>SUMIF(Table3[DischargeMonth],Table4[[#This Row],[MonthWise]],Table3[AmountPaid])</f>
        <v>26700</v>
      </c>
      <c r="D5">
        <f>MIN(Table4[[#This Row],[Income]]-Table4[[#This Row],[Expenditure]])</f>
        <v>26300</v>
      </c>
      <c r="E5" t="str" cm="1">
        <f t="array" ref="E5">INDEX(Table6[Status],MATCH(1,(Table4[[#This Row],[Profit]]&gt;=Table6[Amount])*1,0))</f>
        <v>Medium</v>
      </c>
    </row>
    <row r="6" spans="1:5">
      <c r="A6" t="s">
        <v>56</v>
      </c>
      <c r="B6">
        <f>SUMIF(Table5[Month],Table4[[#This Row],[MonthWise]],Table5[Cost])</f>
        <v>1000</v>
      </c>
      <c r="C6">
        <f>SUMIF(Table3[DischargeMonth],Table4[[#This Row],[MonthWise]],Table3[AmountPaid])</f>
        <v>30500</v>
      </c>
      <c r="D6">
        <f>MIN(Table4[[#This Row],[Income]]-Table4[[#This Row],[Expenditure]])</f>
        <v>29500</v>
      </c>
      <c r="E6" t="str" cm="1">
        <f t="array" ref="E6">INDEX(Table6[Status],MATCH(1,(Table4[[#This Row],[Profit]]&gt;=Table6[Amount])*1,0))</f>
        <v>Medium</v>
      </c>
    </row>
    <row r="7" spans="1:5">
      <c r="A7" t="s">
        <v>57</v>
      </c>
      <c r="B7">
        <f>SUMIF(Table5[Month],Table4[[#This Row],[MonthWise]],Table5[Cost])</f>
        <v>2100</v>
      </c>
      <c r="C7">
        <f>SUMIF(Table3[DischargeMonth],Table4[[#This Row],[MonthWise]],Table3[AmountPaid])</f>
        <v>25100</v>
      </c>
      <c r="D7">
        <f>MIN(Table4[[#This Row],[Income]]-Table4[[#This Row],[Expenditure]])</f>
        <v>23000</v>
      </c>
      <c r="E7" t="str" cm="1">
        <f t="array" ref="E7">INDEX(Table6[Status],MATCH(1,(Table4[[#This Row],[Profit]]&gt;=Table6[Amount])*1,0))</f>
        <v>Medium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DFDC-24CE-4C5B-9A5E-369AED8A794F}">
  <dimension ref="A1:B6"/>
  <sheetViews>
    <sheetView workbookViewId="0">
      <selection activeCell="G12" sqref="G12"/>
    </sheetView>
  </sheetViews>
  <sheetFormatPr defaultRowHeight="15"/>
  <cols>
    <col min="1" max="1" width="14.85546875" customWidth="1"/>
    <col min="2" max="2" width="26.85546875" customWidth="1"/>
  </cols>
  <sheetData>
    <row r="1" spans="1:2">
      <c r="A1" t="s">
        <v>51</v>
      </c>
      <c r="B1" t="s">
        <v>6</v>
      </c>
    </row>
    <row r="2" spans="1:2">
      <c r="A2" t="s">
        <v>58</v>
      </c>
      <c r="B2">
        <v>40000</v>
      </c>
    </row>
    <row r="3" spans="1:2">
      <c r="A3" t="s">
        <v>59</v>
      </c>
      <c r="B3">
        <v>20000</v>
      </c>
    </row>
    <row r="4" spans="1:2">
      <c r="A4" t="s">
        <v>60</v>
      </c>
      <c r="B4">
        <v>100</v>
      </c>
    </row>
    <row r="5" spans="1:2">
      <c r="A5">
        <v>0</v>
      </c>
      <c r="B5">
        <v>0</v>
      </c>
    </row>
    <row r="6" spans="1:2">
      <c r="A6" t="s">
        <v>61</v>
      </c>
      <c r="B6">
        <v>-1000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2022-12-09T07:15:56Z</dcterms:created>
  <dcterms:modified xsi:type="dcterms:W3CDTF">2022-12-10T06:44:30Z</dcterms:modified>
  <cp:category/>
  <cp:contentStatus/>
</cp:coreProperties>
</file>