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https://emailarizona-my.sharepoint.com/personal/djbrady_arizona_edu/Documents/computationalOpticalImaging/"/>
    </mc:Choice>
  </mc:AlternateContent>
  <xr:revisionPtr revIDLastSave="0" documentId="8_{AC05F4E0-D435-4484-B1CB-764E3ED31C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entCa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9" i="1"/>
  <c r="B8" i="1"/>
  <c r="B7" i="1"/>
  <c r="B6" i="1"/>
  <c r="B5" i="1"/>
  <c r="B4" i="1"/>
  <c r="B3" i="1"/>
  <c r="B2" i="1"/>
  <c r="G2" i="1"/>
  <c r="E2" i="1"/>
  <c r="H2" i="1" l="1"/>
  <c r="F2" i="1"/>
  <c r="I2" i="1" s="1"/>
  <c r="C3" i="1" s="1"/>
  <c r="E3" i="1" s="1"/>
  <c r="G3" i="1" s="1"/>
  <c r="H3" i="1" s="1"/>
  <c r="D2" i="1"/>
  <c r="A3" i="1" l="1"/>
  <c r="D3" i="1" s="1"/>
  <c r="F3" i="1" l="1"/>
  <c r="I3" i="1" s="1"/>
  <c r="C4" i="1" s="1"/>
  <c r="A4" i="1" l="1"/>
  <c r="D4" i="1" s="1"/>
  <c r="E4" i="1"/>
  <c r="G4" i="1" l="1"/>
  <c r="H4" i="1" s="1"/>
  <c r="F4" i="1"/>
  <c r="I4" i="1" s="1"/>
  <c r="C5" i="1" s="1"/>
  <c r="E5" i="1" l="1"/>
  <c r="A5" i="1"/>
  <c r="D5" i="1" s="1"/>
  <c r="G5" i="1" l="1"/>
  <c r="H5" i="1" s="1"/>
  <c r="F5" i="1"/>
  <c r="I5" i="1" s="1"/>
  <c r="C6" i="1" s="1"/>
  <c r="E6" i="1" l="1"/>
  <c r="A6" i="1"/>
  <c r="D6" i="1" s="1"/>
  <c r="G6" i="1" l="1"/>
  <c r="H6" i="1" s="1"/>
  <c r="F6" i="1"/>
  <c r="I6" i="1" s="1"/>
  <c r="C7" i="1" s="1"/>
  <c r="E7" i="1" l="1"/>
  <c r="A7" i="1"/>
  <c r="D7" i="1" s="1"/>
  <c r="G7" i="1" l="1"/>
  <c r="H7" i="1" s="1"/>
  <c r="F7" i="1"/>
  <c r="I7" i="1" s="1"/>
  <c r="C8" i="1" s="1"/>
  <c r="E8" i="1" l="1"/>
  <c r="A8" i="1"/>
  <c r="D8" i="1" s="1"/>
  <c r="G8" i="1" l="1"/>
  <c r="H8" i="1" s="1"/>
  <c r="F8" i="1"/>
  <c r="I8" i="1" s="1"/>
  <c r="C9" i="1" s="1"/>
  <c r="E9" i="1" l="1"/>
  <c r="A9" i="1"/>
  <c r="D9" i="1" s="1"/>
  <c r="G9" i="1" l="1"/>
  <c r="H9" i="1" s="1"/>
  <c r="F9" i="1"/>
  <c r="I9" i="1" s="1"/>
</calcChain>
</file>

<file path=xl/sharedStrings.xml><?xml version="1.0" encoding="utf-8"?>
<sst xmlns="http://schemas.openxmlformats.org/spreadsheetml/2006/main" count="17" uniqueCount="17">
  <si>
    <t>Focal length</t>
  </si>
  <si>
    <t>Hyperfocal</t>
  </si>
  <si>
    <t>dof</t>
  </si>
  <si>
    <t>near point</t>
  </si>
  <si>
    <t>pixel size is 2 microns</t>
  </si>
  <si>
    <t>gsd is 2 mm</t>
  </si>
  <si>
    <t>mount height</t>
  </si>
  <si>
    <t>view height</t>
  </si>
  <si>
    <t>vertical pixels</t>
  </si>
  <si>
    <t xml:space="preserve">horizontal pixels </t>
  </si>
  <si>
    <t>far point</t>
  </si>
  <si>
    <t>f</t>
  </si>
  <si>
    <t>N</t>
  </si>
  <si>
    <r>
      <rPr>
        <sz val="14"/>
        <color theme="1"/>
        <rFont val="Symbol"/>
        <family val="1"/>
        <charset val="2"/>
      </rPr>
      <t xml:space="preserve">q </t>
    </r>
    <r>
      <rPr>
        <sz val="14"/>
        <color theme="1"/>
        <rFont val="Aptos Display"/>
        <family val="2"/>
        <scheme val="major"/>
      </rPr>
      <t>max</t>
    </r>
  </si>
  <si>
    <r>
      <rPr>
        <sz val="14"/>
        <color theme="1"/>
        <rFont val="Symbol"/>
        <family val="1"/>
        <charset val="2"/>
      </rPr>
      <t>q</t>
    </r>
    <r>
      <rPr>
        <sz val="14"/>
        <color theme="1"/>
        <rFont val="Aptos Narrow"/>
        <family val="2"/>
        <scheme val="minor"/>
      </rPr>
      <t xml:space="preserve"> min</t>
    </r>
  </si>
  <si>
    <t>f/#</t>
  </si>
  <si>
    <t>cirle of cofunsion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</si>
</sst>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Aptos Narrow"/>
      <family val="1"/>
      <charset val="2"/>
      <scheme val="minor"/>
    </font>
    <font>
      <sz val="14"/>
      <color theme="1"/>
      <name val="Symbol"/>
      <family val="1"/>
      <charset val="2"/>
    </font>
    <font>
      <sz val="14"/>
      <color theme="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3A5602-CBBF-4D11-B1ED-0F0907106B01}" name="Table1" displayName="Table1" ref="A1:I9" totalsRowShown="0">
  <autoFilter ref="A1:I9" xr:uid="{7A3A5602-CBBF-4D11-B1ED-0F0907106B01}"/>
  <tableColumns count="9">
    <tableColumn id="1" xr3:uid="{E0A07527-A9ED-4E4D-A4EE-D20E47B49C3D}" name="Focal length" dataDxfId="8">
      <calculatedColumnFormula>1000*C2*$Q$3/$Q$4</calculatedColumnFormula>
    </tableColumn>
    <tableColumn id="2" xr3:uid="{5938B031-A323-4F4C-BFF1-80815AEFF396}" name="Hyperfocal" dataDxfId="0">
      <calculatedColumnFormula>0.001*A2*A2/($Q$2*$Q$1)</calculatedColumnFormula>
    </tableColumn>
    <tableColumn id="3" xr3:uid="{CA13BD13-F720-426A-AD32-999D4637E508}" name="far point" dataDxfId="7">
      <calculatedColumnFormula>I1</calculatedColumnFormula>
    </tableColumn>
    <tableColumn id="4" xr3:uid="{96B2D011-4600-4B0C-AED0-463F7F7C1BC7}" name="dof" dataDxfId="6">
      <calculatedColumnFormula>2*C2*C2/B2</calculatedColumnFormula>
    </tableColumn>
    <tableColumn id="5" xr3:uid="{87A2264F-199E-4780-81A5-032358F947F2}" name="q max" dataDxfId="5">
      <calculatedColumnFormula>-(180/PI())*($Q$5-$Q$6)/C2</calculatedColumnFormula>
    </tableColumn>
    <tableColumn id="6" xr3:uid="{B97A442B-F547-4DBE-B02B-72D8E73B5ECA}" name="q min" dataDxfId="4">
      <calculatedColumnFormula>E2-(180/PI())*$Q$8*$Q$3/A2</calculatedColumnFormula>
    </tableColumn>
    <tableColumn id="7" xr3:uid="{CDCF8418-DCBE-46E0-8FE1-8B3ED7CD8301}" name="f" dataDxfId="3">
      <calculatedColumnFormula>-E2*4/3</calculatedColumnFormula>
    </tableColumn>
    <tableColumn id="8" xr3:uid="{9E73F7B5-A2B1-4DEA-A6C1-9DD3D42E1E26}" name="N" dataDxfId="2">
      <calculatedColumnFormula>90/G2</calculatedColumnFormula>
    </tableColumn>
    <tableColumn id="9" xr3:uid="{31CBDBB0-678F-4416-B38E-93DF1A14F544}" name="near point" dataDxfId="1">
      <calculatedColumnFormula>-$Q$5/TAN(PI()*F2/180)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E19" sqref="E19"/>
    </sheetView>
  </sheetViews>
  <sheetFormatPr defaultRowHeight="15" x14ac:dyDescent="0.25"/>
  <cols>
    <col min="1" max="1" width="16.7109375" customWidth="1"/>
    <col min="2" max="2" width="15" customWidth="1"/>
    <col min="3" max="3" width="12.28515625" customWidth="1"/>
    <col min="5" max="5" width="9.85546875" customWidth="1"/>
    <col min="6" max="6" width="9.28515625" customWidth="1"/>
    <col min="9" max="9" width="14.28515625" customWidth="1"/>
  </cols>
  <sheetData>
    <row r="1" spans="1:17" ht="18.75" x14ac:dyDescent="0.3">
      <c r="A1" s="2" t="s">
        <v>0</v>
      </c>
      <c r="B1" s="2" t="s">
        <v>1</v>
      </c>
      <c r="C1" s="2" t="s">
        <v>10</v>
      </c>
      <c r="D1" s="2" t="s">
        <v>2</v>
      </c>
      <c r="E1" s="3" t="s">
        <v>13</v>
      </c>
      <c r="F1" s="3" t="s">
        <v>14</v>
      </c>
      <c r="G1" s="4" t="s">
        <v>11</v>
      </c>
      <c r="H1" s="2" t="s">
        <v>12</v>
      </c>
      <c r="I1" s="2" t="s">
        <v>3</v>
      </c>
      <c r="L1" t="s">
        <v>15</v>
      </c>
      <c r="Q1">
        <v>2</v>
      </c>
    </row>
    <row r="2" spans="1:17" x14ac:dyDescent="0.25">
      <c r="A2" s="1">
        <f>1000*C2*$Q$3/$Q$4</f>
        <v>100</v>
      </c>
      <c r="B2" s="1">
        <f t="shared" ref="B2:B9" si="0">0.001*A2*A2/($Q$2*$Q$1)</f>
        <v>1250</v>
      </c>
      <c r="C2" s="1">
        <v>100</v>
      </c>
      <c r="D2" s="1">
        <f>2*C2*C2/B2</f>
        <v>16</v>
      </c>
      <c r="E2" s="1">
        <f>-(180/PI())*($Q$5-$Q$6)/C2</f>
        <v>-3.4377467707849392</v>
      </c>
      <c r="F2" s="1">
        <f>E2-(180/PI())*$Q$8*$Q$3/A2</f>
        <v>-6.8754935415698784</v>
      </c>
      <c r="G2" s="1">
        <f>-E2*4/3</f>
        <v>4.5836623610465859</v>
      </c>
      <c r="H2" s="1">
        <f>90/G2</f>
        <v>19.634954084936208</v>
      </c>
      <c r="I2" s="1">
        <f>-$Q$5/TAN(PI()*F2/180)</f>
        <v>82.93294880594533</v>
      </c>
      <c r="L2" t="s">
        <v>16</v>
      </c>
      <c r="Q2">
        <v>4.0000000000000001E-3</v>
      </c>
    </row>
    <row r="3" spans="1:17" x14ac:dyDescent="0.25">
      <c r="A3" s="1">
        <f>1000*C3*$Q$3/$Q$4</f>
        <v>82.93294880594533</v>
      </c>
      <c r="B3" s="1">
        <f t="shared" si="0"/>
        <v>859.73424970619362</v>
      </c>
      <c r="C3" s="1">
        <f>I2</f>
        <v>82.93294880594533</v>
      </c>
      <c r="D3" s="1">
        <f t="shared" ref="D3:D8" si="1">2*C3*C3/B3</f>
        <v>16</v>
      </c>
      <c r="E3" s="1">
        <f>-(180/PI())*($Q$5-$Q$6)/C3</f>
        <v>-4.1452122712155299</v>
      </c>
      <c r="F3" s="1">
        <f>E3-(180/PI())*$Q$8*$Q$3/A3</f>
        <v>-8.2904245424310599</v>
      </c>
      <c r="G3" s="1">
        <f>-E3*4/3</f>
        <v>5.5269496949540402</v>
      </c>
      <c r="H3" s="1">
        <f>90/G3</f>
        <v>16.283846419331017</v>
      </c>
      <c r="I3" s="1">
        <f>-$Q$5/TAN(PI()*F3/180)</f>
        <v>68.627798768618348</v>
      </c>
      <c r="L3" t="s">
        <v>4</v>
      </c>
      <c r="Q3">
        <v>2E-3</v>
      </c>
    </row>
    <row r="4" spans="1:17" x14ac:dyDescent="0.25">
      <c r="A4" s="1">
        <f>1000*C4*$Q$3/$Q$4</f>
        <v>68.627798768618348</v>
      </c>
      <c r="B4" s="1">
        <f t="shared" si="0"/>
        <v>588.72184547824679</v>
      </c>
      <c r="C4" s="1">
        <f>I3</f>
        <v>68.627798768618348</v>
      </c>
      <c r="D4" s="1">
        <f t="shared" si="1"/>
        <v>16</v>
      </c>
      <c r="E4" s="1">
        <f>-(180/PI())*($Q$5-$Q$6)/C4</f>
        <v>-5.0092627659171383</v>
      </c>
      <c r="F4" s="1">
        <f>E4-(180/PI())*$Q$8*$Q$3/A4</f>
        <v>-10.018525531834277</v>
      </c>
      <c r="G4" s="1">
        <f>-E4*4/3</f>
        <v>6.679017021222851</v>
      </c>
      <c r="H4" s="1">
        <f>90/G4</f>
        <v>13.475036777720629</v>
      </c>
      <c r="I4" s="1">
        <f>-$Q$5/TAN(PI()*F4/180)</f>
        <v>56.60578660818684</v>
      </c>
      <c r="L4" t="s">
        <v>5</v>
      </c>
      <c r="Q4">
        <v>2</v>
      </c>
    </row>
    <row r="5" spans="1:17" x14ac:dyDescent="0.25">
      <c r="A5" s="1">
        <f>1000*C5*$Q$3/$Q$4</f>
        <v>56.60578660818684</v>
      </c>
      <c r="B5" s="1">
        <f t="shared" si="0"/>
        <v>400.52688469144806</v>
      </c>
      <c r="C5" s="1">
        <f>I4</f>
        <v>56.60578660818684</v>
      </c>
      <c r="D5" s="1">
        <f t="shared" si="1"/>
        <v>16</v>
      </c>
      <c r="E5" s="1">
        <f>-(180/PI())*($Q$5-$Q$6)/C5</f>
        <v>-6.0731366469302657</v>
      </c>
      <c r="F5" s="1">
        <f>E5-(180/PI())*$Q$8*$Q$3/A5</f>
        <v>-12.146273293860531</v>
      </c>
      <c r="G5" s="1">
        <f>-E5*4/3</f>
        <v>8.0975155292403542</v>
      </c>
      <c r="H5" s="1">
        <f>90/G5</f>
        <v>11.114520209934454</v>
      </c>
      <c r="I5" s="1">
        <f>-$Q$5/TAN(PI()*F5/180)</f>
        <v>46.462721065768143</v>
      </c>
      <c r="L5" t="s">
        <v>6</v>
      </c>
      <c r="Q5">
        <v>10</v>
      </c>
    </row>
    <row r="6" spans="1:17" x14ac:dyDescent="0.25">
      <c r="A6" s="1">
        <f>1000*C6*$Q$3/$Q$4</f>
        <v>46.462721065768143</v>
      </c>
      <c r="B6" s="1">
        <f t="shared" si="0"/>
        <v>269.84805610442186</v>
      </c>
      <c r="C6" s="1">
        <f>I5</f>
        <v>46.462721065768143</v>
      </c>
      <c r="D6" s="1">
        <f t="shared" si="1"/>
        <v>16</v>
      </c>
      <c r="E6" s="1">
        <f>-(180/PI())*($Q$5-$Q$6)/C6</f>
        <v>-7.3989355163224229</v>
      </c>
      <c r="F6" s="1">
        <f>E6-(180/PI())*$Q$8*$Q$3/A6</f>
        <v>-14.797871032644846</v>
      </c>
      <c r="G6" s="1">
        <f>-E6*4/3</f>
        <v>9.8652473550965638</v>
      </c>
      <c r="H6" s="1">
        <f>90/G6</f>
        <v>9.1229339478755573</v>
      </c>
      <c r="I6" s="1">
        <f>-$Q$5/TAN(PI()*F6/180)</f>
        <v>37.854176097843052</v>
      </c>
      <c r="L6" t="s">
        <v>7</v>
      </c>
      <c r="Q6">
        <v>4</v>
      </c>
    </row>
    <row r="7" spans="1:17" x14ac:dyDescent="0.25">
      <c r="A7" s="1">
        <f>1000*C7*$Q$3/$Q$4</f>
        <v>37.854176097843052</v>
      </c>
      <c r="B7" s="1">
        <f t="shared" si="0"/>
        <v>179.11733100581401</v>
      </c>
      <c r="C7" s="1">
        <f>I6</f>
        <v>37.854176097843052</v>
      </c>
      <c r="D7" s="1">
        <f t="shared" si="1"/>
        <v>16.000000000000004</v>
      </c>
      <c r="E7" s="1">
        <f>-(180/PI())*($Q$5-$Q$6)/C7</f>
        <v>-9.0815522226643406</v>
      </c>
      <c r="F7" s="1">
        <f>E7-(180/PI())*$Q$8*$Q$3/A7</f>
        <v>-18.163104445328681</v>
      </c>
      <c r="G7" s="1">
        <f>-E7*4/3</f>
        <v>12.108736296885787</v>
      </c>
      <c r="H7" s="1">
        <f>90/G7</f>
        <v>7.43265009604238</v>
      </c>
      <c r="I7" s="1">
        <f>-$Q$5/TAN(PI()*F7/180)</f>
        <v>30.481312431018996</v>
      </c>
    </row>
    <row r="8" spans="1:17" x14ac:dyDescent="0.25">
      <c r="A8" s="1">
        <f>1000*C8*$Q$3/$Q$4</f>
        <v>30.481312431018996</v>
      </c>
      <c r="B8" s="1">
        <f t="shared" si="0"/>
        <v>116.13880093967414</v>
      </c>
      <c r="C8" s="1">
        <f>I7</f>
        <v>30.481312431018996</v>
      </c>
      <c r="D8" s="1">
        <f t="shared" si="1"/>
        <v>16</v>
      </c>
      <c r="E8" s="1">
        <f>-(180/PI())*($Q$5-$Q$6)/C8</f>
        <v>-11.278211128752289</v>
      </c>
      <c r="F8" s="1">
        <f>E8-(180/PI())*$Q$8*$Q$3/A8</f>
        <v>-22.556422257504579</v>
      </c>
      <c r="G8" s="1">
        <f>-E8*4/3</f>
        <v>15.037614838336387</v>
      </c>
      <c r="H8" s="1">
        <f>90/G8</f>
        <v>5.9849917003165318</v>
      </c>
      <c r="I8" s="1">
        <f>-$Q$5/TAN(PI()*F8/180)</f>
        <v>24.075051866924415</v>
      </c>
      <c r="L8" t="s">
        <v>8</v>
      </c>
      <c r="Q8">
        <v>3000</v>
      </c>
    </row>
    <row r="9" spans="1:17" x14ac:dyDescent="0.25">
      <c r="A9" s="1">
        <f>1000*C9*$Q$3/$Q$4</f>
        <v>24.075051866924415</v>
      </c>
      <c r="B9" s="1">
        <f t="shared" si="0"/>
        <v>72.451015299387592</v>
      </c>
      <c r="C9" s="1">
        <f>I8</f>
        <v>24.075051866924415</v>
      </c>
      <c r="D9" s="1">
        <f t="shared" ref="D9" si="2">2*C9*C9/B9</f>
        <v>16</v>
      </c>
      <c r="E9" s="1">
        <f>-(180/PI())*($Q$5-$Q$6)/C9</f>
        <v>-14.279291233876419</v>
      </c>
      <c r="F9" s="1">
        <f>E9-(180/PI())*$Q$8*$Q$3/A9</f>
        <v>-28.558582467752839</v>
      </c>
      <c r="G9" s="1">
        <f>-E9*4/3</f>
        <v>19.039054978501891</v>
      </c>
      <c r="H9" s="1">
        <f>90/G9</f>
        <v>4.7271253799951864</v>
      </c>
      <c r="I9" s="1">
        <f>-$Q$5/TAN(PI()*F9/180)</f>
        <v>18.37288571659354</v>
      </c>
      <c r="L9" t="s">
        <v>9</v>
      </c>
      <c r="Q9">
        <v>4000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eventCam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Brady, David - (djbrady)</cp:lastModifiedBy>
  <cp:revision/>
  <dcterms:created xsi:type="dcterms:W3CDTF">2024-04-05T23:12:59Z</dcterms:created>
  <dcterms:modified xsi:type="dcterms:W3CDTF">2024-04-08T14:54:40Z</dcterms:modified>
  <cp:category/>
  <cp:contentStatus/>
</cp:coreProperties>
</file>