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ins\Ikonza\"/>
    </mc:Choice>
  </mc:AlternateContent>
  <bookViews>
    <workbookView xWindow="0" yWindow="0" windowWidth="20490" windowHeight="8205" tabRatio="783"/>
  </bookViews>
  <sheets>
    <sheet name="IKONZA" sheetId="42" r:id="rId1"/>
  </sheets>
  <externalReferences>
    <externalReference r:id="rId2"/>
    <externalReference r:id="rId3"/>
    <externalReference r:id="rId4"/>
    <externalReference r:id="rId5"/>
  </externalReferences>
  <definedNames>
    <definedName name="\0" localSheetId="0">#REF!</definedName>
    <definedName name="\0">#REF!</definedName>
    <definedName name="\p" localSheetId="0">#REF!</definedName>
    <definedName name="\p">#REF!</definedName>
    <definedName name="\x" localSheetId="0">#REF!</definedName>
    <definedName name="\x">#REF!</definedName>
    <definedName name="___xlnm.Print_Area" localSheetId="0">#REF!</definedName>
    <definedName name="___xlnm.Print_Area">#REF!</definedName>
    <definedName name="__xlnm.Print_Area" localSheetId="0">#REF!</definedName>
    <definedName name="__xlnm.Print_Area">#REF!</definedName>
    <definedName name="_1" localSheetId="0" hidden="1">#REF!</definedName>
    <definedName name="_1" hidden="1">#REF!</definedName>
    <definedName name="_8000" localSheetId="0">#REF!</definedName>
    <definedName name="_8000">#REF!</definedName>
    <definedName name="_8001" localSheetId="0">#REF!</definedName>
    <definedName name="_8001">#REF!</definedName>
    <definedName name="_8002" localSheetId="0">#REF!</definedName>
    <definedName name="_8002">#REF!</definedName>
    <definedName name="_8003" localSheetId="0">#REF!</definedName>
    <definedName name="_8003">#REF!</definedName>
    <definedName name="_8010" localSheetId="0">#REF!</definedName>
    <definedName name="_8010">#REF!</definedName>
    <definedName name="_8011" localSheetId="0">#REF!</definedName>
    <definedName name="_8011">#REF!</definedName>
    <definedName name="_8012" localSheetId="0">#REF!</definedName>
    <definedName name="_8012">#REF!</definedName>
    <definedName name="_8014" localSheetId="0">#REF!</definedName>
    <definedName name="_8014">#REF!</definedName>
    <definedName name="_8030" localSheetId="0">#REF!</definedName>
    <definedName name="_8030">#REF!</definedName>
    <definedName name="_8041" localSheetId="0">#REF!</definedName>
    <definedName name="_8041">#REF!</definedName>
    <definedName name="_8042" localSheetId="0">#REF!</definedName>
    <definedName name="_8042">#REF!</definedName>
    <definedName name="_8050" localSheetId="0">#REF!</definedName>
    <definedName name="_8050">#REF!</definedName>
    <definedName name="_8051" localSheetId="0">#REF!</definedName>
    <definedName name="_8051">#REF!</definedName>
    <definedName name="_8062" localSheetId="0">#REF!</definedName>
    <definedName name="_8062">#REF!</definedName>
    <definedName name="_8063" localSheetId="0">#REF!</definedName>
    <definedName name="_8063">#REF!</definedName>
    <definedName name="_8064" localSheetId="0">#REF!</definedName>
    <definedName name="_8064">#REF!</definedName>
    <definedName name="_8065" localSheetId="0">#REF!</definedName>
    <definedName name="_8065">#REF!</definedName>
    <definedName name="_8081" localSheetId="0">#REF!</definedName>
    <definedName name="_8081">#REF!</definedName>
    <definedName name="_8082" localSheetId="0">#REF!</definedName>
    <definedName name="_8082">#REF!</definedName>
    <definedName name="_8110" localSheetId="0">#REF!</definedName>
    <definedName name="_8110">#REF!</definedName>
    <definedName name="_8111" localSheetId="0">#REF!</definedName>
    <definedName name="_8111">#REF!</definedName>
    <definedName name="_8112" localSheetId="0">#REF!</definedName>
    <definedName name="_8112">#REF!</definedName>
    <definedName name="_8113" localSheetId="0">#REF!</definedName>
    <definedName name="_8113">#REF!</definedName>
    <definedName name="_8114" localSheetId="0">#REF!</definedName>
    <definedName name="_8114">#REF!</definedName>
    <definedName name="_8115" localSheetId="0">#REF!</definedName>
    <definedName name="_8115">#REF!</definedName>
    <definedName name="_8120" localSheetId="0">#REF!</definedName>
    <definedName name="_8120">#REF!</definedName>
    <definedName name="_8121" localSheetId="0">#REF!</definedName>
    <definedName name="_8121">#REF!</definedName>
    <definedName name="_8140" localSheetId="0">#REF!</definedName>
    <definedName name="_8140">#REF!</definedName>
    <definedName name="_8142" localSheetId="0">#REF!</definedName>
    <definedName name="_8142">#REF!</definedName>
    <definedName name="_8143" localSheetId="0">#REF!</definedName>
    <definedName name="_8143">#REF!</definedName>
    <definedName name="_8151" localSheetId="0">#REF!</definedName>
    <definedName name="_8151">#REF!</definedName>
    <definedName name="_8152" localSheetId="0">#REF!</definedName>
    <definedName name="_8152">#REF!</definedName>
    <definedName name="_8153" localSheetId="0">#REF!</definedName>
    <definedName name="_8153">#REF!</definedName>
    <definedName name="_8160" localSheetId="0">#REF!</definedName>
    <definedName name="_8160">#REF!</definedName>
    <definedName name="_8161" localSheetId="0">#REF!</definedName>
    <definedName name="_8161">#REF!</definedName>
    <definedName name="_8162" localSheetId="0">#REF!</definedName>
    <definedName name="_8162">#REF!</definedName>
    <definedName name="_8181" localSheetId="0">#REF!</definedName>
    <definedName name="_8181">#REF!</definedName>
    <definedName name="_8192" localSheetId="0">#REF!</definedName>
    <definedName name="_8192">#REF!</definedName>
    <definedName name="_8196" localSheetId="0">#REF!</definedName>
    <definedName name="_8196">#REF!</definedName>
    <definedName name="_8200" localSheetId="0">#REF!</definedName>
    <definedName name="_8200">#REF!</definedName>
    <definedName name="_8201" localSheetId="0">#REF!</definedName>
    <definedName name="_8201">#REF!</definedName>
    <definedName name="_8203" localSheetId="0">#REF!</definedName>
    <definedName name="_8203">#REF!</definedName>
    <definedName name="_8204" localSheetId="0">#REF!</definedName>
    <definedName name="_8204">#REF!</definedName>
    <definedName name="_8205" localSheetId="0">#REF!</definedName>
    <definedName name="_8205">#REF!</definedName>
    <definedName name="_8221" localSheetId="0">#REF!</definedName>
    <definedName name="_8221">#REF!</definedName>
    <definedName name="_8240" localSheetId="0">#REF!</definedName>
    <definedName name="_8240">#REF!</definedName>
    <definedName name="_82401" localSheetId="0">#REF!</definedName>
    <definedName name="_82401">#REF!</definedName>
    <definedName name="_8241" localSheetId="0">#REF!</definedName>
    <definedName name="_8241">#REF!</definedName>
    <definedName name="_8250" localSheetId="0">#REF!</definedName>
    <definedName name="_8250">#REF!</definedName>
    <definedName name="_82501" localSheetId="0">#REF!</definedName>
    <definedName name="_82501">#REF!</definedName>
    <definedName name="_8270" localSheetId="0">#REF!</definedName>
    <definedName name="_8270">#REF!</definedName>
    <definedName name="_8280" localSheetId="0">#REF!</definedName>
    <definedName name="_8280">#REF!</definedName>
    <definedName name="_8281" localSheetId="0">#REF!</definedName>
    <definedName name="_8281">#REF!</definedName>
    <definedName name="_8290" localSheetId="0">#REF!</definedName>
    <definedName name="_8290">#REF!</definedName>
    <definedName name="_8295" localSheetId="0">#REF!</definedName>
    <definedName name="_8295">#REF!</definedName>
    <definedName name="_8300" localSheetId="0">#REF!</definedName>
    <definedName name="_8300">#REF!</definedName>
    <definedName name="_8332" localSheetId="0">#REF!</definedName>
    <definedName name="_8332">#REF!</definedName>
    <definedName name="_8335" localSheetId="0">#REF!</definedName>
    <definedName name="_8335">#REF!</definedName>
    <definedName name="_8340" localSheetId="0">#REF!</definedName>
    <definedName name="_8340">#REF!</definedName>
    <definedName name="_8341" localSheetId="0">#REF!</definedName>
    <definedName name="_8341">#REF!</definedName>
    <definedName name="_8350" localSheetId="0">#REF!</definedName>
    <definedName name="_8350">#REF!</definedName>
    <definedName name="_8380" localSheetId="0">#REF!</definedName>
    <definedName name="_8380">#REF!</definedName>
    <definedName name="_8381" localSheetId="0">#REF!</definedName>
    <definedName name="_8381">#REF!</definedName>
    <definedName name="_8382" localSheetId="0">#REF!</definedName>
    <definedName name="_8382">#REF!</definedName>
    <definedName name="_8383" localSheetId="0">#REF!</definedName>
    <definedName name="_8383">#REF!</definedName>
    <definedName name="_8384" localSheetId="0">#REF!</definedName>
    <definedName name="_8384">#REF!</definedName>
    <definedName name="_8394" localSheetId="0">#REF!</definedName>
    <definedName name="_8394">#REF!</definedName>
    <definedName name="_8396" localSheetId="0">#REF!</definedName>
    <definedName name="_8396">#REF!</definedName>
    <definedName name="_8400" localSheetId="0">#REF!</definedName>
    <definedName name="_8400">#REF!</definedName>
    <definedName name="_8402" localSheetId="0">#REF!</definedName>
    <definedName name="_8402">#REF!</definedName>
    <definedName name="_8404" localSheetId="0">#REF!</definedName>
    <definedName name="_8404">#REF!</definedName>
    <definedName name="_8411" localSheetId="0">#REF!</definedName>
    <definedName name="_8411">#REF!</definedName>
    <definedName name="_8412" localSheetId="0">#REF!</definedName>
    <definedName name="_8412">#REF!</definedName>
    <definedName name="_8413" localSheetId="0">#REF!</definedName>
    <definedName name="_8413">#REF!</definedName>
    <definedName name="_8421" localSheetId="0">#REF!</definedName>
    <definedName name="_8421">#REF!</definedName>
    <definedName name="_8423" localSheetId="0">#REF!</definedName>
    <definedName name="_8423">#REF!</definedName>
    <definedName name="_8440" localSheetId="0">#REF!</definedName>
    <definedName name="_8440">#REF!</definedName>
    <definedName name="_8442" localSheetId="0">#REF!</definedName>
    <definedName name="_8442">#REF!</definedName>
    <definedName name="_8454" localSheetId="0">#REF!</definedName>
    <definedName name="_8454">#REF!</definedName>
    <definedName name="_8476" localSheetId="0">#REF!</definedName>
    <definedName name="_8476">#REF!</definedName>
    <definedName name="_8490" localSheetId="0">#REF!</definedName>
    <definedName name="_8490">#REF!</definedName>
    <definedName name="_8500" localSheetId="0">#REF!</definedName>
    <definedName name="_8500">#REF!</definedName>
    <definedName name="_8520" localSheetId="0">#REF!</definedName>
    <definedName name="_8520">#REF!</definedName>
    <definedName name="_8521" localSheetId="0">#REF!</definedName>
    <definedName name="_8521">#REF!</definedName>
    <definedName name="_8522" localSheetId="0">#REF!</definedName>
    <definedName name="_8522">#REF!</definedName>
    <definedName name="_8530" localSheetId="0">#REF!</definedName>
    <definedName name="_8530">#REF!</definedName>
    <definedName name="_8531" localSheetId="0">#REF!</definedName>
    <definedName name="_8531">#REF!</definedName>
    <definedName name="_8552" localSheetId="0">#REF!</definedName>
    <definedName name="_8552">#REF!</definedName>
    <definedName name="_8554" localSheetId="0">#REF!</definedName>
    <definedName name="_8554">#REF!</definedName>
    <definedName name="_8562" localSheetId="0">#REF!</definedName>
    <definedName name="_8562">#REF!</definedName>
    <definedName name="_8563" localSheetId="0">#REF!</definedName>
    <definedName name="_8563">#REF!</definedName>
    <definedName name="_8566" localSheetId="0">#REF!</definedName>
    <definedName name="_8566">#REF!</definedName>
    <definedName name="_8567" localSheetId="0">#REF!</definedName>
    <definedName name="_8567">#REF!</definedName>
    <definedName name="_8572" localSheetId="0">#REF!</definedName>
    <definedName name="_8572">#REF!</definedName>
    <definedName name="_8582" localSheetId="0">#REF!</definedName>
    <definedName name="_8582">#REF!</definedName>
    <definedName name="_8600" localSheetId="0">#REF!</definedName>
    <definedName name="_8600">#REF!</definedName>
    <definedName name="_8602" localSheetId="0">#REF!</definedName>
    <definedName name="_8602">#REF!</definedName>
    <definedName name="_8606" localSheetId="0">#REF!</definedName>
    <definedName name="_8606">#REF!</definedName>
    <definedName name="_8610" localSheetId="0">#REF!</definedName>
    <definedName name="_8610">#REF!</definedName>
    <definedName name="_8612" localSheetId="0">#REF!</definedName>
    <definedName name="_8612">#REF!</definedName>
    <definedName name="_8613" localSheetId="0">#REF!</definedName>
    <definedName name="_8613">#REF!</definedName>
    <definedName name="_8633" localSheetId="0">#REF!</definedName>
    <definedName name="_8633">#REF!</definedName>
    <definedName name="_8635" localSheetId="0">#REF!</definedName>
    <definedName name="_8635">#REF!</definedName>
    <definedName name="_8637" localSheetId="0">#REF!</definedName>
    <definedName name="_8637">#REF!</definedName>
    <definedName name="_8638" localSheetId="0">#REF!</definedName>
    <definedName name="_8638">#REF!</definedName>
    <definedName name="_8650" localSheetId="0">#REF!</definedName>
    <definedName name="_8650">#REF!</definedName>
    <definedName name="_8661" localSheetId="0">#REF!</definedName>
    <definedName name="_8661">#REF!</definedName>
    <definedName name="_8670" localSheetId="0">#REF!</definedName>
    <definedName name="_8670">#REF!</definedName>
    <definedName name="_8671" localSheetId="0">#REF!</definedName>
    <definedName name="_8671">#REF!</definedName>
    <definedName name="_8673" localSheetId="0">#REF!</definedName>
    <definedName name="_8673">#REF!</definedName>
    <definedName name="_8680" localSheetId="0">#REF!</definedName>
    <definedName name="_8680">#REF!</definedName>
    <definedName name="_8690" localSheetId="0">#REF!</definedName>
    <definedName name="_8690">#REF!</definedName>
    <definedName name="_8751" localSheetId="0">#REF!</definedName>
    <definedName name="_8751">#REF!</definedName>
    <definedName name="_8757" localSheetId="0">#REF!</definedName>
    <definedName name="_8757">#REF!</definedName>
    <definedName name="_8759" localSheetId="0">#REF!</definedName>
    <definedName name="_8759">#REF!</definedName>
    <definedName name="_8772" localSheetId="0">#REF!</definedName>
    <definedName name="_8772">#REF!</definedName>
    <definedName name="_8802" localSheetId="0">#REF!</definedName>
    <definedName name="_8802">#REF!</definedName>
    <definedName name="_8810" localSheetId="0">#REF!</definedName>
    <definedName name="_8810">#REF!</definedName>
    <definedName name="_8840" localSheetId="0">#REF!</definedName>
    <definedName name="_8840">#REF!</definedName>
    <definedName name="_8841" localSheetId="0">#REF!</definedName>
    <definedName name="_8841">#REF!</definedName>
    <definedName name="_8850" localSheetId="0">#REF!</definedName>
    <definedName name="_8850">#REF!</definedName>
    <definedName name="_8851" localSheetId="0">#REF!</definedName>
    <definedName name="_8851">#REF!</definedName>
    <definedName name="_8852" localSheetId="0">#REF!</definedName>
    <definedName name="_8852">#REF!</definedName>
    <definedName name="_8871" localSheetId="0">#REF!</definedName>
    <definedName name="_8871">#REF!</definedName>
    <definedName name="_8872" localSheetId="0">#REF!</definedName>
    <definedName name="_8872">#REF!</definedName>
    <definedName name="_8873" localSheetId="0">#REF!</definedName>
    <definedName name="_8873">#REF!</definedName>
    <definedName name="_B094" localSheetId="0">#REF!</definedName>
    <definedName name="_B094">#REF!</definedName>
    <definedName name="_Fil" localSheetId="0" hidden="1">[1]PRELIMIN!#REF!</definedName>
    <definedName name="_Fil" hidden="1">[1]PRELIMIN!#REF!</definedName>
    <definedName name="_Fill" localSheetId="0" hidden="1">#REF!</definedName>
    <definedName name="_Fill" hidden="1">#REF!</definedName>
    <definedName name="_filll" localSheetId="0" hidden="1">[1]PRELIMIN!#REF!</definedName>
    <definedName name="_filll" hidden="1">[1]PRELIMIN!#REF!</definedName>
    <definedName name="A" localSheetId="0" hidden="1">#REF!</definedName>
    <definedName name="A" hidden="1">#REF!</definedName>
    <definedName name="Basement" localSheetId="0" hidden="1">#REF!</definedName>
    <definedName name="Basement" hidden="1">#REF!</definedName>
    <definedName name="bill21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complet2f" localSheetId="0">#REF!</definedName>
    <definedName name="complet2f">#REF!</definedName>
    <definedName name="complet2f1" localSheetId="0">#REF!</definedName>
    <definedName name="complet2f1">#REF!</definedName>
    <definedName name="d" localSheetId="0" hidden="1">[1]PRELIMIN!#REF!</definedName>
    <definedName name="d" hidden="1">[1]PRELIMIN!#REF!</definedName>
    <definedName name="deposit3m1" localSheetId="0">#REF!</definedName>
    <definedName name="deposit3m1">#REF!</definedName>
    <definedName name="Equity" localSheetId="0">[2]feasibility!#REF!</definedName>
    <definedName name="Equity">[2]feasibility!#REF!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pense" localSheetId="0">[2]feasibility!#REF!</definedName>
    <definedName name="expense">[2]feasibility!#REF!</definedName>
    <definedName name="F" localSheetId="0">#REF!</definedName>
    <definedName name="F">#REF!</definedName>
    <definedName name="flag1" localSheetId="0">#REF!</definedName>
    <definedName name="flag1">#REF!</definedName>
    <definedName name="frbr" localSheetId="0">#REF!</definedName>
    <definedName name="frbr">#REF!</definedName>
    <definedName name="intr" localSheetId="0">[2]feasibility!#REF!</definedName>
    <definedName name="intr">[2]feasibility!#REF!</definedName>
    <definedName name="Month">[3]Table!$A$4:$F$15</definedName>
    <definedName name="no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Outgoings" localSheetId="0">#REF!</definedName>
    <definedName name="Outgoings">#REF!</definedName>
    <definedName name="priii" localSheetId="0">'[4]Section A - General'!#REF!</definedName>
    <definedName name="priii">'[4]Section A - General'!#REF!</definedName>
    <definedName name="_xlnm.Print_Area" localSheetId="0">IKONZA!$A$1:$F$284</definedName>
    <definedName name="_xlnm.Print_Area">#REF!</definedName>
    <definedName name="Print_Area_MI" localSheetId="0">#REF!</definedName>
    <definedName name="Print_Area_MI">#REF!</definedName>
    <definedName name="_xlnm.Print_Titles" localSheetId="0">IKONZA!$1:$1</definedName>
    <definedName name="_xlnm.Print_Titles">#REF!</definedName>
    <definedName name="printii" localSheetId="0">'[4]Section A - General'!#REF!</definedName>
    <definedName name="printii">'[4]Section A - General'!#REF!</definedName>
    <definedName name="Rateschedule" localSheetId="0">#REF!</definedName>
    <definedName name="Rateschedule">#REF!</definedName>
    <definedName name="_xlnm.Recorder" localSheetId="0">#REF!</definedName>
    <definedName name="_xlnm.Recorder">#REF!</definedName>
    <definedName name="rent" localSheetId="0">#REF!</definedName>
    <definedName name="rent">#REF!</definedName>
    <definedName name="Rent_increase" localSheetId="0">#REF!</definedName>
    <definedName name="Rent_increase">#REF!</definedName>
    <definedName name="sencount" hidden="1">1</definedName>
    <definedName name="Setflag" localSheetId="0">#REF!</definedName>
    <definedName name="Setflag">#REF!</definedName>
    <definedName name="sum" localSheetId="0">#REF!</definedName>
    <definedName name="sum">#REF!</definedName>
    <definedName name="TEMP" localSheetId="0">#REF!</definedName>
    <definedName name="TEMP">#REF!</definedName>
    <definedName name="threebr" localSheetId="0">#REF!</definedName>
    <definedName name="threebr">#REF!</definedName>
    <definedName name="total" localSheetId="0">#REF!</definedName>
    <definedName name="total">#REF!</definedName>
    <definedName name="trbr" localSheetId="0">#REF!</definedName>
    <definedName name="trbr">#REF!</definedName>
    <definedName name="twobr" localSheetId="0">#REF!</definedName>
    <definedName name="twobr">#REF!</definedName>
    <definedName name="wrn.BILL18." hidden="1">{#N/A,#N/A,FALSE,"Dem18.1";#N/A,#N/A,FALSE,"Site18.2";#N/A,#N/A,FALSE,"Road18.3";#N/A,#N/A,FALSE,"Fenc18.4";#N/A,#N/A,FALSE,"Jetty18.5 ";#N/A,#N/A,FALSE,"Beach18.6";#N/A,#N/A,FALSE,"Summary18"}</definedName>
    <definedName name="wrn.bill2." hidden="1">{#N/A,#N/A,FALSE,"Sub2.1";#N/A,#N/A,FALSE,"Conc2.2";#N/A,#N/A,FALSE,"Block2.3";#N/A,#N/A,FALSE,"Roof2.4";#N/A,#N/A,FALSE,"wood2.5";#N/A,#N/A,FALSE,"Door2.6";#N/A,#N/A,FALSE,"Finish2.7";#N/A,#N/A,FALSE,"Service2.8";#N/A,#N/A,FALSE,"Summary2"}</definedName>
  </definedNames>
  <calcPr calcId="162913"/>
</workbook>
</file>

<file path=xl/calcChain.xml><?xml version="1.0" encoding="utf-8"?>
<calcChain xmlns="http://schemas.openxmlformats.org/spreadsheetml/2006/main">
  <c r="E44" i="42" l="1"/>
  <c r="E38" i="42"/>
  <c r="I276" i="42" l="1"/>
  <c r="F271" i="42"/>
  <c r="F269" i="42"/>
  <c r="F267" i="42"/>
  <c r="F265" i="42"/>
  <c r="F263" i="42"/>
  <c r="I267" i="42"/>
  <c r="F264" i="42"/>
  <c r="F261" i="42"/>
  <c r="F259" i="42"/>
  <c r="F19" i="42"/>
  <c r="E242" i="42"/>
  <c r="E244" i="42" s="1"/>
  <c r="E246" i="42" s="1"/>
  <c r="F246" i="42" s="1"/>
  <c r="E238" i="42"/>
  <c r="F238" i="42" s="1"/>
  <c r="E236" i="42"/>
  <c r="F236" i="42" s="1"/>
  <c r="E232" i="42"/>
  <c r="E234" i="42" s="1"/>
  <c r="F234" i="42" s="1"/>
  <c r="E228" i="42"/>
  <c r="E230" i="42" s="1"/>
  <c r="F230" i="42" s="1"/>
  <c r="E226" i="42"/>
  <c r="F226" i="42" s="1"/>
  <c r="E216" i="42"/>
  <c r="E218" i="42" s="1"/>
  <c r="F218" i="42" s="1"/>
  <c r="E214" i="42"/>
  <c r="E212" i="42"/>
  <c r="F212" i="42" s="1"/>
  <c r="D202" i="42"/>
  <c r="E200" i="42"/>
  <c r="E202" i="42" s="1"/>
  <c r="E196" i="42"/>
  <c r="F196" i="42" s="1"/>
  <c r="E194" i="42"/>
  <c r="E192" i="42"/>
  <c r="F192" i="42" s="1"/>
  <c r="E190" i="42"/>
  <c r="F190" i="42" s="1"/>
  <c r="E188" i="42"/>
  <c r="F188" i="42" s="1"/>
  <c r="F194" i="42"/>
  <c r="E177" i="42"/>
  <c r="F177" i="42" s="1"/>
  <c r="E175" i="42"/>
  <c r="F175" i="42" s="1"/>
  <c r="E171" i="42"/>
  <c r="F171" i="42" s="1"/>
  <c r="E173" i="42"/>
  <c r="F173" i="42" s="1"/>
  <c r="E167" i="42"/>
  <c r="E165" i="42"/>
  <c r="E163" i="42"/>
  <c r="F163" i="42" s="1"/>
  <c r="E153" i="42"/>
  <c r="E155" i="42" s="1"/>
  <c r="E157" i="42" s="1"/>
  <c r="E159" i="42" s="1"/>
  <c r="E146" i="42"/>
  <c r="F146" i="42" s="1"/>
  <c r="E137" i="42"/>
  <c r="E123" i="42"/>
  <c r="F123" i="42" s="1"/>
  <c r="F121" i="42"/>
  <c r="E117" i="42"/>
  <c r="F117" i="42" s="1"/>
  <c r="F119" i="42"/>
  <c r="F115" i="42"/>
  <c r="F93" i="42"/>
  <c r="F91" i="42"/>
  <c r="F89" i="42"/>
  <c r="E88" i="42"/>
  <c r="F88" i="42" s="1"/>
  <c r="F105" i="42"/>
  <c r="E104" i="42"/>
  <c r="F104" i="42" s="1"/>
  <c r="F103" i="42"/>
  <c r="F99" i="42"/>
  <c r="F97" i="42"/>
  <c r="F95" i="42"/>
  <c r="E94" i="42"/>
  <c r="E96" i="42" s="1"/>
  <c r="F87" i="42"/>
  <c r="F85" i="42"/>
  <c r="F83" i="42"/>
  <c r="E82" i="42"/>
  <c r="I82" i="42" s="1"/>
  <c r="F81" i="42"/>
  <c r="E67" i="42"/>
  <c r="D67" i="42"/>
  <c r="E65" i="42"/>
  <c r="E63" i="42"/>
  <c r="E133" i="42" s="1"/>
  <c r="E144" i="42" s="1"/>
  <c r="F144" i="42" s="1"/>
  <c r="E54" i="42"/>
  <c r="E58" i="42" s="1"/>
  <c r="E52" i="42"/>
  <c r="F52" i="42" s="1"/>
  <c r="E46" i="42"/>
  <c r="E48" i="42" s="1"/>
  <c r="E50" i="42" s="1"/>
  <c r="E34" i="42"/>
  <c r="E29" i="42"/>
  <c r="E27" i="42"/>
  <c r="D27" i="42"/>
  <c r="D29" i="42" s="1"/>
  <c r="E25" i="42"/>
  <c r="E23" i="42"/>
  <c r="E9" i="42"/>
  <c r="E7" i="42"/>
  <c r="E5" i="42"/>
  <c r="I271" i="42" l="1"/>
  <c r="F228" i="42"/>
  <c r="F232" i="42"/>
  <c r="F240" i="42" s="1"/>
  <c r="F250" i="42" s="1"/>
  <c r="F242" i="42"/>
  <c r="F202" i="42"/>
  <c r="F244" i="42"/>
  <c r="F216" i="42"/>
  <c r="F198" i="42"/>
  <c r="F206" i="42" s="1"/>
  <c r="F200" i="42"/>
  <c r="F214" i="42"/>
  <c r="F148" i="42"/>
  <c r="F151" i="42" s="1"/>
  <c r="F165" i="42"/>
  <c r="E135" i="42"/>
  <c r="F135" i="42" s="1"/>
  <c r="F133" i="42"/>
  <c r="E56" i="42"/>
  <c r="F56" i="42" s="1"/>
  <c r="F125" i="42"/>
  <c r="F129" i="42" s="1"/>
  <c r="I88" i="42"/>
  <c r="F94" i="42"/>
  <c r="E90" i="42"/>
  <c r="F90" i="42" s="1"/>
  <c r="F96" i="42"/>
  <c r="E98" i="42"/>
  <c r="F82" i="42"/>
  <c r="E84" i="42"/>
  <c r="E86" i="42" s="1"/>
  <c r="F65" i="42"/>
  <c r="F159" i="42"/>
  <c r="F157" i="42"/>
  <c r="F155" i="42"/>
  <c r="F153" i="42"/>
  <c r="F137" i="42"/>
  <c r="F54" i="42"/>
  <c r="F50" i="42"/>
  <c r="F38" i="42"/>
  <c r="E17" i="42"/>
  <c r="F17" i="42" s="1"/>
  <c r="E21" i="42"/>
  <c r="F21" i="42" s="1"/>
  <c r="F5" i="42"/>
  <c r="F258" i="42"/>
  <c r="F49" i="42"/>
  <c r="F48" i="42"/>
  <c r="F47" i="42"/>
  <c r="F45" i="42"/>
  <c r="F43" i="42"/>
  <c r="E11" i="42"/>
  <c r="F11" i="42" s="1"/>
  <c r="K12" i="42"/>
  <c r="F111" i="42"/>
  <c r="F109" i="42"/>
  <c r="F107" i="42"/>
  <c r="F59" i="42"/>
  <c r="F57" i="42"/>
  <c r="J56" i="42"/>
  <c r="F55" i="42"/>
  <c r="F53" i="42"/>
  <c r="F31" i="42"/>
  <c r="F41" i="42"/>
  <c r="F39" i="42"/>
  <c r="F37" i="42"/>
  <c r="F35" i="42"/>
  <c r="F30" i="42"/>
  <c r="F28" i="42"/>
  <c r="F26" i="42"/>
  <c r="F24" i="42"/>
  <c r="F23" i="42"/>
  <c r="F9" i="42"/>
  <c r="K8" i="42"/>
  <c r="F7" i="42"/>
  <c r="I6" i="42"/>
  <c r="F204" i="42" l="1"/>
  <c r="F208" i="42" s="1"/>
  <c r="F210" i="42" s="1"/>
  <c r="F248" i="42"/>
  <c r="F252" i="42" s="1"/>
  <c r="F254" i="42" s="1"/>
  <c r="F220" i="42"/>
  <c r="F222" i="42" s="1"/>
  <c r="F224" i="42" s="1"/>
  <c r="F161" i="42"/>
  <c r="F182" i="42" s="1"/>
  <c r="E169" i="42"/>
  <c r="F169" i="42" s="1"/>
  <c r="F167" i="42"/>
  <c r="F139" i="42"/>
  <c r="F142" i="42" s="1"/>
  <c r="E92" i="42"/>
  <c r="F92" i="42" s="1"/>
  <c r="F71" i="42"/>
  <c r="E100" i="42"/>
  <c r="F98" i="42"/>
  <c r="F86" i="42"/>
  <c r="F84" i="42"/>
  <c r="E106" i="42"/>
  <c r="F46" i="42"/>
  <c r="F67" i="42"/>
  <c r="E40" i="42"/>
  <c r="F29" i="42"/>
  <c r="F34" i="42"/>
  <c r="E36" i="42"/>
  <c r="F36" i="42" s="1"/>
  <c r="I38" i="42"/>
  <c r="F58" i="42"/>
  <c r="F25" i="42"/>
  <c r="F179" i="42" l="1"/>
  <c r="F184" i="42" s="1"/>
  <c r="F186" i="42" s="1"/>
  <c r="F106" i="42"/>
  <c r="E108" i="42"/>
  <c r="E110" i="42" s="1"/>
  <c r="F110" i="42" s="1"/>
  <c r="F100" i="42"/>
  <c r="E102" i="42"/>
  <c r="F102" i="42" s="1"/>
  <c r="E42" i="42"/>
  <c r="F44" i="42"/>
  <c r="F40" i="42"/>
  <c r="F63" i="42"/>
  <c r="F69" i="42" s="1"/>
  <c r="F77" i="42" s="1"/>
  <c r="F27" i="42"/>
  <c r="F32" i="42" s="1"/>
  <c r="F73" i="42" s="1"/>
  <c r="F108" i="42" l="1"/>
  <c r="F113" i="42" s="1"/>
  <c r="F127" i="42" s="1"/>
  <c r="F42" i="42"/>
  <c r="F61" i="42" s="1"/>
  <c r="F131" i="42" l="1"/>
  <c r="F75" i="42"/>
  <c r="F79" i="42" s="1"/>
  <c r="F257" i="42" s="1"/>
  <c r="F273" i="42" s="1"/>
  <c r="F275" i="42" s="1"/>
  <c r="I275" i="42" l="1"/>
  <c r="F279" i="42"/>
  <c r="I261" i="42"/>
  <c r="I268" i="42" s="1"/>
  <c r="F281" i="42" l="1"/>
  <c r="F284" i="42" s="1"/>
</calcChain>
</file>

<file path=xl/sharedStrings.xml><?xml version="1.0" encoding="utf-8"?>
<sst xmlns="http://schemas.openxmlformats.org/spreadsheetml/2006/main" count="316" uniqueCount="132">
  <si>
    <t>A</t>
  </si>
  <si>
    <t>E</t>
  </si>
  <si>
    <t>F</t>
  </si>
  <si>
    <t>G</t>
  </si>
  <si>
    <t>H</t>
  </si>
  <si>
    <t>B</t>
  </si>
  <si>
    <t>C</t>
  </si>
  <si>
    <t>D</t>
  </si>
  <si>
    <t>J</t>
  </si>
  <si>
    <t>K</t>
  </si>
  <si>
    <t>sm</t>
  </si>
  <si>
    <t>L</t>
  </si>
  <si>
    <t>cm</t>
  </si>
  <si>
    <t>Item</t>
  </si>
  <si>
    <t>Description</t>
  </si>
  <si>
    <t>Unit</t>
  </si>
  <si>
    <t>Qty</t>
  </si>
  <si>
    <t>Rate</t>
  </si>
  <si>
    <t>Amount (Ksh)</t>
  </si>
  <si>
    <t>M</t>
  </si>
  <si>
    <t>N</t>
  </si>
  <si>
    <t>item</t>
  </si>
  <si>
    <t>lm</t>
  </si>
  <si>
    <t>no</t>
  </si>
  <si>
    <t>I</t>
  </si>
  <si>
    <t>Paint internally</t>
  </si>
  <si>
    <t>Clear site</t>
  </si>
  <si>
    <t>150mm slab</t>
  </si>
  <si>
    <t>O</t>
  </si>
  <si>
    <t>Page 2</t>
  </si>
  <si>
    <t>Page 5</t>
  </si>
  <si>
    <t>Page 4</t>
  </si>
  <si>
    <t>Page 1</t>
  </si>
  <si>
    <t>Page 3</t>
  </si>
  <si>
    <t>Page 6</t>
  </si>
  <si>
    <t>SUBSTRUCTURE</t>
  </si>
  <si>
    <t>Exc oversite</t>
  </si>
  <si>
    <t>Exc strip</t>
  </si>
  <si>
    <t>Exc columns</t>
  </si>
  <si>
    <t>R.f &amp; r</t>
  </si>
  <si>
    <t>L &amp; c.a</t>
  </si>
  <si>
    <t>Dewatering</t>
  </si>
  <si>
    <t>Strutting</t>
  </si>
  <si>
    <t>Total</t>
  </si>
  <si>
    <t>Ditto bases</t>
  </si>
  <si>
    <t>Columns</t>
  </si>
  <si>
    <t>Fwk to columns</t>
  </si>
  <si>
    <t>DPC</t>
  </si>
  <si>
    <t>Total to collection</t>
  </si>
  <si>
    <t>Walling</t>
  </si>
  <si>
    <t>Paint</t>
  </si>
  <si>
    <t>Hardcore</t>
  </si>
  <si>
    <t>ADD 16% VAT</t>
  </si>
  <si>
    <t>Murram blinding</t>
  </si>
  <si>
    <t>Termidor</t>
  </si>
  <si>
    <t>DPM</t>
  </si>
  <si>
    <t>Blinding under strp fdn</t>
  </si>
  <si>
    <t>VRC 20 in strip</t>
  </si>
  <si>
    <t>Ditto bases &amp; columns</t>
  </si>
  <si>
    <t xml:space="preserve">16mm </t>
  </si>
  <si>
    <t>kgs</t>
  </si>
  <si>
    <t>12mm</t>
  </si>
  <si>
    <t>10mm</t>
  </si>
  <si>
    <t>8mm</t>
  </si>
  <si>
    <t>A65</t>
  </si>
  <si>
    <t>Fwk to fdn</t>
  </si>
  <si>
    <t>Edges of slab</t>
  </si>
  <si>
    <t>Column sides</t>
  </si>
  <si>
    <t>Plaster to plinth</t>
  </si>
  <si>
    <t>Total to summary</t>
  </si>
  <si>
    <t>Beams</t>
  </si>
  <si>
    <t>Ramp</t>
  </si>
  <si>
    <t>Concrete worktops</t>
  </si>
  <si>
    <t>Staircase</t>
  </si>
  <si>
    <t>16mm</t>
  </si>
  <si>
    <t>20mm</t>
  </si>
  <si>
    <t>Fwk to slab</t>
  </si>
  <si>
    <t>Fwk staircase &amp; ramp</t>
  </si>
  <si>
    <t>100mm dia CHS</t>
  </si>
  <si>
    <t>Ditto stanchion</t>
  </si>
  <si>
    <t>1.5' SHS</t>
  </si>
  <si>
    <t>1.0' SHS</t>
  </si>
  <si>
    <t>Painting</t>
  </si>
  <si>
    <t>E.O eaves</t>
  </si>
  <si>
    <t>Wall plate</t>
  </si>
  <si>
    <t>Rafter</t>
  </si>
  <si>
    <t>Tie beam</t>
  </si>
  <si>
    <t>Strut/tie</t>
  </si>
  <si>
    <t>Purlins</t>
  </si>
  <si>
    <t>Gauge 30 box profile</t>
  </si>
  <si>
    <t>Ridge</t>
  </si>
  <si>
    <t>Valley</t>
  </si>
  <si>
    <t>Fascia board</t>
  </si>
  <si>
    <t>Barge board</t>
  </si>
  <si>
    <t>Page 9</t>
  </si>
  <si>
    <t>Page 10</t>
  </si>
  <si>
    <t>1500 x1200 w</t>
  </si>
  <si>
    <t>1200x1000</t>
  </si>
  <si>
    <t>900x600</t>
  </si>
  <si>
    <t>5mm glass</t>
  </si>
  <si>
    <t>Window cill</t>
  </si>
  <si>
    <t>Page 12</t>
  </si>
  <si>
    <t>Page 13</t>
  </si>
  <si>
    <t>900 x 2400 door</t>
  </si>
  <si>
    <t>Flush doors</t>
  </si>
  <si>
    <t>Paint to metal surfaces</t>
  </si>
  <si>
    <t>Paint to timber surfaces</t>
  </si>
  <si>
    <t>Page 14</t>
  </si>
  <si>
    <t>20mm steel float</t>
  </si>
  <si>
    <t>Terrazzo</t>
  </si>
  <si>
    <t>Skirting</t>
  </si>
  <si>
    <t>Ceramic</t>
  </si>
  <si>
    <t>Plaster</t>
  </si>
  <si>
    <t>Render</t>
  </si>
  <si>
    <t>Paint to slab</t>
  </si>
  <si>
    <t>Paint to walls</t>
  </si>
  <si>
    <t>Page 15</t>
  </si>
  <si>
    <t>Page 16</t>
  </si>
  <si>
    <t>SUBSTRUCTURES</t>
  </si>
  <si>
    <t>IKONZA</t>
  </si>
  <si>
    <t>RC FRAME</t>
  </si>
  <si>
    <t>EXT WALLING</t>
  </si>
  <si>
    <t>INTERNAL WALLING</t>
  </si>
  <si>
    <t>ROOFING</t>
  </si>
  <si>
    <t>WINDOWS</t>
  </si>
  <si>
    <t>DOORS</t>
  </si>
  <si>
    <t>FINISHES</t>
  </si>
  <si>
    <t>CARRIED TO GRAND SUMMARY</t>
  </si>
  <si>
    <t>BUILDING WORKS</t>
  </si>
  <si>
    <t>PROVISIONAL SUMS</t>
  </si>
  <si>
    <t>SUB-TOTAL 1</t>
  </si>
  <si>
    <t>TOTAL FOR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</si>
</sst>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u/>
      <sz val="12"/>
      <name val="Garamond"/>
      <family val="1"/>
    </font>
    <font>
      <sz val="12"/>
      <color rgb="FFFF0000"/>
      <name val="Garamond"/>
      <family val="1"/>
    </font>
    <font>
      <b/>
      <i/>
      <sz val="12"/>
      <name val="Garamond"/>
      <family val="1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6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3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9" fontId="6" fillId="0" borderId="0" xfId="0" applyNumberFormat="1" applyFont="1" applyAlignment="1">
      <alignment horizontal="center"/>
    </xf>
    <xf numFmtId="43" fontId="8" fillId="0" borderId="6" xfId="1" applyFont="1" applyBorder="1" applyAlignment="1">
      <alignment horizontal="right"/>
    </xf>
    <xf numFmtId="39" fontId="5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39" fontId="6" fillId="0" borderId="0" xfId="0" applyNumberFormat="1" applyFont="1" applyAlignment="1">
      <alignment wrapText="1"/>
    </xf>
    <xf numFmtId="43" fontId="8" fillId="0" borderId="0" xfId="1" applyFont="1" applyAlignment="1">
      <alignment horizontal="right"/>
    </xf>
    <xf numFmtId="43" fontId="8" fillId="0" borderId="2" xfId="1" applyFont="1" applyBorder="1" applyAlignment="1">
      <alignment horizontal="center"/>
    </xf>
    <xf numFmtId="43" fontId="8" fillId="0" borderId="0" xfId="1" applyFont="1" applyAlignment="1">
      <alignment horizontal="center"/>
    </xf>
    <xf numFmtId="0" fontId="6" fillId="0" borderId="1" xfId="0" applyFont="1" applyBorder="1" applyAlignment="1">
      <alignment vertical="top" wrapText="1"/>
    </xf>
    <xf numFmtId="43" fontId="8" fillId="0" borderId="2" xfId="1" applyFont="1" applyBorder="1" applyAlignment="1">
      <alignment horizontal="right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/>
    <xf numFmtId="0" fontId="6" fillId="0" borderId="1" xfId="3" applyFont="1" applyFill="1" applyBorder="1" applyAlignment="1">
      <alignment horizontal="center"/>
    </xf>
    <xf numFmtId="43" fontId="8" fillId="0" borderId="6" xfId="1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 wrapText="1"/>
    </xf>
    <xf numFmtId="0" fontId="6" fillId="0" borderId="3" xfId="3" applyFont="1" applyFill="1" applyBorder="1" applyAlignment="1">
      <alignment horizontal="center"/>
    </xf>
    <xf numFmtId="43" fontId="8" fillId="0" borderId="5" xfId="1" applyNumberFormat="1" applyFont="1" applyFill="1" applyBorder="1" applyAlignment="1">
      <alignment horizontal="right"/>
    </xf>
    <xf numFmtId="0" fontId="6" fillId="0" borderId="1" xfId="11" applyFont="1" applyFill="1" applyBorder="1" applyAlignment="1">
      <alignment horizontal="center" vertical="center"/>
    </xf>
    <xf numFmtId="0" fontId="6" fillId="0" borderId="1" xfId="11" applyFont="1" applyFill="1" applyBorder="1" applyAlignment="1">
      <alignment horizontal="center"/>
    </xf>
    <xf numFmtId="43" fontId="8" fillId="0" borderId="6" xfId="1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39" fontId="6" fillId="0" borderId="0" xfId="0" applyNumberFormat="1" applyFont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11" applyFont="1" applyFill="1" applyBorder="1" applyAlignment="1">
      <alignment wrapText="1"/>
    </xf>
    <xf numFmtId="0" fontId="9" fillId="0" borderId="3" xfId="3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center"/>
    </xf>
    <xf numFmtId="43" fontId="8" fillId="0" borderId="2" xfId="1" applyFont="1" applyBorder="1"/>
    <xf numFmtId="43" fontId="8" fillId="0" borderId="4" xfId="1" applyFont="1" applyFill="1" applyBorder="1" applyAlignment="1"/>
    <xf numFmtId="43" fontId="8" fillId="0" borderId="2" xfId="1" applyFont="1" applyFill="1" applyBorder="1" applyAlignment="1"/>
    <xf numFmtId="164" fontId="8" fillId="0" borderId="5" xfId="12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left" vertical="top" wrapText="1"/>
    </xf>
    <xf numFmtId="39" fontId="6" fillId="0" borderId="0" xfId="0" applyNumberFormat="1" applyFont="1" applyBorder="1"/>
    <xf numFmtId="39" fontId="6" fillId="0" borderId="0" xfId="0" applyNumberFormat="1" applyFont="1"/>
    <xf numFmtId="39" fontId="8" fillId="0" borderId="0" xfId="0" applyNumberFormat="1" applyFont="1"/>
    <xf numFmtId="0" fontId="6" fillId="0" borderId="3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9" fillId="0" borderId="1" xfId="3" applyFont="1" applyFill="1" applyBorder="1" applyAlignment="1">
      <alignment horizontal="right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43" fontId="8" fillId="0" borderId="4" xfId="1" applyFont="1" applyFill="1" applyBorder="1" applyAlignment="1">
      <alignment horizontal="center" wrapText="1"/>
    </xf>
    <xf numFmtId="164" fontId="8" fillId="0" borderId="6" xfId="27" applyFont="1" applyBorder="1" applyAlignment="1">
      <alignment horizontal="right"/>
    </xf>
    <xf numFmtId="43" fontId="8" fillId="0" borderId="2" xfId="1" applyFont="1" applyFill="1" applyBorder="1"/>
    <xf numFmtId="43" fontId="8" fillId="0" borderId="2" xfId="1" applyFont="1" applyFill="1" applyBorder="1" applyAlignment="1">
      <alignment horizontal="center"/>
    </xf>
    <xf numFmtId="43" fontId="8" fillId="0" borderId="7" xfId="1" applyNumberFormat="1" applyFont="1" applyBorder="1" applyAlignment="1">
      <alignment horizontal="right"/>
    </xf>
    <xf numFmtId="43" fontId="8" fillId="0" borderId="7" xfId="1" applyFont="1" applyBorder="1" applyAlignment="1">
      <alignment horizontal="right"/>
    </xf>
    <xf numFmtId="0" fontId="6" fillId="0" borderId="8" xfId="0" applyFont="1" applyBorder="1" applyAlignment="1">
      <alignment wrapText="1"/>
    </xf>
    <xf numFmtId="43" fontId="10" fillId="0" borderId="0" xfId="0" applyNumberFormat="1" applyFont="1"/>
  </cellXfs>
  <cellStyles count="36">
    <cellStyle name="Comma" xfId="1" builtinId="3"/>
    <cellStyle name="Comma 10" xfId="27"/>
    <cellStyle name="Comma 11" xfId="29"/>
    <cellStyle name="Comma 2" xfId="12"/>
    <cellStyle name="Comma 2 2" xfId="2"/>
    <cellStyle name="Comma 2 2 2" xfId="13"/>
    <cellStyle name="Comma 2 3" xfId="14"/>
    <cellStyle name="Comma 2 3 2" xfId="28"/>
    <cellStyle name="Comma 2 4" xfId="15"/>
    <cellStyle name="Comma 2 5" xfId="33"/>
    <cellStyle name="Comma 3" xfId="16"/>
    <cellStyle name="Comma 4" xfId="17"/>
    <cellStyle name="Comma 5" xfId="6"/>
    <cellStyle name="Comma 6" xfId="34"/>
    <cellStyle name="Comma 7" xfId="18"/>
    <cellStyle name="Normal" xfId="0" builtinId="0"/>
    <cellStyle name="Normal 10" xfId="5"/>
    <cellStyle name="Normal 11" xfId="8"/>
    <cellStyle name="Normal 11 2" xfId="3"/>
    <cellStyle name="Normal 11 2 2" xfId="19"/>
    <cellStyle name="Normal 12" xfId="26"/>
    <cellStyle name="Normal 13" xfId="35"/>
    <cellStyle name="Normal 17" xfId="31"/>
    <cellStyle name="Normal 2" xfId="4"/>
    <cellStyle name="Normal 2 2" xfId="21"/>
    <cellStyle name="Normal 2 3" xfId="22"/>
    <cellStyle name="Normal 2 4" xfId="23"/>
    <cellStyle name="Normal 2 5" xfId="24"/>
    <cellStyle name="Normal 2 6" xfId="20"/>
    <cellStyle name="Normal 3" xfId="25"/>
    <cellStyle name="Normal 4" xfId="32"/>
    <cellStyle name="Normal 5" xfId="9"/>
    <cellStyle name="Normal 6" xfId="30"/>
    <cellStyle name="Normal 7" xfId="11"/>
    <cellStyle name="Normal 8" xfId="7"/>
    <cellStyle name="Normal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dice\all-jobs\JOBS\CL95-20\CERT\TAMA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CPVW\KF\Development\General\Management\Patrick\KF\Development\General\ropley%20feasibili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Project%20Management\St.%20Austin's%20Gardens\PM%20reports\General%20Fund%20-%20P&amp;L%20qtr4.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avekenya-my.sharepoint.com/PRJ/K1275D%20-%20Minolta%20Investments%20Development%20at%20Rafiki%20Millers/Tender%20Documents/Mechanical%20tender%20docs/Mech%20P&amp;D%20BQ/Section%2011%20-%20Fire%20Protection%20BOQ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IN"/>
      <sheetName val="S7 Superfoto"/>
      <sheetName val="S1-S2"/>
      <sheetName val="Executive (2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1"/>
      <sheetName val="analysis"/>
      <sheetName val="feasibility"/>
      <sheetName val="lettable areas"/>
      <sheetName val="ELEMENT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verside Gdns"/>
      <sheetName val="Naivasha Close"/>
      <sheetName val="Greenwood Ln Apt 605"/>
      <sheetName val="Hillcrest 6"/>
      <sheetName val="Hillcrest 15"/>
      <sheetName val="Hillcrest 17"/>
      <sheetName val="Hillcrest 18"/>
      <sheetName val="St Austins Gardens"/>
      <sheetName val="Total Residential"/>
      <sheetName val="Summary"/>
      <sheetName val="Table"/>
      <sheetName val="Buildings control"/>
      <sheetName val="Total Commercial"/>
      <sheetName val="New Residential"/>
      <sheetName val="New Commercial"/>
      <sheetName val="Hillcrest 66"/>
      <sheetName val="General Fund - P&amp;L qtr4.00"/>
      <sheetName val="FR-PROVSNL-SUM-DETAIL"/>
      <sheetName val="FR-SUMMERY"/>
      <sheetName val="Database"/>
      <sheetName val="SCHEDULE"/>
      <sheetName val="schedule nos"/>
    </sheetNames>
    <sheetDataSet>
      <sheetData sheetId="0">
        <row r="4">
          <cell r="A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>
            <v>1</v>
          </cell>
        </row>
      </sheetData>
      <sheetData sheetId="10">
        <row r="4">
          <cell r="A4">
            <v>1</v>
          </cell>
          <cell r="B4">
            <v>0.33333333333333331</v>
          </cell>
          <cell r="C4">
            <v>0</v>
          </cell>
          <cell r="D4">
            <v>0</v>
          </cell>
          <cell r="E4">
            <v>0</v>
          </cell>
          <cell r="F4" t="str">
            <v>1 MONTHS PROFIT AND LOSS A/C to 31 January 2000</v>
          </cell>
        </row>
        <row r="5">
          <cell r="A5">
            <v>2</v>
          </cell>
          <cell r="B5">
            <v>0.66666666666666663</v>
          </cell>
          <cell r="C5">
            <v>0</v>
          </cell>
          <cell r="D5">
            <v>0</v>
          </cell>
          <cell r="E5">
            <v>0</v>
          </cell>
          <cell r="F5" t="str">
            <v>2 MONTHS PROFIT AND LOSS A/C to 28 February 2000</v>
          </cell>
        </row>
        <row r="6">
          <cell r="A6">
            <v>3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 t="str">
            <v>3 MONTHS PROFIT AND LOSS A/C to 31 March 2000</v>
          </cell>
        </row>
        <row r="7">
          <cell r="A7">
            <v>4</v>
          </cell>
          <cell r="B7">
            <v>1</v>
          </cell>
          <cell r="C7">
            <v>0.33333333333333331</v>
          </cell>
          <cell r="D7">
            <v>0</v>
          </cell>
          <cell r="E7">
            <v>0</v>
          </cell>
          <cell r="F7" t="str">
            <v>4 MONTHS PROFIT AND LOSS A/C to 30 April 2000</v>
          </cell>
        </row>
        <row r="8">
          <cell r="A8">
            <v>5</v>
          </cell>
          <cell r="B8">
            <v>1</v>
          </cell>
          <cell r="C8">
            <v>0.66666666666666663</v>
          </cell>
          <cell r="D8">
            <v>0</v>
          </cell>
          <cell r="E8">
            <v>0</v>
          </cell>
          <cell r="F8" t="str">
            <v>5 MONTHS PROFIT AND LOSS A/C to 31 May 2000</v>
          </cell>
        </row>
        <row r="9">
          <cell r="A9">
            <v>6</v>
          </cell>
          <cell r="B9">
            <v>1</v>
          </cell>
          <cell r="C9">
            <v>1</v>
          </cell>
          <cell r="D9">
            <v>0</v>
          </cell>
          <cell r="E9">
            <v>0</v>
          </cell>
          <cell r="F9" t="str">
            <v>6 MONTHS PROFIT AND LOSS A/C to 30 June 2000</v>
          </cell>
        </row>
        <row r="10">
          <cell r="A10">
            <v>7</v>
          </cell>
          <cell r="B10">
            <v>1</v>
          </cell>
          <cell r="C10">
            <v>1</v>
          </cell>
          <cell r="D10">
            <v>0.33333333333333331</v>
          </cell>
          <cell r="E10">
            <v>0</v>
          </cell>
          <cell r="F10" t="str">
            <v>7 MONTHS PROFIT AND LOSS A/C to 31 July 2000</v>
          </cell>
        </row>
        <row r="11">
          <cell r="A11">
            <v>8</v>
          </cell>
          <cell r="B11">
            <v>1</v>
          </cell>
          <cell r="C11">
            <v>1</v>
          </cell>
          <cell r="D11">
            <v>0.66666666666666663</v>
          </cell>
          <cell r="E11">
            <v>0</v>
          </cell>
          <cell r="F11" t="str">
            <v>8 MONTHS PROFIT AND LOSS A/C to 31 August 2000</v>
          </cell>
        </row>
        <row r="12">
          <cell r="A12">
            <v>9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 t="str">
            <v>9 MONTHS PROFIT AND LOSS A/C to 30 September 2000</v>
          </cell>
        </row>
        <row r="13">
          <cell r="A13">
            <v>10</v>
          </cell>
          <cell r="B13">
            <v>1</v>
          </cell>
          <cell r="C13">
            <v>1</v>
          </cell>
          <cell r="D13">
            <v>1</v>
          </cell>
          <cell r="E13">
            <v>0.33333333333333331</v>
          </cell>
          <cell r="F13" t="str">
            <v>10 MONTHS PROFIT AND LOSS A/C to 31 October 2000</v>
          </cell>
        </row>
        <row r="14">
          <cell r="A14">
            <v>11</v>
          </cell>
          <cell r="B14">
            <v>1</v>
          </cell>
          <cell r="C14">
            <v>1</v>
          </cell>
          <cell r="D14">
            <v>1</v>
          </cell>
          <cell r="E14">
            <v>0.66666666666666663</v>
          </cell>
          <cell r="F14" t="str">
            <v>11 MONTHS PROFIT AND LOSS A/C to 30 November 2000</v>
          </cell>
        </row>
        <row r="15">
          <cell r="A15">
            <v>12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 t="str">
            <v>12 MONTHS PROFIT AND LOSS A/C to 31 December 2000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summary"/>
      <sheetName val="Section A - General"/>
      <sheetName val="Section B - Foam System"/>
      <sheetName val="Section C - Pumping System"/>
      <sheetName val="Section D - Sprinkler System "/>
      <sheetName val="Section E -  Hose Reel System"/>
      <sheetName val="Section F - Portable Fire Ext.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view="pageBreakPreview" topLeftCell="A37" zoomScaleNormal="100" zoomScaleSheetLayoutView="100" workbookViewId="0">
      <selection activeCell="E44" sqref="E44"/>
    </sheetView>
  </sheetViews>
  <sheetFormatPr defaultRowHeight="15.75" x14ac:dyDescent="0.25"/>
  <cols>
    <col min="1" max="1" width="7.140625" style="27" customWidth="1"/>
    <col min="2" max="2" width="50" style="8" customWidth="1"/>
    <col min="3" max="3" width="8.5703125" style="3" customWidth="1"/>
    <col min="4" max="4" width="10" style="49" customWidth="1"/>
    <col min="5" max="5" width="14.28515625" style="11" customWidth="1"/>
    <col min="6" max="6" width="19.85546875" style="9" customWidth="1"/>
    <col min="7" max="7" width="10.140625" style="41" bestFit="1" customWidth="1"/>
    <col min="8" max="8" width="12" style="41" bestFit="1" customWidth="1"/>
    <col min="9" max="9" width="14.5703125" style="41" bestFit="1" customWidth="1"/>
    <col min="10" max="16384" width="9.140625" style="41"/>
  </cols>
  <sheetData>
    <row r="1" spans="1:21" s="16" customFormat="1" x14ac:dyDescent="0.25">
      <c r="A1" s="38" t="s">
        <v>13</v>
      </c>
      <c r="B1" s="39" t="s">
        <v>14</v>
      </c>
      <c r="C1" s="33" t="s">
        <v>15</v>
      </c>
      <c r="D1" s="43" t="s">
        <v>16</v>
      </c>
      <c r="E1" s="57" t="s">
        <v>17</v>
      </c>
      <c r="F1" s="37" t="s">
        <v>18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s="40" customFormat="1" x14ac:dyDescent="0.25">
      <c r="A2" s="26"/>
      <c r="B2" s="5" t="s">
        <v>119</v>
      </c>
      <c r="C2" s="1"/>
      <c r="D2" s="44"/>
      <c r="E2" s="10"/>
      <c r="F2" s="4"/>
    </row>
    <row r="3" spans="1:21" s="40" customFormat="1" x14ac:dyDescent="0.25">
      <c r="A3" s="26"/>
      <c r="B3" s="5" t="s">
        <v>35</v>
      </c>
      <c r="C3" s="1"/>
      <c r="D3" s="44"/>
      <c r="E3" s="10"/>
      <c r="F3" s="4"/>
    </row>
    <row r="4" spans="1:21" x14ac:dyDescent="0.25">
      <c r="A4" s="2"/>
      <c r="B4" s="6"/>
      <c r="C4" s="25"/>
      <c r="D4" s="45"/>
      <c r="E4" s="10"/>
      <c r="F4" s="4"/>
    </row>
    <row r="5" spans="1:21" x14ac:dyDescent="0.25">
      <c r="A5" s="2" t="s">
        <v>0</v>
      </c>
      <c r="B5" s="7" t="s">
        <v>26</v>
      </c>
      <c r="C5" s="25" t="s">
        <v>10</v>
      </c>
      <c r="D5" s="45">
        <v>705</v>
      </c>
      <c r="E5" s="10">
        <f>100*0.84</f>
        <v>84</v>
      </c>
      <c r="F5" s="4">
        <f>E5*D5</f>
        <v>59220</v>
      </c>
    </row>
    <row r="6" spans="1:21" x14ac:dyDescent="0.25">
      <c r="A6" s="2"/>
      <c r="B6" s="7"/>
      <c r="C6" s="25"/>
      <c r="D6" s="45"/>
      <c r="E6" s="10"/>
      <c r="F6" s="4"/>
      <c r="I6" s="41">
        <f>3000*30</f>
        <v>90000</v>
      </c>
    </row>
    <row r="7" spans="1:21" x14ac:dyDescent="0.25">
      <c r="A7" s="2" t="s">
        <v>5</v>
      </c>
      <c r="B7" s="7" t="s">
        <v>36</v>
      </c>
      <c r="C7" s="25" t="s">
        <v>10</v>
      </c>
      <c r="D7" s="45">
        <v>518</v>
      </c>
      <c r="E7" s="10">
        <f>200*0.84</f>
        <v>168</v>
      </c>
      <c r="F7" s="4">
        <f>E7*D7</f>
        <v>87024</v>
      </c>
    </row>
    <row r="8" spans="1:21" x14ac:dyDescent="0.25">
      <c r="A8" s="2"/>
      <c r="B8" s="7"/>
      <c r="C8" s="25"/>
      <c r="D8" s="45"/>
      <c r="E8" s="10"/>
      <c r="F8" s="4"/>
      <c r="K8" s="41">
        <f>211/3</f>
        <v>70.333333333333329</v>
      </c>
    </row>
    <row r="9" spans="1:21" x14ac:dyDescent="0.25">
      <c r="A9" s="2" t="s">
        <v>6</v>
      </c>
      <c r="B9" s="7" t="s">
        <v>37</v>
      </c>
      <c r="C9" s="25" t="s">
        <v>12</v>
      </c>
      <c r="D9" s="45">
        <v>174</v>
      </c>
      <c r="E9" s="60">
        <f>300*0.84</f>
        <v>252</v>
      </c>
      <c r="F9" s="4">
        <f>E9*D9</f>
        <v>43848</v>
      </c>
    </row>
    <row r="10" spans="1:21" x14ac:dyDescent="0.25">
      <c r="A10" s="2"/>
      <c r="B10" s="7"/>
      <c r="C10" s="25"/>
      <c r="D10" s="45"/>
      <c r="E10" s="60"/>
      <c r="F10" s="4"/>
    </row>
    <row r="11" spans="1:21" x14ac:dyDescent="0.25">
      <c r="A11" s="2" t="s">
        <v>7</v>
      </c>
      <c r="B11" s="7" t="s">
        <v>38</v>
      </c>
      <c r="C11" s="25" t="s">
        <v>12</v>
      </c>
      <c r="D11" s="45">
        <v>87</v>
      </c>
      <c r="E11" s="10">
        <f>E9</f>
        <v>252</v>
      </c>
      <c r="F11" s="4">
        <f>E11*D11</f>
        <v>21924</v>
      </c>
    </row>
    <row r="12" spans="1:21" x14ac:dyDescent="0.25">
      <c r="A12" s="2"/>
      <c r="B12" s="7"/>
      <c r="C12" s="25"/>
      <c r="D12" s="45"/>
      <c r="E12" s="10"/>
      <c r="F12" s="4"/>
      <c r="K12" s="41">
        <f>211/3</f>
        <v>70.333333333333329</v>
      </c>
    </row>
    <row r="13" spans="1:21" x14ac:dyDescent="0.25">
      <c r="A13" s="2" t="s">
        <v>1</v>
      </c>
      <c r="B13" s="7" t="s">
        <v>41</v>
      </c>
      <c r="C13" s="25" t="s">
        <v>21</v>
      </c>
      <c r="D13" s="45"/>
      <c r="E13" s="60"/>
      <c r="F13" s="4">
        <v>4000</v>
      </c>
    </row>
    <row r="14" spans="1:21" x14ac:dyDescent="0.25">
      <c r="A14" s="2"/>
      <c r="B14" s="7"/>
      <c r="C14" s="25"/>
      <c r="D14" s="45"/>
      <c r="E14" s="60"/>
      <c r="F14" s="4"/>
    </row>
    <row r="15" spans="1:21" x14ac:dyDescent="0.25">
      <c r="A15" s="2" t="s">
        <v>2</v>
      </c>
      <c r="B15" s="7" t="s">
        <v>42</v>
      </c>
      <c r="C15" s="25" t="s">
        <v>21</v>
      </c>
      <c r="D15" s="45"/>
      <c r="E15" s="60"/>
      <c r="F15" s="4">
        <v>4000</v>
      </c>
    </row>
    <row r="16" spans="1:21" x14ac:dyDescent="0.25">
      <c r="A16" s="2"/>
      <c r="B16" s="7"/>
      <c r="C16" s="25"/>
      <c r="D16" s="45"/>
      <c r="E16" s="60"/>
      <c r="F16" s="4"/>
    </row>
    <row r="17" spans="1:6" x14ac:dyDescent="0.25">
      <c r="A17" s="2" t="s">
        <v>3</v>
      </c>
      <c r="B17" s="7" t="s">
        <v>40</v>
      </c>
      <c r="C17" s="25" t="s">
        <v>12</v>
      </c>
      <c r="D17" s="45">
        <v>78</v>
      </c>
      <c r="E17" s="60">
        <f>610*0.84</f>
        <v>512.4</v>
      </c>
      <c r="F17" s="4">
        <f>E17*D17</f>
        <v>39967.199999999997</v>
      </c>
    </row>
    <row r="18" spans="1:6" x14ac:dyDescent="0.25">
      <c r="A18" s="2"/>
      <c r="B18" s="7"/>
      <c r="C18" s="25"/>
      <c r="D18" s="45"/>
      <c r="E18" s="60"/>
      <c r="F18" s="4"/>
    </row>
    <row r="19" spans="1:6" x14ac:dyDescent="0.25">
      <c r="A19" s="2"/>
      <c r="B19" s="63" t="s">
        <v>43</v>
      </c>
      <c r="C19" s="25"/>
      <c r="D19" s="45"/>
      <c r="E19" s="60"/>
      <c r="F19" s="62">
        <f>SUM(F4:F18)</f>
        <v>259983.2</v>
      </c>
    </row>
    <row r="20" spans="1:6" x14ac:dyDescent="0.25">
      <c r="A20" s="2"/>
      <c r="B20" s="63"/>
      <c r="C20" s="25"/>
      <c r="D20" s="45"/>
      <c r="E20" s="60"/>
      <c r="F20" s="4"/>
    </row>
    <row r="21" spans="1:6" x14ac:dyDescent="0.25">
      <c r="A21" s="2" t="s">
        <v>0</v>
      </c>
      <c r="B21" s="7" t="s">
        <v>39</v>
      </c>
      <c r="C21" s="25" t="s">
        <v>12</v>
      </c>
      <c r="D21" s="45">
        <v>165</v>
      </c>
      <c r="E21" s="60">
        <f>300*0.84</f>
        <v>252</v>
      </c>
      <c r="F21" s="4">
        <f>E21*D21</f>
        <v>41580</v>
      </c>
    </row>
    <row r="22" spans="1:6" x14ac:dyDescent="0.25">
      <c r="A22" s="2"/>
      <c r="B22" s="7"/>
      <c r="C22" s="25"/>
      <c r="D22" s="45"/>
      <c r="E22" s="60"/>
      <c r="F22" s="4"/>
    </row>
    <row r="23" spans="1:6" x14ac:dyDescent="0.25">
      <c r="A23" s="2" t="s">
        <v>5</v>
      </c>
      <c r="B23" s="7" t="s">
        <v>51</v>
      </c>
      <c r="C23" s="25" t="s">
        <v>10</v>
      </c>
      <c r="D23" s="45">
        <v>518</v>
      </c>
      <c r="E23" s="60">
        <f>500*0.84</f>
        <v>420</v>
      </c>
      <c r="F23" s="4">
        <f>PRODUCT(D23:E23)</f>
        <v>217560</v>
      </c>
    </row>
    <row r="24" spans="1:6" x14ac:dyDescent="0.25">
      <c r="A24" s="2"/>
      <c r="B24" s="7"/>
      <c r="C24" s="25"/>
      <c r="D24" s="45"/>
      <c r="E24" s="60"/>
      <c r="F24" s="4">
        <f t="shared" ref="F24:F31" si="0">PRODUCT(D24:E24)</f>
        <v>0</v>
      </c>
    </row>
    <row r="25" spans="1:6" x14ac:dyDescent="0.25">
      <c r="A25" s="2" t="s">
        <v>6</v>
      </c>
      <c r="B25" s="7" t="s">
        <v>53</v>
      </c>
      <c r="C25" s="25" t="s">
        <v>10</v>
      </c>
      <c r="D25" s="45">
        <v>518</v>
      </c>
      <c r="E25" s="60">
        <f>300*0.84</f>
        <v>252</v>
      </c>
      <c r="F25" s="4">
        <f t="shared" si="0"/>
        <v>130536</v>
      </c>
    </row>
    <row r="26" spans="1:6" x14ac:dyDescent="0.25">
      <c r="A26" s="2"/>
      <c r="B26" s="7"/>
      <c r="C26" s="25"/>
      <c r="D26" s="45"/>
      <c r="E26" s="60"/>
      <c r="F26" s="4">
        <f t="shared" si="0"/>
        <v>0</v>
      </c>
    </row>
    <row r="27" spans="1:6" x14ac:dyDescent="0.25">
      <c r="A27" s="2" t="s">
        <v>7</v>
      </c>
      <c r="B27" s="7" t="s">
        <v>54</v>
      </c>
      <c r="C27" s="25" t="s">
        <v>10</v>
      </c>
      <c r="D27" s="46">
        <f>D25</f>
        <v>518</v>
      </c>
      <c r="E27" s="60">
        <f>250*0.84</f>
        <v>210</v>
      </c>
      <c r="F27" s="4">
        <f t="shared" si="0"/>
        <v>108780</v>
      </c>
    </row>
    <row r="28" spans="1:6" x14ac:dyDescent="0.25">
      <c r="A28" s="2"/>
      <c r="B28" s="7"/>
      <c r="C28" s="25"/>
      <c r="D28" s="45"/>
      <c r="E28" s="60"/>
      <c r="F28" s="4">
        <f t="shared" si="0"/>
        <v>0</v>
      </c>
    </row>
    <row r="29" spans="1:6" s="42" customFormat="1" x14ac:dyDescent="0.25">
      <c r="A29" s="2" t="s">
        <v>1</v>
      </c>
      <c r="B29" s="30" t="s">
        <v>55</v>
      </c>
      <c r="C29" s="25" t="s">
        <v>10</v>
      </c>
      <c r="D29" s="45">
        <f>D27</f>
        <v>518</v>
      </c>
      <c r="E29" s="60">
        <f>200*0.84</f>
        <v>168</v>
      </c>
      <c r="F29" s="4">
        <f t="shared" si="0"/>
        <v>87024</v>
      </c>
    </row>
    <row r="30" spans="1:6" s="42" customFormat="1" x14ac:dyDescent="0.25">
      <c r="A30" s="2"/>
      <c r="B30" s="30"/>
      <c r="C30" s="25"/>
      <c r="D30" s="45"/>
      <c r="E30" s="10"/>
      <c r="F30" s="4">
        <f t="shared" si="0"/>
        <v>0</v>
      </c>
    </row>
    <row r="31" spans="1:6" x14ac:dyDescent="0.25">
      <c r="A31" s="2"/>
      <c r="B31" s="7"/>
      <c r="C31" s="25"/>
      <c r="D31" s="45"/>
      <c r="E31" s="10"/>
      <c r="F31" s="4">
        <f t="shared" si="0"/>
        <v>0</v>
      </c>
    </row>
    <row r="32" spans="1:6" x14ac:dyDescent="0.25">
      <c r="A32" s="29"/>
      <c r="B32" s="32" t="s">
        <v>48</v>
      </c>
      <c r="C32" s="20"/>
      <c r="D32" s="48"/>
      <c r="E32" s="35"/>
      <c r="F32" s="21">
        <f>SUM(F20:F31)</f>
        <v>585480</v>
      </c>
    </row>
    <row r="33" spans="1:9" x14ac:dyDescent="0.25">
      <c r="A33" s="28"/>
      <c r="B33" s="51"/>
      <c r="C33" s="17"/>
      <c r="D33" s="47"/>
      <c r="E33" s="36"/>
      <c r="F33" s="18"/>
    </row>
    <row r="34" spans="1:9" x14ac:dyDescent="0.25">
      <c r="A34" s="2" t="s">
        <v>0</v>
      </c>
      <c r="B34" s="7" t="s">
        <v>56</v>
      </c>
      <c r="C34" s="25" t="s">
        <v>10</v>
      </c>
      <c r="D34" s="45">
        <v>51</v>
      </c>
      <c r="E34" s="10">
        <f>600*0.84</f>
        <v>504</v>
      </c>
      <c r="F34" s="4">
        <f t="shared" ref="F34:F42" si="1">PRODUCT(D34:E34)</f>
        <v>25704</v>
      </c>
    </row>
    <row r="35" spans="1:9" x14ac:dyDescent="0.25">
      <c r="A35" s="2"/>
      <c r="B35" s="7"/>
      <c r="C35" s="25"/>
      <c r="D35" s="45"/>
      <c r="E35" s="10"/>
      <c r="F35" s="4">
        <f t="shared" si="1"/>
        <v>0</v>
      </c>
    </row>
    <row r="36" spans="1:9" x14ac:dyDescent="0.25">
      <c r="A36" s="2" t="s">
        <v>5</v>
      </c>
      <c r="B36" s="7" t="s">
        <v>44</v>
      </c>
      <c r="C36" s="25" t="s">
        <v>10</v>
      </c>
      <c r="D36" s="45">
        <v>72</v>
      </c>
      <c r="E36" s="60">
        <f>E34</f>
        <v>504</v>
      </c>
      <c r="F36" s="4">
        <f t="shared" si="1"/>
        <v>36288</v>
      </c>
    </row>
    <row r="37" spans="1:9" x14ac:dyDescent="0.25">
      <c r="A37" s="2"/>
      <c r="B37" s="7"/>
      <c r="C37" s="25"/>
      <c r="D37" s="45"/>
      <c r="E37" s="10"/>
      <c r="F37" s="4">
        <f t="shared" si="1"/>
        <v>0</v>
      </c>
    </row>
    <row r="38" spans="1:9" x14ac:dyDescent="0.25">
      <c r="A38" s="2" t="s">
        <v>6</v>
      </c>
      <c r="B38" s="7" t="s">
        <v>57</v>
      </c>
      <c r="C38" s="25" t="s">
        <v>12</v>
      </c>
      <c r="D38" s="45">
        <v>31</v>
      </c>
      <c r="E38" s="60">
        <f>13500*0.84</f>
        <v>11340</v>
      </c>
      <c r="F38" s="4">
        <f t="shared" si="1"/>
        <v>351540</v>
      </c>
      <c r="I38" s="41">
        <f>E38*D38</f>
        <v>351540</v>
      </c>
    </row>
    <row r="39" spans="1:9" x14ac:dyDescent="0.25">
      <c r="A39" s="2"/>
      <c r="B39" s="7"/>
      <c r="C39" s="25"/>
      <c r="D39" s="45"/>
      <c r="E39" s="10"/>
      <c r="F39" s="4">
        <f t="shared" si="1"/>
        <v>0</v>
      </c>
    </row>
    <row r="40" spans="1:9" x14ac:dyDescent="0.25">
      <c r="A40" s="2" t="s">
        <v>7</v>
      </c>
      <c r="B40" s="7" t="s">
        <v>58</v>
      </c>
      <c r="C40" s="25" t="s">
        <v>12</v>
      </c>
      <c r="D40" s="45">
        <v>27</v>
      </c>
      <c r="E40" s="60">
        <f>E38</f>
        <v>11340</v>
      </c>
      <c r="F40" s="4">
        <f t="shared" si="1"/>
        <v>306180</v>
      </c>
    </row>
    <row r="41" spans="1:9" x14ac:dyDescent="0.25">
      <c r="A41" s="2"/>
      <c r="B41" s="7"/>
      <c r="C41" s="25"/>
      <c r="D41" s="45"/>
      <c r="E41" s="10"/>
      <c r="F41" s="4">
        <f t="shared" si="1"/>
        <v>0</v>
      </c>
    </row>
    <row r="42" spans="1:9" x14ac:dyDescent="0.25">
      <c r="A42" s="2" t="s">
        <v>1</v>
      </c>
      <c r="B42" s="7" t="s">
        <v>27</v>
      </c>
      <c r="C42" s="25" t="s">
        <v>10</v>
      </c>
      <c r="D42" s="45">
        <v>532</v>
      </c>
      <c r="E42" s="60">
        <f>E40*0.15</f>
        <v>1701</v>
      </c>
      <c r="F42" s="4">
        <f t="shared" si="1"/>
        <v>904932</v>
      </c>
    </row>
    <row r="43" spans="1:9" x14ac:dyDescent="0.25">
      <c r="A43" s="2"/>
      <c r="B43" s="7"/>
      <c r="C43" s="25"/>
      <c r="D43" s="45"/>
      <c r="E43" s="10"/>
      <c r="F43" s="4">
        <f t="shared" ref="F43:F46" si="2">PRODUCT(D43:E43)</f>
        <v>0</v>
      </c>
    </row>
    <row r="44" spans="1:9" x14ac:dyDescent="0.25">
      <c r="A44" s="2" t="s">
        <v>2</v>
      </c>
      <c r="B44" s="7" t="s">
        <v>59</v>
      </c>
      <c r="C44" s="25" t="s">
        <v>60</v>
      </c>
      <c r="D44" s="45">
        <v>2287</v>
      </c>
      <c r="E44" s="60">
        <f>170*0.84</f>
        <v>142.79999999999998</v>
      </c>
      <c r="F44" s="4">
        <f t="shared" si="2"/>
        <v>326583.59999999998</v>
      </c>
    </row>
    <row r="45" spans="1:9" x14ac:dyDescent="0.25">
      <c r="A45" s="2"/>
      <c r="B45" s="7"/>
      <c r="C45" s="25"/>
      <c r="D45" s="45"/>
      <c r="E45" s="10"/>
      <c r="F45" s="4">
        <f t="shared" si="2"/>
        <v>0</v>
      </c>
    </row>
    <row r="46" spans="1:9" x14ac:dyDescent="0.25">
      <c r="A46" s="2" t="s">
        <v>3</v>
      </c>
      <c r="B46" s="7" t="s">
        <v>61</v>
      </c>
      <c r="C46" s="25" t="s">
        <v>60</v>
      </c>
      <c r="D46" s="45">
        <v>308</v>
      </c>
      <c r="E46" s="60">
        <f>E44</f>
        <v>142.79999999999998</v>
      </c>
      <c r="F46" s="4">
        <f t="shared" si="2"/>
        <v>43982.399999999994</v>
      </c>
    </row>
    <row r="47" spans="1:9" x14ac:dyDescent="0.25">
      <c r="A47" s="2"/>
      <c r="B47" s="7"/>
      <c r="C47" s="25"/>
      <c r="D47" s="45"/>
      <c r="E47" s="10"/>
      <c r="F47" s="4">
        <f t="shared" ref="F47:F48" si="3">PRODUCT(D47:E47)</f>
        <v>0</v>
      </c>
    </row>
    <row r="48" spans="1:9" x14ac:dyDescent="0.25">
      <c r="A48" s="2" t="s">
        <v>4</v>
      </c>
      <c r="B48" s="7" t="s">
        <v>62</v>
      </c>
      <c r="C48" s="25" t="s">
        <v>60</v>
      </c>
      <c r="D48" s="45">
        <v>665</v>
      </c>
      <c r="E48" s="60">
        <f>E46</f>
        <v>142.79999999999998</v>
      </c>
      <c r="F48" s="4">
        <f t="shared" si="3"/>
        <v>94961.999999999985</v>
      </c>
    </row>
    <row r="49" spans="1:10" x14ac:dyDescent="0.25">
      <c r="A49" s="2"/>
      <c r="B49" s="7"/>
      <c r="C49" s="25"/>
      <c r="D49" s="45"/>
      <c r="E49" s="10"/>
      <c r="F49" s="4">
        <f t="shared" ref="F49:F50" si="4">PRODUCT(D49:E49)</f>
        <v>0</v>
      </c>
    </row>
    <row r="50" spans="1:10" x14ac:dyDescent="0.25">
      <c r="A50" s="2" t="s">
        <v>24</v>
      </c>
      <c r="B50" s="7" t="s">
        <v>63</v>
      </c>
      <c r="C50" s="25" t="s">
        <v>60</v>
      </c>
      <c r="D50" s="45">
        <v>496</v>
      </c>
      <c r="E50" s="60">
        <f>E48</f>
        <v>142.79999999999998</v>
      </c>
      <c r="F50" s="4">
        <f t="shared" si="4"/>
        <v>70828.799999999988</v>
      </c>
    </row>
    <row r="51" spans="1:10" x14ac:dyDescent="0.25">
      <c r="A51" s="2"/>
      <c r="B51" s="7"/>
      <c r="C51" s="25"/>
      <c r="D51" s="45"/>
      <c r="E51" s="60"/>
      <c r="F51" s="4"/>
    </row>
    <row r="52" spans="1:10" x14ac:dyDescent="0.25">
      <c r="A52" s="2" t="s">
        <v>8</v>
      </c>
      <c r="B52" s="7" t="s">
        <v>64</v>
      </c>
      <c r="C52" s="25" t="s">
        <v>10</v>
      </c>
      <c r="D52" s="45">
        <v>532</v>
      </c>
      <c r="E52" s="10">
        <f>420*0.84</f>
        <v>352.8</v>
      </c>
      <c r="F52" s="4">
        <f>PRODUCT(D52:E52)</f>
        <v>187689.60000000001</v>
      </c>
    </row>
    <row r="53" spans="1:10" x14ac:dyDescent="0.25">
      <c r="A53" s="2"/>
      <c r="B53" s="7"/>
      <c r="C53" s="25"/>
      <c r="D53" s="45"/>
      <c r="E53" s="10"/>
      <c r="F53" s="4">
        <f t="shared" ref="F53:F59" si="5">PRODUCT(D53:E53)</f>
        <v>0</v>
      </c>
    </row>
    <row r="54" spans="1:10" x14ac:dyDescent="0.25">
      <c r="A54" s="2" t="s">
        <v>9</v>
      </c>
      <c r="B54" s="7" t="s">
        <v>65</v>
      </c>
      <c r="C54" s="25" t="s">
        <v>10</v>
      </c>
      <c r="D54" s="45">
        <v>421</v>
      </c>
      <c r="E54" s="10">
        <f>650*0.84</f>
        <v>546</v>
      </c>
      <c r="F54" s="4">
        <f t="shared" si="5"/>
        <v>229866</v>
      </c>
    </row>
    <row r="55" spans="1:10" x14ac:dyDescent="0.25">
      <c r="A55" s="2"/>
      <c r="B55" s="19"/>
      <c r="C55" s="25"/>
      <c r="D55" s="45"/>
      <c r="E55" s="10"/>
      <c r="F55" s="4">
        <f t="shared" si="5"/>
        <v>0</v>
      </c>
    </row>
    <row r="56" spans="1:10" x14ac:dyDescent="0.25">
      <c r="A56" s="2" t="s">
        <v>11</v>
      </c>
      <c r="B56" s="7" t="s">
        <v>66</v>
      </c>
      <c r="C56" s="25" t="s">
        <v>22</v>
      </c>
      <c r="D56" s="45">
        <v>132</v>
      </c>
      <c r="E56" s="10">
        <f>E54*0.15</f>
        <v>81.899999999999991</v>
      </c>
      <c r="F56" s="4">
        <f t="shared" si="5"/>
        <v>10810.8</v>
      </c>
      <c r="J56" s="41">
        <f>1.9*0.65</f>
        <v>1.2349999999999999</v>
      </c>
    </row>
    <row r="57" spans="1:10" x14ac:dyDescent="0.25">
      <c r="A57" s="2"/>
      <c r="B57" s="7"/>
      <c r="C57" s="25"/>
      <c r="D57" s="45"/>
      <c r="E57" s="60"/>
      <c r="F57" s="4">
        <f t="shared" si="5"/>
        <v>0</v>
      </c>
    </row>
    <row r="58" spans="1:10" x14ac:dyDescent="0.25">
      <c r="A58" s="2" t="s">
        <v>19</v>
      </c>
      <c r="B58" s="7" t="s">
        <v>67</v>
      </c>
      <c r="C58" s="25" t="s">
        <v>10</v>
      </c>
      <c r="D58" s="45">
        <v>111</v>
      </c>
      <c r="E58" s="60">
        <f>E54</f>
        <v>546</v>
      </c>
      <c r="F58" s="4">
        <f t="shared" si="5"/>
        <v>60606</v>
      </c>
    </row>
    <row r="59" spans="1:10" x14ac:dyDescent="0.25">
      <c r="A59" s="2"/>
      <c r="B59" s="7"/>
      <c r="C59" s="25"/>
      <c r="D59" s="45"/>
      <c r="E59" s="60"/>
      <c r="F59" s="4">
        <f t="shared" si="5"/>
        <v>0</v>
      </c>
    </row>
    <row r="60" spans="1:10" x14ac:dyDescent="0.25">
      <c r="A60" s="2"/>
      <c r="B60" s="7"/>
      <c r="C60" s="25"/>
      <c r="D60" s="45"/>
      <c r="E60" s="60"/>
      <c r="F60" s="62"/>
    </row>
    <row r="61" spans="1:10" x14ac:dyDescent="0.25">
      <c r="A61" s="2"/>
      <c r="B61" s="32" t="s">
        <v>48</v>
      </c>
      <c r="C61" s="25"/>
      <c r="D61" s="45"/>
      <c r="E61" s="60"/>
      <c r="F61" s="62">
        <f>SUM(F34:F60)</f>
        <v>2649973.1999999997</v>
      </c>
    </row>
    <row r="62" spans="1:10" x14ac:dyDescent="0.25">
      <c r="A62" s="2"/>
      <c r="B62" s="7"/>
      <c r="C62" s="25"/>
      <c r="D62" s="45"/>
      <c r="E62" s="60"/>
      <c r="F62" s="4"/>
    </row>
    <row r="63" spans="1:10" x14ac:dyDescent="0.25">
      <c r="A63" s="2" t="s">
        <v>0</v>
      </c>
      <c r="B63" s="7" t="s">
        <v>49</v>
      </c>
      <c r="C63" s="25" t="s">
        <v>10</v>
      </c>
      <c r="D63" s="45">
        <v>312</v>
      </c>
      <c r="E63" s="60">
        <f>2000*0.84</f>
        <v>1680</v>
      </c>
      <c r="F63" s="4">
        <f>PRODUCT(D63:E63)</f>
        <v>524160</v>
      </c>
    </row>
    <row r="64" spans="1:10" x14ac:dyDescent="0.25">
      <c r="A64" s="2"/>
      <c r="B64" s="7"/>
      <c r="C64" s="25"/>
      <c r="D64" s="45"/>
      <c r="E64" s="60"/>
      <c r="F64" s="4"/>
    </row>
    <row r="65" spans="1:6" x14ac:dyDescent="0.25">
      <c r="A65" s="2" t="s">
        <v>5</v>
      </c>
      <c r="B65" s="7" t="s">
        <v>68</v>
      </c>
      <c r="C65" s="25" t="s">
        <v>10</v>
      </c>
      <c r="D65" s="45">
        <v>46</v>
      </c>
      <c r="E65" s="60">
        <f>500*0.84</f>
        <v>420</v>
      </c>
      <c r="F65" s="4">
        <f t="shared" ref="F65:F67" si="6">PRODUCT(D65:E65)</f>
        <v>19320</v>
      </c>
    </row>
    <row r="66" spans="1:6" x14ac:dyDescent="0.25">
      <c r="A66" s="2"/>
      <c r="B66" s="7"/>
      <c r="C66" s="25"/>
      <c r="D66" s="45"/>
      <c r="E66" s="60"/>
      <c r="F66" s="4"/>
    </row>
    <row r="67" spans="1:6" x14ac:dyDescent="0.25">
      <c r="A67" s="2" t="s">
        <v>6</v>
      </c>
      <c r="B67" s="7" t="s">
        <v>50</v>
      </c>
      <c r="C67" s="25" t="s">
        <v>10</v>
      </c>
      <c r="D67" s="45">
        <f>D65</f>
        <v>46</v>
      </c>
      <c r="E67" s="60">
        <f>350*0.84</f>
        <v>294</v>
      </c>
      <c r="F67" s="4">
        <f t="shared" si="6"/>
        <v>13524</v>
      </c>
    </row>
    <row r="68" spans="1:6" x14ac:dyDescent="0.25">
      <c r="A68" s="22"/>
      <c r="B68" s="31"/>
      <c r="C68" s="23"/>
      <c r="D68" s="45"/>
      <c r="E68" s="59"/>
      <c r="F68" s="24"/>
    </row>
    <row r="69" spans="1:6" x14ac:dyDescent="0.25">
      <c r="A69" s="22"/>
      <c r="B69" s="32" t="s">
        <v>48</v>
      </c>
      <c r="C69" s="23"/>
      <c r="D69" s="45"/>
      <c r="E69" s="59"/>
      <c r="F69" s="61">
        <f>SUM(F63:F68)</f>
        <v>557004</v>
      </c>
    </row>
    <row r="70" spans="1:6" x14ac:dyDescent="0.25">
      <c r="A70" s="22"/>
      <c r="B70" s="51"/>
      <c r="C70" s="23"/>
      <c r="D70" s="45"/>
      <c r="E70" s="59"/>
      <c r="F70" s="61"/>
    </row>
    <row r="71" spans="1:6" x14ac:dyDescent="0.25">
      <c r="A71" s="2"/>
      <c r="B71" s="7" t="s">
        <v>32</v>
      </c>
      <c r="C71" s="25"/>
      <c r="D71" s="45"/>
      <c r="E71" s="60"/>
      <c r="F71" s="4">
        <f>F19</f>
        <v>259983.2</v>
      </c>
    </row>
    <row r="72" spans="1:6" x14ac:dyDescent="0.25">
      <c r="A72" s="2"/>
      <c r="B72" s="7"/>
      <c r="C72" s="25"/>
      <c r="D72" s="45"/>
      <c r="E72" s="60"/>
      <c r="F72" s="4"/>
    </row>
    <row r="73" spans="1:6" x14ac:dyDescent="0.25">
      <c r="A73" s="2"/>
      <c r="B73" s="7" t="s">
        <v>29</v>
      </c>
      <c r="C73" s="25"/>
      <c r="D73" s="45"/>
      <c r="E73" s="60"/>
      <c r="F73" s="4">
        <f>F32</f>
        <v>585480</v>
      </c>
    </row>
    <row r="74" spans="1:6" x14ac:dyDescent="0.25">
      <c r="A74" s="2"/>
      <c r="B74" s="7"/>
      <c r="C74" s="25"/>
      <c r="D74" s="45"/>
      <c r="E74" s="60"/>
      <c r="F74" s="4"/>
    </row>
    <row r="75" spans="1:6" x14ac:dyDescent="0.25">
      <c r="A75" s="2"/>
      <c r="B75" s="7" t="s">
        <v>33</v>
      </c>
      <c r="C75" s="25"/>
      <c r="D75" s="45"/>
      <c r="E75" s="60"/>
      <c r="F75" s="4">
        <f>F61</f>
        <v>2649973.1999999997</v>
      </c>
    </row>
    <row r="76" spans="1:6" x14ac:dyDescent="0.25">
      <c r="A76" s="22"/>
      <c r="B76" s="31"/>
      <c r="C76" s="23"/>
      <c r="D76" s="45"/>
      <c r="E76" s="59"/>
      <c r="F76" s="24"/>
    </row>
    <row r="77" spans="1:6" x14ac:dyDescent="0.25">
      <c r="A77" s="2"/>
      <c r="B77" s="7" t="s">
        <v>31</v>
      </c>
      <c r="C77" s="25"/>
      <c r="D77" s="45"/>
      <c r="E77" s="60"/>
      <c r="F77" s="4">
        <f>F69</f>
        <v>557004</v>
      </c>
    </row>
    <row r="78" spans="1:6" x14ac:dyDescent="0.25">
      <c r="A78" s="22"/>
      <c r="B78" s="31"/>
      <c r="C78" s="23"/>
      <c r="D78" s="45"/>
      <c r="E78" s="59"/>
      <c r="F78" s="24"/>
    </row>
    <row r="79" spans="1:6" x14ac:dyDescent="0.25">
      <c r="A79" s="22"/>
      <c r="B79" s="32" t="s">
        <v>69</v>
      </c>
      <c r="C79" s="23"/>
      <c r="D79" s="45"/>
      <c r="E79" s="59"/>
      <c r="F79" s="61">
        <f>SUM(F71:F78)</f>
        <v>4052440.3999999994</v>
      </c>
    </row>
    <row r="80" spans="1:6" x14ac:dyDescent="0.25">
      <c r="A80" s="22"/>
      <c r="B80" s="31"/>
      <c r="C80" s="23"/>
      <c r="D80" s="45"/>
      <c r="E80" s="59"/>
      <c r="F80" s="61"/>
    </row>
    <row r="81" spans="1:9" x14ac:dyDescent="0.25">
      <c r="A81" s="2"/>
      <c r="B81" s="7"/>
      <c r="C81" s="25"/>
      <c r="D81" s="45"/>
      <c r="E81" s="10"/>
      <c r="F81" s="4">
        <f t="shared" ref="F81:F86" si="7">PRODUCT(D81:E81)</f>
        <v>0</v>
      </c>
    </row>
    <row r="82" spans="1:9" x14ac:dyDescent="0.25">
      <c r="A82" s="2" t="s">
        <v>0</v>
      </c>
      <c r="B82" s="7" t="s">
        <v>70</v>
      </c>
      <c r="C82" s="25" t="s">
        <v>12</v>
      </c>
      <c r="D82" s="45">
        <v>46</v>
      </c>
      <c r="E82" s="60">
        <f>13500*0.84</f>
        <v>11340</v>
      </c>
      <c r="F82" s="4">
        <f t="shared" si="7"/>
        <v>521640</v>
      </c>
      <c r="I82" s="41">
        <f>E82*D82</f>
        <v>521640</v>
      </c>
    </row>
    <row r="83" spans="1:9" x14ac:dyDescent="0.25">
      <c r="A83" s="2"/>
      <c r="B83" s="7"/>
      <c r="C83" s="25"/>
      <c r="D83" s="45"/>
      <c r="E83" s="10"/>
      <c r="F83" s="4">
        <f t="shared" si="7"/>
        <v>0</v>
      </c>
    </row>
    <row r="84" spans="1:9" x14ac:dyDescent="0.25">
      <c r="A84" s="2" t="s">
        <v>5</v>
      </c>
      <c r="B84" s="7" t="s">
        <v>45</v>
      </c>
      <c r="C84" s="25" t="s">
        <v>12</v>
      </c>
      <c r="D84" s="45">
        <v>21</v>
      </c>
      <c r="E84" s="60">
        <f>E82</f>
        <v>11340</v>
      </c>
      <c r="F84" s="4">
        <f t="shared" si="7"/>
        <v>238140</v>
      </c>
    </row>
    <row r="85" spans="1:9" x14ac:dyDescent="0.25">
      <c r="A85" s="2"/>
      <c r="B85" s="7"/>
      <c r="C85" s="25"/>
      <c r="D85" s="45"/>
      <c r="E85" s="10"/>
      <c r="F85" s="4">
        <f t="shared" si="7"/>
        <v>0</v>
      </c>
    </row>
    <row r="86" spans="1:9" x14ac:dyDescent="0.25">
      <c r="A86" s="2" t="s">
        <v>6</v>
      </c>
      <c r="B86" s="7" t="s">
        <v>27</v>
      </c>
      <c r="C86" s="25" t="s">
        <v>12</v>
      </c>
      <c r="D86" s="45">
        <v>72</v>
      </c>
      <c r="E86" s="60">
        <f>E84</f>
        <v>11340</v>
      </c>
      <c r="F86" s="4">
        <f t="shared" si="7"/>
        <v>816480</v>
      </c>
    </row>
    <row r="87" spans="1:9" x14ac:dyDescent="0.25">
      <c r="A87" s="2"/>
      <c r="B87" s="7"/>
      <c r="C87" s="25"/>
      <c r="D87" s="45"/>
      <c r="E87" s="10"/>
      <c r="F87" s="4">
        <f t="shared" ref="F87:F100" si="8">PRODUCT(D87:E87)</f>
        <v>0</v>
      </c>
    </row>
    <row r="88" spans="1:9" x14ac:dyDescent="0.25">
      <c r="A88" s="2" t="s">
        <v>7</v>
      </c>
      <c r="B88" s="7" t="s">
        <v>71</v>
      </c>
      <c r="C88" s="25" t="s">
        <v>12</v>
      </c>
      <c r="D88" s="45">
        <v>7</v>
      </c>
      <c r="E88" s="60">
        <f>13500*0.84</f>
        <v>11340</v>
      </c>
      <c r="F88" s="4">
        <f>PRODUCT(D88:E88)</f>
        <v>79380</v>
      </c>
      <c r="I88" s="41">
        <f>E88*D88</f>
        <v>79380</v>
      </c>
    </row>
    <row r="89" spans="1:9" x14ac:dyDescent="0.25">
      <c r="A89" s="2"/>
      <c r="B89" s="7"/>
      <c r="C89" s="25"/>
      <c r="D89" s="45"/>
      <c r="E89" s="10"/>
      <c r="F89" s="4">
        <f>PRODUCT(D89:E89)</f>
        <v>0</v>
      </c>
    </row>
    <row r="90" spans="1:9" x14ac:dyDescent="0.25">
      <c r="A90" s="2" t="s">
        <v>1</v>
      </c>
      <c r="B90" s="7" t="s">
        <v>72</v>
      </c>
      <c r="C90" s="25" t="s">
        <v>12</v>
      </c>
      <c r="D90" s="45">
        <v>3</v>
      </c>
      <c r="E90" s="60">
        <f>E88</f>
        <v>11340</v>
      </c>
      <c r="F90" s="4">
        <f>PRODUCT(D90:E90)</f>
        <v>34020</v>
      </c>
    </row>
    <row r="91" spans="1:9" x14ac:dyDescent="0.25">
      <c r="A91" s="2"/>
      <c r="B91" s="7"/>
      <c r="C91" s="25"/>
      <c r="D91" s="45"/>
      <c r="E91" s="10"/>
      <c r="F91" s="4">
        <f>PRODUCT(D91:E91)</f>
        <v>0</v>
      </c>
    </row>
    <row r="92" spans="1:9" x14ac:dyDescent="0.25">
      <c r="A92" s="2" t="s">
        <v>2</v>
      </c>
      <c r="B92" s="7" t="s">
        <v>73</v>
      </c>
      <c r="C92" s="25" t="s">
        <v>12</v>
      </c>
      <c r="D92" s="45">
        <v>4</v>
      </c>
      <c r="E92" s="60">
        <f>E90</f>
        <v>11340</v>
      </c>
      <c r="F92" s="4">
        <f>PRODUCT(D92:E92)</f>
        <v>45360</v>
      </c>
    </row>
    <row r="93" spans="1:9" x14ac:dyDescent="0.25">
      <c r="A93" s="2"/>
      <c r="B93" s="7"/>
      <c r="C93" s="25"/>
      <c r="D93" s="45"/>
      <c r="E93" s="10"/>
      <c r="F93" s="4">
        <f t="shared" ref="F93" si="9">PRODUCT(D93:E93)</f>
        <v>0</v>
      </c>
    </row>
    <row r="94" spans="1:9" x14ac:dyDescent="0.25">
      <c r="A94" s="2" t="s">
        <v>3</v>
      </c>
      <c r="B94" s="7" t="s">
        <v>61</v>
      </c>
      <c r="C94" s="25" t="s">
        <v>60</v>
      </c>
      <c r="D94" s="45">
        <v>6142</v>
      </c>
      <c r="E94" s="60">
        <f>170*0.84</f>
        <v>142.79999999999998</v>
      </c>
      <c r="F94" s="4">
        <f t="shared" si="8"/>
        <v>877077.59999999986</v>
      </c>
    </row>
    <row r="95" spans="1:9" x14ac:dyDescent="0.25">
      <c r="A95" s="2"/>
      <c r="B95" s="7"/>
      <c r="C95" s="25"/>
      <c r="D95" s="45"/>
      <c r="E95" s="10"/>
      <c r="F95" s="4">
        <f t="shared" si="8"/>
        <v>0</v>
      </c>
    </row>
    <row r="96" spans="1:9" x14ac:dyDescent="0.25">
      <c r="A96" s="2" t="s">
        <v>4</v>
      </c>
      <c r="B96" s="7" t="s">
        <v>62</v>
      </c>
      <c r="C96" s="25" t="s">
        <v>60</v>
      </c>
      <c r="D96" s="45">
        <v>3042</v>
      </c>
      <c r="E96" s="60">
        <f>E94</f>
        <v>142.79999999999998</v>
      </c>
      <c r="F96" s="4">
        <f t="shared" si="8"/>
        <v>434397.6</v>
      </c>
    </row>
    <row r="97" spans="1:6" x14ac:dyDescent="0.25">
      <c r="A97" s="2"/>
      <c r="B97" s="7"/>
      <c r="C97" s="25"/>
      <c r="D97" s="45"/>
      <c r="E97" s="10"/>
      <c r="F97" s="4">
        <f t="shared" si="8"/>
        <v>0</v>
      </c>
    </row>
    <row r="98" spans="1:6" x14ac:dyDescent="0.25">
      <c r="A98" s="2" t="s">
        <v>24</v>
      </c>
      <c r="B98" s="7" t="s">
        <v>63</v>
      </c>
      <c r="C98" s="25" t="s">
        <v>60</v>
      </c>
      <c r="D98" s="45">
        <v>3008</v>
      </c>
      <c r="E98" s="60">
        <f>E96</f>
        <v>142.79999999999998</v>
      </c>
      <c r="F98" s="4">
        <f t="shared" si="8"/>
        <v>429542.39999999997</v>
      </c>
    </row>
    <row r="99" spans="1:6" x14ac:dyDescent="0.25">
      <c r="A99" s="2"/>
      <c r="B99" s="7"/>
      <c r="C99" s="25"/>
      <c r="D99" s="45"/>
      <c r="E99" s="10"/>
      <c r="F99" s="4">
        <f t="shared" si="8"/>
        <v>0</v>
      </c>
    </row>
    <row r="100" spans="1:6" x14ac:dyDescent="0.25">
      <c r="A100" s="2" t="s">
        <v>8</v>
      </c>
      <c r="B100" s="7" t="s">
        <v>74</v>
      </c>
      <c r="C100" s="25" t="s">
        <v>60</v>
      </c>
      <c r="D100" s="45">
        <v>5217</v>
      </c>
      <c r="E100" s="60">
        <f>E98</f>
        <v>142.79999999999998</v>
      </c>
      <c r="F100" s="4">
        <f t="shared" si="8"/>
        <v>744987.59999999986</v>
      </c>
    </row>
    <row r="101" spans="1:6" x14ac:dyDescent="0.25">
      <c r="A101" s="2"/>
      <c r="B101" s="7"/>
      <c r="C101" s="25"/>
      <c r="D101" s="45"/>
      <c r="E101" s="60"/>
      <c r="F101" s="4"/>
    </row>
    <row r="102" spans="1:6" x14ac:dyDescent="0.25">
      <c r="A102" s="2" t="s">
        <v>9</v>
      </c>
      <c r="B102" s="7" t="s">
        <v>75</v>
      </c>
      <c r="C102" s="25" t="s">
        <v>60</v>
      </c>
      <c r="D102" s="45">
        <v>1034</v>
      </c>
      <c r="E102" s="10">
        <f>E100</f>
        <v>142.79999999999998</v>
      </c>
      <c r="F102" s="4">
        <f>PRODUCT(D102:E102)</f>
        <v>147655.19999999998</v>
      </c>
    </row>
    <row r="103" spans="1:6" x14ac:dyDescent="0.25">
      <c r="A103" s="2"/>
      <c r="B103" s="7"/>
      <c r="C103" s="25"/>
      <c r="D103" s="45"/>
      <c r="E103" s="10"/>
      <c r="F103" s="4">
        <f t="shared" ref="F103:F105" si="10">PRODUCT(D103:E103)</f>
        <v>0</v>
      </c>
    </row>
    <row r="104" spans="1:6" x14ac:dyDescent="0.25">
      <c r="A104" s="2" t="s">
        <v>11</v>
      </c>
      <c r="B104" s="7" t="s">
        <v>76</v>
      </c>
      <c r="C104" s="25" t="s">
        <v>10</v>
      </c>
      <c r="D104" s="45">
        <v>472</v>
      </c>
      <c r="E104" s="10">
        <f>650*0.84</f>
        <v>546</v>
      </c>
      <c r="F104" s="4">
        <f t="shared" si="10"/>
        <v>257712</v>
      </c>
    </row>
    <row r="105" spans="1:6" x14ac:dyDescent="0.25">
      <c r="A105" s="2"/>
      <c r="B105" s="19"/>
      <c r="C105" s="25"/>
      <c r="D105" s="45"/>
      <c r="E105" s="10"/>
      <c r="F105" s="4">
        <f t="shared" si="10"/>
        <v>0</v>
      </c>
    </row>
    <row r="106" spans="1:6" s="14" customFormat="1" x14ac:dyDescent="0.25">
      <c r="A106" s="2" t="s">
        <v>19</v>
      </c>
      <c r="B106" s="7" t="s">
        <v>70</v>
      </c>
      <c r="C106" s="25" t="s">
        <v>10</v>
      </c>
      <c r="D106" s="45">
        <v>153</v>
      </c>
      <c r="E106" s="60">
        <f>E54</f>
        <v>546</v>
      </c>
      <c r="F106" s="4">
        <f>PRODUCT(D106:E106)</f>
        <v>83538</v>
      </c>
    </row>
    <row r="107" spans="1:6" s="14" customFormat="1" x14ac:dyDescent="0.25">
      <c r="A107" s="2"/>
      <c r="B107" s="7"/>
      <c r="C107" s="25"/>
      <c r="D107" s="45"/>
      <c r="E107" s="10"/>
      <c r="F107" s="4">
        <f t="shared" ref="F107:F111" si="11">PRODUCT(D107:E107)</f>
        <v>0</v>
      </c>
    </row>
    <row r="108" spans="1:6" x14ac:dyDescent="0.25">
      <c r="A108" s="22" t="s">
        <v>20</v>
      </c>
      <c r="B108" s="31" t="s">
        <v>46</v>
      </c>
      <c r="C108" s="23" t="s">
        <v>10</v>
      </c>
      <c r="D108" s="45">
        <v>180</v>
      </c>
      <c r="E108" s="59">
        <f>E106</f>
        <v>546</v>
      </c>
      <c r="F108" s="4">
        <f t="shared" si="11"/>
        <v>98280</v>
      </c>
    </row>
    <row r="109" spans="1:6" x14ac:dyDescent="0.25">
      <c r="A109" s="22"/>
      <c r="B109" s="31"/>
      <c r="C109" s="23"/>
      <c r="D109" s="45"/>
      <c r="E109" s="34"/>
      <c r="F109" s="4">
        <f t="shared" si="11"/>
        <v>0</v>
      </c>
    </row>
    <row r="110" spans="1:6" x14ac:dyDescent="0.25">
      <c r="A110" s="22" t="s">
        <v>28</v>
      </c>
      <c r="B110" s="31" t="s">
        <v>77</v>
      </c>
      <c r="C110" s="23" t="s">
        <v>10</v>
      </c>
      <c r="D110" s="45">
        <v>48</v>
      </c>
      <c r="E110" s="59">
        <f>E108</f>
        <v>546</v>
      </c>
      <c r="F110" s="4">
        <f t="shared" si="11"/>
        <v>26208</v>
      </c>
    </row>
    <row r="111" spans="1:6" x14ac:dyDescent="0.25">
      <c r="A111" s="22"/>
      <c r="B111" s="31"/>
      <c r="C111" s="23"/>
      <c r="D111" s="45"/>
      <c r="E111" s="59"/>
      <c r="F111" s="4">
        <f t="shared" si="11"/>
        <v>0</v>
      </c>
    </row>
    <row r="112" spans="1:6" s="54" customFormat="1" x14ac:dyDescent="0.25">
      <c r="A112" s="56"/>
      <c r="B112" s="12"/>
      <c r="C112" s="25"/>
      <c r="D112" s="25"/>
      <c r="E112" s="10"/>
      <c r="F112" s="58"/>
    </row>
    <row r="113" spans="1:6" x14ac:dyDescent="0.25">
      <c r="A113" s="29"/>
      <c r="B113" s="32" t="s">
        <v>48</v>
      </c>
      <c r="C113" s="20"/>
      <c r="D113" s="48"/>
      <c r="E113" s="35"/>
      <c r="F113" s="21">
        <f>SUM(F80:F112)</f>
        <v>4834418.3999999994</v>
      </c>
    </row>
    <row r="114" spans="1:6" x14ac:dyDescent="0.25">
      <c r="A114" s="28"/>
      <c r="B114" s="51"/>
      <c r="C114" s="17"/>
      <c r="D114" s="47"/>
      <c r="E114" s="36"/>
      <c r="F114" s="18"/>
    </row>
    <row r="115" spans="1:6" x14ac:dyDescent="0.25">
      <c r="A115" s="2" t="s">
        <v>0</v>
      </c>
      <c r="B115" s="7" t="s">
        <v>78</v>
      </c>
      <c r="C115" s="25" t="s">
        <v>22</v>
      </c>
      <c r="D115" s="45">
        <v>84</v>
      </c>
      <c r="E115" s="60">
        <v>1300</v>
      </c>
      <c r="F115" s="4">
        <f>PRODUCT(D115:E115)</f>
        <v>109200</v>
      </c>
    </row>
    <row r="116" spans="1:6" x14ac:dyDescent="0.25">
      <c r="A116" s="2"/>
      <c r="B116" s="7"/>
      <c r="C116" s="25"/>
      <c r="D116" s="45"/>
      <c r="E116" s="60"/>
      <c r="F116" s="4"/>
    </row>
    <row r="117" spans="1:6" x14ac:dyDescent="0.25">
      <c r="A117" s="2" t="s">
        <v>5</v>
      </c>
      <c r="B117" s="7" t="s">
        <v>79</v>
      </c>
      <c r="C117" s="25" t="s">
        <v>22</v>
      </c>
      <c r="D117" s="45">
        <v>112</v>
      </c>
      <c r="E117" s="60">
        <f>E115</f>
        <v>1300</v>
      </c>
      <c r="F117" s="4">
        <f t="shared" ref="F117" si="12">PRODUCT(D117:E117)</f>
        <v>145600</v>
      </c>
    </row>
    <row r="118" spans="1:6" x14ac:dyDescent="0.25">
      <c r="A118" s="2"/>
      <c r="B118" s="7"/>
      <c r="C118" s="25"/>
      <c r="D118" s="45"/>
      <c r="E118" s="60"/>
      <c r="F118" s="4"/>
    </row>
    <row r="119" spans="1:6" x14ac:dyDescent="0.25">
      <c r="A119" s="2" t="s">
        <v>6</v>
      </c>
      <c r="B119" s="7" t="s">
        <v>80</v>
      </c>
      <c r="C119" s="25" t="s">
        <v>22</v>
      </c>
      <c r="D119" s="45">
        <v>184</v>
      </c>
      <c r="E119" s="60">
        <v>600</v>
      </c>
      <c r="F119" s="4">
        <f t="shared" ref="F119" si="13">PRODUCT(D119:E119)</f>
        <v>110400</v>
      </c>
    </row>
    <row r="120" spans="1:6" x14ac:dyDescent="0.25">
      <c r="A120" s="22"/>
      <c r="B120" s="31"/>
      <c r="C120" s="23"/>
      <c r="D120" s="45"/>
      <c r="E120" s="59"/>
      <c r="F120" s="24"/>
    </row>
    <row r="121" spans="1:6" x14ac:dyDescent="0.25">
      <c r="A121" s="2" t="s">
        <v>7</v>
      </c>
      <c r="B121" s="7" t="s">
        <v>81</v>
      </c>
      <c r="C121" s="25" t="s">
        <v>22</v>
      </c>
      <c r="D121" s="45">
        <v>192</v>
      </c>
      <c r="E121" s="60">
        <v>350</v>
      </c>
      <c r="F121" s="4">
        <f t="shared" ref="F121" si="14">PRODUCT(D121:E121)</f>
        <v>67200</v>
      </c>
    </row>
    <row r="122" spans="1:6" x14ac:dyDescent="0.25">
      <c r="A122" s="22"/>
      <c r="B122" s="31"/>
      <c r="C122" s="23"/>
      <c r="D122" s="45"/>
      <c r="E122" s="59"/>
      <c r="F122" s="24"/>
    </row>
    <row r="123" spans="1:6" x14ac:dyDescent="0.25">
      <c r="A123" s="2" t="s">
        <v>1</v>
      </c>
      <c r="B123" s="7" t="s">
        <v>82</v>
      </c>
      <c r="C123" s="25" t="s">
        <v>22</v>
      </c>
      <c r="D123" s="45">
        <v>572</v>
      </c>
      <c r="E123" s="60">
        <f>350*3.14*0.1</f>
        <v>109.9</v>
      </c>
      <c r="F123" s="4">
        <f t="shared" ref="F123" si="15">PRODUCT(D123:E123)</f>
        <v>62862.8</v>
      </c>
    </row>
    <row r="124" spans="1:6" x14ac:dyDescent="0.25">
      <c r="A124" s="22"/>
      <c r="B124" s="31"/>
      <c r="C124" s="23"/>
      <c r="D124" s="45"/>
      <c r="E124" s="59"/>
      <c r="F124" s="24"/>
    </row>
    <row r="125" spans="1:6" x14ac:dyDescent="0.25">
      <c r="A125" s="22"/>
      <c r="B125" s="32" t="s">
        <v>48</v>
      </c>
      <c r="C125" s="23"/>
      <c r="D125" s="45"/>
      <c r="E125" s="59"/>
      <c r="F125" s="61">
        <f>SUM(F115:F124)</f>
        <v>495262.8</v>
      </c>
    </row>
    <row r="126" spans="1:6" x14ac:dyDescent="0.25">
      <c r="A126" s="22"/>
      <c r="B126" s="51"/>
      <c r="C126" s="23"/>
      <c r="D126" s="45"/>
      <c r="E126" s="59"/>
      <c r="F126" s="61"/>
    </row>
    <row r="127" spans="1:6" x14ac:dyDescent="0.25">
      <c r="A127" s="2"/>
      <c r="B127" s="7" t="s">
        <v>30</v>
      </c>
      <c r="C127" s="25"/>
      <c r="D127" s="45"/>
      <c r="E127" s="60"/>
      <c r="F127" s="4">
        <f>F113</f>
        <v>4834418.3999999994</v>
      </c>
    </row>
    <row r="128" spans="1:6" x14ac:dyDescent="0.25">
      <c r="A128" s="2"/>
      <c r="B128" s="7"/>
      <c r="C128" s="25"/>
      <c r="D128" s="45"/>
      <c r="E128" s="60"/>
      <c r="F128" s="4"/>
    </row>
    <row r="129" spans="1:6" x14ac:dyDescent="0.25">
      <c r="A129" s="2"/>
      <c r="B129" s="7" t="s">
        <v>34</v>
      </c>
      <c r="C129" s="25"/>
      <c r="D129" s="45"/>
      <c r="E129" s="60"/>
      <c r="F129" s="4">
        <f>F125</f>
        <v>495262.8</v>
      </c>
    </row>
    <row r="130" spans="1:6" x14ac:dyDescent="0.25">
      <c r="A130" s="2"/>
      <c r="B130" s="7"/>
      <c r="C130" s="25"/>
      <c r="D130" s="45"/>
      <c r="E130" s="60"/>
      <c r="F130" s="4"/>
    </row>
    <row r="131" spans="1:6" x14ac:dyDescent="0.25">
      <c r="A131" s="22"/>
      <c r="B131" s="32" t="s">
        <v>69</v>
      </c>
      <c r="C131" s="23"/>
      <c r="D131" s="45"/>
      <c r="E131" s="59"/>
      <c r="F131" s="61">
        <f>SUM(F127:F130)</f>
        <v>5329681.1999999993</v>
      </c>
    </row>
    <row r="132" spans="1:6" x14ac:dyDescent="0.25">
      <c r="A132" s="22"/>
      <c r="B132" s="51"/>
      <c r="C132" s="23"/>
      <c r="D132" s="45"/>
      <c r="E132" s="59"/>
      <c r="F132" s="24"/>
    </row>
    <row r="133" spans="1:6" x14ac:dyDescent="0.25">
      <c r="A133" s="2" t="s">
        <v>0</v>
      </c>
      <c r="B133" s="7" t="s">
        <v>49</v>
      </c>
      <c r="C133" s="25" t="s">
        <v>10</v>
      </c>
      <c r="D133" s="45">
        <v>868</v>
      </c>
      <c r="E133" s="60">
        <f>E63</f>
        <v>1680</v>
      </c>
      <c r="F133" s="4">
        <f>E133*D133</f>
        <v>1458240</v>
      </c>
    </row>
    <row r="134" spans="1:6" x14ac:dyDescent="0.25">
      <c r="A134" s="2"/>
      <c r="B134" s="7"/>
      <c r="C134" s="25"/>
      <c r="D134" s="45"/>
      <c r="E134" s="60"/>
      <c r="F134" s="4"/>
    </row>
    <row r="135" spans="1:6" s="54" customFormat="1" x14ac:dyDescent="0.25">
      <c r="A135" s="56" t="s">
        <v>5</v>
      </c>
      <c r="B135" s="50" t="s">
        <v>83</v>
      </c>
      <c r="C135" s="25" t="s">
        <v>22</v>
      </c>
      <c r="D135" s="25">
        <v>124</v>
      </c>
      <c r="E135" s="10">
        <f>E133*0.3</f>
        <v>504</v>
      </c>
      <c r="F135" s="58">
        <f>E135*D135</f>
        <v>62496</v>
      </c>
    </row>
    <row r="136" spans="1:6" s="54" customFormat="1" x14ac:dyDescent="0.25">
      <c r="A136" s="52"/>
      <c r="B136" s="55"/>
      <c r="C136" s="53"/>
      <c r="D136" s="25"/>
      <c r="E136" s="13"/>
      <c r="F136" s="58"/>
    </row>
    <row r="137" spans="1:6" s="54" customFormat="1" x14ac:dyDescent="0.25">
      <c r="A137" s="52" t="s">
        <v>6</v>
      </c>
      <c r="B137" s="55" t="s">
        <v>47</v>
      </c>
      <c r="C137" s="53" t="s">
        <v>22</v>
      </c>
      <c r="D137" s="25">
        <v>124</v>
      </c>
      <c r="E137" s="13">
        <f>110*0.84</f>
        <v>92.399999999999991</v>
      </c>
      <c r="F137" s="58">
        <f>E137*D137</f>
        <v>11457.599999999999</v>
      </c>
    </row>
    <row r="138" spans="1:6" s="54" customFormat="1" x14ac:dyDescent="0.25">
      <c r="A138" s="52"/>
      <c r="B138" s="55"/>
      <c r="C138" s="53"/>
      <c r="D138" s="25"/>
      <c r="E138" s="13"/>
      <c r="F138" s="58"/>
    </row>
    <row r="139" spans="1:6" x14ac:dyDescent="0.25">
      <c r="A139" s="22"/>
      <c r="B139" s="32" t="s">
        <v>48</v>
      </c>
      <c r="C139" s="23"/>
      <c r="D139" s="45"/>
      <c r="E139" s="59"/>
      <c r="F139" s="61">
        <f>SUM(F133:F138)</f>
        <v>1532193.6</v>
      </c>
    </row>
    <row r="140" spans="1:6" x14ac:dyDescent="0.25">
      <c r="A140" s="22"/>
      <c r="B140" s="51"/>
      <c r="C140" s="23"/>
      <c r="D140" s="45"/>
      <c r="E140" s="59"/>
      <c r="F140" s="61"/>
    </row>
    <row r="141" spans="1:6" x14ac:dyDescent="0.25">
      <c r="A141" s="2"/>
      <c r="B141" s="7"/>
      <c r="C141" s="25"/>
      <c r="D141" s="45"/>
      <c r="E141" s="60"/>
      <c r="F141" s="4"/>
    </row>
    <row r="142" spans="1:6" x14ac:dyDescent="0.25">
      <c r="A142" s="22"/>
      <c r="B142" s="32" t="s">
        <v>69</v>
      </c>
      <c r="C142" s="23"/>
      <c r="D142" s="45"/>
      <c r="E142" s="59"/>
      <c r="F142" s="61">
        <f>F139</f>
        <v>1532193.6</v>
      </c>
    </row>
    <row r="143" spans="1:6" x14ac:dyDescent="0.25">
      <c r="A143" s="22"/>
      <c r="B143" s="51"/>
      <c r="C143" s="23"/>
      <c r="D143" s="45"/>
      <c r="E143" s="59"/>
      <c r="F143" s="24"/>
    </row>
    <row r="144" spans="1:6" x14ac:dyDescent="0.25">
      <c r="A144" s="2" t="s">
        <v>0</v>
      </c>
      <c r="B144" s="7" t="s">
        <v>49</v>
      </c>
      <c r="C144" s="25" t="s">
        <v>10</v>
      </c>
      <c r="D144" s="45">
        <v>762</v>
      </c>
      <c r="E144" s="60">
        <f>E133</f>
        <v>1680</v>
      </c>
      <c r="F144" s="4">
        <f>E144*D144</f>
        <v>1280160</v>
      </c>
    </row>
    <row r="145" spans="1:6" x14ac:dyDescent="0.25">
      <c r="A145" s="2"/>
      <c r="B145" s="7"/>
      <c r="C145" s="25"/>
      <c r="D145" s="45"/>
      <c r="E145" s="60"/>
      <c r="F145" s="4"/>
    </row>
    <row r="146" spans="1:6" s="54" customFormat="1" x14ac:dyDescent="0.25">
      <c r="A146" s="52" t="s">
        <v>5</v>
      </c>
      <c r="B146" s="55" t="s">
        <v>47</v>
      </c>
      <c r="C146" s="53" t="s">
        <v>22</v>
      </c>
      <c r="D146" s="25">
        <v>127</v>
      </c>
      <c r="E146" s="13">
        <f>110*0.84</f>
        <v>92.399999999999991</v>
      </c>
      <c r="F146" s="58">
        <f>E146*D146</f>
        <v>11734.8</v>
      </c>
    </row>
    <row r="147" spans="1:6" s="54" customFormat="1" x14ac:dyDescent="0.25">
      <c r="A147" s="52"/>
      <c r="B147" s="55"/>
      <c r="C147" s="53"/>
      <c r="D147" s="25"/>
      <c r="E147" s="13"/>
      <c r="F147" s="58"/>
    </row>
    <row r="148" spans="1:6" x14ac:dyDescent="0.25">
      <c r="A148" s="22"/>
      <c r="B148" s="32" t="s">
        <v>48</v>
      </c>
      <c r="C148" s="23"/>
      <c r="D148" s="45"/>
      <c r="E148" s="59"/>
      <c r="F148" s="61">
        <f>SUM(F144:F147)</f>
        <v>1291894.8</v>
      </c>
    </row>
    <row r="149" spans="1:6" x14ac:dyDescent="0.25">
      <c r="A149" s="22"/>
      <c r="B149" s="51"/>
      <c r="C149" s="23"/>
      <c r="D149" s="45"/>
      <c r="E149" s="59"/>
      <c r="F149" s="61"/>
    </row>
    <row r="150" spans="1:6" x14ac:dyDescent="0.25">
      <c r="A150" s="2"/>
      <c r="B150" s="7"/>
      <c r="C150" s="25"/>
      <c r="D150" s="45"/>
      <c r="E150" s="60"/>
      <c r="F150" s="4"/>
    </row>
    <row r="151" spans="1:6" x14ac:dyDescent="0.25">
      <c r="A151" s="22"/>
      <c r="B151" s="32" t="s">
        <v>69</v>
      </c>
      <c r="C151" s="23"/>
      <c r="D151" s="45"/>
      <c r="E151" s="59"/>
      <c r="F151" s="61">
        <f>F148</f>
        <v>1291894.8</v>
      </c>
    </row>
    <row r="152" spans="1:6" x14ac:dyDescent="0.25">
      <c r="A152" s="22"/>
      <c r="B152" s="51"/>
      <c r="C152" s="23"/>
      <c r="D152" s="45"/>
      <c r="E152" s="59"/>
      <c r="F152" s="24"/>
    </row>
    <row r="153" spans="1:6" s="54" customFormat="1" x14ac:dyDescent="0.25">
      <c r="A153" s="52" t="s">
        <v>0</v>
      </c>
      <c r="B153" s="55" t="s">
        <v>84</v>
      </c>
      <c r="C153" s="53" t="s">
        <v>22</v>
      </c>
      <c r="D153" s="25">
        <v>128</v>
      </c>
      <c r="E153" s="13">
        <f>400*0.84</f>
        <v>336</v>
      </c>
      <c r="F153" s="58">
        <f>E153*D153</f>
        <v>43008</v>
      </c>
    </row>
    <row r="154" spans="1:6" s="54" customFormat="1" x14ac:dyDescent="0.25">
      <c r="A154" s="52"/>
      <c r="B154" s="55"/>
      <c r="C154" s="53"/>
      <c r="D154" s="25"/>
      <c r="E154" s="13"/>
      <c r="F154" s="58"/>
    </row>
    <row r="155" spans="1:6" s="54" customFormat="1" x14ac:dyDescent="0.25">
      <c r="A155" s="52" t="s">
        <v>5</v>
      </c>
      <c r="B155" s="55" t="s">
        <v>85</v>
      </c>
      <c r="C155" s="53" t="s">
        <v>22</v>
      </c>
      <c r="D155" s="25">
        <v>414</v>
      </c>
      <c r="E155" s="13">
        <f>E153</f>
        <v>336</v>
      </c>
      <c r="F155" s="58">
        <f>E155*D155</f>
        <v>139104</v>
      </c>
    </row>
    <row r="156" spans="1:6" s="54" customFormat="1" x14ac:dyDescent="0.25">
      <c r="A156" s="52"/>
      <c r="B156" s="55"/>
      <c r="C156" s="53"/>
      <c r="D156" s="25"/>
      <c r="E156" s="13"/>
      <c r="F156" s="58"/>
    </row>
    <row r="157" spans="1:6" s="54" customFormat="1" x14ac:dyDescent="0.25">
      <c r="A157" s="52" t="s">
        <v>6</v>
      </c>
      <c r="B157" s="55" t="s">
        <v>86</v>
      </c>
      <c r="C157" s="53" t="s">
        <v>22</v>
      </c>
      <c r="D157" s="25">
        <v>368</v>
      </c>
      <c r="E157" s="13">
        <f>E155</f>
        <v>336</v>
      </c>
      <c r="F157" s="58">
        <f>E157*D157</f>
        <v>123648</v>
      </c>
    </row>
    <row r="158" spans="1:6" s="54" customFormat="1" x14ac:dyDescent="0.25">
      <c r="A158" s="52"/>
      <c r="B158" s="55"/>
      <c r="C158" s="53"/>
      <c r="D158" s="25"/>
      <c r="E158" s="13"/>
      <c r="F158" s="58"/>
    </row>
    <row r="159" spans="1:6" s="54" customFormat="1" x14ac:dyDescent="0.25">
      <c r="A159" s="52" t="s">
        <v>7</v>
      </c>
      <c r="B159" s="55" t="s">
        <v>87</v>
      </c>
      <c r="C159" s="53" t="s">
        <v>22</v>
      </c>
      <c r="D159" s="25">
        <v>667</v>
      </c>
      <c r="E159" s="13">
        <f>E157</f>
        <v>336</v>
      </c>
      <c r="F159" s="58">
        <f>E159*D159</f>
        <v>224112</v>
      </c>
    </row>
    <row r="160" spans="1:6" s="54" customFormat="1" x14ac:dyDescent="0.25">
      <c r="A160" s="52"/>
      <c r="B160" s="55"/>
      <c r="C160" s="53"/>
      <c r="D160" s="25"/>
      <c r="E160" s="13"/>
      <c r="F160" s="58"/>
    </row>
    <row r="161" spans="1:6" x14ac:dyDescent="0.25">
      <c r="A161" s="29"/>
      <c r="B161" s="32" t="s">
        <v>48</v>
      </c>
      <c r="C161" s="20"/>
      <c r="D161" s="48"/>
      <c r="E161" s="35"/>
      <c r="F161" s="21">
        <f>SUM(F153:F160)</f>
        <v>529872</v>
      </c>
    </row>
    <row r="162" spans="1:6" x14ac:dyDescent="0.25">
      <c r="A162" s="22"/>
      <c r="B162" s="51"/>
      <c r="C162" s="23"/>
      <c r="D162" s="45"/>
      <c r="E162" s="59"/>
      <c r="F162" s="24"/>
    </row>
    <row r="163" spans="1:6" s="54" customFormat="1" x14ac:dyDescent="0.25">
      <c r="A163" s="52" t="s">
        <v>0</v>
      </c>
      <c r="B163" s="55" t="s">
        <v>88</v>
      </c>
      <c r="C163" s="53" t="s">
        <v>22</v>
      </c>
      <c r="D163" s="25">
        <v>654</v>
      </c>
      <c r="E163" s="13">
        <f>350*0.84</f>
        <v>294</v>
      </c>
      <c r="F163" s="58">
        <f>E163*D163</f>
        <v>192276</v>
      </c>
    </row>
    <row r="164" spans="1:6" s="54" customFormat="1" x14ac:dyDescent="0.25">
      <c r="A164" s="52"/>
      <c r="B164" s="55"/>
      <c r="C164" s="53"/>
      <c r="D164" s="25"/>
      <c r="E164" s="13"/>
      <c r="F164" s="58"/>
    </row>
    <row r="165" spans="1:6" s="54" customFormat="1" x14ac:dyDescent="0.25">
      <c r="A165" s="52" t="s">
        <v>5</v>
      </c>
      <c r="B165" s="55" t="s">
        <v>89</v>
      </c>
      <c r="C165" s="53" t="s">
        <v>10</v>
      </c>
      <c r="D165" s="25">
        <v>498</v>
      </c>
      <c r="E165" s="13">
        <f>1000*0.84</f>
        <v>840</v>
      </c>
      <c r="F165" s="58">
        <f>E165*D165</f>
        <v>418320</v>
      </c>
    </row>
    <row r="166" spans="1:6" s="54" customFormat="1" x14ac:dyDescent="0.25">
      <c r="A166" s="52"/>
      <c r="B166" s="55"/>
      <c r="C166" s="53"/>
      <c r="D166" s="25"/>
      <c r="E166" s="13"/>
      <c r="F166" s="58"/>
    </row>
    <row r="167" spans="1:6" s="54" customFormat="1" x14ac:dyDescent="0.25">
      <c r="A167" s="52" t="s">
        <v>6</v>
      </c>
      <c r="B167" s="55" t="s">
        <v>90</v>
      </c>
      <c r="C167" s="53" t="s">
        <v>22</v>
      </c>
      <c r="D167" s="25">
        <v>57</v>
      </c>
      <c r="E167" s="13">
        <f>500*0.84</f>
        <v>420</v>
      </c>
      <c r="F167" s="58">
        <f>E167*D167</f>
        <v>23940</v>
      </c>
    </row>
    <row r="168" spans="1:6" s="54" customFormat="1" x14ac:dyDescent="0.25">
      <c r="A168" s="52"/>
      <c r="B168" s="55"/>
      <c r="C168" s="53"/>
      <c r="D168" s="25"/>
      <c r="E168" s="13"/>
      <c r="F168" s="58"/>
    </row>
    <row r="169" spans="1:6" s="54" customFormat="1" x14ac:dyDescent="0.25">
      <c r="A169" s="52" t="s">
        <v>7</v>
      </c>
      <c r="B169" s="55" t="s">
        <v>91</v>
      </c>
      <c r="C169" s="53" t="s">
        <v>22</v>
      </c>
      <c r="D169" s="25">
        <v>26</v>
      </c>
      <c r="E169" s="13">
        <f>E167</f>
        <v>420</v>
      </c>
      <c r="F169" s="58">
        <f>E169*D169</f>
        <v>10920</v>
      </c>
    </row>
    <row r="170" spans="1:6" s="54" customFormat="1" x14ac:dyDescent="0.25">
      <c r="A170" s="52"/>
      <c r="B170" s="55"/>
      <c r="C170" s="53"/>
      <c r="D170" s="25"/>
      <c r="E170" s="13"/>
      <c r="F170" s="58"/>
    </row>
    <row r="171" spans="1:6" s="54" customFormat="1" x14ac:dyDescent="0.25">
      <c r="A171" s="52" t="s">
        <v>1</v>
      </c>
      <c r="B171" s="55" t="s">
        <v>92</v>
      </c>
      <c r="C171" s="53" t="s">
        <v>22</v>
      </c>
      <c r="D171" s="25">
        <v>133</v>
      </c>
      <c r="E171" s="13">
        <f>1000*0.84</f>
        <v>840</v>
      </c>
      <c r="F171" s="58">
        <f>E171*D171</f>
        <v>111720</v>
      </c>
    </row>
    <row r="172" spans="1:6" s="54" customFormat="1" x14ac:dyDescent="0.25">
      <c r="A172" s="52"/>
      <c r="B172" s="55"/>
      <c r="C172" s="53"/>
      <c r="D172" s="25"/>
      <c r="E172" s="13"/>
      <c r="F172" s="58"/>
    </row>
    <row r="173" spans="1:6" s="54" customFormat="1" x14ac:dyDescent="0.25">
      <c r="A173" s="52" t="s">
        <v>2</v>
      </c>
      <c r="B173" s="55" t="s">
        <v>93</v>
      </c>
      <c r="C173" s="53" t="s">
        <v>22</v>
      </c>
      <c r="D173" s="25">
        <v>66</v>
      </c>
      <c r="E173" s="13">
        <f>1000*0.84</f>
        <v>840</v>
      </c>
      <c r="F173" s="58">
        <f>E173*D173</f>
        <v>55440</v>
      </c>
    </row>
    <row r="174" spans="1:6" s="54" customFormat="1" x14ac:dyDescent="0.25">
      <c r="A174" s="52"/>
      <c r="B174" s="55"/>
      <c r="C174" s="53"/>
      <c r="D174" s="25"/>
      <c r="E174" s="13"/>
      <c r="F174" s="58"/>
    </row>
    <row r="175" spans="1:6" s="54" customFormat="1" x14ac:dyDescent="0.25">
      <c r="A175" s="52" t="s">
        <v>3</v>
      </c>
      <c r="B175" s="55" t="s">
        <v>50</v>
      </c>
      <c r="C175" s="53" t="s">
        <v>22</v>
      </c>
      <c r="D175" s="25">
        <v>133</v>
      </c>
      <c r="E175" s="13">
        <f>350*0.84*0.2</f>
        <v>58.800000000000004</v>
      </c>
      <c r="F175" s="58">
        <f>E175*D175</f>
        <v>7820.4000000000005</v>
      </c>
    </row>
    <row r="176" spans="1:6" s="54" customFormat="1" x14ac:dyDescent="0.25">
      <c r="A176" s="52"/>
      <c r="B176" s="55"/>
      <c r="C176" s="53"/>
      <c r="D176" s="25"/>
      <c r="E176" s="13"/>
      <c r="F176" s="58"/>
    </row>
    <row r="177" spans="1:6" s="54" customFormat="1" x14ac:dyDescent="0.25">
      <c r="A177" s="52" t="s">
        <v>4</v>
      </c>
      <c r="B177" s="55" t="s">
        <v>50</v>
      </c>
      <c r="C177" s="53" t="s">
        <v>22</v>
      </c>
      <c r="D177" s="25">
        <v>159</v>
      </c>
      <c r="E177" s="13">
        <f>350*0.84*0.3</f>
        <v>88.2</v>
      </c>
      <c r="F177" s="58">
        <f>E177*D177</f>
        <v>14023.800000000001</v>
      </c>
    </row>
    <row r="178" spans="1:6" s="54" customFormat="1" x14ac:dyDescent="0.25">
      <c r="A178" s="52"/>
      <c r="B178" s="55"/>
      <c r="C178" s="53"/>
      <c r="D178" s="25"/>
      <c r="E178" s="13"/>
      <c r="F178" s="58"/>
    </row>
    <row r="179" spans="1:6" x14ac:dyDescent="0.25">
      <c r="A179" s="29"/>
      <c r="B179" s="32" t="s">
        <v>48</v>
      </c>
      <c r="C179" s="20"/>
      <c r="D179" s="48"/>
      <c r="E179" s="35"/>
      <c r="F179" s="21">
        <f>SUM(F163:F178)</f>
        <v>834460.20000000007</v>
      </c>
    </row>
    <row r="180" spans="1:6" x14ac:dyDescent="0.25">
      <c r="A180" s="22"/>
      <c r="B180" s="51"/>
      <c r="C180" s="23"/>
      <c r="D180" s="45"/>
      <c r="E180" s="59"/>
      <c r="F180" s="24"/>
    </row>
    <row r="181" spans="1:6" x14ac:dyDescent="0.25">
      <c r="A181" s="22"/>
      <c r="B181" s="51"/>
      <c r="C181" s="23"/>
      <c r="D181" s="45"/>
      <c r="E181" s="59"/>
      <c r="F181" s="61"/>
    </row>
    <row r="182" spans="1:6" x14ac:dyDescent="0.25">
      <c r="A182" s="2"/>
      <c r="B182" s="7" t="s">
        <v>94</v>
      </c>
      <c r="C182" s="25"/>
      <c r="D182" s="45"/>
      <c r="E182" s="60"/>
      <c r="F182" s="4">
        <f>F161</f>
        <v>529872</v>
      </c>
    </row>
    <row r="183" spans="1:6" x14ac:dyDescent="0.25">
      <c r="A183" s="2"/>
      <c r="B183" s="7"/>
      <c r="C183" s="25"/>
      <c r="D183" s="45"/>
      <c r="E183" s="60"/>
      <c r="F183" s="4"/>
    </row>
    <row r="184" spans="1:6" x14ac:dyDescent="0.25">
      <c r="A184" s="2"/>
      <c r="B184" s="7" t="s">
        <v>95</v>
      </c>
      <c r="C184" s="25"/>
      <c r="D184" s="45"/>
      <c r="E184" s="60"/>
      <c r="F184" s="4">
        <f>F179</f>
        <v>834460.20000000007</v>
      </c>
    </row>
    <row r="185" spans="1:6" x14ac:dyDescent="0.25">
      <c r="A185" s="2"/>
      <c r="B185" s="7"/>
      <c r="C185" s="25"/>
      <c r="D185" s="45"/>
      <c r="E185" s="60"/>
      <c r="F185" s="4"/>
    </row>
    <row r="186" spans="1:6" x14ac:dyDescent="0.25">
      <c r="A186" s="22"/>
      <c r="B186" s="32" t="s">
        <v>69</v>
      </c>
      <c r="C186" s="23"/>
      <c r="D186" s="45"/>
      <c r="E186" s="59"/>
      <c r="F186" s="61">
        <f>SUM(F182:F185)</f>
        <v>1364332.2000000002</v>
      </c>
    </row>
    <row r="187" spans="1:6" x14ac:dyDescent="0.25">
      <c r="A187" s="22"/>
      <c r="B187" s="51"/>
      <c r="C187" s="23"/>
      <c r="D187" s="45"/>
      <c r="E187" s="59"/>
      <c r="F187" s="24"/>
    </row>
    <row r="188" spans="1:6" s="54" customFormat="1" x14ac:dyDescent="0.25">
      <c r="A188" s="52" t="s">
        <v>0</v>
      </c>
      <c r="B188" s="55" t="s">
        <v>96</v>
      </c>
      <c r="C188" s="53" t="s">
        <v>23</v>
      </c>
      <c r="D188" s="25">
        <v>40</v>
      </c>
      <c r="E188" s="13">
        <f>8000*0.84*1.5*1.2</f>
        <v>12096</v>
      </c>
      <c r="F188" s="58">
        <f>E188*D188</f>
        <v>483840</v>
      </c>
    </row>
    <row r="189" spans="1:6" s="54" customFormat="1" x14ac:dyDescent="0.25">
      <c r="A189" s="52"/>
      <c r="B189" s="55"/>
      <c r="C189" s="53"/>
      <c r="D189" s="25"/>
      <c r="E189" s="13"/>
      <c r="F189" s="58"/>
    </row>
    <row r="190" spans="1:6" s="54" customFormat="1" x14ac:dyDescent="0.25">
      <c r="A190" s="52" t="s">
        <v>5</v>
      </c>
      <c r="B190" s="55" t="s">
        <v>97</v>
      </c>
      <c r="C190" s="53" t="s">
        <v>23</v>
      </c>
      <c r="D190" s="25">
        <v>1</v>
      </c>
      <c r="E190" s="13">
        <f>8000*0.84*1*1.2</f>
        <v>8064</v>
      </c>
      <c r="F190" s="58">
        <f>E190*D190</f>
        <v>8064</v>
      </c>
    </row>
    <row r="191" spans="1:6" s="54" customFormat="1" x14ac:dyDescent="0.25">
      <c r="A191" s="52"/>
      <c r="B191" s="55"/>
      <c r="C191" s="53"/>
      <c r="D191" s="25"/>
      <c r="E191" s="13"/>
      <c r="F191" s="58"/>
    </row>
    <row r="192" spans="1:6" s="54" customFormat="1" x14ac:dyDescent="0.25">
      <c r="A192" s="52" t="s">
        <v>6</v>
      </c>
      <c r="B192" s="55" t="s">
        <v>98</v>
      </c>
      <c r="C192" s="53" t="s">
        <v>23</v>
      </c>
      <c r="D192" s="25">
        <v>6</v>
      </c>
      <c r="E192" s="13">
        <f>8000*0.84*0.9*0.6</f>
        <v>3628.7999999999997</v>
      </c>
      <c r="F192" s="58">
        <f>E192*D192</f>
        <v>21772.799999999999</v>
      </c>
    </row>
    <row r="193" spans="1:6" s="54" customFormat="1" x14ac:dyDescent="0.25">
      <c r="A193" s="52"/>
      <c r="B193" s="55"/>
      <c r="C193" s="53"/>
      <c r="D193" s="25"/>
      <c r="E193" s="13"/>
      <c r="F193" s="58"/>
    </row>
    <row r="194" spans="1:6" s="54" customFormat="1" x14ac:dyDescent="0.25">
      <c r="A194" s="52" t="s">
        <v>7</v>
      </c>
      <c r="B194" s="55" t="s">
        <v>99</v>
      </c>
      <c r="C194" s="53" t="s">
        <v>10</v>
      </c>
      <c r="D194" s="25">
        <v>80</v>
      </c>
      <c r="E194" s="13">
        <f>2000*0.84</f>
        <v>1680</v>
      </c>
      <c r="F194" s="58">
        <f>E194*D194</f>
        <v>134400</v>
      </c>
    </row>
    <row r="195" spans="1:6" s="54" customFormat="1" x14ac:dyDescent="0.25">
      <c r="A195" s="52"/>
      <c r="B195" s="55"/>
      <c r="C195" s="53"/>
      <c r="D195" s="25"/>
      <c r="E195" s="13"/>
      <c r="F195" s="58"/>
    </row>
    <row r="196" spans="1:6" s="54" customFormat="1" x14ac:dyDescent="0.25">
      <c r="A196" s="52" t="s">
        <v>1</v>
      </c>
      <c r="B196" s="55" t="s">
        <v>100</v>
      </c>
      <c r="C196" s="53" t="s">
        <v>22</v>
      </c>
      <c r="D196" s="25">
        <v>115</v>
      </c>
      <c r="E196" s="13">
        <f>350*0.84</f>
        <v>294</v>
      </c>
      <c r="F196" s="58">
        <f>E196*D196</f>
        <v>33810</v>
      </c>
    </row>
    <row r="197" spans="1:6" s="54" customFormat="1" x14ac:dyDescent="0.25">
      <c r="A197" s="52"/>
      <c r="B197" s="55"/>
      <c r="C197" s="53"/>
      <c r="D197" s="25"/>
      <c r="E197" s="13"/>
      <c r="F197" s="58"/>
    </row>
    <row r="198" spans="1:6" x14ac:dyDescent="0.25">
      <c r="A198" s="29"/>
      <c r="B198" s="32" t="s">
        <v>48</v>
      </c>
      <c r="C198" s="20"/>
      <c r="D198" s="48"/>
      <c r="E198" s="35"/>
      <c r="F198" s="21">
        <f>SUM(F188:F197)</f>
        <v>681886.8</v>
      </c>
    </row>
    <row r="199" spans="1:6" x14ac:dyDescent="0.25">
      <c r="A199" s="22"/>
      <c r="B199" s="51"/>
      <c r="C199" s="23"/>
      <c r="D199" s="45"/>
      <c r="E199" s="59"/>
      <c r="F199" s="24"/>
    </row>
    <row r="200" spans="1:6" x14ac:dyDescent="0.25">
      <c r="A200" s="2" t="s">
        <v>0</v>
      </c>
      <c r="B200" s="7" t="s">
        <v>25</v>
      </c>
      <c r="C200" s="25" t="s">
        <v>10</v>
      </c>
      <c r="D200" s="45">
        <v>97</v>
      </c>
      <c r="E200" s="60">
        <f>350*0.84</f>
        <v>294</v>
      </c>
      <c r="F200" s="4">
        <f>E200*D200</f>
        <v>28518</v>
      </c>
    </row>
    <row r="201" spans="1:6" x14ac:dyDescent="0.25">
      <c r="A201" s="2"/>
      <c r="B201" s="7"/>
      <c r="C201" s="25"/>
      <c r="D201" s="45"/>
      <c r="E201" s="60"/>
      <c r="F201" s="4"/>
    </row>
    <row r="202" spans="1:6" s="54" customFormat="1" x14ac:dyDescent="0.25">
      <c r="A202" s="52" t="s">
        <v>5</v>
      </c>
      <c r="B202" s="55" t="s">
        <v>47</v>
      </c>
      <c r="C202" s="53" t="s">
        <v>22</v>
      </c>
      <c r="D202" s="25">
        <f>D200</f>
        <v>97</v>
      </c>
      <c r="E202" s="13">
        <f>E200</f>
        <v>294</v>
      </c>
      <c r="F202" s="58">
        <f>E202*D202</f>
        <v>28518</v>
      </c>
    </row>
    <row r="203" spans="1:6" s="54" customFormat="1" x14ac:dyDescent="0.25">
      <c r="A203" s="52"/>
      <c r="B203" s="55"/>
      <c r="C203" s="53"/>
      <c r="D203" s="25"/>
      <c r="E203" s="13"/>
      <c r="F203" s="58"/>
    </row>
    <row r="204" spans="1:6" x14ac:dyDescent="0.25">
      <c r="A204" s="22"/>
      <c r="B204" s="32" t="s">
        <v>48</v>
      </c>
      <c r="C204" s="23"/>
      <c r="D204" s="45"/>
      <c r="E204" s="59"/>
      <c r="F204" s="61">
        <f>SUM(F200:F203)</f>
        <v>57036</v>
      </c>
    </row>
    <row r="205" spans="1:6" x14ac:dyDescent="0.25">
      <c r="A205" s="22"/>
      <c r="B205" s="51"/>
      <c r="C205" s="23"/>
      <c r="D205" s="45"/>
      <c r="E205" s="59"/>
      <c r="F205" s="61"/>
    </row>
    <row r="206" spans="1:6" x14ac:dyDescent="0.25">
      <c r="A206" s="2"/>
      <c r="B206" s="7" t="s">
        <v>101</v>
      </c>
      <c r="C206" s="25"/>
      <c r="D206" s="45"/>
      <c r="E206" s="60"/>
      <c r="F206" s="4">
        <f>F198</f>
        <v>681886.8</v>
      </c>
    </row>
    <row r="207" spans="1:6" x14ac:dyDescent="0.25">
      <c r="A207" s="2"/>
      <c r="B207" s="7"/>
      <c r="C207" s="25"/>
      <c r="D207" s="45"/>
      <c r="E207" s="60"/>
      <c r="F207" s="4"/>
    </row>
    <row r="208" spans="1:6" x14ac:dyDescent="0.25">
      <c r="A208" s="2"/>
      <c r="B208" s="7" t="s">
        <v>102</v>
      </c>
      <c r="C208" s="25"/>
      <c r="D208" s="45"/>
      <c r="E208" s="60"/>
      <c r="F208" s="4">
        <f>F204</f>
        <v>57036</v>
      </c>
    </row>
    <row r="209" spans="1:6" x14ac:dyDescent="0.25">
      <c r="A209" s="2"/>
      <c r="B209" s="7"/>
      <c r="C209" s="25"/>
      <c r="D209" s="45"/>
      <c r="E209" s="60"/>
      <c r="F209" s="4"/>
    </row>
    <row r="210" spans="1:6" x14ac:dyDescent="0.25">
      <c r="A210" s="22"/>
      <c r="B210" s="32" t="s">
        <v>69</v>
      </c>
      <c r="C210" s="23"/>
      <c r="D210" s="45"/>
      <c r="E210" s="59"/>
      <c r="F210" s="61">
        <f>SUM(F206:F209)</f>
        <v>738922.8</v>
      </c>
    </row>
    <row r="211" spans="1:6" x14ac:dyDescent="0.25">
      <c r="A211" s="22"/>
      <c r="B211" s="51"/>
      <c r="C211" s="23"/>
      <c r="D211" s="45"/>
      <c r="E211" s="59"/>
      <c r="F211" s="24"/>
    </row>
    <row r="212" spans="1:6" x14ac:dyDescent="0.25">
      <c r="A212" s="2" t="s">
        <v>0</v>
      </c>
      <c r="B212" s="7" t="s">
        <v>103</v>
      </c>
      <c r="C212" s="25" t="s">
        <v>23</v>
      </c>
      <c r="D212" s="45">
        <v>9</v>
      </c>
      <c r="E212" s="60">
        <f>11500*0.84*0.9*2.4</f>
        <v>20865.599999999999</v>
      </c>
      <c r="F212" s="4">
        <f>E212*D212</f>
        <v>187790.4</v>
      </c>
    </row>
    <row r="213" spans="1:6" x14ac:dyDescent="0.25">
      <c r="A213" s="2"/>
      <c r="B213" s="7"/>
      <c r="C213" s="25"/>
      <c r="D213" s="45"/>
      <c r="E213" s="60"/>
      <c r="F213" s="4"/>
    </row>
    <row r="214" spans="1:6" s="54" customFormat="1" x14ac:dyDescent="0.25">
      <c r="A214" s="52" t="s">
        <v>5</v>
      </c>
      <c r="B214" s="55" t="s">
        <v>104</v>
      </c>
      <c r="C214" s="53" t="s">
        <v>23</v>
      </c>
      <c r="D214" s="25">
        <v>11</v>
      </c>
      <c r="E214" s="60">
        <f>10000*0.84</f>
        <v>8400</v>
      </c>
      <c r="F214" s="58">
        <f>E214*D214</f>
        <v>92400</v>
      </c>
    </row>
    <row r="215" spans="1:6" s="54" customFormat="1" x14ac:dyDescent="0.25">
      <c r="A215" s="52"/>
      <c r="B215" s="55"/>
      <c r="C215" s="53"/>
      <c r="D215" s="25"/>
      <c r="E215" s="13"/>
      <c r="F215" s="58"/>
    </row>
    <row r="216" spans="1:6" x14ac:dyDescent="0.25">
      <c r="A216" s="2" t="s">
        <v>6</v>
      </c>
      <c r="B216" s="7" t="s">
        <v>105</v>
      </c>
      <c r="C216" s="25" t="s">
        <v>10</v>
      </c>
      <c r="D216" s="45">
        <v>39</v>
      </c>
      <c r="E216" s="60">
        <f>350*0.84</f>
        <v>294</v>
      </c>
      <c r="F216" s="4">
        <f>E216*D216</f>
        <v>11466</v>
      </c>
    </row>
    <row r="217" spans="1:6" x14ac:dyDescent="0.25">
      <c r="A217" s="2"/>
      <c r="B217" s="7"/>
      <c r="C217" s="25"/>
      <c r="D217" s="45"/>
      <c r="E217" s="60"/>
      <c r="F217" s="4"/>
    </row>
    <row r="218" spans="1:6" s="54" customFormat="1" x14ac:dyDescent="0.25">
      <c r="A218" s="52" t="s">
        <v>7</v>
      </c>
      <c r="B218" s="7" t="s">
        <v>106</v>
      </c>
      <c r="C218" s="53" t="s">
        <v>10</v>
      </c>
      <c r="D218" s="25">
        <v>42</v>
      </c>
      <c r="E218" s="60">
        <f>E216</f>
        <v>294</v>
      </c>
      <c r="F218" s="58">
        <f>E218*D218</f>
        <v>12348</v>
      </c>
    </row>
    <row r="219" spans="1:6" s="54" customFormat="1" x14ac:dyDescent="0.25">
      <c r="A219" s="52"/>
      <c r="B219" s="55"/>
      <c r="C219" s="53"/>
      <c r="D219" s="25"/>
      <c r="E219" s="13"/>
      <c r="F219" s="58"/>
    </row>
    <row r="220" spans="1:6" x14ac:dyDescent="0.25">
      <c r="A220" s="22"/>
      <c r="B220" s="32" t="s">
        <v>48</v>
      </c>
      <c r="C220" s="23"/>
      <c r="D220" s="45"/>
      <c r="E220" s="59"/>
      <c r="F220" s="61">
        <f>SUM(F212:F219)</f>
        <v>304004.40000000002</v>
      </c>
    </row>
    <row r="221" spans="1:6" x14ac:dyDescent="0.25">
      <c r="A221" s="22"/>
      <c r="B221" s="51"/>
      <c r="C221" s="23"/>
      <c r="D221" s="45"/>
      <c r="E221" s="59"/>
      <c r="F221" s="61"/>
    </row>
    <row r="222" spans="1:6" x14ac:dyDescent="0.25">
      <c r="A222" s="2"/>
      <c r="B222" s="7" t="s">
        <v>107</v>
      </c>
      <c r="C222" s="25"/>
      <c r="D222" s="45"/>
      <c r="E222" s="60"/>
      <c r="F222" s="4">
        <f>F220</f>
        <v>304004.40000000002</v>
      </c>
    </row>
    <row r="223" spans="1:6" x14ac:dyDescent="0.25">
      <c r="A223" s="2"/>
      <c r="B223" s="7"/>
      <c r="C223" s="25"/>
      <c r="D223" s="45"/>
      <c r="E223" s="60"/>
      <c r="F223" s="4"/>
    </row>
    <row r="224" spans="1:6" x14ac:dyDescent="0.25">
      <c r="A224" s="22"/>
      <c r="B224" s="32" t="s">
        <v>69</v>
      </c>
      <c r="C224" s="23"/>
      <c r="D224" s="45"/>
      <c r="E224" s="59"/>
      <c r="F224" s="61">
        <f>SUM(F222:F223)</f>
        <v>304004.40000000002</v>
      </c>
    </row>
    <row r="225" spans="1:6" x14ac:dyDescent="0.25">
      <c r="A225" s="22"/>
      <c r="B225" s="51"/>
      <c r="C225" s="23"/>
      <c r="D225" s="45"/>
      <c r="E225" s="59"/>
      <c r="F225" s="24"/>
    </row>
    <row r="226" spans="1:6" s="54" customFormat="1" x14ac:dyDescent="0.25">
      <c r="A226" s="52" t="s">
        <v>0</v>
      </c>
      <c r="B226" s="55" t="s">
        <v>108</v>
      </c>
      <c r="C226" s="53" t="s">
        <v>10</v>
      </c>
      <c r="D226" s="25">
        <v>894</v>
      </c>
      <c r="E226" s="13">
        <f>500*0.84</f>
        <v>420</v>
      </c>
      <c r="F226" s="58">
        <f>E226*D226</f>
        <v>375480</v>
      </c>
    </row>
    <row r="227" spans="1:6" s="54" customFormat="1" x14ac:dyDescent="0.25">
      <c r="A227" s="52"/>
      <c r="B227" s="55"/>
      <c r="C227" s="53"/>
      <c r="D227" s="25"/>
      <c r="E227" s="13"/>
      <c r="F227" s="58"/>
    </row>
    <row r="228" spans="1:6" s="54" customFormat="1" x14ac:dyDescent="0.25">
      <c r="A228" s="52" t="s">
        <v>5</v>
      </c>
      <c r="B228" s="55" t="s">
        <v>109</v>
      </c>
      <c r="C228" s="53" t="s">
        <v>10</v>
      </c>
      <c r="D228" s="25">
        <v>239</v>
      </c>
      <c r="E228" s="13">
        <f>2600*0.84*1.3</f>
        <v>2839.2000000000003</v>
      </c>
      <c r="F228" s="58">
        <f>E228*D228</f>
        <v>678568.8</v>
      </c>
    </row>
    <row r="229" spans="1:6" s="54" customFormat="1" x14ac:dyDescent="0.25">
      <c r="A229" s="52"/>
      <c r="B229" s="55"/>
      <c r="C229" s="53"/>
      <c r="D229" s="25"/>
      <c r="E229" s="13"/>
      <c r="F229" s="58"/>
    </row>
    <row r="230" spans="1:6" s="54" customFormat="1" x14ac:dyDescent="0.25">
      <c r="A230" s="52" t="s">
        <v>6</v>
      </c>
      <c r="B230" s="55" t="s">
        <v>110</v>
      </c>
      <c r="C230" s="53" t="s">
        <v>22</v>
      </c>
      <c r="D230" s="25">
        <v>115</v>
      </c>
      <c r="E230" s="13">
        <f>E228*0.1</f>
        <v>283.92</v>
      </c>
      <c r="F230" s="58">
        <f>E230*D230</f>
        <v>32650.800000000003</v>
      </c>
    </row>
    <row r="231" spans="1:6" s="54" customFormat="1" x14ac:dyDescent="0.25">
      <c r="A231" s="52"/>
      <c r="B231" s="55"/>
      <c r="C231" s="53"/>
      <c r="D231" s="25"/>
      <c r="E231" s="13"/>
      <c r="F231" s="58"/>
    </row>
    <row r="232" spans="1:6" s="54" customFormat="1" x14ac:dyDescent="0.25">
      <c r="A232" s="52" t="s">
        <v>7</v>
      </c>
      <c r="B232" s="55" t="s">
        <v>111</v>
      </c>
      <c r="C232" s="53" t="s">
        <v>10</v>
      </c>
      <c r="D232" s="25">
        <v>825</v>
      </c>
      <c r="E232" s="13">
        <f>2200*0.84</f>
        <v>1848</v>
      </c>
      <c r="F232" s="58">
        <f>E232*D232</f>
        <v>1524600</v>
      </c>
    </row>
    <row r="233" spans="1:6" s="54" customFormat="1" x14ac:dyDescent="0.25">
      <c r="A233" s="52"/>
      <c r="B233" s="55"/>
      <c r="C233" s="53"/>
      <c r="D233" s="25"/>
      <c r="E233" s="13"/>
      <c r="F233" s="58"/>
    </row>
    <row r="234" spans="1:6" s="54" customFormat="1" x14ac:dyDescent="0.25">
      <c r="A234" s="52" t="s">
        <v>1</v>
      </c>
      <c r="B234" s="55" t="s">
        <v>110</v>
      </c>
      <c r="C234" s="53" t="s">
        <v>22</v>
      </c>
      <c r="D234" s="25">
        <v>267</v>
      </c>
      <c r="E234" s="13">
        <f>E232*0.1</f>
        <v>184.8</v>
      </c>
      <c r="F234" s="58">
        <f>E234*D234</f>
        <v>49341.600000000006</v>
      </c>
    </row>
    <row r="235" spans="1:6" s="54" customFormat="1" x14ac:dyDescent="0.25">
      <c r="A235" s="52"/>
      <c r="B235" s="55"/>
      <c r="C235" s="53"/>
      <c r="D235" s="25"/>
      <c r="E235" s="13"/>
      <c r="F235" s="58"/>
    </row>
    <row r="236" spans="1:6" s="54" customFormat="1" x14ac:dyDescent="0.25">
      <c r="A236" s="52" t="s">
        <v>2</v>
      </c>
      <c r="B236" s="55" t="s">
        <v>112</v>
      </c>
      <c r="C236" s="53" t="s">
        <v>10</v>
      </c>
      <c r="D236" s="25">
        <v>968</v>
      </c>
      <c r="E236" s="13">
        <f>500*0.84</f>
        <v>420</v>
      </c>
      <c r="F236" s="58">
        <f>E236*D236</f>
        <v>406560</v>
      </c>
    </row>
    <row r="237" spans="1:6" s="54" customFormat="1" x14ac:dyDescent="0.25">
      <c r="A237" s="52"/>
      <c r="B237" s="55"/>
      <c r="C237" s="53"/>
      <c r="D237" s="25"/>
      <c r="E237" s="13"/>
      <c r="F237" s="58"/>
    </row>
    <row r="238" spans="1:6" s="54" customFormat="1" x14ac:dyDescent="0.25">
      <c r="A238" s="52" t="s">
        <v>3</v>
      </c>
      <c r="B238" s="55" t="s">
        <v>113</v>
      </c>
      <c r="C238" s="53" t="s">
        <v>10</v>
      </c>
      <c r="D238" s="25">
        <v>968</v>
      </c>
      <c r="E238" s="13">
        <f>500*0.84</f>
        <v>420</v>
      </c>
      <c r="F238" s="58">
        <f>E238*D238</f>
        <v>406560</v>
      </c>
    </row>
    <row r="239" spans="1:6" s="54" customFormat="1" x14ac:dyDescent="0.25">
      <c r="A239" s="52"/>
      <c r="B239" s="55"/>
      <c r="C239" s="53"/>
      <c r="D239" s="25"/>
      <c r="E239" s="13"/>
      <c r="F239" s="58"/>
    </row>
    <row r="240" spans="1:6" x14ac:dyDescent="0.25">
      <c r="A240" s="29"/>
      <c r="B240" s="32" t="s">
        <v>48</v>
      </c>
      <c r="C240" s="20"/>
      <c r="D240" s="48"/>
      <c r="E240" s="35"/>
      <c r="F240" s="21">
        <f>SUM(F226:F239)</f>
        <v>3473761.2</v>
      </c>
    </row>
    <row r="241" spans="1:6" x14ac:dyDescent="0.25">
      <c r="A241" s="22"/>
      <c r="B241" s="51"/>
      <c r="C241" s="23"/>
      <c r="D241" s="45"/>
      <c r="E241" s="59"/>
      <c r="F241" s="24"/>
    </row>
    <row r="242" spans="1:6" x14ac:dyDescent="0.25">
      <c r="A242" s="2" t="s">
        <v>0</v>
      </c>
      <c r="B242" s="7" t="s">
        <v>112</v>
      </c>
      <c r="C242" s="25" t="s">
        <v>10</v>
      </c>
      <c r="D242" s="45">
        <v>2312</v>
      </c>
      <c r="E242" s="13">
        <f>500*0.84</f>
        <v>420</v>
      </c>
      <c r="F242" s="4">
        <f>E242*D242</f>
        <v>971040</v>
      </c>
    </row>
    <row r="243" spans="1:6" x14ac:dyDescent="0.25">
      <c r="A243" s="2"/>
      <c r="B243" s="7"/>
      <c r="C243" s="25"/>
      <c r="D243" s="45"/>
      <c r="E243" s="60"/>
      <c r="F243" s="4"/>
    </row>
    <row r="244" spans="1:6" s="54" customFormat="1" x14ac:dyDescent="0.25">
      <c r="A244" s="52" t="s">
        <v>5</v>
      </c>
      <c r="B244" s="55" t="s">
        <v>114</v>
      </c>
      <c r="C244" s="53" t="s">
        <v>10</v>
      </c>
      <c r="D244" s="25">
        <v>532</v>
      </c>
      <c r="E244" s="13">
        <f>E242</f>
        <v>420</v>
      </c>
      <c r="F244" s="58">
        <f>E244*D244</f>
        <v>223440</v>
      </c>
    </row>
    <row r="245" spans="1:6" s="54" customFormat="1" x14ac:dyDescent="0.25">
      <c r="A245" s="52"/>
      <c r="B245" s="55"/>
      <c r="C245" s="53"/>
      <c r="D245" s="25"/>
      <c r="E245" s="13"/>
      <c r="F245" s="58"/>
    </row>
    <row r="246" spans="1:6" s="54" customFormat="1" x14ac:dyDescent="0.25">
      <c r="A246" s="52" t="s">
        <v>6</v>
      </c>
      <c r="B246" s="55" t="s">
        <v>115</v>
      </c>
      <c r="C246" s="53" t="s">
        <v>10</v>
      </c>
      <c r="D246" s="25">
        <v>2844</v>
      </c>
      <c r="E246" s="13">
        <f>E244</f>
        <v>420</v>
      </c>
      <c r="F246" s="58">
        <f>E246*D246</f>
        <v>1194480</v>
      </c>
    </row>
    <row r="247" spans="1:6" s="54" customFormat="1" x14ac:dyDescent="0.25">
      <c r="A247" s="52"/>
      <c r="B247" s="55"/>
      <c r="C247" s="53"/>
      <c r="D247" s="25"/>
      <c r="E247" s="13"/>
      <c r="F247" s="58"/>
    </row>
    <row r="248" spans="1:6" x14ac:dyDescent="0.25">
      <c r="A248" s="22"/>
      <c r="B248" s="32" t="s">
        <v>48</v>
      </c>
      <c r="C248" s="23"/>
      <c r="D248" s="45"/>
      <c r="E248" s="59"/>
      <c r="F248" s="61">
        <f>SUM(F242:F247)</f>
        <v>2388960</v>
      </c>
    </row>
    <row r="249" spans="1:6" x14ac:dyDescent="0.25">
      <c r="A249" s="22"/>
      <c r="B249" s="51"/>
      <c r="C249" s="23"/>
      <c r="D249" s="45"/>
      <c r="E249" s="59"/>
      <c r="F249" s="61"/>
    </row>
    <row r="250" spans="1:6" x14ac:dyDescent="0.25">
      <c r="A250" s="2"/>
      <c r="B250" s="7" t="s">
        <v>116</v>
      </c>
      <c r="C250" s="25"/>
      <c r="D250" s="45"/>
      <c r="E250" s="60"/>
      <c r="F250" s="4">
        <f>F240</f>
        <v>3473761.2</v>
      </c>
    </row>
    <row r="251" spans="1:6" x14ac:dyDescent="0.25">
      <c r="A251" s="2"/>
      <c r="B251" s="7"/>
      <c r="C251" s="25"/>
      <c r="D251" s="45"/>
      <c r="E251" s="60"/>
      <c r="F251" s="4"/>
    </row>
    <row r="252" spans="1:6" x14ac:dyDescent="0.25">
      <c r="A252" s="2"/>
      <c r="B252" s="7" t="s">
        <v>117</v>
      </c>
      <c r="C252" s="25"/>
      <c r="D252" s="45"/>
      <c r="E252" s="60"/>
      <c r="F252" s="4">
        <f>F248</f>
        <v>2388960</v>
      </c>
    </row>
    <row r="253" spans="1:6" x14ac:dyDescent="0.25">
      <c r="A253" s="2"/>
      <c r="B253" s="7"/>
      <c r="C253" s="25"/>
      <c r="D253" s="45"/>
      <c r="E253" s="60"/>
      <c r="F253" s="4"/>
    </row>
    <row r="254" spans="1:6" x14ac:dyDescent="0.25">
      <c r="A254" s="22"/>
      <c r="B254" s="32" t="s">
        <v>69</v>
      </c>
      <c r="C254" s="23"/>
      <c r="D254" s="45"/>
      <c r="E254" s="59"/>
      <c r="F254" s="61">
        <f>SUM(F250:F253)</f>
        <v>5862721.2000000002</v>
      </c>
    </row>
    <row r="255" spans="1:6" x14ac:dyDescent="0.25">
      <c r="A255" s="2"/>
      <c r="B255" s="7"/>
      <c r="C255" s="25"/>
      <c r="D255" s="45"/>
      <c r="E255" s="60"/>
      <c r="F255" s="4"/>
    </row>
    <row r="256" spans="1:6" x14ac:dyDescent="0.25">
      <c r="A256" s="2"/>
      <c r="B256" s="7"/>
      <c r="C256" s="25"/>
      <c r="D256" s="45"/>
      <c r="E256" s="60"/>
      <c r="F256" s="4"/>
    </row>
    <row r="257" spans="1:9" x14ac:dyDescent="0.25">
      <c r="A257" s="22">
        <v>1</v>
      </c>
      <c r="B257" s="31" t="s">
        <v>118</v>
      </c>
      <c r="C257" s="23"/>
      <c r="D257" s="45"/>
      <c r="E257" s="59"/>
      <c r="F257" s="24">
        <f>F79</f>
        <v>4052440.3999999994</v>
      </c>
    </row>
    <row r="258" spans="1:9" x14ac:dyDescent="0.25">
      <c r="A258" s="22"/>
      <c r="B258" s="31"/>
      <c r="C258" s="23"/>
      <c r="D258" s="45"/>
      <c r="E258" s="59"/>
      <c r="F258" s="24">
        <f t="shared" ref="F258" si="16">E258*D258</f>
        <v>0</v>
      </c>
    </row>
    <row r="259" spans="1:9" x14ac:dyDescent="0.25">
      <c r="A259" s="22">
        <v>2</v>
      </c>
      <c r="B259" s="31" t="s">
        <v>120</v>
      </c>
      <c r="C259" s="23"/>
      <c r="D259" s="45"/>
      <c r="E259" s="59"/>
      <c r="F259" s="24">
        <f>F131</f>
        <v>5329681.1999999993</v>
      </c>
    </row>
    <row r="260" spans="1:9" x14ac:dyDescent="0.25">
      <c r="A260" s="22"/>
      <c r="B260" s="31"/>
      <c r="C260" s="23"/>
      <c r="D260" s="45"/>
      <c r="E260" s="59"/>
      <c r="F260" s="24"/>
    </row>
    <row r="261" spans="1:9" s="54" customFormat="1" x14ac:dyDescent="0.25">
      <c r="A261" s="56">
        <v>3</v>
      </c>
      <c r="B261" s="31" t="s">
        <v>121</v>
      </c>
      <c r="C261" s="25"/>
      <c r="D261" s="25"/>
      <c r="E261" s="60"/>
      <c r="F261" s="58">
        <f>F142</f>
        <v>1532193.6</v>
      </c>
      <c r="I261" s="64">
        <f>F261+F259</f>
        <v>6861874.7999999989</v>
      </c>
    </row>
    <row r="262" spans="1:9" s="54" customFormat="1" x14ac:dyDescent="0.25">
      <c r="A262" s="56"/>
      <c r="B262" s="31"/>
      <c r="C262" s="25"/>
      <c r="D262" s="25"/>
      <c r="E262" s="10"/>
      <c r="F262" s="58"/>
    </row>
    <row r="263" spans="1:9" x14ac:dyDescent="0.25">
      <c r="A263" s="22">
        <v>4</v>
      </c>
      <c r="B263" s="31" t="s">
        <v>122</v>
      </c>
      <c r="C263" s="23"/>
      <c r="D263" s="45"/>
      <c r="E263" s="59"/>
      <c r="F263" s="24">
        <f>F151</f>
        <v>1291894.8</v>
      </c>
    </row>
    <row r="264" spans="1:9" x14ac:dyDescent="0.25">
      <c r="A264" s="22"/>
      <c r="B264" s="31"/>
      <c r="C264" s="23"/>
      <c r="D264" s="45"/>
      <c r="E264" s="59"/>
      <c r="F264" s="24">
        <f t="shared" ref="F264" si="17">E264*D264</f>
        <v>0</v>
      </c>
    </row>
    <row r="265" spans="1:9" x14ac:dyDescent="0.25">
      <c r="A265" s="22">
        <v>5</v>
      </c>
      <c r="B265" s="31" t="s">
        <v>123</v>
      </c>
      <c r="C265" s="23"/>
      <c r="D265" s="45"/>
      <c r="E265" s="59"/>
      <c r="F265" s="24">
        <f>F186</f>
        <v>1364332.2000000002</v>
      </c>
    </row>
    <row r="266" spans="1:9" x14ac:dyDescent="0.25">
      <c r="A266" s="22"/>
      <c r="B266" s="31"/>
      <c r="C266" s="23"/>
      <c r="D266" s="45"/>
      <c r="E266" s="59"/>
      <c r="F266" s="24"/>
    </row>
    <row r="267" spans="1:9" s="54" customFormat="1" x14ac:dyDescent="0.25">
      <c r="A267" s="56">
        <v>6</v>
      </c>
      <c r="B267" s="31" t="s">
        <v>124</v>
      </c>
      <c r="C267" s="25"/>
      <c r="D267" s="25"/>
      <c r="E267" s="60"/>
      <c r="F267" s="58">
        <f>F210</f>
        <v>738922.8</v>
      </c>
      <c r="I267" s="64">
        <f>F267+F265</f>
        <v>2103255</v>
      </c>
    </row>
    <row r="268" spans="1:9" x14ac:dyDescent="0.25">
      <c r="A268" s="22"/>
      <c r="B268" s="31"/>
      <c r="C268" s="23"/>
      <c r="D268" s="45"/>
      <c r="E268" s="59"/>
      <c r="F268" s="24"/>
      <c r="I268" s="41">
        <f>I261*0.03</f>
        <v>205856.24399999995</v>
      </c>
    </row>
    <row r="269" spans="1:9" x14ac:dyDescent="0.25">
      <c r="A269" s="22">
        <v>7</v>
      </c>
      <c r="B269" s="31" t="s">
        <v>125</v>
      </c>
      <c r="C269" s="23"/>
      <c r="D269" s="45"/>
      <c r="E269" s="59"/>
      <c r="F269" s="24">
        <f>F224</f>
        <v>304004.40000000002</v>
      </c>
    </row>
    <row r="270" spans="1:9" x14ac:dyDescent="0.25">
      <c r="A270" s="22"/>
      <c r="B270" s="31"/>
      <c r="C270" s="23"/>
      <c r="D270" s="45"/>
      <c r="E270" s="59"/>
      <c r="F270" s="24"/>
    </row>
    <row r="271" spans="1:9" s="54" customFormat="1" x14ac:dyDescent="0.25">
      <c r="A271" s="56">
        <v>8</v>
      </c>
      <c r="B271" s="31" t="s">
        <v>126</v>
      </c>
      <c r="C271" s="25"/>
      <c r="D271" s="25"/>
      <c r="E271" s="60"/>
      <c r="F271" s="58">
        <f>F254</f>
        <v>5862721.2000000002</v>
      </c>
      <c r="I271" s="64">
        <f>F271+F269</f>
        <v>6166725.6000000006</v>
      </c>
    </row>
    <row r="272" spans="1:9" s="54" customFormat="1" x14ac:dyDescent="0.25">
      <c r="A272" s="56"/>
      <c r="B272" s="31"/>
      <c r="C272" s="25"/>
      <c r="D272" s="25"/>
      <c r="E272" s="60"/>
      <c r="F272" s="58"/>
      <c r="I272" s="64"/>
    </row>
    <row r="273" spans="1:9" x14ac:dyDescent="0.25">
      <c r="A273" s="22"/>
      <c r="B273" s="31" t="s">
        <v>127</v>
      </c>
      <c r="C273" s="23"/>
      <c r="D273" s="45"/>
      <c r="E273" s="59"/>
      <c r="F273" s="24">
        <f>SUM(F256:F272)</f>
        <v>20476190.600000001</v>
      </c>
    </row>
    <row r="274" spans="1:9" x14ac:dyDescent="0.25">
      <c r="A274" s="22"/>
      <c r="B274" s="31"/>
      <c r="C274" s="23"/>
      <c r="D274" s="45"/>
      <c r="E274" s="59"/>
      <c r="F274" s="24"/>
    </row>
    <row r="275" spans="1:9" s="54" customFormat="1" x14ac:dyDescent="0.25">
      <c r="A275" s="56"/>
      <c r="B275" s="31" t="s">
        <v>128</v>
      </c>
      <c r="C275" s="25"/>
      <c r="D275" s="25"/>
      <c r="E275" s="60"/>
      <c r="F275" s="58">
        <f>F273</f>
        <v>20476190.600000001</v>
      </c>
      <c r="I275" s="64">
        <f>F275+F273</f>
        <v>40952381.200000003</v>
      </c>
    </row>
    <row r="276" spans="1:9" x14ac:dyDescent="0.25">
      <c r="A276" s="22"/>
      <c r="B276" s="31"/>
      <c r="C276" s="23"/>
      <c r="D276" s="45"/>
      <c r="E276" s="59"/>
      <c r="F276" s="24"/>
      <c r="I276" s="41">
        <f>I269*0.03</f>
        <v>0</v>
      </c>
    </row>
    <row r="277" spans="1:9" x14ac:dyDescent="0.25">
      <c r="A277" s="22"/>
      <c r="B277" s="31" t="s">
        <v>129</v>
      </c>
      <c r="C277" s="23"/>
      <c r="D277" s="45"/>
      <c r="E277" s="59"/>
      <c r="F277" s="24">
        <v>2250000</v>
      </c>
    </row>
    <row r="278" spans="1:9" x14ac:dyDescent="0.25">
      <c r="A278" s="22"/>
      <c r="B278" s="31"/>
      <c r="C278" s="23"/>
      <c r="D278" s="45"/>
      <c r="E278" s="59"/>
      <c r="F278" s="24"/>
    </row>
    <row r="279" spans="1:9" s="54" customFormat="1" x14ac:dyDescent="0.25">
      <c r="A279" s="56"/>
      <c r="B279" s="31" t="s">
        <v>130</v>
      </c>
      <c r="C279" s="25"/>
      <c r="D279" s="25"/>
      <c r="E279" s="60"/>
      <c r="F279" s="58">
        <f>F277+F275</f>
        <v>22726190.600000001</v>
      </c>
    </row>
    <row r="280" spans="1:9" s="54" customFormat="1" x14ac:dyDescent="0.25">
      <c r="A280" s="56"/>
      <c r="B280" s="31"/>
      <c r="C280" s="25"/>
      <c r="D280" s="25"/>
      <c r="E280" s="10"/>
      <c r="F280" s="58"/>
    </row>
    <row r="281" spans="1:9" s="54" customFormat="1" x14ac:dyDescent="0.25">
      <c r="A281" s="56"/>
      <c r="B281" s="31" t="s">
        <v>52</v>
      </c>
      <c r="C281" s="25"/>
      <c r="D281" s="25"/>
      <c r="E281" s="60"/>
      <c r="F281" s="58">
        <f>F279*0.16</f>
        <v>3636190.4960000003</v>
      </c>
    </row>
    <row r="282" spans="1:9" s="54" customFormat="1" x14ac:dyDescent="0.25">
      <c r="A282" s="56"/>
      <c r="B282" s="31"/>
      <c r="C282" s="25"/>
      <c r="D282" s="25"/>
      <c r="E282" s="10"/>
      <c r="F282" s="58"/>
    </row>
    <row r="283" spans="1:9" x14ac:dyDescent="0.25">
      <c r="A283" s="22"/>
      <c r="B283" s="31"/>
      <c r="C283" s="23"/>
      <c r="D283" s="45"/>
      <c r="E283" s="59"/>
      <c r="F283" s="24"/>
    </row>
    <row r="284" spans="1:9" x14ac:dyDescent="0.25">
      <c r="A284" s="22"/>
      <c r="B284" s="31" t="s">
        <v>131</v>
      </c>
      <c r="C284" s="23"/>
      <c r="D284" s="45"/>
      <c r="E284" s="59"/>
      <c r="F284" s="61">
        <f>SUM(F279:F283)</f>
        <v>26362381.096000001</v>
      </c>
    </row>
  </sheetData>
  <pageMargins left="0.70866141732283505" right="0.59055118110236204" top="0.70866141732283505" bottom="0.82677165354330695" header="0.27559055118110198" footer="0.511811023622047"/>
  <pageSetup paperSize="9" scale="80" firstPageNumber="19" orientation="portrait" useFirstPageNumber="1" r:id="rId1"/>
  <headerFooter alignWithMargins="0"/>
  <rowBreaks count="17" manualBreakCount="17">
    <brk id="19" max="5" man="1"/>
    <brk id="32" max="5" man="1"/>
    <brk id="61" max="5" man="1"/>
    <brk id="79" max="5" man="1"/>
    <brk id="113" max="5" man="1"/>
    <brk id="131" max="5" man="1"/>
    <brk id="142" max="5" man="1"/>
    <brk id="151" max="16383" man="1"/>
    <brk id="161" max="5" man="1"/>
    <brk id="179" max="5" man="1"/>
    <brk id="186" max="5" man="1"/>
    <brk id="198" max="5" man="1"/>
    <brk id="210" max="5" man="1"/>
    <brk id="224" max="5" man="1"/>
    <brk id="240" max="5" man="1"/>
    <brk id="254" max="16383" man="1"/>
    <brk id="273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IKONZA</vt:lpstr>
      <vt:lpstr>IKONZA!Print_Area</vt:lpstr>
      <vt:lpstr>IKONZA!Print_Titles</vt:lpstr>
    </vt:vector>
  </TitlesOfParts>
  <Company>Nyange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Qs Elias</cp:lastModifiedBy>
  <cp:lastPrinted>2022-08-19T12:10:37Z</cp:lastPrinted>
  <dcterms:created xsi:type="dcterms:W3CDTF">2006-03-06T07:48:46Z</dcterms:created>
  <dcterms:modified xsi:type="dcterms:W3CDTF">2022-11-25T18:22:26Z</dcterms:modified>
</cp:coreProperties>
</file>